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style1.xml" ContentType="application/vnd.ms-office.chartstyle+xml"/>
  <Override PartName="/xl/charts/chart2.xml" ContentType="application/vnd.openxmlformats-officedocument.drawingml.chart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bperfils.xarxa.interna\documents\UT10609\Desktop\"/>
    </mc:Choice>
  </mc:AlternateContent>
  <xr:revisionPtr revIDLastSave="0" documentId="13_ncr:1_{32A62C8B-1ED7-499B-8764-8962D05C89FD}" xr6:coauthVersionLast="47" xr6:coauthVersionMax="47" xr10:uidLastSave="{00000000-0000-0000-0000-000000000000}"/>
  <workbookProtection lockStructure="1"/>
  <bookViews>
    <workbookView xWindow="-120" yWindow="-120" windowWidth="29040" windowHeight="15840" xr2:uid="{062B4D22-6045-4400-AACF-6EB50B9EDE59}"/>
  </bookViews>
  <sheets>
    <sheet name="ADQ-LCC" sheetId="2" r:id="rId1"/>
    <sheet name="CLAVE" sheetId="3" state="hidden" r:id="rId2"/>
    <sheet name="Asist. Técnica" sheetId="4" state="hidden" r:id="rId3"/>
  </sheets>
  <definedNames>
    <definedName name="_xlnm.Print_Area" localSheetId="0">'ADQ-LCC'!$A$1:$H$105</definedName>
    <definedName name="_xlnm.Print_Area" localSheetId="2">'Asist. Técnica'!$B$2:$T$26</definedName>
    <definedName name="_xlnm.Print_Area" localSheetId="1">CLAVE!#REF!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0" i="2" l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G74" i="2"/>
  <c r="G73" i="2"/>
  <c r="G69" i="2"/>
  <c r="G68" i="2"/>
  <c r="G67" i="2" l="1"/>
  <c r="I26" i="4"/>
  <c r="I25" i="4"/>
  <c r="I24" i="4"/>
  <c r="I23" i="4"/>
  <c r="I22" i="4"/>
  <c r="I21" i="4"/>
  <c r="I20" i="4"/>
  <c r="I19" i="4"/>
  <c r="I18" i="4"/>
  <c r="I17" i="4"/>
  <c r="G17" i="4"/>
  <c r="E17" i="4"/>
  <c r="D17" i="4"/>
  <c r="I16" i="4"/>
  <c r="G16" i="4"/>
  <c r="F16" i="4"/>
  <c r="E16" i="4"/>
  <c r="D16" i="4"/>
  <c r="I15" i="4"/>
  <c r="G15" i="4"/>
  <c r="F15" i="4"/>
  <c r="E15" i="4"/>
  <c r="D15" i="4"/>
  <c r="S14" i="4"/>
  <c r="R14" i="4"/>
  <c r="Q14" i="4"/>
  <c r="P14" i="4"/>
  <c r="H14" i="4"/>
  <c r="D9" i="4"/>
  <c r="G9" i="4" s="1"/>
  <c r="D25" i="3"/>
  <c r="F105" i="2"/>
  <c r="D105" i="2"/>
  <c r="G70" i="2"/>
  <c r="B47" i="2"/>
  <c r="G47" i="2" s="1"/>
  <c r="B46" i="2"/>
  <c r="G46" i="2" s="1"/>
  <c r="B45" i="2"/>
  <c r="G45" i="2" s="1"/>
  <c r="G40" i="2"/>
  <c r="E40" i="2"/>
  <c r="G39" i="2"/>
  <c r="E39" i="2"/>
  <c r="G38" i="2"/>
  <c r="E38" i="2"/>
  <c r="G37" i="2"/>
  <c r="E37" i="2"/>
  <c r="G36" i="2"/>
  <c r="E36" i="2"/>
  <c r="G35" i="2"/>
  <c r="E35" i="2"/>
  <c r="G75" i="2" l="1"/>
  <c r="G48" i="2"/>
  <c r="M25" i="4"/>
  <c r="J25" i="4"/>
  <c r="L25" i="4"/>
  <c r="L24" i="4"/>
  <c r="R24" i="4" s="1"/>
  <c r="L21" i="4"/>
  <c r="R21" i="4" s="1"/>
  <c r="L18" i="4"/>
  <c r="R18" i="4" s="1"/>
  <c r="M15" i="4"/>
  <c r="S15" i="4" s="1"/>
  <c r="J15" i="4"/>
  <c r="P15" i="4" s="1"/>
  <c r="K25" i="4"/>
  <c r="K24" i="4"/>
  <c r="Q24" i="4" s="1"/>
  <c r="K23" i="4"/>
  <c r="Q23" i="4" s="1"/>
  <c r="K21" i="4"/>
  <c r="Q21" i="4" s="1"/>
  <c r="K20" i="4"/>
  <c r="Q20" i="4" s="1"/>
  <c r="K15" i="4"/>
  <c r="Q15" i="4" s="1"/>
  <c r="M18" i="4"/>
  <c r="S18" i="4" s="1"/>
  <c r="M21" i="4"/>
  <c r="S21" i="4" s="1"/>
  <c r="K16" i="4"/>
  <c r="Q16" i="4" s="1"/>
  <c r="M23" i="4"/>
  <c r="S23" i="4" s="1"/>
  <c r="K19" i="4"/>
  <c r="Q19" i="4" s="1"/>
  <c r="G71" i="2"/>
  <c r="M16" i="4"/>
  <c r="S16" i="4" s="1"/>
  <c r="J16" i="4"/>
  <c r="P16" i="4" s="1"/>
  <c r="L16" i="4"/>
  <c r="R16" i="4" s="1"/>
  <c r="M19" i="4"/>
  <c r="S19" i="4" s="1"/>
  <c r="J19" i="4"/>
  <c r="P19" i="4" s="1"/>
  <c r="L19" i="4"/>
  <c r="R19" i="4" s="1"/>
  <c r="M22" i="4"/>
  <c r="S22" i="4" s="1"/>
  <c r="J22" i="4"/>
  <c r="P22" i="4" s="1"/>
  <c r="L22" i="4"/>
  <c r="R22" i="4" s="1"/>
  <c r="K22" i="4"/>
  <c r="Q22" i="4" s="1"/>
  <c r="M24" i="4"/>
  <c r="S24" i="4" s="1"/>
  <c r="K17" i="4"/>
  <c r="Q17" i="4" s="1"/>
  <c r="G41" i="2"/>
  <c r="M17" i="4"/>
  <c r="S17" i="4" s="1"/>
  <c r="L15" i="4"/>
  <c r="R15" i="4" s="1"/>
  <c r="M20" i="4"/>
  <c r="S20" i="4" s="1"/>
  <c r="K26" i="4"/>
  <c r="Q26" i="4" s="1"/>
  <c r="M26" i="4"/>
  <c r="S26" i="4" s="1"/>
  <c r="J26" i="4"/>
  <c r="P26" i="4" s="1"/>
  <c r="L26" i="4"/>
  <c r="R26" i="4" s="1"/>
  <c r="K18" i="4"/>
  <c r="Q18" i="4" s="1"/>
  <c r="L17" i="4"/>
  <c r="R17" i="4" s="1"/>
  <c r="L20" i="4"/>
  <c r="R20" i="4" s="1"/>
  <c r="L23" i="4"/>
  <c r="R23" i="4" s="1"/>
  <c r="J17" i="4"/>
  <c r="P17" i="4" s="1"/>
  <c r="J18" i="4"/>
  <c r="P18" i="4" s="1"/>
  <c r="J20" i="4"/>
  <c r="P20" i="4" s="1"/>
  <c r="J21" i="4"/>
  <c r="P21" i="4" s="1"/>
  <c r="J23" i="4"/>
  <c r="P23" i="4" s="1"/>
  <c r="J24" i="4"/>
  <c r="P24" i="4" s="1"/>
  <c r="G7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Fernandez Gomez, Miguel Angel</author>
  </authors>
  <commentList>
    <comment ref="F17" authorId="0" shapeId="0" xr:uid="{51C51926-62E8-4C20-8C7F-7DE41A631B7C}">
      <text>
        <r>
          <rPr>
            <sz val="9"/>
            <color indexed="81"/>
            <rFont val="Tahoma"/>
            <charset val="1"/>
          </rPr>
          <t xml:space="preserve">Combinación no posible por Disponibilidad sin cobertura en fin de semana
</t>
        </r>
      </text>
    </comment>
  </commentList>
</comments>
</file>

<file path=xl/sharedStrings.xml><?xml version="1.0" encoding="utf-8"?>
<sst xmlns="http://schemas.openxmlformats.org/spreadsheetml/2006/main" count="224" uniqueCount="199">
  <si>
    <t>5.2. Disponibilidad de recambios</t>
  </si>
  <si>
    <t>Puntuación</t>
  </si>
  <si>
    <t>INSTRUCCIONES DE CUMPLIMENTACIÓN SEGUN COLORES</t>
  </si>
  <si>
    <t>Campos de selección obligatorios</t>
  </si>
  <si>
    <t>Verde</t>
  </si>
  <si>
    <t>Datos obligatorios a cumplimentar manualmente</t>
  </si>
  <si>
    <t>Amarillo</t>
  </si>
  <si>
    <t>Datos adicionales a cumplimentar manualmente</t>
  </si>
  <si>
    <t>Azul</t>
  </si>
  <si>
    <r>
      <rPr>
        <b/>
        <i/>
        <sz val="10"/>
        <color rgb="FFFF0000"/>
        <rFont val="Arial"/>
        <family val="2"/>
      </rPr>
      <t>IMORTANTE</t>
    </r>
    <r>
      <rPr>
        <i/>
        <sz val="10"/>
        <color rgb="FFFF0000"/>
        <rFont val="Arial"/>
        <family val="2"/>
      </rPr>
      <t xml:space="preserve">: NO CUMPLIMENTAR SIN ASEGURARSE DE HABER SELECCIONADO CORRECTAMENTE LOS DATOS SOBRE </t>
    </r>
    <r>
      <rPr>
        <b/>
        <i/>
        <sz val="10"/>
        <color rgb="FFFF0000"/>
        <rFont val="Arial"/>
        <family val="2"/>
      </rPr>
      <t>TIPO DE VEHÍCULO</t>
    </r>
    <r>
      <rPr>
        <i/>
        <sz val="10"/>
        <color rgb="FFFF0000"/>
        <rFont val="Arial"/>
        <family val="2"/>
      </rPr>
      <t xml:space="preserve"> Y </t>
    </r>
    <r>
      <rPr>
        <b/>
        <i/>
        <sz val="10"/>
        <color rgb="FFFF0000"/>
        <rFont val="Arial"/>
        <family val="2"/>
      </rPr>
      <t>TECNOLOGÍA/COMBUSTIBLE</t>
    </r>
  </si>
  <si>
    <t>Fabricante</t>
  </si>
  <si>
    <t>Tipo vehículo</t>
  </si>
  <si>
    <t>Tecnología/Combustible</t>
  </si>
  <si>
    <t>CONDICIONES DE SERVICIO:</t>
  </si>
  <si>
    <t>A - Datos vehículo</t>
  </si>
  <si>
    <t>1.- Precio vehículo (€)</t>
  </si>
  <si>
    <t>A1.- Bastidor: Empresa/Marca</t>
  </si>
  <si>
    <t>A2.- Bastidor: Tipo/Modelo</t>
  </si>
  <si>
    <t>A3.- Carrocería: Empresa/Marca</t>
  </si>
  <si>
    <t xml:space="preserve">A4.- Carrocería: Tipo/Modelo </t>
  </si>
  <si>
    <t>A5.- Sistema Tracción: Empresa/Marca</t>
  </si>
  <si>
    <t xml:space="preserve">A6.- Sistema Tracción: Tipo/Modelo </t>
  </si>
  <si>
    <t>B - Equipamientos opcionales</t>
  </si>
  <si>
    <t>Descripción</t>
  </si>
  <si>
    <t>Precio (€)</t>
  </si>
  <si>
    <t>B1.- Equip. Opcional 1</t>
  </si>
  <si>
    <t>B2.- Equip. Opcional 2</t>
  </si>
  <si>
    <t>B3.- Equip. Opcional 3</t>
  </si>
  <si>
    <t>B4.- Equip. Opcional 4</t>
  </si>
  <si>
    <t>B5.- Equip. Opcional 5</t>
  </si>
  <si>
    <t>B6.- Equip. Opcional 6</t>
  </si>
  <si>
    <t>2.- Garantías Ofertadas</t>
  </si>
  <si>
    <t>Objeto de la Garantía</t>
  </si>
  <si>
    <t>Garantia mínima exigida (meses)</t>
  </si>
  <si>
    <t>Garantía ofertada (meses)</t>
  </si>
  <si>
    <t>Garantía adicional
ofertada (meses)</t>
  </si>
  <si>
    <t>Factor de ponderación</t>
  </si>
  <si>
    <t>Puntuación obtenida*</t>
  </si>
  <si>
    <t>2.1.- Garantía general del vehículo completo y de sus equipamientos.</t>
  </si>
  <si>
    <t>a</t>
  </si>
  <si>
    <t>2.2.- Motores de Tracción y/o Motor Térmico</t>
  </si>
  <si>
    <t>b</t>
  </si>
  <si>
    <t>2.3.-Sistema de Transmisión (Caja de Cambios, Convertidor de Par y Ejes)</t>
  </si>
  <si>
    <t>c</t>
  </si>
  <si>
    <t>2.4.- Sistema RESS i BTMS (sistema de gestió térmica de baterías) garantizando la autonomía requerida para las condiciones de servicio definidas en los Pliegos</t>
  </si>
  <si>
    <t>d</t>
  </si>
  <si>
    <t>2.5.- Sistemas eléctricos de Potencia (Inversor) y Sistemas de Control</t>
  </si>
  <si>
    <t>e</t>
  </si>
  <si>
    <t>2.6.- Pila de Hidrógeno</t>
  </si>
  <si>
    <t>f</t>
  </si>
  <si>
    <t>(*) Puntuan únicamente los meses adicionales de garantia ofertados</t>
  </si>
  <si>
    <t>Total puntos:</t>
  </si>
  <si>
    <t>3.- Coste de sustitución de grandes equipos</t>
  </si>
  <si>
    <t>Equipo</t>
  </si>
  <si>
    <t>Garantía del Equipo (años)</t>
  </si>
  <si>
    <t>Sustituciones previstas (fuera del periodo de garantía) durante los 15 años de vida del vehículo</t>
  </si>
  <si>
    <t>Cose máximo del Equipo para cada sustitución (€)</t>
  </si>
  <si>
    <t>Coste total de sustitución
(€)</t>
  </si>
  <si>
    <t>3.1.- Motores de Tracción</t>
  </si>
  <si>
    <t>3.2.- Sistema RESS (baterías de tracción)</t>
  </si>
  <si>
    <t>3.3.- Pila de Hidrógeno</t>
  </si>
  <si>
    <t>Coste total:</t>
  </si>
  <si>
    <t>4.- Consumo energético y Emisiones contaminantes</t>
  </si>
  <si>
    <t>Tipo de certificación:</t>
  </si>
  <si>
    <t>Certificado de Pruebas de Ciclo SORT-1 realizadas por una entidad homologada</t>
  </si>
  <si>
    <t>Entidad emisora:</t>
  </si>
  <si>
    <t>4.1. Consumo energético (valores declarados)</t>
  </si>
  <si>
    <t>Unidades</t>
  </si>
  <si>
    <t>4.1.1.- Gasoil</t>
  </si>
  <si>
    <t>litros/100km</t>
  </si>
  <si>
    <t>4.1.2.- GNC</t>
  </si>
  <si>
    <t>kg/100km</t>
  </si>
  <si>
    <t>4.1.3.- Eléctrico</t>
  </si>
  <si>
    <t>kWh/100km</t>
  </si>
  <si>
    <t>4.1.4.- Hidrógeno</t>
  </si>
  <si>
    <t>4.2. Emisiones contaminantes (valores declarados)</t>
  </si>
  <si>
    <t>4.2.1.- Emisiones CO</t>
  </si>
  <si>
    <t>4.2.1.- Emisiones NMHC</t>
  </si>
  <si>
    <r>
      <t>4.2.3.- Emisiones NO</t>
    </r>
    <r>
      <rPr>
        <vertAlign val="subscript"/>
        <sz val="10"/>
        <rFont val="Arial"/>
        <family val="2"/>
      </rPr>
      <t>x</t>
    </r>
  </si>
  <si>
    <t>4.2.4.- Emisiones PM</t>
  </si>
  <si>
    <r>
      <t>4.2.5.- Emisiones CO</t>
    </r>
    <r>
      <rPr>
        <vertAlign val="subscript"/>
        <sz val="10"/>
        <rFont val="Arial"/>
        <family val="2"/>
      </rPr>
      <t>2</t>
    </r>
  </si>
  <si>
    <t>5.  Criterios de servicio: Asistencia técnica y Disponibilidad de recambios</t>
  </si>
  <si>
    <t>5.1. Asistencia Técnica (durante el periodo de garantía general del vehículo)</t>
  </si>
  <si>
    <t>5.1.1.- Plantilla &gt; 20 empleados</t>
  </si>
  <si>
    <t>5.1.2.- Disponibilidad</t>
  </si>
  <si>
    <t>5.1.3.- Horarios de Asistencia (en dependencias del Operador)</t>
  </si>
  <si>
    <t>5.1.4.- Tiempo de respuesta*</t>
  </si>
  <si>
    <t>Puntos 5.1 Asist. Téc.:</t>
  </si>
  <si>
    <t>(*) Desde la comunicación de la incidéncia hasta el inicio de la intervención</t>
  </si>
  <si>
    <t>6.- Accesibilidat</t>
  </si>
  <si>
    <t>Puntuación obtenida una vez cumplimentado el Check-List anexo a la ETB-04 "Accesibilidad"</t>
  </si>
  <si>
    <t>C - Costes de mantenimiento</t>
  </si>
  <si>
    <r>
      <rPr>
        <b/>
        <sz val="9"/>
        <rFont val="Arial"/>
        <family val="2"/>
      </rPr>
      <t>Observaciones:</t>
    </r>
    <r>
      <rPr>
        <sz val="9"/>
        <rFont val="Arial"/>
        <family val="2"/>
      </rPr>
      <t xml:space="preserve">
- Los datos aportados en esta tabla deben estar basados en Plan de Mantenimiento Preventivo presentado en base a los requerimientos del apartado Y del Pliego de Condiciones Particulares de la Licitación (ANALISIS PROPUESTAS EVALUABLES MEDIANTE JUICIO DE VALOR).
- No deben incluir los costes de sustitución de grandes equipos (se valoran por separado en el apartado 3)
- Los costes de materiales deben ser los vigentes en el momento de la oferta</t>
    </r>
  </si>
  <si>
    <t>Costes de mantenimiento preventivo</t>
  </si>
  <si>
    <t>Vida del vehículo en años</t>
  </si>
  <si>
    <t>Km acumulados por el vehículo</t>
  </si>
  <si>
    <r>
      <rPr>
        <b/>
        <i/>
        <sz val="9"/>
        <rFont val="Arial"/>
        <family val="2"/>
      </rPr>
      <t>Mano de Obra</t>
    </r>
    <r>
      <rPr>
        <b/>
        <sz val="9"/>
        <rFont val="Arial"/>
        <family val="2"/>
      </rPr>
      <t xml:space="preserve">
(h)</t>
    </r>
  </si>
  <si>
    <t>Coste Materiales
(€)</t>
  </si>
  <si>
    <t>1er. CICLO PUESTA EN SERVICIO</t>
  </si>
  <si>
    <t>1 año</t>
  </si>
  <si>
    <t>2 años</t>
  </si>
  <si>
    <t>3 años</t>
  </si>
  <si>
    <t>4 años</t>
  </si>
  <si>
    <t>5 años</t>
  </si>
  <si>
    <t>6 años</t>
  </si>
  <si>
    <t>7 años</t>
  </si>
  <si>
    <t>8 años</t>
  </si>
  <si>
    <t>9 años</t>
  </si>
  <si>
    <t>10 años</t>
  </si>
  <si>
    <t>11 años</t>
  </si>
  <si>
    <t>12 años</t>
  </si>
  <si>
    <t>13 años</t>
  </si>
  <si>
    <t>14 años</t>
  </si>
  <si>
    <t>15 años</t>
  </si>
  <si>
    <t>Total :</t>
  </si>
  <si>
    <t>CAMPOS DE SELECCIÓN PARA CRITERIOS DE ADJUDICACIÓN MEDIANTE LA APLICACIÓN DE FÓRMULAS</t>
  </si>
  <si>
    <t>CAMPO</t>
  </si>
  <si>
    <t>PUNTUACIÓN</t>
  </si>
  <si>
    <t>Minibus</t>
  </si>
  <si>
    <t>Midibus</t>
  </si>
  <si>
    <t>Standar 12m</t>
  </si>
  <si>
    <t>Articulado 18m</t>
  </si>
  <si>
    <t>Doble piso BBT 2 ejes</t>
  </si>
  <si>
    <t>Doble piso BBT 3 ejes</t>
  </si>
  <si>
    <t>Diesel</t>
  </si>
  <si>
    <t>Diesel HEV (Full Hybrid)</t>
  </si>
  <si>
    <t>Diesel MHEV (Mild Hybrid)</t>
  </si>
  <si>
    <t>GNC</t>
  </si>
  <si>
    <t>GNC HEV (Full Hybrid)</t>
  </si>
  <si>
    <t>GNC MHEV (Mild Hybrid)</t>
  </si>
  <si>
    <t>Eléctrico (VEB)</t>
  </si>
  <si>
    <t>Hidrógeno (FCEV)</t>
  </si>
  <si>
    <t>Tipo de certificación</t>
  </si>
  <si>
    <t>Autocertificado del fabricante del vehículo</t>
  </si>
  <si>
    <t>5.1. Asistencia Técnica</t>
  </si>
  <si>
    <t>Factor X :</t>
  </si>
  <si>
    <t>Si</t>
  </si>
  <si>
    <t>No</t>
  </si>
  <si>
    <t>365 dias/año</t>
  </si>
  <si>
    <t>Laborables i fines de semana (no festvos oficiales)</t>
  </si>
  <si>
    <t>Laborables (de Lunes a Viernes)</t>
  </si>
  <si>
    <t>5.1.3.- Horarios para la Asistencia Técnica (en dependencias del Operador)</t>
  </si>
  <si>
    <t>Durante las 24h</t>
  </si>
  <si>
    <t>Nocturno (de 22:00h a 06:00h)</t>
  </si>
  <si>
    <t>Mixto: 
Lunes a Viernes (de 22:00h a 06:00h)
/Fin de semana (de 06:00h a 14:00h)</t>
  </si>
  <si>
    <t>Diurno (de 06:00h a 22:00h)</t>
  </si>
  <si>
    <t>5.1.4.- Tiempo de respuesta</t>
  </si>
  <si>
    <t>&lt; 2 h</t>
  </si>
  <si>
    <t>Entre 2 y 4 h</t>
  </si>
  <si>
    <t>Entre 4 y 8 h</t>
  </si>
  <si>
    <t>&gt; 8 h</t>
  </si>
  <si>
    <t>5.1. ASISTENCIA TÉCNICA (MÁXIMO 6 PUNTOS)</t>
  </si>
  <si>
    <t>Punt. máx</t>
  </si>
  <si>
    <t>Disponibilidad (PD):</t>
  </si>
  <si>
    <t>Fórmula para puntuación de Asistencia Técnica:</t>
  </si>
  <si>
    <t>Horario de Intervenciones (PH):</t>
  </si>
  <si>
    <t>(PD+PH) · X · PT + PP</t>
  </si>
  <si>
    <t>Tiempo Respuesta (PT):</t>
  </si>
  <si>
    <t>Plantilla</t>
  </si>
  <si>
    <t>Plantilla (PP):</t>
  </si>
  <si>
    <t>(Factor X para no sobrepasar la máxima puntuación)</t>
  </si>
  <si>
    <t>&lt; 20</t>
  </si>
  <si>
    <t>&gt; 20</t>
  </si>
  <si>
    <t>Total:</t>
  </si>
  <si>
    <t>PP</t>
  </si>
  <si>
    <t>Horario de Intervenciones</t>
  </si>
  <si>
    <t>Tiempo Respuesta</t>
  </si>
  <si>
    <t>Nocturno
(22:00 a 06:00)</t>
  </si>
  <si>
    <t>Mixto
Lunes a Viernes: (22:00 a 6:00)
Fin de semana: (06:00 a 14:00)</t>
  </si>
  <si>
    <t>Diurno
(06:00 a 22:00)</t>
  </si>
  <si>
    <t>&lt; 2h</t>
  </si>
  <si>
    <t>Entre
2h y 4h</t>
  </si>
  <si>
    <t>Entre
4h y 8h</t>
  </si>
  <si>
    <t>PH</t>
  </si>
  <si>
    <t>PT</t>
  </si>
  <si>
    <t>Disponibilidad</t>
  </si>
  <si>
    <t>PD</t>
  </si>
  <si>
    <t>ó</t>
  </si>
  <si>
    <t>Total Puntos (incluyendo Tiempo de Respuesta y Plantilla &lt; 20)</t>
  </si>
  <si>
    <t>Total Puntos (incluyendo Tiempo de Respuesta y Plantilla &gt; 20)</t>
  </si>
  <si>
    <t>Laborables i fin de semana (no fiestas oficiales)</t>
  </si>
  <si>
    <t>Laborables
(de Lunes a Viernes)</t>
  </si>
  <si>
    <t>&gt; 7 días</t>
  </si>
  <si>
    <t>Entre 48 y 72 horas</t>
  </si>
  <si>
    <t>&gt; 72 horas</t>
  </si>
  <si>
    <t>(*) Desde la formalización del pedido hasta la entrega del material</t>
  </si>
  <si>
    <t>Puntos 5.2 Disp. Rec.:</t>
  </si>
  <si>
    <t>Menos de 48 horas</t>
  </si>
  <si>
    <t>5.2.1.- Plazo de entrega (Mantenimiento, Consumibles y Piezas Estándar)</t>
  </si>
  <si>
    <t>5.2.2.- Componentes principales (Grupos),
          Piezas de chasis/carrocería</t>
  </si>
  <si>
    <t>5.2.2.- Plazo de entrega (Grupos, Piezas de chasis/carrocería)</t>
  </si>
  <si>
    <t>Entre 3 y 7 días</t>
  </si>
  <si>
    <t>5.2.1.- Recambios necesarios para el mantenimiento,
          Consumibles y piezas Estándar</t>
  </si>
  <si>
    <t>5.2. Disponibilidad de recambios (plazos de entrega)*</t>
  </si>
  <si>
    <r>
      <t xml:space="preserve">DATOS BASE PARA PLAN MANTENIMIENTO
Km anual: 60.000 Km/año (45.000 para Minibuses)
Tipo de servicio: Ciclo Urbano (SORT-1)
Horas de servicio diario: 18 h
Vida media: 15 años (10 para </t>
    </r>
    <r>
      <rPr>
        <sz val="10"/>
        <rFont val="Arial"/>
        <family val="2"/>
      </rPr>
      <t>M</t>
    </r>
    <r>
      <rPr>
        <b/>
        <sz val="10"/>
        <rFont val="Arial"/>
        <family val="2"/>
      </rPr>
      <t>inibuses)</t>
    </r>
  </si>
  <si>
    <t>5.  Costes de Mantenimiento</t>
  </si>
  <si>
    <t>Kilometraje Anual</t>
  </si>
  <si>
    <t>Resto de tipologías</t>
  </si>
  <si>
    <t>Km anual: 60.000 Km/año (45.000 para Minibuses)
Tipo de servicio: Ciclo Urbano (SORT-1)
Horas de servicio diario: 18 h
Vida media: 15 años (10 para Minibuses)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</si>
</sst>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</font>
    <font>
      <b/>
      <sz val="9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i/>
      <sz val="9"/>
      <name val="Arial"/>
      <family val="2"/>
    </font>
    <font>
      <sz val="8"/>
      <color rgb="FFFF0000"/>
      <name val="Arial"/>
      <family val="2"/>
    </font>
    <font>
      <vertAlign val="subscript"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36"/>
      <name val="Arial"/>
      <family val="2"/>
    </font>
    <font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FFD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6" fillId="0" borderId="0" xfId="1" applyAlignment="1">
      <alignment vertical="center"/>
    </xf>
    <xf numFmtId="0" fontId="5" fillId="0" borderId="0" xfId="1" applyFont="1" applyAlignment="1">
      <alignment horizontal="left" vertical="center"/>
    </xf>
    <xf numFmtId="0" fontId="4" fillId="3" borderId="13" xfId="1" applyFont="1" applyFill="1" applyBorder="1" applyAlignment="1">
      <alignment vertical="center"/>
    </xf>
    <xf numFmtId="0" fontId="4" fillId="3" borderId="14" xfId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4" fillId="4" borderId="13" xfId="1" applyFont="1" applyFill="1" applyBorder="1" applyAlignment="1">
      <alignment vertical="center"/>
    </xf>
    <xf numFmtId="0" fontId="1" fillId="4" borderId="14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vertical="center"/>
    </xf>
    <xf numFmtId="0" fontId="1" fillId="5" borderId="10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6" fillId="0" borderId="0" xfId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12" fillId="0" borderId="18" xfId="1" applyFont="1" applyBorder="1" applyAlignment="1">
      <alignment vertical="center"/>
    </xf>
    <xf numFmtId="0" fontId="13" fillId="0" borderId="19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6" xfId="1" applyFont="1" applyBorder="1" applyAlignment="1">
      <alignment vertical="center"/>
    </xf>
    <xf numFmtId="0" fontId="13" fillId="0" borderId="9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6" fillId="0" borderId="27" xfId="1" applyFont="1" applyBorder="1" applyAlignment="1">
      <alignment horizontal="left" vertical="center" indent="4"/>
    </xf>
    <xf numFmtId="0" fontId="14" fillId="0" borderId="27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" fillId="0" borderId="18" xfId="1" applyFont="1" applyBorder="1" applyAlignment="1">
      <alignment horizontal="left" vertical="center"/>
    </xf>
    <xf numFmtId="0" fontId="6" fillId="0" borderId="0" xfId="1"/>
    <xf numFmtId="0" fontId="1" fillId="0" borderId="1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6" fillId="0" borderId="0" xfId="1" applyAlignment="1">
      <alignment horizontal="center" vertical="center"/>
    </xf>
    <xf numFmtId="0" fontId="15" fillId="9" borderId="16" xfId="1" applyFont="1" applyFill="1" applyBorder="1" applyAlignment="1">
      <alignment vertical="center"/>
    </xf>
    <xf numFmtId="0" fontId="1" fillId="0" borderId="13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1" fillId="0" borderId="47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2" borderId="13" xfId="1" applyFont="1" applyFill="1" applyBorder="1" applyAlignment="1">
      <alignment horizontal="left" vertical="center" indent="2"/>
    </xf>
    <xf numFmtId="0" fontId="7" fillId="2" borderId="49" xfId="1" applyFont="1" applyFill="1" applyBorder="1" applyAlignment="1">
      <alignment horizontal="center" vertical="center" wrapText="1"/>
    </xf>
    <xf numFmtId="0" fontId="7" fillId="2" borderId="45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left" vertical="center" wrapText="1"/>
    </xf>
    <xf numFmtId="0" fontId="7" fillId="0" borderId="49" xfId="1" applyFont="1" applyBorder="1" applyAlignment="1">
      <alignment horizontal="center" vertical="center"/>
    </xf>
    <xf numFmtId="0" fontId="7" fillId="4" borderId="49" xfId="1" applyFont="1" applyFill="1" applyBorder="1" applyAlignment="1" applyProtection="1">
      <alignment horizontal="center" vertical="center"/>
      <protection locked="0"/>
    </xf>
    <xf numFmtId="0" fontId="18" fillId="0" borderId="49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center" vertical="center"/>
    </xf>
    <xf numFmtId="0" fontId="7" fillId="4" borderId="23" xfId="1" applyFont="1" applyFill="1" applyBorder="1" applyAlignment="1" applyProtection="1">
      <alignment horizontal="center" vertical="center"/>
      <protection locked="0"/>
    </xf>
    <xf numFmtId="0" fontId="18" fillId="0" borderId="23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3" fontId="16" fillId="11" borderId="50" xfId="1" applyNumberFormat="1" applyFont="1" applyFill="1" applyBorder="1" applyAlignment="1">
      <alignment horizontal="center" vertical="center"/>
    </xf>
    <xf numFmtId="164" fontId="2" fillId="0" borderId="49" xfId="1" applyNumberFormat="1" applyFont="1" applyBorder="1" applyAlignment="1">
      <alignment horizontal="center" vertical="center"/>
    </xf>
    <xf numFmtId="4" fontId="2" fillId="0" borderId="14" xfId="1" applyNumberFormat="1" applyFont="1" applyBorder="1" applyAlignment="1">
      <alignment horizontal="right" vertical="center"/>
    </xf>
    <xf numFmtId="164" fontId="2" fillId="0" borderId="23" xfId="1" applyNumberFormat="1" applyFont="1" applyBorder="1" applyAlignment="1">
      <alignment horizontal="center" vertical="center"/>
    </xf>
    <xf numFmtId="4" fontId="2" fillId="0" borderId="10" xfId="1" applyNumberFormat="1" applyFont="1" applyBorder="1" applyAlignment="1">
      <alignment horizontal="right" vertical="center"/>
    </xf>
    <xf numFmtId="4" fontId="16" fillId="11" borderId="50" xfId="1" applyNumberFormat="1" applyFont="1" applyFill="1" applyBorder="1" applyAlignment="1">
      <alignment horizontal="right" vertical="center"/>
    </xf>
    <xf numFmtId="0" fontId="16" fillId="0" borderId="49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16" fillId="0" borderId="51" xfId="1" applyFont="1" applyBorder="1" applyAlignment="1">
      <alignment horizontal="right" vertical="center"/>
    </xf>
    <xf numFmtId="0" fontId="1" fillId="2" borderId="12" xfId="1" applyFont="1" applyFill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1" fillId="0" borderId="4" xfId="1" applyFont="1" applyBorder="1" applyAlignment="1">
      <alignment horizontal="center" vertical="center"/>
    </xf>
    <xf numFmtId="0" fontId="1" fillId="0" borderId="13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" fillId="0" borderId="15" xfId="1" applyFont="1" applyBorder="1" applyAlignment="1">
      <alignment vertical="center"/>
    </xf>
    <xf numFmtId="0" fontId="1" fillId="0" borderId="14" xfId="1" applyFont="1" applyBorder="1" applyAlignment="1">
      <alignment horizontal="center" vertical="center"/>
    </xf>
    <xf numFmtId="0" fontId="6" fillId="5" borderId="14" xfId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1" fillId="0" borderId="15" xfId="1" applyFont="1" applyBorder="1" applyAlignment="1">
      <alignment horizontal="left" vertical="center"/>
    </xf>
    <xf numFmtId="0" fontId="1" fillId="5" borderId="10" xfId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left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1" fillId="3" borderId="14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16" fillId="4" borderId="50" xfId="1" applyFont="1" applyFill="1" applyBorder="1" applyAlignment="1" applyProtection="1">
      <alignment horizontal="center" vertical="center"/>
      <protection locked="0"/>
    </xf>
    <xf numFmtId="0" fontId="21" fillId="0" borderId="0" xfId="1" applyFont="1" applyAlignment="1">
      <alignment vertical="center"/>
    </xf>
    <xf numFmtId="0" fontId="22" fillId="0" borderId="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4" fillId="0" borderId="56" xfId="1" applyFont="1" applyBorder="1" applyAlignment="1">
      <alignment horizontal="center" vertical="center" wrapText="1"/>
    </xf>
    <xf numFmtId="2" fontId="6" fillId="0" borderId="0" xfId="1" applyNumberFormat="1" applyAlignment="1">
      <alignment vertical="center"/>
    </xf>
    <xf numFmtId="0" fontId="5" fillId="0" borderId="0" xfId="1" applyFont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16" fillId="0" borderId="0" xfId="1" applyFont="1"/>
    <xf numFmtId="0" fontId="16" fillId="0" borderId="0" xfId="1" applyFont="1" applyAlignment="1">
      <alignment horizontal="center"/>
    </xf>
    <xf numFmtId="0" fontId="16" fillId="12" borderId="0" xfId="1" applyFont="1" applyFill="1"/>
    <xf numFmtId="0" fontId="16" fillId="12" borderId="0" xfId="1" applyFont="1" applyFill="1" applyAlignment="1">
      <alignment horizontal="center"/>
    </xf>
    <xf numFmtId="0" fontId="13" fillId="0" borderId="0" xfId="1" applyFont="1"/>
    <xf numFmtId="0" fontId="6" fillId="0" borderId="0" xfId="1" applyAlignment="1">
      <alignment horizontal="center"/>
    </xf>
    <xf numFmtId="0" fontId="1" fillId="0" borderId="0" xfId="1" applyFont="1" applyAlignment="1">
      <alignment horizontal="right"/>
    </xf>
    <xf numFmtId="0" fontId="6" fillId="0" borderId="0" xfId="1" applyAlignment="1">
      <alignment horizontal="right"/>
    </xf>
    <xf numFmtId="0" fontId="16" fillId="11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0" fontId="23" fillId="0" borderId="16" xfId="1" applyFont="1" applyBorder="1" applyAlignment="1">
      <alignment horizontal="right"/>
    </xf>
    <xf numFmtId="2" fontId="16" fillId="0" borderId="17" xfId="1" applyNumberFormat="1" applyFont="1" applyBorder="1" applyAlignment="1">
      <alignment horizontal="center"/>
    </xf>
    <xf numFmtId="0" fontId="1" fillId="0" borderId="0" xfId="1" applyFont="1" applyAlignment="1">
      <alignment horizontal="right" wrapText="1"/>
    </xf>
    <xf numFmtId="0" fontId="6" fillId="0" borderId="0" xfId="1" applyAlignment="1">
      <alignment horizontal="center" wrapText="1"/>
    </xf>
    <xf numFmtId="0" fontId="6" fillId="0" borderId="0" xfId="1" applyAlignment="1">
      <alignment wrapText="1"/>
    </xf>
    <xf numFmtId="0" fontId="24" fillId="0" borderId="0" xfId="1" applyFont="1"/>
    <xf numFmtId="0" fontId="25" fillId="0" borderId="0" xfId="1" applyFont="1"/>
    <xf numFmtId="0" fontId="1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1" fillId="0" borderId="0" xfId="1" applyFont="1"/>
    <xf numFmtId="0" fontId="22" fillId="0" borderId="0" xfId="1" applyFont="1" applyAlignment="1">
      <alignment horizontal="right"/>
    </xf>
    <xf numFmtId="2" fontId="16" fillId="0" borderId="0" xfId="1" applyNumberFormat="1" applyFont="1" applyAlignment="1">
      <alignment horizontal="center"/>
    </xf>
    <xf numFmtId="0" fontId="23" fillId="0" borderId="0" xfId="1" applyFont="1"/>
    <xf numFmtId="0" fontId="4" fillId="0" borderId="59" xfId="1" applyFont="1" applyBorder="1" applyAlignment="1">
      <alignment horizontal="center"/>
    </xf>
    <xf numFmtId="0" fontId="5" fillId="15" borderId="49" xfId="1" applyFont="1" applyFill="1" applyBorder="1" applyAlignment="1">
      <alignment horizontal="center" vertical="center" wrapText="1"/>
    </xf>
    <xf numFmtId="0" fontId="5" fillId="0" borderId="0" xfId="1" applyFont="1"/>
    <xf numFmtId="0" fontId="16" fillId="2" borderId="49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" fillId="15" borderId="49" xfId="1" applyFont="1" applyFill="1" applyBorder="1" applyAlignment="1">
      <alignment horizontal="center" vertical="center"/>
    </xf>
    <xf numFmtId="0" fontId="26" fillId="0" borderId="60" xfId="1" applyFont="1" applyBorder="1" applyAlignment="1">
      <alignment horizontal="center" vertical="center"/>
    </xf>
    <xf numFmtId="0" fontId="6" fillId="15" borderId="49" xfId="1" applyFill="1" applyBorder="1" applyAlignment="1">
      <alignment horizontal="center" vertical="center"/>
    </xf>
    <xf numFmtId="0" fontId="6" fillId="0" borderId="61" xfId="1" applyBorder="1"/>
    <xf numFmtId="0" fontId="5" fillId="15" borderId="49" xfId="1" applyFont="1" applyFill="1" applyBorder="1" applyAlignment="1">
      <alignment horizontal="center" vertical="center"/>
    </xf>
    <xf numFmtId="0" fontId="16" fillId="0" borderId="49" xfId="1" applyFont="1" applyBorder="1" applyAlignment="1">
      <alignment horizontal="center" vertical="center"/>
    </xf>
    <xf numFmtId="164" fontId="16" fillId="13" borderId="49" xfId="1" applyNumberFormat="1" applyFont="1" applyFill="1" applyBorder="1" applyAlignment="1">
      <alignment horizontal="center" vertical="center"/>
    </xf>
    <xf numFmtId="164" fontId="16" fillId="14" borderId="49" xfId="1" applyNumberFormat="1" applyFont="1" applyFill="1" applyBorder="1" applyAlignment="1">
      <alignment horizontal="center" vertical="center"/>
    </xf>
    <xf numFmtId="0" fontId="1" fillId="15" borderId="49" xfId="1" applyFont="1" applyFill="1" applyBorder="1" applyAlignment="1">
      <alignment horizontal="center" vertical="center" wrapText="1"/>
    </xf>
    <xf numFmtId="0" fontId="16" fillId="16" borderId="49" xfId="1" applyFont="1" applyFill="1" applyBorder="1" applyAlignment="1">
      <alignment horizontal="center" vertical="center"/>
    </xf>
    <xf numFmtId="164" fontId="16" fillId="16" borderId="49" xfId="1" applyNumberFormat="1" applyFont="1" applyFill="1" applyBorder="1" applyAlignment="1">
      <alignment horizontal="center" vertical="center"/>
    </xf>
    <xf numFmtId="0" fontId="16" fillId="10" borderId="21" xfId="1" applyFont="1" applyFill="1" applyBorder="1" applyAlignment="1">
      <alignment horizontal="left" vertical="center" indent="2"/>
    </xf>
    <xf numFmtId="0" fontId="16" fillId="10" borderId="25" xfId="1" applyFont="1" applyFill="1" applyBorder="1" applyAlignment="1">
      <alignment horizontal="left" vertical="center" indent="2"/>
    </xf>
    <xf numFmtId="0" fontId="16" fillId="10" borderId="22" xfId="1" applyFont="1" applyFill="1" applyBorder="1" applyAlignment="1">
      <alignment horizontal="left" vertical="center" indent="2"/>
    </xf>
    <xf numFmtId="0" fontId="1" fillId="3" borderId="14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2" fillId="0" borderId="9" xfId="1" applyFont="1" applyBorder="1" applyAlignment="1">
      <alignment horizontal="right" vertical="center"/>
    </xf>
    <xf numFmtId="164" fontId="16" fillId="11" borderId="50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16" fillId="0" borderId="0" xfId="1" applyFont="1" applyBorder="1" applyAlignment="1">
      <alignment horizontal="center" vertical="center"/>
    </xf>
    <xf numFmtId="0" fontId="6" fillId="0" borderId="0" xfId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5" fillId="0" borderId="26" xfId="1" applyFont="1" applyBorder="1" applyAlignment="1">
      <alignment horizontal="left" vertical="center"/>
    </xf>
    <xf numFmtId="164" fontId="1" fillId="3" borderId="10" xfId="1" applyNumberFormat="1" applyFont="1" applyFill="1" applyBorder="1" applyAlignment="1">
      <alignment horizontal="center" vertical="center"/>
    </xf>
    <xf numFmtId="3" fontId="6" fillId="0" borderId="0" xfId="1" applyNumberFormat="1" applyAlignment="1">
      <alignment horizont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4" fontId="4" fillId="5" borderId="8" xfId="1" applyNumberFormat="1" applyFont="1" applyFill="1" applyBorder="1" applyAlignment="1" applyProtection="1">
      <alignment horizontal="center" vertical="center"/>
      <protection locked="0"/>
    </xf>
    <xf numFmtId="4" fontId="4" fillId="5" borderId="9" xfId="1" applyNumberFormat="1" applyFont="1" applyFill="1" applyBorder="1" applyAlignment="1" applyProtection="1">
      <alignment horizontal="center" vertical="center"/>
      <protection locked="0"/>
    </xf>
    <xf numFmtId="4" fontId="4" fillId="5" borderId="8" xfId="2" applyNumberFormat="1" applyFont="1" applyFill="1" applyBorder="1" applyAlignment="1" applyProtection="1">
      <alignment horizontal="center" vertical="center"/>
      <protection locked="0"/>
    </xf>
    <xf numFmtId="4" fontId="4" fillId="5" borderId="57" xfId="2" applyNumberFormat="1" applyFont="1" applyFill="1" applyBorder="1" applyAlignment="1" applyProtection="1">
      <alignment horizontal="center" vertical="center"/>
      <protection locked="0"/>
    </xf>
    <xf numFmtId="4" fontId="16" fillId="0" borderId="16" xfId="1" applyNumberFormat="1" applyFont="1" applyBorder="1" applyAlignment="1">
      <alignment horizontal="center" vertical="center"/>
    </xf>
    <xf numFmtId="4" fontId="16" fillId="0" borderId="58" xfId="1" applyNumberFormat="1" applyFont="1" applyBorder="1" applyAlignment="1">
      <alignment horizontal="center" vertical="center"/>
    </xf>
    <xf numFmtId="4" fontId="16" fillId="0" borderId="41" xfId="1" applyNumberFormat="1" applyFont="1" applyBorder="1" applyAlignment="1">
      <alignment horizontal="center" vertical="center"/>
    </xf>
    <xf numFmtId="4" fontId="16" fillId="0" borderId="17" xfId="1" applyNumberFormat="1" applyFont="1" applyBorder="1" applyAlignment="1">
      <alignment horizontal="center" vertical="center"/>
    </xf>
    <xf numFmtId="3" fontId="4" fillId="0" borderId="45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4" fontId="4" fillId="5" borderId="45" xfId="1" applyNumberFormat="1" applyFont="1" applyFill="1" applyBorder="1" applyAlignment="1" applyProtection="1">
      <alignment horizontal="center" vertical="center"/>
      <protection locked="0"/>
    </xf>
    <xf numFmtId="4" fontId="4" fillId="5" borderId="3" xfId="1" applyNumberFormat="1" applyFont="1" applyFill="1" applyBorder="1" applyAlignment="1" applyProtection="1">
      <alignment horizontal="center" vertical="center"/>
      <protection locked="0"/>
    </xf>
    <xf numFmtId="4" fontId="4" fillId="5" borderId="45" xfId="2" applyNumberFormat="1" applyFont="1" applyFill="1" applyBorder="1" applyAlignment="1" applyProtection="1">
      <alignment horizontal="center" vertical="center"/>
      <protection locked="0"/>
    </xf>
    <xf numFmtId="4" fontId="4" fillId="5" borderId="46" xfId="2" applyNumberFormat="1" applyFont="1" applyFill="1" applyBorder="1" applyAlignment="1" applyProtection="1">
      <alignment horizontal="center" vertical="center"/>
      <protection locked="0"/>
    </xf>
    <xf numFmtId="4" fontId="6" fillId="5" borderId="45" xfId="1" applyNumberFormat="1" applyFill="1" applyBorder="1" applyAlignment="1" applyProtection="1">
      <alignment horizontal="center" vertical="center"/>
      <protection locked="0"/>
    </xf>
    <xf numFmtId="4" fontId="6" fillId="5" borderId="3" xfId="1" applyNumberFormat="1" applyFill="1" applyBorder="1" applyAlignment="1" applyProtection="1">
      <alignment horizontal="center" vertical="center"/>
      <protection locked="0"/>
    </xf>
    <xf numFmtId="4" fontId="0" fillId="5" borderId="45" xfId="2" applyNumberFormat="1" applyFont="1" applyFill="1" applyBorder="1" applyAlignment="1" applyProtection="1">
      <alignment horizontal="center" vertical="center"/>
      <protection locked="0"/>
    </xf>
    <xf numFmtId="4" fontId="0" fillId="5" borderId="46" xfId="2" applyNumberFormat="1" applyFont="1" applyFill="1" applyBorder="1" applyAlignment="1" applyProtection="1">
      <alignment horizontal="center" vertical="center"/>
      <protection locked="0"/>
    </xf>
    <xf numFmtId="0" fontId="18" fillId="0" borderId="45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5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6" fillId="5" borderId="45" xfId="1" applyFill="1" applyBorder="1" applyAlignment="1" applyProtection="1">
      <alignment horizontal="center" vertical="center"/>
      <protection locked="0"/>
    </xf>
    <xf numFmtId="0" fontId="6" fillId="5" borderId="3" xfId="1" applyFill="1" applyBorder="1" applyAlignment="1" applyProtection="1">
      <alignment horizontal="center" vertical="center"/>
      <protection locked="0"/>
    </xf>
    <xf numFmtId="4" fontId="6" fillId="5" borderId="49" xfId="1" applyNumberFormat="1" applyFill="1" applyBorder="1" applyAlignment="1" applyProtection="1">
      <alignment horizontal="center" vertical="center"/>
      <protection locked="0"/>
    </xf>
    <xf numFmtId="4" fontId="6" fillId="5" borderId="14" xfId="1" applyNumberFormat="1" applyFill="1" applyBorder="1" applyAlignment="1" applyProtection="1">
      <alignment horizontal="center" vertical="center"/>
      <protection locked="0"/>
    </xf>
    <xf numFmtId="0" fontId="16" fillId="10" borderId="21" xfId="1" applyFont="1" applyFill="1" applyBorder="1" applyAlignment="1">
      <alignment horizontal="left" vertical="center" indent="2"/>
    </xf>
    <xf numFmtId="0" fontId="16" fillId="10" borderId="25" xfId="1" applyFont="1" applyFill="1" applyBorder="1" applyAlignment="1">
      <alignment horizontal="left" vertical="center" indent="2"/>
    </xf>
    <xf numFmtId="0" fontId="16" fillId="10" borderId="22" xfId="1" applyFont="1" applyFill="1" applyBorder="1" applyAlignment="1">
      <alignment horizontal="left" vertical="center" indent="2"/>
    </xf>
    <xf numFmtId="0" fontId="1" fillId="2" borderId="6" xfId="1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left" vertical="center"/>
    </xf>
    <xf numFmtId="0" fontId="15" fillId="9" borderId="16" xfId="1" applyFont="1" applyFill="1" applyBorder="1" applyAlignment="1">
      <alignment horizontal="left" vertical="center"/>
    </xf>
    <xf numFmtId="0" fontId="15" fillId="9" borderId="40" xfId="1" applyFont="1" applyFill="1" applyBorder="1" applyAlignment="1">
      <alignment horizontal="left" vertical="center"/>
    </xf>
    <xf numFmtId="0" fontId="16" fillId="8" borderId="21" xfId="1" applyFont="1" applyFill="1" applyBorder="1" applyAlignment="1">
      <alignment horizontal="left" vertical="center" wrapText="1"/>
    </xf>
    <xf numFmtId="0" fontId="16" fillId="8" borderId="25" xfId="1" applyFont="1" applyFill="1" applyBorder="1" applyAlignment="1">
      <alignment horizontal="left" vertical="center" wrapText="1"/>
    </xf>
    <xf numFmtId="0" fontId="16" fillId="8" borderId="5" xfId="1" applyFont="1" applyFill="1" applyBorder="1" applyAlignment="1">
      <alignment horizontal="left" vertical="center" wrapText="1"/>
    </xf>
    <xf numFmtId="0" fontId="16" fillId="8" borderId="0" xfId="1" applyFont="1" applyFill="1" applyAlignment="1">
      <alignment horizontal="left" vertical="center" wrapText="1"/>
    </xf>
    <xf numFmtId="0" fontId="16" fillId="8" borderId="26" xfId="1" applyFont="1" applyFill="1" applyBorder="1" applyAlignment="1">
      <alignment horizontal="left" vertical="center" wrapText="1"/>
    </xf>
    <xf numFmtId="0" fontId="16" fillId="8" borderId="27" xfId="1" applyFont="1" applyFill="1" applyBorder="1" applyAlignment="1">
      <alignment horizontal="left" vertical="center" wrapText="1"/>
    </xf>
    <xf numFmtId="0" fontId="2" fillId="8" borderId="25" xfId="1" applyFont="1" applyFill="1" applyBorder="1" applyAlignment="1">
      <alignment horizontal="left" vertical="center" wrapText="1"/>
    </xf>
    <xf numFmtId="0" fontId="2" fillId="8" borderId="22" xfId="1" applyFont="1" applyFill="1" applyBorder="1" applyAlignment="1">
      <alignment horizontal="left" vertical="center" wrapText="1"/>
    </xf>
    <xf numFmtId="0" fontId="2" fillId="8" borderId="0" xfId="1" applyFont="1" applyFill="1" applyAlignment="1">
      <alignment horizontal="left" vertical="center" wrapText="1"/>
    </xf>
    <xf numFmtId="0" fontId="2" fillId="8" borderId="24" xfId="1" applyFont="1" applyFill="1" applyBorder="1" applyAlignment="1">
      <alignment horizontal="left" vertical="center" wrapText="1"/>
    </xf>
    <xf numFmtId="0" fontId="2" fillId="8" borderId="27" xfId="1" applyFont="1" applyFill="1" applyBorder="1" applyAlignment="1">
      <alignment horizontal="left" vertical="center" wrapText="1"/>
    </xf>
    <xf numFmtId="0" fontId="2" fillId="8" borderId="28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center" vertical="center" wrapText="1"/>
    </xf>
    <xf numFmtId="0" fontId="16" fillId="2" borderId="43" xfId="1" applyFont="1" applyFill="1" applyBorder="1" applyAlignment="1">
      <alignment horizontal="center" vertical="center" wrapText="1"/>
    </xf>
    <xf numFmtId="0" fontId="16" fillId="2" borderId="44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/>
    </xf>
    <xf numFmtId="0" fontId="4" fillId="3" borderId="45" xfId="1" applyFont="1" applyFill="1" applyBorder="1" applyAlignment="1" applyProtection="1">
      <alignment horizontal="center" vertical="center"/>
      <protection locked="0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3" borderId="3" xfId="1" applyFont="1" applyFill="1" applyBorder="1" applyAlignment="1" applyProtection="1">
      <alignment horizontal="center" vertical="center"/>
      <protection locked="0"/>
    </xf>
    <xf numFmtId="0" fontId="1" fillId="2" borderId="1" xfId="1" applyFont="1" applyFill="1" applyBorder="1" applyAlignment="1">
      <alignment horizontal="left" vertical="center"/>
    </xf>
    <xf numFmtId="0" fontId="1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6" fillId="5" borderId="2" xfId="1" applyFill="1" applyBorder="1" applyAlignment="1" applyProtection="1">
      <alignment horizontal="center" vertical="center"/>
      <protection locked="0"/>
    </xf>
    <xf numFmtId="0" fontId="6" fillId="5" borderId="8" xfId="1" applyFill="1" applyBorder="1" applyAlignment="1" applyProtection="1">
      <alignment horizontal="center" vertical="center"/>
      <protection locked="0"/>
    </xf>
    <xf numFmtId="0" fontId="6" fillId="5" borderId="7" xfId="1" applyFill="1" applyBorder="1" applyAlignment="1" applyProtection="1">
      <alignment horizontal="center" vertical="center"/>
      <protection locked="0"/>
    </xf>
    <xf numFmtId="0" fontId="6" fillId="5" borderId="9" xfId="1" applyFill="1" applyBorder="1" applyAlignment="1" applyProtection="1">
      <alignment horizontal="center" vertical="center"/>
      <protection locked="0"/>
    </xf>
    <xf numFmtId="0" fontId="6" fillId="4" borderId="49" xfId="1" applyFill="1" applyBorder="1" applyAlignment="1" applyProtection="1">
      <alignment horizontal="center" vertical="center"/>
      <protection locked="0"/>
    </xf>
    <xf numFmtId="0" fontId="1" fillId="2" borderId="18" xfId="1" applyFont="1" applyFill="1" applyBorder="1" applyAlignment="1">
      <alignment horizontal="left" vertical="center"/>
    </xf>
    <xf numFmtId="0" fontId="1" fillId="2" borderId="43" xfId="1" applyFont="1" applyFill="1" applyBorder="1" applyAlignment="1">
      <alignment horizontal="left" vertical="center"/>
    </xf>
    <xf numFmtId="0" fontId="1" fillId="2" borderId="19" xfId="1" applyFont="1" applyFill="1" applyBorder="1" applyAlignment="1">
      <alignment horizontal="left" vertical="center"/>
    </xf>
    <xf numFmtId="0" fontId="4" fillId="3" borderId="49" xfId="1" applyFont="1" applyFill="1" applyBorder="1" applyAlignment="1" applyProtection="1">
      <alignment horizontal="center" vertical="center"/>
      <protection locked="0"/>
    </xf>
    <xf numFmtId="0" fontId="4" fillId="3" borderId="14" xfId="1" applyFont="1" applyFill="1" applyBorder="1" applyAlignment="1" applyProtection="1">
      <alignment horizontal="center" vertical="center"/>
      <protection locked="0"/>
    </xf>
    <xf numFmtId="0" fontId="6" fillId="4" borderId="52" xfId="1" applyFill="1" applyBorder="1" applyAlignment="1" applyProtection="1">
      <alignment horizontal="center" vertical="center"/>
      <protection locked="0"/>
    </xf>
    <xf numFmtId="0" fontId="6" fillId="4" borderId="53" xfId="1" applyFill="1" applyBorder="1" applyAlignment="1" applyProtection="1">
      <alignment horizontal="center" vertical="center"/>
      <protection locked="0"/>
    </xf>
    <xf numFmtId="0" fontId="6" fillId="4" borderId="54" xfId="1" applyFill="1" applyBorder="1" applyAlignment="1" applyProtection="1">
      <alignment horizontal="center" vertical="center"/>
      <protection locked="0"/>
    </xf>
    <xf numFmtId="0" fontId="1" fillId="2" borderId="11" xfId="1" applyFont="1" applyFill="1" applyBorder="1" applyAlignment="1">
      <alignment horizontal="left" vertical="center"/>
    </xf>
    <xf numFmtId="0" fontId="1" fillId="2" borderId="20" xfId="1" applyFont="1" applyFill="1" applyBorder="1" applyAlignment="1">
      <alignment horizontal="left" vertical="center"/>
    </xf>
    <xf numFmtId="0" fontId="2" fillId="4" borderId="45" xfId="1" applyFont="1" applyFill="1" applyBorder="1" applyAlignment="1" applyProtection="1">
      <alignment horizontal="center" vertical="center"/>
      <protection locked="0"/>
    </xf>
    <xf numFmtId="0" fontId="2" fillId="4" borderId="3" xfId="1" applyFont="1" applyFill="1" applyBorder="1" applyAlignment="1" applyProtection="1">
      <alignment horizontal="center" vertical="center"/>
      <protection locked="0"/>
    </xf>
    <xf numFmtId="4" fontId="2" fillId="4" borderId="45" xfId="1" applyNumberFormat="1" applyFont="1" applyFill="1" applyBorder="1" applyAlignment="1" applyProtection="1">
      <alignment horizontal="center" vertical="center"/>
      <protection locked="0"/>
    </xf>
    <xf numFmtId="4" fontId="2" fillId="4" borderId="3" xfId="1" applyNumberFormat="1" applyFont="1" applyFill="1" applyBorder="1" applyAlignment="1" applyProtection="1">
      <alignment horizontal="center" vertical="center"/>
      <protection locked="0"/>
    </xf>
    <xf numFmtId="0" fontId="2" fillId="4" borderId="8" xfId="1" applyFont="1" applyFill="1" applyBorder="1" applyAlignment="1" applyProtection="1">
      <alignment horizontal="center" vertical="center"/>
      <protection locked="0"/>
    </xf>
    <xf numFmtId="0" fontId="2" fillId="4" borderId="9" xfId="1" applyFont="1" applyFill="1" applyBorder="1" applyAlignment="1" applyProtection="1">
      <alignment horizontal="center" vertical="center"/>
      <protection locked="0"/>
    </xf>
    <xf numFmtId="4" fontId="2" fillId="4" borderId="8" xfId="1" applyNumberFormat="1" applyFont="1" applyFill="1" applyBorder="1" applyAlignment="1" applyProtection="1">
      <alignment horizontal="center" vertical="center"/>
      <protection locked="0"/>
    </xf>
    <xf numFmtId="4" fontId="2" fillId="4" borderId="9" xfId="1" applyNumberFormat="1" applyFont="1" applyFill="1" applyBorder="1" applyAlignment="1" applyProtection="1">
      <alignment horizontal="center" vertical="center"/>
      <protection locked="0"/>
    </xf>
    <xf numFmtId="0" fontId="6" fillId="5" borderId="48" xfId="1" applyFill="1" applyBorder="1" applyAlignment="1" applyProtection="1">
      <alignment horizontal="center" vertical="center"/>
      <protection locked="0"/>
    </xf>
    <xf numFmtId="0" fontId="6" fillId="5" borderId="27" xfId="1" applyFill="1" applyBorder="1" applyAlignment="1" applyProtection="1">
      <alignment horizontal="center" vertical="center"/>
      <protection locked="0"/>
    </xf>
    <xf numFmtId="4" fontId="6" fillId="5" borderId="48" xfId="1" applyNumberFormat="1" applyFill="1" applyBorder="1" applyAlignment="1" applyProtection="1">
      <alignment horizontal="center" vertical="center"/>
      <protection locked="0"/>
    </xf>
    <xf numFmtId="4" fontId="6" fillId="5" borderId="28" xfId="1" applyNumberFormat="1" applyFill="1" applyBorder="1" applyAlignment="1" applyProtection="1">
      <alignment horizontal="center" vertical="center"/>
      <protection locked="0"/>
    </xf>
    <xf numFmtId="0" fontId="7" fillId="2" borderId="4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4" fontId="6" fillId="5" borderId="46" xfId="1" applyNumberFormat="1" applyFill="1" applyBorder="1" applyAlignment="1" applyProtection="1">
      <alignment horizontal="center" vertical="center"/>
      <protection locked="0"/>
    </xf>
    <xf numFmtId="0" fontId="15" fillId="9" borderId="40" xfId="1" applyFont="1" applyFill="1" applyBorder="1" applyAlignment="1">
      <alignment horizontal="center" vertical="center"/>
    </xf>
    <xf numFmtId="0" fontId="15" fillId="9" borderId="41" xfId="1" applyFont="1" applyFill="1" applyBorder="1" applyAlignment="1">
      <alignment horizontal="center" vertical="center"/>
    </xf>
    <xf numFmtId="0" fontId="15" fillId="9" borderId="17" xfId="1" applyFont="1" applyFill="1" applyBorder="1" applyAlignment="1">
      <alignment horizontal="center" vertical="center"/>
    </xf>
    <xf numFmtId="0" fontId="6" fillId="5" borderId="42" xfId="1" applyFill="1" applyBorder="1" applyAlignment="1" applyProtection="1">
      <alignment horizontal="center" vertical="center"/>
      <protection locked="0"/>
    </xf>
    <xf numFmtId="0" fontId="6" fillId="5" borderId="43" xfId="1" applyFill="1" applyBorder="1" applyAlignment="1" applyProtection="1">
      <alignment horizontal="center" vertical="center"/>
      <protection locked="0"/>
    </xf>
    <xf numFmtId="4" fontId="6" fillId="5" borderId="42" xfId="1" applyNumberFormat="1" applyFill="1" applyBorder="1" applyAlignment="1" applyProtection="1">
      <alignment horizontal="center" vertical="center"/>
      <protection locked="0"/>
    </xf>
    <xf numFmtId="4" fontId="6" fillId="5" borderId="44" xfId="1" applyNumberFormat="1" applyFill="1" applyBorder="1" applyAlignment="1" applyProtection="1">
      <alignment horizontal="center" vertical="center"/>
      <protection locked="0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1" fillId="6" borderId="16" xfId="1" applyFont="1" applyFill="1" applyBorder="1" applyAlignment="1">
      <alignment horizontal="center" vertical="center"/>
    </xf>
    <xf numFmtId="0" fontId="11" fillId="6" borderId="17" xfId="1" applyFont="1" applyFill="1" applyBorder="1" applyAlignment="1">
      <alignment horizontal="center" vertical="center"/>
    </xf>
    <xf numFmtId="0" fontId="4" fillId="3" borderId="20" xfId="1" applyFont="1" applyFill="1" applyBorder="1" applyAlignment="1" applyProtection="1">
      <alignment horizontal="center" vertical="center"/>
      <protection locked="0"/>
    </xf>
    <xf numFmtId="0" fontId="4" fillId="3" borderId="12" xfId="1" applyFont="1" applyFill="1" applyBorder="1" applyAlignment="1" applyProtection="1">
      <alignment horizontal="center" vertical="center"/>
      <protection locked="0"/>
    </xf>
    <xf numFmtId="0" fontId="1" fillId="4" borderId="21" xfId="1" applyFont="1" applyFill="1" applyBorder="1" applyAlignment="1" applyProtection="1">
      <alignment horizontal="center" vertical="center"/>
      <protection locked="0"/>
    </xf>
    <xf numFmtId="0" fontId="6" fillId="4" borderId="22" xfId="1" applyFill="1" applyBorder="1" applyAlignment="1" applyProtection="1">
      <alignment horizontal="center" vertical="center"/>
      <protection locked="0"/>
    </xf>
    <xf numFmtId="0" fontId="6" fillId="4" borderId="5" xfId="1" applyFill="1" applyBorder="1" applyAlignment="1" applyProtection="1">
      <alignment horizontal="center" vertical="center"/>
      <protection locked="0"/>
    </xf>
    <xf numFmtId="0" fontId="6" fillId="4" borderId="24" xfId="1" applyFill="1" applyBorder="1" applyAlignment="1" applyProtection="1">
      <alignment horizontal="center" vertical="center"/>
      <protection locked="0"/>
    </xf>
    <xf numFmtId="0" fontId="6" fillId="4" borderId="26" xfId="1" applyFill="1" applyBorder="1" applyAlignment="1" applyProtection="1">
      <alignment horizontal="center" vertical="center"/>
      <protection locked="0"/>
    </xf>
    <xf numFmtId="0" fontId="6" fillId="4" borderId="28" xfId="1" applyFill="1" applyBorder="1" applyAlignment="1" applyProtection="1">
      <alignment horizontal="center" vertical="center"/>
      <protection locked="0"/>
    </xf>
    <xf numFmtId="0" fontId="4" fillId="3" borderId="23" xfId="1" applyFont="1" applyFill="1" applyBorder="1" applyAlignment="1" applyProtection="1">
      <alignment horizontal="center" vertical="center"/>
      <protection locked="0"/>
    </xf>
    <xf numFmtId="0" fontId="4" fillId="3" borderId="10" xfId="1" applyFont="1" applyFill="1" applyBorder="1" applyAlignment="1" applyProtection="1">
      <alignment horizontal="center" vertical="center"/>
      <protection locked="0"/>
    </xf>
    <xf numFmtId="0" fontId="15" fillId="7" borderId="5" xfId="1" applyFont="1" applyFill="1" applyBorder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0" fontId="15" fillId="7" borderId="24" xfId="1" applyFont="1" applyFill="1" applyBorder="1" applyAlignment="1">
      <alignment horizontal="center" vertical="center"/>
    </xf>
    <xf numFmtId="0" fontId="7" fillId="8" borderId="21" xfId="1" applyFont="1" applyFill="1" applyBorder="1" applyAlignment="1">
      <alignment horizontal="center" vertical="center" wrapText="1"/>
    </xf>
    <xf numFmtId="0" fontId="7" fillId="8" borderId="25" xfId="1" applyFont="1" applyFill="1" applyBorder="1" applyAlignment="1">
      <alignment horizontal="center" vertical="center" wrapText="1"/>
    </xf>
    <xf numFmtId="0" fontId="7" fillId="8" borderId="22" xfId="1" applyFont="1" applyFill="1" applyBorder="1" applyAlignment="1">
      <alignment horizontal="center" vertical="center" wrapText="1"/>
    </xf>
    <xf numFmtId="0" fontId="7" fillId="8" borderId="5" xfId="1" applyFont="1" applyFill="1" applyBorder="1" applyAlignment="1">
      <alignment horizontal="center" vertical="center" wrapText="1"/>
    </xf>
    <xf numFmtId="0" fontId="7" fillId="8" borderId="0" xfId="1" applyFont="1" applyFill="1" applyAlignment="1">
      <alignment horizontal="center" vertical="center" wrapText="1"/>
    </xf>
    <xf numFmtId="0" fontId="7" fillId="8" borderId="24" xfId="1" applyFont="1" applyFill="1" applyBorder="1" applyAlignment="1">
      <alignment horizontal="center" vertical="center" wrapText="1"/>
    </xf>
    <xf numFmtId="0" fontId="7" fillId="8" borderId="26" xfId="1" applyFont="1" applyFill="1" applyBorder="1" applyAlignment="1">
      <alignment horizontal="center" vertical="center" wrapText="1"/>
    </xf>
    <xf numFmtId="0" fontId="7" fillId="8" borderId="27" xfId="1" applyFont="1" applyFill="1" applyBorder="1" applyAlignment="1">
      <alignment horizontal="center" vertical="center" wrapText="1"/>
    </xf>
    <xf numFmtId="0" fontId="7" fillId="8" borderId="28" xfId="1" applyFont="1" applyFill="1" applyBorder="1" applyAlignment="1">
      <alignment horizontal="center" vertical="center" wrapText="1"/>
    </xf>
    <xf numFmtId="0" fontId="15" fillId="9" borderId="25" xfId="1" applyFont="1" applyFill="1" applyBorder="1" applyAlignment="1">
      <alignment horizontal="left" vertical="center"/>
    </xf>
    <xf numFmtId="0" fontId="16" fillId="10" borderId="16" xfId="1" applyFont="1" applyFill="1" applyBorder="1" applyAlignment="1">
      <alignment horizontal="center" vertical="center" wrapText="1"/>
    </xf>
    <xf numFmtId="0" fontId="16" fillId="10" borderId="17" xfId="1" applyFont="1" applyFill="1" applyBorder="1" applyAlignment="1">
      <alignment horizontal="center" vertical="center" wrapText="1"/>
    </xf>
    <xf numFmtId="0" fontId="6" fillId="4" borderId="29" xfId="1" applyFill="1" applyBorder="1" applyAlignment="1" applyProtection="1">
      <alignment horizontal="center" vertical="center"/>
      <protection locked="0"/>
    </xf>
    <xf numFmtId="0" fontId="6" fillId="4" borderId="30" xfId="1" applyFill="1" applyBorder="1" applyAlignment="1" applyProtection="1">
      <alignment horizontal="center" vertical="center"/>
      <protection locked="0"/>
    </xf>
    <xf numFmtId="0" fontId="6" fillId="4" borderId="31" xfId="1" applyFill="1" applyBorder="1" applyAlignment="1" applyProtection="1">
      <alignment horizontal="center" vertical="center"/>
      <protection locked="0"/>
    </xf>
    <xf numFmtId="4" fontId="1" fillId="4" borderId="0" xfId="2" applyNumberFormat="1" applyFont="1" applyFill="1" applyBorder="1" applyAlignment="1" applyProtection="1">
      <alignment horizontal="center" vertical="center"/>
      <protection locked="0"/>
    </xf>
    <xf numFmtId="4" fontId="0" fillId="4" borderId="32" xfId="2" applyNumberFormat="1" applyFont="1" applyFill="1" applyBorder="1" applyAlignment="1" applyProtection="1">
      <alignment horizontal="center" vertical="center"/>
      <protection locked="0"/>
    </xf>
    <xf numFmtId="4" fontId="0" fillId="4" borderId="0" xfId="2" applyNumberFormat="1" applyFont="1" applyFill="1" applyAlignment="1" applyProtection="1">
      <alignment horizontal="center" vertical="center"/>
      <protection locked="0"/>
    </xf>
    <xf numFmtId="4" fontId="0" fillId="4" borderId="38" xfId="2" applyNumberFormat="1" applyFont="1" applyFill="1" applyBorder="1" applyAlignment="1" applyProtection="1">
      <alignment horizontal="center" vertical="center"/>
      <protection locked="0"/>
    </xf>
    <xf numFmtId="4" fontId="0" fillId="4" borderId="39" xfId="2" applyNumberFormat="1" applyFont="1" applyFill="1" applyBorder="1" applyAlignment="1" applyProtection="1">
      <alignment horizontal="center" vertical="center"/>
      <protection locked="0"/>
    </xf>
    <xf numFmtId="0" fontId="6" fillId="4" borderId="33" xfId="1" applyFill="1" applyBorder="1" applyAlignment="1" applyProtection="1">
      <alignment horizontal="center" vertical="center"/>
      <protection locked="0"/>
    </xf>
    <xf numFmtId="0" fontId="6" fillId="4" borderId="2" xfId="1" applyFill="1" applyBorder="1" applyAlignment="1" applyProtection="1">
      <alignment horizontal="center" vertical="center"/>
      <protection locked="0"/>
    </xf>
    <xf numFmtId="0" fontId="6" fillId="4" borderId="34" xfId="1" applyFill="1" applyBorder="1" applyAlignment="1" applyProtection="1">
      <alignment horizontal="center" vertical="center"/>
      <protection locked="0"/>
    </xf>
    <xf numFmtId="0" fontId="6" fillId="4" borderId="35" xfId="1" applyFill="1" applyBorder="1" applyAlignment="1" applyProtection="1">
      <alignment horizontal="center" vertical="center"/>
      <protection locked="0"/>
    </xf>
    <xf numFmtId="0" fontId="6" fillId="4" borderId="36" xfId="1" applyFill="1" applyBorder="1" applyAlignment="1" applyProtection="1">
      <alignment horizontal="center" vertical="center"/>
      <protection locked="0"/>
    </xf>
    <xf numFmtId="0" fontId="6" fillId="4" borderId="37" xfId="1" applyFill="1" applyBorder="1" applyAlignment="1" applyProtection="1">
      <alignment horizontal="center" vertical="center"/>
      <protection locked="0"/>
    </xf>
    <xf numFmtId="0" fontId="26" fillId="0" borderId="0" xfId="1" applyFont="1" applyAlignment="1">
      <alignment horizontal="center" vertical="center"/>
    </xf>
    <xf numFmtId="0" fontId="26" fillId="0" borderId="60" xfId="1" applyFont="1" applyBorder="1" applyAlignment="1">
      <alignment horizontal="center" vertical="center"/>
    </xf>
    <xf numFmtId="0" fontId="16" fillId="2" borderId="51" xfId="1" applyFont="1" applyFill="1" applyBorder="1" applyAlignment="1">
      <alignment horizontal="center" vertical="center" wrapText="1"/>
    </xf>
    <xf numFmtId="0" fontId="16" fillId="2" borderId="62" xfId="1" applyFont="1" applyFill="1" applyBorder="1" applyAlignment="1">
      <alignment horizontal="center" vertical="center" wrapText="1"/>
    </xf>
    <xf numFmtId="0" fontId="16" fillId="2" borderId="63" xfId="1" applyFont="1" applyFill="1" applyBorder="1" applyAlignment="1">
      <alignment horizontal="center" vertical="center" wrapText="1"/>
    </xf>
    <xf numFmtId="0" fontId="6" fillId="0" borderId="45" xfId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16" fillId="2" borderId="45" xfId="1" applyFont="1" applyFill="1" applyBorder="1" applyAlignment="1">
      <alignment horizontal="center"/>
    </xf>
    <xf numFmtId="0" fontId="16" fillId="2" borderId="2" xfId="1" applyFont="1" applyFill="1" applyBorder="1" applyAlignment="1">
      <alignment horizontal="center"/>
    </xf>
    <xf numFmtId="0" fontId="16" fillId="2" borderId="3" xfId="1" applyFont="1" applyFill="1" applyBorder="1" applyAlignment="1">
      <alignment horizontal="center"/>
    </xf>
    <xf numFmtId="0" fontId="16" fillId="2" borderId="49" xfId="1" applyFont="1" applyFill="1" applyBorder="1" applyAlignment="1">
      <alignment horizontal="center"/>
    </xf>
    <xf numFmtId="0" fontId="22" fillId="0" borderId="16" xfId="1" applyFont="1" applyBorder="1" applyAlignment="1">
      <alignment horizontal="center"/>
    </xf>
    <xf numFmtId="0" fontId="22" fillId="0" borderId="17" xfId="1" applyFont="1" applyBorder="1" applyAlignment="1">
      <alignment horizontal="center"/>
    </xf>
    <xf numFmtId="0" fontId="1" fillId="13" borderId="45" xfId="1" applyFont="1" applyFill="1" applyBorder="1" applyAlignment="1">
      <alignment horizontal="center" vertical="center" wrapText="1"/>
    </xf>
    <xf numFmtId="0" fontId="1" fillId="13" borderId="2" xfId="1" applyFont="1" applyFill="1" applyBorder="1" applyAlignment="1">
      <alignment horizontal="center" vertical="center" wrapText="1"/>
    </xf>
    <xf numFmtId="0" fontId="1" fillId="13" borderId="3" xfId="1" applyFont="1" applyFill="1" applyBorder="1" applyAlignment="1">
      <alignment horizontal="center" vertical="center" wrapText="1"/>
    </xf>
    <xf numFmtId="0" fontId="1" fillId="14" borderId="45" xfId="1" applyFont="1" applyFill="1" applyBorder="1" applyAlignment="1">
      <alignment horizontal="center" vertical="center" wrapText="1"/>
    </xf>
    <xf numFmtId="0" fontId="1" fillId="14" borderId="2" xfId="1" applyFont="1" applyFill="1" applyBorder="1" applyAlignment="1">
      <alignment horizontal="center" vertical="center" wrapText="1"/>
    </xf>
    <xf numFmtId="0" fontId="1" fillId="14" borderId="3" xfId="1" applyFont="1" applyFill="1" applyBorder="1" applyAlignment="1">
      <alignment horizontal="center" vertical="center" wrapText="1"/>
    </xf>
  </cellXfs>
  <cellStyles count="3">
    <cellStyle name="Moneda 2" xfId="2" xr:uid="{174CE524-75D5-428B-B795-813783C5EDCB}"/>
    <cellStyle name="Normal" xfId="0" builtinId="0"/>
    <cellStyle name="Normal 2" xfId="1" xr:uid="{01DB668F-6EA9-411C-8345-EF79E062D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Valoración Asistencia Técnica</a:t>
            </a:r>
          </a:p>
          <a:p>
            <a:pPr>
              <a:defRPr b="1"/>
            </a:pPr>
            <a:r>
              <a:rPr lang="es-ES" sz="1200" b="1"/>
              <a:t>(plantilla</a:t>
            </a:r>
            <a:r>
              <a:rPr lang="es-ES" sz="1200" b="1" baseline="0"/>
              <a:t> &lt; 20)</a:t>
            </a:r>
            <a:endParaRPr lang="es-E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'Asist. Técnica'!$J$12</c:f>
              <c:strCache>
                <c:ptCount val="1"/>
                <c:pt idx="0">
                  <c:v>&lt; 2h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Técnica'!$J$15:$J$26</c:f>
              <c:numCache>
                <c:formatCode>0.0</c:formatCode>
                <c:ptCount val="11"/>
                <c:pt idx="0">
                  <c:v>5.4999999999999991</c:v>
                </c:pt>
                <c:pt idx="1">
                  <c:v>4.95</c:v>
                </c:pt>
                <c:pt idx="2">
                  <c:v>4.583333333333333</c:v>
                </c:pt>
                <c:pt idx="3">
                  <c:v>3.6666666666666665</c:v>
                </c:pt>
                <c:pt idx="4">
                  <c:v>5.1333333333333329</c:v>
                </c:pt>
                <c:pt idx="5">
                  <c:v>4.583333333333333</c:v>
                </c:pt>
                <c:pt idx="6">
                  <c:v>4.2166666666666659</c:v>
                </c:pt>
                <c:pt idx="7">
                  <c:v>3.3</c:v>
                </c:pt>
                <c:pt idx="8">
                  <c:v>3.3</c:v>
                </c:pt>
                <c:pt idx="9">
                  <c:v>2.7499999999999996</c:v>
                </c:pt>
                <c:pt idx="10">
                  <c:v>1.4666666666666668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9-4A7A-A25A-351A2E6A9CDB}"/>
            </c:ext>
          </c:extLst>
        </c:ser>
        <c:ser>
          <c:idx val="1"/>
          <c:order val="1"/>
          <c:tx>
            <c:strRef>
              <c:f>'Asist. Técnica'!$K$12</c:f>
              <c:strCache>
                <c:ptCount val="1"/>
                <c:pt idx="0">
                  <c:v>Entre
2h y 4h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Técnica'!$K$15:$K$26</c:f>
              <c:numCache>
                <c:formatCode>0.0</c:formatCode>
                <c:ptCount val="11"/>
                <c:pt idx="0">
                  <c:v>4.3999999999999995</c:v>
                </c:pt>
                <c:pt idx="1">
                  <c:v>3.96</c:v>
                </c:pt>
                <c:pt idx="2">
                  <c:v>3.6666666666666665</c:v>
                </c:pt>
                <c:pt idx="3">
                  <c:v>2.9333333333333331</c:v>
                </c:pt>
                <c:pt idx="4">
                  <c:v>4.1066666666666665</c:v>
                </c:pt>
                <c:pt idx="5">
                  <c:v>3.6666666666666665</c:v>
                </c:pt>
                <c:pt idx="6">
                  <c:v>3.3733333333333326</c:v>
                </c:pt>
                <c:pt idx="7">
                  <c:v>2.6399999999999997</c:v>
                </c:pt>
                <c:pt idx="8">
                  <c:v>2.6399999999999997</c:v>
                </c:pt>
                <c:pt idx="9">
                  <c:v>2.1999999999999997</c:v>
                </c:pt>
                <c:pt idx="10">
                  <c:v>1.1733333333333333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9-4A7A-A25A-351A2E6A9CDB}"/>
            </c:ext>
          </c:extLst>
        </c:ser>
        <c:ser>
          <c:idx val="2"/>
          <c:order val="2"/>
          <c:tx>
            <c:strRef>
              <c:f>'Asist. Técnica'!$L$12</c:f>
              <c:strCache>
                <c:ptCount val="1"/>
                <c:pt idx="0">
                  <c:v>Entre
4h y 8h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Técnica'!$L$15:$L$26</c:f>
              <c:numCache>
                <c:formatCode>0.0</c:formatCode>
                <c:ptCount val="11"/>
                <c:pt idx="0">
                  <c:v>2.1999999999999997</c:v>
                </c:pt>
                <c:pt idx="1">
                  <c:v>1.98</c:v>
                </c:pt>
                <c:pt idx="2">
                  <c:v>1.8333333333333333</c:v>
                </c:pt>
                <c:pt idx="3">
                  <c:v>1.4666666666666666</c:v>
                </c:pt>
                <c:pt idx="4">
                  <c:v>2.0533333333333332</c:v>
                </c:pt>
                <c:pt idx="5">
                  <c:v>1.8333333333333333</c:v>
                </c:pt>
                <c:pt idx="6">
                  <c:v>1.6866666666666663</c:v>
                </c:pt>
                <c:pt idx="7">
                  <c:v>1.3199999999999998</c:v>
                </c:pt>
                <c:pt idx="8">
                  <c:v>1.3199999999999998</c:v>
                </c:pt>
                <c:pt idx="9">
                  <c:v>1.0999999999999999</c:v>
                </c:pt>
                <c:pt idx="10">
                  <c:v>0.58666666666666667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09-4A7A-A25A-351A2E6A9CDB}"/>
            </c:ext>
          </c:extLst>
        </c:ser>
        <c:ser>
          <c:idx val="3"/>
          <c:order val="3"/>
          <c:tx>
            <c:strRef>
              <c:f>'Asist. Técnica'!$M$12</c:f>
              <c:strCache>
                <c:ptCount val="1"/>
                <c:pt idx="0">
                  <c:v>&gt; 8 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Técnica'!$M$15:$M$26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09-4A7A-A25A-351A2E6A9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383984"/>
        <c:axId val="2091447200"/>
      </c:lineChart>
      <c:catAx>
        <c:axId val="20893839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1447200"/>
        <c:crosses val="autoZero"/>
        <c:auto val="1"/>
        <c:lblAlgn val="ctr"/>
        <c:lblOffset val="100"/>
        <c:noMultiLvlLbl val="0"/>
      </c:catAx>
      <c:valAx>
        <c:axId val="20914472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8938398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Valoración Asistencia Técnica</a:t>
            </a:r>
          </a:p>
          <a:p>
            <a:pPr>
              <a:defRPr b="1"/>
            </a:pPr>
            <a:r>
              <a:rPr lang="es-ES" sz="1200" b="1"/>
              <a:t>(plantilla</a:t>
            </a:r>
            <a:r>
              <a:rPr lang="es-ES" sz="1200" b="1" baseline="0"/>
              <a:t> &gt; 20)</a:t>
            </a:r>
            <a:endParaRPr lang="es-E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'Asist. Técnica'!$P$12</c:f>
              <c:strCache>
                <c:ptCount val="1"/>
                <c:pt idx="0">
                  <c:v>&lt; 2h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Técnica'!$P$15:$P$26</c:f>
              <c:numCache>
                <c:formatCode>0.0</c:formatCode>
                <c:ptCount val="11"/>
                <c:pt idx="0">
                  <c:v>5.9999999999999991</c:v>
                </c:pt>
                <c:pt idx="1">
                  <c:v>5.45</c:v>
                </c:pt>
                <c:pt idx="2">
                  <c:v>5.083333333333333</c:v>
                </c:pt>
                <c:pt idx="3">
                  <c:v>4.1666666666666661</c:v>
                </c:pt>
                <c:pt idx="4">
                  <c:v>5.6333333333333329</c:v>
                </c:pt>
                <c:pt idx="5">
                  <c:v>5.083333333333333</c:v>
                </c:pt>
                <c:pt idx="6">
                  <c:v>4.7166666666666659</c:v>
                </c:pt>
                <c:pt idx="7">
                  <c:v>3.8</c:v>
                </c:pt>
                <c:pt idx="8">
                  <c:v>3.8</c:v>
                </c:pt>
                <c:pt idx="9">
                  <c:v>3.2499999999999996</c:v>
                </c:pt>
                <c:pt idx="10">
                  <c:v>1.9666666666666668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4-48DF-AE3F-CE1F05ECF697}"/>
            </c:ext>
          </c:extLst>
        </c:ser>
        <c:ser>
          <c:idx val="1"/>
          <c:order val="1"/>
          <c:tx>
            <c:strRef>
              <c:f>'Asist. Técnica'!$Q$12</c:f>
              <c:strCache>
                <c:ptCount val="1"/>
                <c:pt idx="0">
                  <c:v>Entre
2h y 4h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Técnica'!$Q$15:$Q$26</c:f>
              <c:numCache>
                <c:formatCode>0.0</c:formatCode>
                <c:ptCount val="11"/>
                <c:pt idx="0">
                  <c:v>4.8999999999999995</c:v>
                </c:pt>
                <c:pt idx="1">
                  <c:v>4.46</c:v>
                </c:pt>
                <c:pt idx="2">
                  <c:v>4.1666666666666661</c:v>
                </c:pt>
                <c:pt idx="3">
                  <c:v>3.4333333333333331</c:v>
                </c:pt>
                <c:pt idx="4">
                  <c:v>4.6066666666666665</c:v>
                </c:pt>
                <c:pt idx="5">
                  <c:v>4.1666666666666661</c:v>
                </c:pt>
                <c:pt idx="6">
                  <c:v>3.8733333333333326</c:v>
                </c:pt>
                <c:pt idx="7">
                  <c:v>3.1399999999999997</c:v>
                </c:pt>
                <c:pt idx="8">
                  <c:v>3.1399999999999997</c:v>
                </c:pt>
                <c:pt idx="9">
                  <c:v>2.6999999999999997</c:v>
                </c:pt>
                <c:pt idx="10">
                  <c:v>1.6733333333333333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4-48DF-AE3F-CE1F05ECF697}"/>
            </c:ext>
          </c:extLst>
        </c:ser>
        <c:ser>
          <c:idx val="2"/>
          <c:order val="2"/>
          <c:tx>
            <c:strRef>
              <c:f>'Asist. Técnica'!$R$12</c:f>
              <c:strCache>
                <c:ptCount val="1"/>
                <c:pt idx="0">
                  <c:v>Entre
4h y 8h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Técnica'!$R$15:$R$26</c:f>
              <c:numCache>
                <c:formatCode>0.0</c:formatCode>
                <c:ptCount val="11"/>
                <c:pt idx="0">
                  <c:v>2.6999999999999997</c:v>
                </c:pt>
                <c:pt idx="1">
                  <c:v>2.48</c:v>
                </c:pt>
                <c:pt idx="2">
                  <c:v>2.333333333333333</c:v>
                </c:pt>
                <c:pt idx="3">
                  <c:v>1.9666666666666666</c:v>
                </c:pt>
                <c:pt idx="4">
                  <c:v>2.5533333333333332</c:v>
                </c:pt>
                <c:pt idx="5">
                  <c:v>2.333333333333333</c:v>
                </c:pt>
                <c:pt idx="6">
                  <c:v>2.1866666666666665</c:v>
                </c:pt>
                <c:pt idx="7">
                  <c:v>1.8199999999999998</c:v>
                </c:pt>
                <c:pt idx="8">
                  <c:v>1.8199999999999998</c:v>
                </c:pt>
                <c:pt idx="9">
                  <c:v>1.5999999999999999</c:v>
                </c:pt>
                <c:pt idx="10">
                  <c:v>1.0866666666666667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D4-48DF-AE3F-CE1F05ECF697}"/>
            </c:ext>
          </c:extLst>
        </c:ser>
        <c:ser>
          <c:idx val="3"/>
          <c:order val="3"/>
          <c:tx>
            <c:strRef>
              <c:f>'Asist. Técnica'!$S$12</c:f>
              <c:strCache>
                <c:ptCount val="1"/>
                <c:pt idx="0">
                  <c:v>&gt; 8 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Técnica'!$S$15:$S$26</c:f>
              <c:numCache>
                <c:formatCode>0.0</c:formatCode>
                <c:ptCount val="1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D4-48DF-AE3F-CE1F05ECF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383984"/>
        <c:axId val="2091447200"/>
      </c:lineChart>
      <c:catAx>
        <c:axId val="20893839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1447200"/>
        <c:crosses val="autoZero"/>
        <c:auto val="1"/>
        <c:lblAlgn val="ctr"/>
        <c:lblOffset val="100"/>
        <c:noMultiLvlLbl val="0"/>
      </c:catAx>
      <c:valAx>
        <c:axId val="2091447200"/>
        <c:scaling>
          <c:orientation val="minMax"/>
          <c:max val="6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8938398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8</xdr:row>
      <xdr:rowOff>85725</xdr:rowOff>
    </xdr:from>
    <xdr:to>
      <xdr:col>0</xdr:col>
      <xdr:colOff>2333625</xdr:colOff>
      <xdr:row>13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BE913CC-C8F4-4D1C-9D8D-C4F027F71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638300"/>
          <a:ext cx="1990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638174</xdr:colOff>
      <xdr:row>14</xdr:row>
      <xdr:rowOff>447675</xdr:rowOff>
    </xdr:from>
    <xdr:to>
      <xdr:col>34</xdr:col>
      <xdr:colOff>0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29BC7C-D267-4135-8BB5-22C777E05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552450</xdr:colOff>
      <xdr:row>14</xdr:row>
      <xdr:rowOff>428625</xdr:rowOff>
    </xdr:from>
    <xdr:to>
      <xdr:col>47</xdr:col>
      <xdr:colOff>676276</xdr:colOff>
      <xdr:row>23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5BFEA9D-4EF6-4FCE-A313-6C8657972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B0E5-958C-430E-9EF7-C43DFAFEE0F0}">
  <sheetPr>
    <tabColor indexed="10"/>
    <pageSetUpPr fitToPage="1"/>
  </sheetPr>
  <dimension ref="A1:M107"/>
  <sheetViews>
    <sheetView tabSelected="1" workbookViewId="0">
      <selection activeCell="J18" sqref="J18"/>
    </sheetView>
  </sheetViews>
  <sheetFormatPr baseColWidth="10" defaultColWidth="11.42578125" defaultRowHeight="12.75" x14ac:dyDescent="0.25"/>
  <cols>
    <col min="1" max="1" width="41" style="10" customWidth="1"/>
    <col min="2" max="2" width="12.42578125" style="11" customWidth="1"/>
    <col min="3" max="6" width="14.28515625" style="1" customWidth="1"/>
    <col min="7" max="7" width="13.28515625" style="1" customWidth="1"/>
    <col min="8" max="8" width="13.42578125" style="2" customWidth="1"/>
    <col min="9" max="9" width="13.42578125" style="1" customWidth="1"/>
    <col min="10" max="10" width="14.42578125" style="1" customWidth="1"/>
    <col min="11" max="16384" width="11.42578125" style="1"/>
  </cols>
  <sheetData>
    <row r="1" spans="1:13" x14ac:dyDescent="0.25">
      <c r="A1" s="247" t="s">
        <v>2</v>
      </c>
      <c r="B1" s="248"/>
    </row>
    <row r="2" spans="1:13" x14ac:dyDescent="0.25">
      <c r="A2" s="3" t="s">
        <v>3</v>
      </c>
      <c r="B2" s="4" t="s">
        <v>4</v>
      </c>
      <c r="F2" s="5"/>
    </row>
    <row r="3" spans="1:13" x14ac:dyDescent="0.25">
      <c r="A3" s="6" t="s">
        <v>5</v>
      </c>
      <c r="B3" s="7" t="s">
        <v>6</v>
      </c>
    </row>
    <row r="4" spans="1:13" ht="13.5" thickBot="1" x14ac:dyDescent="0.3">
      <c r="A4" s="8" t="s">
        <v>7</v>
      </c>
      <c r="B4" s="9" t="s">
        <v>8</v>
      </c>
    </row>
    <row r="6" spans="1:13" s="13" customFormat="1" ht="29.25" customHeight="1" x14ac:dyDescent="0.25">
      <c r="A6" s="249" t="s">
        <v>9</v>
      </c>
      <c r="B6" s="249"/>
      <c r="C6" s="249"/>
      <c r="D6" s="249"/>
      <c r="E6" s="249"/>
      <c r="F6" s="249"/>
      <c r="G6" s="249"/>
      <c r="H6" s="12"/>
    </row>
    <row r="7" spans="1:13" s="13" customFormat="1" ht="13.5" thickBot="1" x14ac:dyDescent="0.3">
      <c r="A7" s="14"/>
      <c r="B7" s="14"/>
      <c r="C7" s="14"/>
      <c r="D7" s="14"/>
      <c r="E7" s="14"/>
      <c r="F7" s="14"/>
      <c r="G7" s="14"/>
      <c r="H7" s="12"/>
    </row>
    <row r="8" spans="1:13" ht="15" customHeight="1" thickBot="1" x14ac:dyDescent="0.3">
      <c r="F8" s="250" t="s">
        <v>10</v>
      </c>
      <c r="G8" s="251"/>
      <c r="I8" s="11"/>
    </row>
    <row r="9" spans="1:13" ht="15" customHeight="1" x14ac:dyDescent="0.25">
      <c r="B9" s="15" t="s">
        <v>11</v>
      </c>
      <c r="C9" s="16"/>
      <c r="D9" s="252"/>
      <c r="E9" s="253"/>
      <c r="F9" s="254"/>
      <c r="G9" s="255"/>
      <c r="H9" s="11"/>
      <c r="J9" s="17"/>
      <c r="K9" s="17"/>
      <c r="L9" s="17"/>
      <c r="M9" s="17"/>
    </row>
    <row r="10" spans="1:13" ht="15" customHeight="1" thickBot="1" x14ac:dyDescent="0.3">
      <c r="B10" s="18" t="s">
        <v>12</v>
      </c>
      <c r="C10" s="19"/>
      <c r="D10" s="260"/>
      <c r="E10" s="261"/>
      <c r="F10" s="256"/>
      <c r="G10" s="257"/>
      <c r="H10" s="11"/>
      <c r="J10" s="17"/>
      <c r="K10" s="17"/>
      <c r="L10" s="17"/>
      <c r="M10" s="17"/>
    </row>
    <row r="11" spans="1:13" ht="15" customHeight="1" thickBot="1" x14ac:dyDescent="0.3">
      <c r="B11" s="262" t="s">
        <v>13</v>
      </c>
      <c r="C11" s="263"/>
      <c r="D11" s="263"/>
      <c r="E11" s="264"/>
      <c r="F11" s="256"/>
      <c r="G11" s="257"/>
      <c r="H11" s="11"/>
      <c r="J11" s="17"/>
      <c r="K11" s="17"/>
      <c r="L11" s="17"/>
      <c r="M11" s="17"/>
    </row>
    <row r="12" spans="1:13" ht="15" customHeight="1" x14ac:dyDescent="0.25">
      <c r="B12" s="265" t="s">
        <v>198</v>
      </c>
      <c r="C12" s="266"/>
      <c r="D12" s="266"/>
      <c r="E12" s="267"/>
      <c r="F12" s="256"/>
      <c r="G12" s="257"/>
      <c r="H12" s="11"/>
      <c r="J12" s="17"/>
      <c r="K12" s="17"/>
      <c r="L12" s="17"/>
      <c r="M12" s="17"/>
    </row>
    <row r="13" spans="1:13" ht="15" customHeight="1" x14ac:dyDescent="0.25">
      <c r="B13" s="268"/>
      <c r="C13" s="269"/>
      <c r="D13" s="269"/>
      <c r="E13" s="270"/>
      <c r="F13" s="256"/>
      <c r="G13" s="257"/>
      <c r="H13" s="20"/>
      <c r="I13" s="21"/>
      <c r="J13" s="21"/>
      <c r="L13" s="22"/>
    </row>
    <row r="14" spans="1:13" ht="15" customHeight="1" x14ac:dyDescent="0.25">
      <c r="B14" s="268"/>
      <c r="C14" s="269"/>
      <c r="D14" s="269"/>
      <c r="E14" s="270"/>
      <c r="F14" s="256"/>
      <c r="G14" s="257"/>
      <c r="H14" s="20"/>
      <c r="I14" s="21"/>
      <c r="J14" s="21"/>
      <c r="K14" s="17"/>
      <c r="L14" s="17"/>
      <c r="M14" s="17"/>
    </row>
    <row r="15" spans="1:13" ht="15" customHeight="1" thickBot="1" x14ac:dyDescent="0.3">
      <c r="B15" s="271"/>
      <c r="C15" s="272"/>
      <c r="D15" s="272"/>
      <c r="E15" s="273"/>
      <c r="F15" s="258"/>
      <c r="G15" s="259"/>
      <c r="H15" s="20"/>
      <c r="I15" s="21"/>
      <c r="J15" s="21"/>
      <c r="L15" s="22"/>
    </row>
    <row r="16" spans="1:13" ht="15" customHeight="1" thickBot="1" x14ac:dyDescent="0.3">
      <c r="B16" s="23"/>
      <c r="C16" s="24"/>
      <c r="D16" s="24"/>
      <c r="E16" s="24"/>
      <c r="F16" s="25"/>
      <c r="G16" s="25"/>
      <c r="I16" s="11"/>
      <c r="L16" s="22"/>
    </row>
    <row r="17" spans="1:12" s="27" customFormat="1" ht="15" customHeight="1" thickBot="1" x14ac:dyDescent="0.3">
      <c r="A17" s="183" t="s">
        <v>14</v>
      </c>
      <c r="B17" s="274"/>
      <c r="C17" s="274"/>
      <c r="D17" s="274"/>
      <c r="E17" s="274"/>
      <c r="F17" s="275" t="s">
        <v>15</v>
      </c>
      <c r="G17" s="276"/>
      <c r="H17" s="26"/>
      <c r="I17" s="11"/>
      <c r="L17" s="22"/>
    </row>
    <row r="18" spans="1:12" ht="15" customHeight="1" x14ac:dyDescent="0.2">
      <c r="A18" s="28" t="s">
        <v>16</v>
      </c>
      <c r="B18" s="277"/>
      <c r="C18" s="278"/>
      <c r="D18" s="278"/>
      <c r="E18" s="279"/>
      <c r="F18" s="280"/>
      <c r="G18" s="281"/>
      <c r="H18" s="29"/>
      <c r="I18" s="11"/>
      <c r="L18" s="22"/>
    </row>
    <row r="19" spans="1:12" ht="15" customHeight="1" x14ac:dyDescent="0.25">
      <c r="A19" s="30" t="s">
        <v>17</v>
      </c>
      <c r="B19" s="285"/>
      <c r="C19" s="286"/>
      <c r="D19" s="286"/>
      <c r="E19" s="287"/>
      <c r="F19" s="282"/>
      <c r="G19" s="281"/>
      <c r="I19" s="11"/>
      <c r="L19" s="22"/>
    </row>
    <row r="20" spans="1:12" ht="15" customHeight="1" x14ac:dyDescent="0.25">
      <c r="A20" s="30" t="s">
        <v>18</v>
      </c>
      <c r="B20" s="285"/>
      <c r="C20" s="286"/>
      <c r="D20" s="286"/>
      <c r="E20" s="287"/>
      <c r="F20" s="282"/>
      <c r="G20" s="281"/>
      <c r="I20" s="11"/>
      <c r="L20" s="22"/>
    </row>
    <row r="21" spans="1:12" ht="15" customHeight="1" x14ac:dyDescent="0.25">
      <c r="A21" s="30" t="s">
        <v>19</v>
      </c>
      <c r="B21" s="285"/>
      <c r="C21" s="286"/>
      <c r="D21" s="286"/>
      <c r="E21" s="287"/>
      <c r="F21" s="282"/>
      <c r="G21" s="281"/>
      <c r="I21" s="11"/>
      <c r="L21" s="22"/>
    </row>
    <row r="22" spans="1:12" ht="15" customHeight="1" x14ac:dyDescent="0.25">
      <c r="A22" s="30" t="s">
        <v>20</v>
      </c>
      <c r="B22" s="285"/>
      <c r="C22" s="286"/>
      <c r="D22" s="286"/>
      <c r="E22" s="287"/>
      <c r="F22" s="282"/>
      <c r="G22" s="281"/>
      <c r="I22" s="11"/>
      <c r="L22" s="22"/>
    </row>
    <row r="23" spans="1:12" ht="15" customHeight="1" thickBot="1" x14ac:dyDescent="0.3">
      <c r="A23" s="31" t="s">
        <v>21</v>
      </c>
      <c r="B23" s="288"/>
      <c r="C23" s="289"/>
      <c r="D23" s="289"/>
      <c r="E23" s="290"/>
      <c r="F23" s="283"/>
      <c r="G23" s="284"/>
      <c r="I23" s="11"/>
      <c r="L23" s="22"/>
    </row>
    <row r="24" spans="1:12" ht="15" customHeight="1" thickBot="1" x14ac:dyDescent="0.3">
      <c r="A24" s="26"/>
      <c r="B24" s="32"/>
      <c r="C24" s="32"/>
      <c r="D24" s="32"/>
      <c r="E24" s="32"/>
      <c r="F24" s="32"/>
      <c r="G24" s="32"/>
      <c r="I24" s="11"/>
      <c r="L24" s="22"/>
    </row>
    <row r="25" spans="1:12" ht="15" customHeight="1" thickBot="1" x14ac:dyDescent="0.3">
      <c r="A25" s="33" t="s">
        <v>22</v>
      </c>
      <c r="B25" s="240" t="s">
        <v>23</v>
      </c>
      <c r="C25" s="240"/>
      <c r="D25" s="240"/>
      <c r="E25" s="240"/>
      <c r="F25" s="241" t="s">
        <v>24</v>
      </c>
      <c r="G25" s="242"/>
      <c r="I25" s="2"/>
      <c r="J25" s="2"/>
    </row>
    <row r="26" spans="1:12" ht="15" customHeight="1" x14ac:dyDescent="0.25">
      <c r="A26" s="34" t="s">
        <v>25</v>
      </c>
      <c r="B26" s="243"/>
      <c r="C26" s="244"/>
      <c r="D26" s="244"/>
      <c r="E26" s="244"/>
      <c r="F26" s="245"/>
      <c r="G26" s="246"/>
      <c r="I26" s="2"/>
      <c r="J26" s="2"/>
      <c r="L26" s="22"/>
    </row>
    <row r="27" spans="1:12" ht="15" customHeight="1" x14ac:dyDescent="0.25">
      <c r="A27" s="34" t="s">
        <v>26</v>
      </c>
      <c r="B27" s="173"/>
      <c r="C27" s="210"/>
      <c r="D27" s="210"/>
      <c r="E27" s="210"/>
      <c r="F27" s="163"/>
      <c r="G27" s="239"/>
      <c r="I27" s="2"/>
      <c r="J27" s="2"/>
    </row>
    <row r="28" spans="1:12" ht="15" customHeight="1" x14ac:dyDescent="0.25">
      <c r="A28" s="34" t="s">
        <v>27</v>
      </c>
      <c r="B28" s="173"/>
      <c r="C28" s="210"/>
      <c r="D28" s="210"/>
      <c r="E28" s="210"/>
      <c r="F28" s="163"/>
      <c r="G28" s="239"/>
      <c r="I28" s="2"/>
      <c r="J28" s="2"/>
      <c r="K28" s="35"/>
      <c r="L28" s="32"/>
    </row>
    <row r="29" spans="1:12" ht="15" customHeight="1" x14ac:dyDescent="0.25">
      <c r="A29" s="34" t="s">
        <v>28</v>
      </c>
      <c r="B29" s="173"/>
      <c r="C29" s="210"/>
      <c r="D29" s="210"/>
      <c r="E29" s="210"/>
      <c r="F29" s="163"/>
      <c r="G29" s="239"/>
      <c r="I29" s="2"/>
      <c r="J29" s="2"/>
      <c r="K29" s="35"/>
      <c r="L29" s="32"/>
    </row>
    <row r="30" spans="1:12" ht="15" customHeight="1" x14ac:dyDescent="0.25">
      <c r="A30" s="34" t="s">
        <v>29</v>
      </c>
      <c r="B30" s="173"/>
      <c r="C30" s="210"/>
      <c r="D30" s="210"/>
      <c r="E30" s="210"/>
      <c r="F30" s="163"/>
      <c r="G30" s="239"/>
      <c r="I30" s="2"/>
      <c r="J30" s="2"/>
      <c r="K30" s="35"/>
      <c r="L30" s="32"/>
    </row>
    <row r="31" spans="1:12" ht="15" customHeight="1" thickBot="1" x14ac:dyDescent="0.3">
      <c r="A31" s="36" t="s">
        <v>30</v>
      </c>
      <c r="B31" s="233"/>
      <c r="C31" s="234"/>
      <c r="D31" s="234"/>
      <c r="E31" s="234"/>
      <c r="F31" s="235"/>
      <c r="G31" s="236"/>
      <c r="I31" s="2"/>
      <c r="J31" s="2"/>
      <c r="K31" s="35"/>
      <c r="L31" s="32"/>
    </row>
    <row r="32" spans="1:12" ht="15" customHeight="1" thickBot="1" x14ac:dyDescent="0.3">
      <c r="K32" s="35"/>
      <c r="L32" s="32"/>
    </row>
    <row r="33" spans="1:12" ht="15" customHeight="1" x14ac:dyDescent="0.25">
      <c r="A33" s="177" t="s">
        <v>31</v>
      </c>
      <c r="B33" s="178"/>
      <c r="C33" s="178"/>
      <c r="D33" s="178"/>
      <c r="E33" s="178"/>
      <c r="F33" s="178"/>
      <c r="G33" s="179"/>
      <c r="I33" s="5"/>
      <c r="J33" s="37"/>
      <c r="K33" s="35"/>
      <c r="L33" s="32"/>
    </row>
    <row r="34" spans="1:12" ht="48" x14ac:dyDescent="0.25">
      <c r="A34" s="38" t="s">
        <v>32</v>
      </c>
      <c r="B34" s="39" t="s">
        <v>33</v>
      </c>
      <c r="C34" s="39" t="s">
        <v>34</v>
      </c>
      <c r="D34" s="237" t="s">
        <v>35</v>
      </c>
      <c r="E34" s="238"/>
      <c r="F34" s="40" t="s">
        <v>36</v>
      </c>
      <c r="G34" s="41" t="s">
        <v>37</v>
      </c>
    </row>
    <row r="35" spans="1:12" ht="24" x14ac:dyDescent="0.25">
      <c r="A35" s="42" t="s">
        <v>38</v>
      </c>
      <c r="B35" s="43">
        <v>36</v>
      </c>
      <c r="C35" s="44"/>
      <c r="D35" s="45" t="s">
        <v>39</v>
      </c>
      <c r="E35" s="43">
        <f>IF(C35=0,0,(C35-B35))</f>
        <v>0</v>
      </c>
      <c r="F35" s="46">
        <v>3</v>
      </c>
      <c r="G35" s="47">
        <f>IF(C35=0,0,F35*E35)</f>
        <v>0</v>
      </c>
    </row>
    <row r="36" spans="1:12" x14ac:dyDescent="0.25">
      <c r="A36" s="42" t="s">
        <v>40</v>
      </c>
      <c r="B36" s="43">
        <v>36</v>
      </c>
      <c r="C36" s="44"/>
      <c r="D36" s="45" t="s">
        <v>41</v>
      </c>
      <c r="E36" s="43">
        <f t="shared" ref="E36:E40" si="0">IF(C36=0,0,(C36-B36))</f>
        <v>0</v>
      </c>
      <c r="F36" s="46">
        <v>2</v>
      </c>
      <c r="G36" s="47">
        <f t="shared" ref="G36:G40" si="1">IF(C36=0,0,F36*E36)</f>
        <v>0</v>
      </c>
    </row>
    <row r="37" spans="1:12" ht="24" x14ac:dyDescent="0.25">
      <c r="A37" s="42" t="s">
        <v>42</v>
      </c>
      <c r="B37" s="43">
        <v>36</v>
      </c>
      <c r="C37" s="44"/>
      <c r="D37" s="45" t="s">
        <v>43</v>
      </c>
      <c r="E37" s="43">
        <f t="shared" si="0"/>
        <v>0</v>
      </c>
      <c r="F37" s="46">
        <v>2</v>
      </c>
      <c r="G37" s="47">
        <f t="shared" si="1"/>
        <v>0</v>
      </c>
    </row>
    <row r="38" spans="1:12" ht="48" x14ac:dyDescent="0.25">
      <c r="A38" s="42" t="s">
        <v>44</v>
      </c>
      <c r="B38" s="43">
        <v>90</v>
      </c>
      <c r="C38" s="44"/>
      <c r="D38" s="45" t="s">
        <v>45</v>
      </c>
      <c r="E38" s="43">
        <f t="shared" si="0"/>
        <v>0</v>
      </c>
      <c r="F38" s="46">
        <v>6</v>
      </c>
      <c r="G38" s="47">
        <f t="shared" si="1"/>
        <v>0</v>
      </c>
      <c r="H38" s="12"/>
      <c r="I38" s="11"/>
    </row>
    <row r="39" spans="1:12" ht="24" x14ac:dyDescent="0.25">
      <c r="A39" s="42" t="s">
        <v>46</v>
      </c>
      <c r="B39" s="43">
        <v>120</v>
      </c>
      <c r="C39" s="44"/>
      <c r="D39" s="45" t="s">
        <v>47</v>
      </c>
      <c r="E39" s="43">
        <f t="shared" si="0"/>
        <v>0</v>
      </c>
      <c r="F39" s="46">
        <v>6</v>
      </c>
      <c r="G39" s="47">
        <f t="shared" si="1"/>
        <v>0</v>
      </c>
      <c r="H39" s="12"/>
      <c r="I39" s="11"/>
    </row>
    <row r="40" spans="1:12" ht="13.5" thickBot="1" x14ac:dyDescent="0.3">
      <c r="A40" s="48" t="s">
        <v>48</v>
      </c>
      <c r="B40" s="49">
        <v>90</v>
      </c>
      <c r="C40" s="50"/>
      <c r="D40" s="51" t="s">
        <v>49</v>
      </c>
      <c r="E40" s="49">
        <f t="shared" si="0"/>
        <v>0</v>
      </c>
      <c r="F40" s="52">
        <v>6</v>
      </c>
      <c r="G40" s="53">
        <f t="shared" si="1"/>
        <v>0</v>
      </c>
      <c r="H40" s="12"/>
      <c r="I40" s="11"/>
    </row>
    <row r="41" spans="1:12" ht="15" customHeight="1" thickBot="1" x14ac:dyDescent="0.3">
      <c r="A41" s="2" t="s">
        <v>50</v>
      </c>
      <c r="B41" s="22"/>
      <c r="C41" s="22"/>
      <c r="D41" s="22"/>
      <c r="E41" s="32"/>
      <c r="F41" s="54" t="s">
        <v>51</v>
      </c>
      <c r="G41" s="55">
        <f>SUM(G35:G40)</f>
        <v>0</v>
      </c>
      <c r="H41" s="12"/>
      <c r="I41" s="11"/>
    </row>
    <row r="42" spans="1:12" ht="15" customHeight="1" thickBot="1" x14ac:dyDescent="0.3">
      <c r="A42" s="2"/>
      <c r="B42" s="22"/>
      <c r="C42" s="22"/>
      <c r="D42" s="22"/>
      <c r="E42" s="32"/>
      <c r="F42" s="22"/>
      <c r="G42" s="22"/>
      <c r="H42" s="12"/>
      <c r="I42" s="11"/>
    </row>
    <row r="43" spans="1:12" ht="15" customHeight="1" x14ac:dyDescent="0.25">
      <c r="A43" s="177" t="s">
        <v>52</v>
      </c>
      <c r="B43" s="178"/>
      <c r="C43" s="178"/>
      <c r="D43" s="178"/>
      <c r="E43" s="178"/>
      <c r="F43" s="178"/>
      <c r="G43" s="179"/>
      <c r="I43" s="11"/>
      <c r="J43" s="37"/>
      <c r="K43" s="35"/>
      <c r="L43" s="32"/>
    </row>
    <row r="44" spans="1:12" ht="47.25" customHeight="1" x14ac:dyDescent="0.25">
      <c r="A44" s="38" t="s">
        <v>53</v>
      </c>
      <c r="B44" s="39" t="s">
        <v>54</v>
      </c>
      <c r="C44" s="237" t="s">
        <v>55</v>
      </c>
      <c r="D44" s="238"/>
      <c r="E44" s="237" t="s">
        <v>56</v>
      </c>
      <c r="F44" s="238"/>
      <c r="G44" s="41" t="s">
        <v>57</v>
      </c>
    </row>
    <row r="45" spans="1:12" x14ac:dyDescent="0.25">
      <c r="A45" s="42" t="s">
        <v>58</v>
      </c>
      <c r="B45" s="56">
        <f>$C$36/12</f>
        <v>0</v>
      </c>
      <c r="C45" s="225"/>
      <c r="D45" s="226"/>
      <c r="E45" s="227"/>
      <c r="F45" s="228"/>
      <c r="G45" s="57">
        <f>IF($B$45=15,0,E45*C45)</f>
        <v>0</v>
      </c>
      <c r="I45" s="5"/>
    </row>
    <row r="46" spans="1:12" x14ac:dyDescent="0.25">
      <c r="A46" s="42" t="s">
        <v>59</v>
      </c>
      <c r="B46" s="56">
        <f>$C$38/12</f>
        <v>0</v>
      </c>
      <c r="C46" s="225"/>
      <c r="D46" s="226"/>
      <c r="E46" s="227"/>
      <c r="F46" s="228"/>
      <c r="G46" s="57">
        <f>IF($B$46=15,0,E46*C46)</f>
        <v>0</v>
      </c>
    </row>
    <row r="47" spans="1:12" ht="13.5" thickBot="1" x14ac:dyDescent="0.3">
      <c r="A47" s="48" t="s">
        <v>60</v>
      </c>
      <c r="B47" s="58">
        <f>$C$40/12</f>
        <v>0</v>
      </c>
      <c r="C47" s="229"/>
      <c r="D47" s="230"/>
      <c r="E47" s="231"/>
      <c r="F47" s="232"/>
      <c r="G47" s="59">
        <f>IF($B$47=15,0,E47*C47)</f>
        <v>0</v>
      </c>
    </row>
    <row r="48" spans="1:12" ht="15" customHeight="1" thickBot="1" x14ac:dyDescent="0.3">
      <c r="A48" s="2"/>
      <c r="B48" s="22"/>
      <c r="C48" s="22"/>
      <c r="D48" s="22"/>
      <c r="E48" s="32"/>
      <c r="F48" s="54" t="s">
        <v>61</v>
      </c>
      <c r="G48" s="60">
        <f>SUM(G45:G47)</f>
        <v>0</v>
      </c>
      <c r="H48" s="12"/>
      <c r="I48" s="11"/>
    </row>
    <row r="49" spans="1:12" ht="15" customHeight="1" thickBot="1" x14ac:dyDescent="0.3">
      <c r="H49" s="1"/>
      <c r="I49" s="11"/>
    </row>
    <row r="50" spans="1:12" ht="15" customHeight="1" x14ac:dyDescent="0.25">
      <c r="A50" s="177" t="s">
        <v>62</v>
      </c>
      <c r="B50" s="178"/>
      <c r="C50" s="178"/>
      <c r="D50" s="178"/>
      <c r="E50" s="178"/>
      <c r="F50" s="178"/>
      <c r="G50" s="179"/>
      <c r="I50" s="11"/>
      <c r="J50" s="37"/>
      <c r="K50" s="35"/>
      <c r="L50" s="32"/>
    </row>
    <row r="51" spans="1:12" ht="15" customHeight="1" x14ac:dyDescent="0.25">
      <c r="A51" s="61" t="s">
        <v>63</v>
      </c>
      <c r="B51" s="218"/>
      <c r="C51" s="218"/>
      <c r="D51" s="218"/>
      <c r="E51" s="218"/>
      <c r="F51" s="218"/>
      <c r="G51" s="219"/>
      <c r="H51" s="62"/>
      <c r="I51" s="62"/>
      <c r="J51" s="62"/>
      <c r="K51" s="35"/>
      <c r="L51" s="32"/>
    </row>
    <row r="52" spans="1:12" ht="15" customHeight="1" thickBot="1" x14ac:dyDescent="0.3">
      <c r="A52" s="63" t="s">
        <v>65</v>
      </c>
      <c r="B52" s="220"/>
      <c r="C52" s="221"/>
      <c r="D52" s="221"/>
      <c r="E52" s="221"/>
      <c r="F52" s="221"/>
      <c r="G52" s="222"/>
      <c r="H52" s="62"/>
      <c r="I52" s="62"/>
      <c r="J52" s="62"/>
      <c r="K52" s="35"/>
      <c r="L52" s="32"/>
    </row>
    <row r="53" spans="1:12" ht="15" customHeight="1" x14ac:dyDescent="0.25">
      <c r="A53" s="223" t="s">
        <v>66</v>
      </c>
      <c r="B53" s="224"/>
      <c r="C53" s="224"/>
      <c r="D53" s="224"/>
      <c r="E53" s="224"/>
      <c r="F53" s="224"/>
      <c r="G53" s="64" t="s">
        <v>67</v>
      </c>
      <c r="H53" s="65"/>
      <c r="I53" s="62"/>
      <c r="J53" s="62"/>
      <c r="K53" s="35"/>
      <c r="L53" s="32"/>
    </row>
    <row r="54" spans="1:12" ht="15" customHeight="1" x14ac:dyDescent="0.25">
      <c r="A54" s="34" t="s">
        <v>68</v>
      </c>
      <c r="B54" s="214"/>
      <c r="C54" s="214"/>
      <c r="D54" s="214"/>
      <c r="E54" s="214"/>
      <c r="F54" s="214"/>
      <c r="G54" s="66" t="s">
        <v>69</v>
      </c>
      <c r="H54" s="65"/>
      <c r="I54" s="62"/>
      <c r="J54" s="62"/>
    </row>
    <row r="55" spans="1:12" ht="15" customHeight="1" x14ac:dyDescent="0.25">
      <c r="A55" s="67" t="s">
        <v>70</v>
      </c>
      <c r="B55" s="214"/>
      <c r="C55" s="214"/>
      <c r="D55" s="214"/>
      <c r="E55" s="214"/>
      <c r="F55" s="214"/>
      <c r="G55" s="66" t="s">
        <v>71</v>
      </c>
      <c r="I55" s="11"/>
      <c r="J55" s="35"/>
    </row>
    <row r="56" spans="1:12" ht="15" customHeight="1" x14ac:dyDescent="0.25">
      <c r="A56" s="67" t="s">
        <v>72</v>
      </c>
      <c r="B56" s="214"/>
      <c r="C56" s="214"/>
      <c r="D56" s="214"/>
      <c r="E56" s="214"/>
      <c r="F56" s="214"/>
      <c r="G56" s="66" t="s">
        <v>73</v>
      </c>
      <c r="I56" s="68"/>
      <c r="J56" s="35"/>
    </row>
    <row r="57" spans="1:12" ht="15" customHeight="1" thickBot="1" x14ac:dyDescent="0.3">
      <c r="A57" s="69" t="s">
        <v>74</v>
      </c>
      <c r="B57" s="214"/>
      <c r="C57" s="214"/>
      <c r="D57" s="214"/>
      <c r="E57" s="214"/>
      <c r="F57" s="214"/>
      <c r="G57" s="70" t="s">
        <v>71</v>
      </c>
      <c r="I57" s="68"/>
      <c r="J57" s="35"/>
    </row>
    <row r="58" spans="1:12" ht="15" customHeight="1" x14ac:dyDescent="0.25">
      <c r="A58" s="215" t="s">
        <v>75</v>
      </c>
      <c r="B58" s="216"/>
      <c r="C58" s="216"/>
      <c r="D58" s="216"/>
      <c r="E58" s="216"/>
      <c r="F58" s="217"/>
      <c r="G58" s="64" t="s">
        <v>67</v>
      </c>
      <c r="H58" s="65"/>
      <c r="I58" s="5"/>
      <c r="J58" s="62"/>
      <c r="K58" s="35"/>
      <c r="L58" s="32"/>
    </row>
    <row r="59" spans="1:12" ht="15" customHeight="1" x14ac:dyDescent="0.25">
      <c r="A59" s="34" t="s">
        <v>76</v>
      </c>
      <c r="B59" s="173"/>
      <c r="C59" s="210"/>
      <c r="D59" s="210"/>
      <c r="E59" s="210"/>
      <c r="F59" s="174"/>
      <c r="G59" s="71"/>
      <c r="I59" s="68"/>
      <c r="J59" s="35"/>
    </row>
    <row r="60" spans="1:12" ht="15" customHeight="1" x14ac:dyDescent="0.25">
      <c r="A60" s="34" t="s">
        <v>77</v>
      </c>
      <c r="B60" s="173"/>
      <c r="C60" s="210"/>
      <c r="D60" s="210"/>
      <c r="E60" s="210"/>
      <c r="F60" s="174"/>
      <c r="G60" s="71"/>
      <c r="H60" s="72"/>
      <c r="I60" s="72"/>
      <c r="J60" s="35"/>
    </row>
    <row r="61" spans="1:12" ht="15" customHeight="1" x14ac:dyDescent="0.25">
      <c r="A61" s="34" t="s">
        <v>78</v>
      </c>
      <c r="B61" s="173"/>
      <c r="C61" s="210"/>
      <c r="D61" s="210"/>
      <c r="E61" s="210"/>
      <c r="F61" s="174"/>
      <c r="G61" s="71"/>
      <c r="I61" s="72"/>
      <c r="J61" s="35"/>
    </row>
    <row r="62" spans="1:12" ht="15" customHeight="1" x14ac:dyDescent="0.25">
      <c r="A62" s="34" t="s">
        <v>79</v>
      </c>
      <c r="B62" s="173"/>
      <c r="C62" s="210"/>
      <c r="D62" s="210"/>
      <c r="E62" s="210"/>
      <c r="F62" s="174"/>
      <c r="G62" s="71"/>
      <c r="H62" s="73"/>
      <c r="I62" s="73"/>
      <c r="J62" s="21"/>
    </row>
    <row r="63" spans="1:12" ht="15" customHeight="1" thickBot="1" x14ac:dyDescent="0.3">
      <c r="A63" s="74" t="s">
        <v>80</v>
      </c>
      <c r="B63" s="211"/>
      <c r="C63" s="212"/>
      <c r="D63" s="212"/>
      <c r="E63" s="212"/>
      <c r="F63" s="213"/>
      <c r="G63" s="75"/>
      <c r="H63" s="21"/>
      <c r="I63" s="21"/>
      <c r="J63" s="21"/>
    </row>
    <row r="64" spans="1:12" ht="15" customHeight="1" thickBot="1" x14ac:dyDescent="0.3">
      <c r="A64" s="26"/>
      <c r="B64" s="22"/>
      <c r="C64" s="22"/>
      <c r="D64" s="22"/>
      <c r="E64" s="22"/>
      <c r="F64" s="22"/>
      <c r="G64" s="22"/>
      <c r="H64" s="21"/>
      <c r="I64" s="21"/>
      <c r="J64" s="21"/>
    </row>
    <row r="65" spans="1:12" ht="15" customHeight="1" x14ac:dyDescent="0.25">
      <c r="A65" s="132" t="s">
        <v>81</v>
      </c>
      <c r="B65" s="133"/>
      <c r="C65" s="133"/>
      <c r="D65" s="133"/>
      <c r="E65" s="133"/>
      <c r="F65" s="133"/>
      <c r="G65" s="134"/>
      <c r="H65" s="76"/>
      <c r="I65" s="12"/>
      <c r="J65" s="12"/>
    </row>
    <row r="66" spans="1:12" ht="15" customHeight="1" x14ac:dyDescent="0.25">
      <c r="A66" s="205" t="s">
        <v>82</v>
      </c>
      <c r="B66" s="206"/>
      <c r="C66" s="206"/>
      <c r="D66" s="206"/>
      <c r="E66" s="206"/>
      <c r="F66" s="207"/>
      <c r="G66" s="77" t="s">
        <v>1</v>
      </c>
      <c r="H66" s="65"/>
      <c r="I66" s="62"/>
      <c r="J66" s="62"/>
      <c r="K66" s="35"/>
      <c r="L66" s="32"/>
    </row>
    <row r="67" spans="1:12" ht="15" customHeight="1" x14ac:dyDescent="0.25">
      <c r="A67" s="200" t="s">
        <v>83</v>
      </c>
      <c r="B67" s="201"/>
      <c r="C67" s="202"/>
      <c r="D67" s="203"/>
      <c r="E67" s="203"/>
      <c r="F67" s="204"/>
      <c r="G67" s="70">
        <f>IF(C67=CLAVE!A27,CLAVE!B27,CLAVE!B28)</f>
        <v>0</v>
      </c>
      <c r="H67" s="78"/>
      <c r="I67" s="78"/>
      <c r="J67" s="78"/>
    </row>
    <row r="68" spans="1:12" ht="15" customHeight="1" x14ac:dyDescent="0.25">
      <c r="A68" s="200" t="s">
        <v>84</v>
      </c>
      <c r="B68" s="201"/>
      <c r="C68" s="202"/>
      <c r="D68" s="203"/>
      <c r="E68" s="203"/>
      <c r="F68" s="204"/>
      <c r="G68" s="70">
        <f>IF(C68=CLAVE!A30,CLAVE!B30,IF(C68=CLAVE!A31,CLAVE!B31,IF(C68=CLAVE!A32,CLAVE!B32,0)))</f>
        <v>0</v>
      </c>
      <c r="H68" s="78"/>
      <c r="I68" s="78"/>
      <c r="J68" s="78"/>
    </row>
    <row r="69" spans="1:12" ht="15" customHeight="1" x14ac:dyDescent="0.25">
      <c r="A69" s="200" t="s">
        <v>85</v>
      </c>
      <c r="B69" s="201"/>
      <c r="C69" s="202"/>
      <c r="D69" s="203"/>
      <c r="E69" s="203"/>
      <c r="F69" s="204"/>
      <c r="G69" s="70">
        <f>IF(C69=CLAVE!A34,CLAVE!B34,IF(C69=CLAVE!A35,CLAVE!B35,IF(C69=CLAVE!A3,CLAVE!B37,0)))</f>
        <v>0</v>
      </c>
      <c r="H69" s="78"/>
      <c r="I69" s="78"/>
      <c r="J69" s="78"/>
    </row>
    <row r="70" spans="1:12" ht="15" customHeight="1" x14ac:dyDescent="0.25">
      <c r="A70" s="200" t="s">
        <v>86</v>
      </c>
      <c r="B70" s="201"/>
      <c r="C70" s="202"/>
      <c r="D70" s="203"/>
      <c r="E70" s="203"/>
      <c r="F70" s="204"/>
      <c r="G70" s="70">
        <f>IF(C70=CLAVE!A39,CLAVE!B39,IF(C70=CLAVE!A40,CLAVE!B40,IF(C70=CLAVE!A41,CLAVE!B41,CLAVE!B42)))</f>
        <v>0</v>
      </c>
      <c r="H70" s="78"/>
      <c r="I70" s="78"/>
      <c r="J70" s="78"/>
    </row>
    <row r="71" spans="1:12" ht="15" customHeight="1" x14ac:dyDescent="0.25">
      <c r="A71" s="140" t="s">
        <v>88</v>
      </c>
      <c r="B71" s="141"/>
      <c r="C71" s="141"/>
      <c r="D71" s="141"/>
      <c r="E71" s="142"/>
      <c r="F71" s="143" t="s">
        <v>87</v>
      </c>
      <c r="G71" s="79">
        <f>(G68+G69)*CLAVE!$D$25*G70+G67</f>
        <v>0</v>
      </c>
      <c r="H71" s="12"/>
      <c r="I71" s="11"/>
    </row>
    <row r="72" spans="1:12" ht="15" customHeight="1" x14ac:dyDescent="0.25">
      <c r="A72" s="205" t="s">
        <v>193</v>
      </c>
      <c r="B72" s="206"/>
      <c r="C72" s="206"/>
      <c r="D72" s="206"/>
      <c r="E72" s="206"/>
      <c r="F72" s="207"/>
      <c r="G72" s="80" t="s">
        <v>1</v>
      </c>
      <c r="H72" s="65"/>
      <c r="I72" s="62"/>
      <c r="J72" s="62"/>
      <c r="K72" s="35"/>
      <c r="L72" s="32"/>
    </row>
    <row r="73" spans="1:12" ht="28.5" customHeight="1" x14ac:dyDescent="0.25">
      <c r="A73" s="208" t="s">
        <v>192</v>
      </c>
      <c r="B73" s="209"/>
      <c r="C73" s="202"/>
      <c r="D73" s="203"/>
      <c r="E73" s="203"/>
      <c r="F73" s="204"/>
      <c r="G73" s="135">
        <f>IF(C73=CLAVE!A45,CLAVE!B45,IF(C73=CLAVE!A46,CLAVE!B46,IF(C73=CLAVE!A47,CLAVE!B47,0)))</f>
        <v>0</v>
      </c>
      <c r="H73" s="78"/>
      <c r="I73" s="78"/>
      <c r="J73" s="78"/>
    </row>
    <row r="74" spans="1:12" ht="28.5" customHeight="1" x14ac:dyDescent="0.25">
      <c r="A74" s="208" t="s">
        <v>189</v>
      </c>
      <c r="B74" s="209"/>
      <c r="C74" s="202"/>
      <c r="D74" s="203"/>
      <c r="E74" s="203"/>
      <c r="F74" s="204"/>
      <c r="G74" s="135">
        <f>IF(C74=CLAVE!A49,CLAVE!B49,IF(C74=CLAVE!A50,CLAVE!B50,IF(C74=CLAVE!A51,CLAVE!B51,0)))</f>
        <v>0</v>
      </c>
      <c r="H74" s="78"/>
      <c r="I74" s="78"/>
      <c r="J74" s="78"/>
    </row>
    <row r="75" spans="1:12" ht="15" customHeight="1" thickBot="1" x14ac:dyDescent="0.3">
      <c r="A75" s="144" t="s">
        <v>185</v>
      </c>
      <c r="B75" s="136"/>
      <c r="C75" s="136"/>
      <c r="D75" s="136"/>
      <c r="E75" s="137"/>
      <c r="F75" s="138" t="s">
        <v>186</v>
      </c>
      <c r="G75" s="145">
        <f>SUM(G73:G74)</f>
        <v>0</v>
      </c>
      <c r="H75" s="12"/>
      <c r="I75" s="11"/>
    </row>
    <row r="76" spans="1:12" ht="15" customHeight="1" thickBot="1" x14ac:dyDescent="0.3">
      <c r="A76" s="2"/>
      <c r="B76" s="22"/>
      <c r="C76" s="22"/>
      <c r="D76" s="22"/>
      <c r="E76" s="32"/>
      <c r="F76" s="54" t="s">
        <v>51</v>
      </c>
      <c r="G76" s="139">
        <f>SUM(G71,G75)</f>
        <v>0</v>
      </c>
      <c r="H76" s="12"/>
      <c r="I76" s="11"/>
    </row>
    <row r="77" spans="1:12" ht="15" customHeight="1" thickBot="1" x14ac:dyDescent="0.3">
      <c r="A77" s="2"/>
      <c r="B77" s="22"/>
      <c r="C77" s="22"/>
      <c r="D77" s="22"/>
      <c r="E77" s="32"/>
      <c r="F77" s="54"/>
      <c r="G77" s="22"/>
      <c r="H77" s="12"/>
      <c r="I77" s="11"/>
    </row>
    <row r="78" spans="1:12" ht="15" customHeight="1" x14ac:dyDescent="0.25">
      <c r="A78" s="177" t="s">
        <v>89</v>
      </c>
      <c r="B78" s="178"/>
      <c r="C78" s="178"/>
      <c r="D78" s="178"/>
      <c r="E78" s="178"/>
      <c r="F78" s="178"/>
      <c r="G78" s="179"/>
      <c r="H78" s="12"/>
      <c r="I78" s="11"/>
    </row>
    <row r="79" spans="1:12" ht="15" customHeight="1" thickBot="1" x14ac:dyDescent="0.3">
      <c r="A79" s="180" t="s">
        <v>90</v>
      </c>
      <c r="B79" s="181"/>
      <c r="C79" s="181"/>
      <c r="D79" s="181"/>
      <c r="E79" s="181"/>
      <c r="F79" s="182"/>
      <c r="G79" s="77" t="s">
        <v>1</v>
      </c>
      <c r="H79" s="73"/>
      <c r="I79" s="73"/>
      <c r="J79" s="21"/>
    </row>
    <row r="80" spans="1:12" ht="15" customHeight="1" thickBot="1" x14ac:dyDescent="0.3">
      <c r="A80" s="27"/>
      <c r="B80" s="27"/>
      <c r="C80" s="27"/>
      <c r="D80" s="27"/>
      <c r="E80" s="27"/>
      <c r="F80" s="54"/>
      <c r="G80" s="81"/>
      <c r="H80" s="21"/>
      <c r="I80" s="21"/>
      <c r="J80" s="21"/>
    </row>
    <row r="81" spans="1:10" ht="22.15" customHeight="1" thickBot="1" x14ac:dyDescent="0.3">
      <c r="A81" s="26"/>
      <c r="B81" s="26"/>
      <c r="C81" s="26"/>
      <c r="D81" s="68"/>
      <c r="E81" s="82"/>
      <c r="F81" s="68"/>
      <c r="G81" s="82"/>
    </row>
    <row r="82" spans="1:10" ht="15" customHeight="1" thickBot="1" x14ac:dyDescent="0.3">
      <c r="A82" s="183" t="s">
        <v>91</v>
      </c>
      <c r="B82" s="184"/>
      <c r="C82" s="184"/>
      <c r="D82" s="184"/>
      <c r="E82" s="184"/>
      <c r="F82" s="184"/>
      <c r="G82" s="184"/>
    </row>
    <row r="83" spans="1:10" ht="15" customHeight="1" x14ac:dyDescent="0.25">
      <c r="A83" s="185" t="s">
        <v>194</v>
      </c>
      <c r="B83" s="186"/>
      <c r="C83" s="191" t="s">
        <v>92</v>
      </c>
      <c r="D83" s="191"/>
      <c r="E83" s="191"/>
      <c r="F83" s="191"/>
      <c r="G83" s="192"/>
      <c r="H83" s="78"/>
      <c r="I83" s="78"/>
      <c r="J83" s="78"/>
    </row>
    <row r="84" spans="1:10" ht="15" customHeight="1" x14ac:dyDescent="0.25">
      <c r="A84" s="187"/>
      <c r="B84" s="188"/>
      <c r="C84" s="193"/>
      <c r="D84" s="193"/>
      <c r="E84" s="193"/>
      <c r="F84" s="193"/>
      <c r="G84" s="194"/>
    </row>
    <row r="85" spans="1:10" ht="15" customHeight="1" x14ac:dyDescent="0.25">
      <c r="A85" s="187"/>
      <c r="B85" s="188"/>
      <c r="C85" s="193"/>
      <c r="D85" s="193"/>
      <c r="E85" s="193"/>
      <c r="F85" s="193"/>
      <c r="G85" s="194"/>
    </row>
    <row r="86" spans="1:10" ht="66.75" customHeight="1" thickBot="1" x14ac:dyDescent="0.3">
      <c r="A86" s="189"/>
      <c r="B86" s="190"/>
      <c r="C86" s="195"/>
      <c r="D86" s="195"/>
      <c r="E86" s="195"/>
      <c r="F86" s="195"/>
      <c r="G86" s="196"/>
    </row>
    <row r="87" spans="1:10" ht="22.5" customHeight="1" x14ac:dyDescent="0.25">
      <c r="A87" s="197" t="s">
        <v>93</v>
      </c>
      <c r="B87" s="198"/>
      <c r="C87" s="198"/>
      <c r="D87" s="198"/>
      <c r="E87" s="198"/>
      <c r="F87" s="198"/>
      <c r="G87" s="199"/>
      <c r="H87" s="78"/>
      <c r="I87" s="78"/>
      <c r="J87" s="78"/>
    </row>
    <row r="88" spans="1:10" ht="35.25" customHeight="1" x14ac:dyDescent="0.25">
      <c r="A88" s="83" t="s">
        <v>94</v>
      </c>
      <c r="B88" s="167" t="s">
        <v>95</v>
      </c>
      <c r="C88" s="168"/>
      <c r="D88" s="169" t="s">
        <v>96</v>
      </c>
      <c r="E88" s="170"/>
      <c r="F88" s="171" t="s">
        <v>97</v>
      </c>
      <c r="G88" s="172"/>
    </row>
    <row r="89" spans="1:10" ht="15" customHeight="1" x14ac:dyDescent="0.25">
      <c r="A89" s="84" t="s">
        <v>98</v>
      </c>
      <c r="B89" s="173"/>
      <c r="C89" s="174"/>
      <c r="D89" s="163"/>
      <c r="E89" s="164"/>
      <c r="F89" s="175"/>
      <c r="G89" s="176"/>
      <c r="H89" s="78"/>
      <c r="I89" s="78"/>
      <c r="J89" s="78"/>
    </row>
    <row r="90" spans="1:10" ht="15" customHeight="1" x14ac:dyDescent="0.25">
      <c r="A90" s="85" t="s">
        <v>99</v>
      </c>
      <c r="B90" s="157">
        <f>IF(D9="Minibus",CLAVE!$B$54,CLAVE!$B$55)</f>
        <v>60000</v>
      </c>
      <c r="C90" s="158"/>
      <c r="D90" s="159"/>
      <c r="E90" s="160"/>
      <c r="F90" s="161"/>
      <c r="G90" s="162"/>
    </row>
    <row r="91" spans="1:10" ht="15" customHeight="1" x14ac:dyDescent="0.25">
      <c r="A91" s="85" t="s">
        <v>100</v>
      </c>
      <c r="B91" s="157">
        <f>$B$90*2</f>
        <v>120000</v>
      </c>
      <c r="C91" s="158"/>
      <c r="D91" s="159"/>
      <c r="E91" s="160"/>
      <c r="F91" s="161"/>
      <c r="G91" s="162"/>
      <c r="H91" s="1"/>
      <c r="I91" s="86"/>
    </row>
    <row r="92" spans="1:10" ht="15" customHeight="1" x14ac:dyDescent="0.25">
      <c r="A92" s="85" t="s">
        <v>101</v>
      </c>
      <c r="B92" s="157">
        <f>B91+$B$90</f>
        <v>180000</v>
      </c>
      <c r="C92" s="158"/>
      <c r="D92" s="159"/>
      <c r="E92" s="160"/>
      <c r="F92" s="161"/>
      <c r="G92" s="162"/>
      <c r="H92" s="87"/>
      <c r="I92" s="88"/>
      <c r="J92" s="87"/>
    </row>
    <row r="93" spans="1:10" ht="15" customHeight="1" x14ac:dyDescent="0.25">
      <c r="A93" s="85" t="s">
        <v>102</v>
      </c>
      <c r="B93" s="157">
        <f t="shared" ref="B93:B104" si="2">B92+$B$90</f>
        <v>240000</v>
      </c>
      <c r="C93" s="158"/>
      <c r="D93" s="159"/>
      <c r="E93" s="160"/>
      <c r="F93" s="161"/>
      <c r="G93" s="162"/>
      <c r="H93" s="87"/>
      <c r="I93" s="88"/>
      <c r="J93" s="87"/>
    </row>
    <row r="94" spans="1:10" ht="15" customHeight="1" x14ac:dyDescent="0.25">
      <c r="A94" s="85" t="s">
        <v>103</v>
      </c>
      <c r="B94" s="157">
        <f t="shared" si="2"/>
        <v>300000</v>
      </c>
      <c r="C94" s="158"/>
      <c r="D94" s="159"/>
      <c r="E94" s="160"/>
      <c r="F94" s="161"/>
      <c r="G94" s="162"/>
      <c r="H94" s="87"/>
      <c r="I94" s="88"/>
      <c r="J94" s="87"/>
    </row>
    <row r="95" spans="1:10" ht="15" customHeight="1" x14ac:dyDescent="0.25">
      <c r="A95" s="85" t="s">
        <v>104</v>
      </c>
      <c r="B95" s="157">
        <f t="shared" si="2"/>
        <v>360000</v>
      </c>
      <c r="C95" s="158"/>
      <c r="D95" s="163"/>
      <c r="E95" s="164"/>
      <c r="F95" s="165"/>
      <c r="G95" s="166"/>
      <c r="H95" s="87"/>
      <c r="I95" s="88"/>
      <c r="J95" s="87"/>
    </row>
    <row r="96" spans="1:10" ht="15" customHeight="1" x14ac:dyDescent="0.25">
      <c r="A96" s="85" t="s">
        <v>105</v>
      </c>
      <c r="B96" s="157">
        <f t="shared" si="2"/>
        <v>420000</v>
      </c>
      <c r="C96" s="158"/>
      <c r="D96" s="163"/>
      <c r="E96" s="164"/>
      <c r="F96" s="165"/>
      <c r="G96" s="166"/>
      <c r="H96" s="87"/>
      <c r="I96" s="88"/>
      <c r="J96" s="87"/>
    </row>
    <row r="97" spans="1:10" ht="15" customHeight="1" x14ac:dyDescent="0.25">
      <c r="A97" s="85" t="s">
        <v>106</v>
      </c>
      <c r="B97" s="157">
        <f t="shared" si="2"/>
        <v>480000</v>
      </c>
      <c r="C97" s="158"/>
      <c r="D97" s="163"/>
      <c r="E97" s="164"/>
      <c r="F97" s="165"/>
      <c r="G97" s="166"/>
      <c r="H97" s="87"/>
      <c r="I97" s="88"/>
      <c r="J97" s="87"/>
    </row>
    <row r="98" spans="1:10" ht="15" customHeight="1" x14ac:dyDescent="0.25">
      <c r="A98" s="85" t="s">
        <v>107</v>
      </c>
      <c r="B98" s="157">
        <f t="shared" si="2"/>
        <v>540000</v>
      </c>
      <c r="C98" s="158"/>
      <c r="D98" s="163"/>
      <c r="E98" s="164"/>
      <c r="F98" s="165"/>
      <c r="G98" s="166"/>
      <c r="H98" s="87"/>
      <c r="I98" s="88"/>
      <c r="J98" s="87"/>
    </row>
    <row r="99" spans="1:10" ht="15" customHeight="1" x14ac:dyDescent="0.25">
      <c r="A99" s="85" t="s">
        <v>108</v>
      </c>
      <c r="B99" s="157">
        <f t="shared" si="2"/>
        <v>600000</v>
      </c>
      <c r="C99" s="158"/>
      <c r="D99" s="159"/>
      <c r="E99" s="160"/>
      <c r="F99" s="161"/>
      <c r="G99" s="162"/>
      <c r="H99" s="87"/>
      <c r="I99" s="88"/>
      <c r="J99" s="87"/>
    </row>
    <row r="100" spans="1:10" ht="15" customHeight="1" x14ac:dyDescent="0.25">
      <c r="A100" s="85" t="s">
        <v>109</v>
      </c>
      <c r="B100" s="157">
        <f t="shared" si="2"/>
        <v>660000</v>
      </c>
      <c r="C100" s="158"/>
      <c r="D100" s="159"/>
      <c r="E100" s="160"/>
      <c r="F100" s="161"/>
      <c r="G100" s="162"/>
      <c r="H100" s="87"/>
      <c r="I100" s="88"/>
      <c r="J100" s="87"/>
    </row>
    <row r="101" spans="1:10" ht="15" customHeight="1" x14ac:dyDescent="0.25">
      <c r="A101" s="85" t="s">
        <v>110</v>
      </c>
      <c r="B101" s="157">
        <f t="shared" si="2"/>
        <v>720000</v>
      </c>
      <c r="C101" s="158"/>
      <c r="D101" s="159"/>
      <c r="E101" s="160"/>
      <c r="F101" s="161"/>
      <c r="G101" s="162"/>
      <c r="H101" s="87"/>
      <c r="I101" s="88"/>
      <c r="J101" s="87"/>
    </row>
    <row r="102" spans="1:10" ht="15" customHeight="1" x14ac:dyDescent="0.25">
      <c r="A102" s="85" t="s">
        <v>111</v>
      </c>
      <c r="B102" s="157">
        <f t="shared" si="2"/>
        <v>780000</v>
      </c>
      <c r="C102" s="158"/>
      <c r="D102" s="159"/>
      <c r="E102" s="160"/>
      <c r="F102" s="161"/>
      <c r="G102" s="162"/>
      <c r="H102" s="87"/>
      <c r="I102" s="89"/>
      <c r="J102" s="87"/>
    </row>
    <row r="103" spans="1:10" ht="15" customHeight="1" x14ac:dyDescent="0.25">
      <c r="A103" s="85" t="s">
        <v>112</v>
      </c>
      <c r="B103" s="157">
        <f t="shared" si="2"/>
        <v>840000</v>
      </c>
      <c r="C103" s="158"/>
      <c r="D103" s="159"/>
      <c r="E103" s="160"/>
      <c r="F103" s="161"/>
      <c r="G103" s="162"/>
      <c r="H103" s="87"/>
      <c r="I103" s="89"/>
      <c r="J103" s="87"/>
    </row>
    <row r="104" spans="1:10" ht="15" customHeight="1" thickBot="1" x14ac:dyDescent="0.3">
      <c r="A104" s="90" t="s">
        <v>113</v>
      </c>
      <c r="B104" s="147">
        <f t="shared" si="2"/>
        <v>900000</v>
      </c>
      <c r="C104" s="148"/>
      <c r="D104" s="149"/>
      <c r="E104" s="150"/>
      <c r="F104" s="151"/>
      <c r="G104" s="152"/>
      <c r="H104" s="87"/>
      <c r="I104" s="89"/>
      <c r="J104" s="87"/>
    </row>
    <row r="105" spans="1:10" ht="15" customHeight="1" thickBot="1" x14ac:dyDescent="0.3">
      <c r="A105" s="2"/>
      <c r="B105" s="22"/>
      <c r="C105" s="54" t="s">
        <v>114</v>
      </c>
      <c r="D105" s="153">
        <f>SUM(D89:E104)</f>
        <v>0</v>
      </c>
      <c r="E105" s="154"/>
      <c r="F105" s="155">
        <f>SUM(F89:G104)</f>
        <v>0</v>
      </c>
      <c r="G105" s="156"/>
      <c r="H105" s="12"/>
      <c r="I105" s="11"/>
    </row>
    <row r="106" spans="1:10" ht="22.15" customHeight="1" x14ac:dyDescent="0.25">
      <c r="A106" s="26"/>
      <c r="B106" s="26"/>
      <c r="C106" s="26"/>
      <c r="D106" s="68"/>
      <c r="E106" s="82"/>
      <c r="F106" s="68"/>
      <c r="G106" s="82"/>
    </row>
    <row r="107" spans="1:10" ht="22.15" customHeight="1" x14ac:dyDescent="0.25">
      <c r="A107" s="27"/>
      <c r="B107" s="27"/>
      <c r="C107" s="27"/>
    </row>
  </sheetData>
  <sheetProtection sheet="1" objects="1" scenarios="1"/>
  <mergeCells count="129">
    <mergeCell ref="A74:B74"/>
    <mergeCell ref="C74:F74"/>
    <mergeCell ref="A1:B1"/>
    <mergeCell ref="A6:G6"/>
    <mergeCell ref="F8:G8"/>
    <mergeCell ref="D9:E9"/>
    <mergeCell ref="F9:G15"/>
    <mergeCell ref="D10:E10"/>
    <mergeCell ref="B11:E11"/>
    <mergeCell ref="B12:E15"/>
    <mergeCell ref="A17:E17"/>
    <mergeCell ref="F17:G17"/>
    <mergeCell ref="B18:E18"/>
    <mergeCell ref="F18:G23"/>
    <mergeCell ref="B19:E19"/>
    <mergeCell ref="B20:E20"/>
    <mergeCell ref="B21:E21"/>
    <mergeCell ref="B22:E22"/>
    <mergeCell ref="B23:E23"/>
    <mergeCell ref="B28:E28"/>
    <mergeCell ref="F28:G28"/>
    <mergeCell ref="B29:E29"/>
    <mergeCell ref="F29:G29"/>
    <mergeCell ref="B30:E30"/>
    <mergeCell ref="F30:G30"/>
    <mergeCell ref="B25:E25"/>
    <mergeCell ref="F25:G25"/>
    <mergeCell ref="B26:E26"/>
    <mergeCell ref="F26:G26"/>
    <mergeCell ref="B27:E27"/>
    <mergeCell ref="F27:G27"/>
    <mergeCell ref="C45:D45"/>
    <mergeCell ref="E45:F45"/>
    <mergeCell ref="C46:D46"/>
    <mergeCell ref="E46:F46"/>
    <mergeCell ref="C47:D47"/>
    <mergeCell ref="E47:F47"/>
    <mergeCell ref="B31:E31"/>
    <mergeCell ref="F31:G31"/>
    <mergeCell ref="A33:G33"/>
    <mergeCell ref="D34:E34"/>
    <mergeCell ref="A43:G43"/>
    <mergeCell ref="C44:D44"/>
    <mergeCell ref="E44:F44"/>
    <mergeCell ref="B56:F56"/>
    <mergeCell ref="B57:F57"/>
    <mergeCell ref="A58:F58"/>
    <mergeCell ref="B59:F59"/>
    <mergeCell ref="B60:F60"/>
    <mergeCell ref="B61:F61"/>
    <mergeCell ref="A50:G50"/>
    <mergeCell ref="B51:G51"/>
    <mergeCell ref="B52:G52"/>
    <mergeCell ref="A53:F53"/>
    <mergeCell ref="B54:F54"/>
    <mergeCell ref="B55:F55"/>
    <mergeCell ref="A69:B69"/>
    <mergeCell ref="C69:F69"/>
    <mergeCell ref="A70:B70"/>
    <mergeCell ref="C70:F70"/>
    <mergeCell ref="A72:F72"/>
    <mergeCell ref="A73:B73"/>
    <mergeCell ref="C73:F73"/>
    <mergeCell ref="B62:F62"/>
    <mergeCell ref="B63:F63"/>
    <mergeCell ref="A66:F66"/>
    <mergeCell ref="A67:B67"/>
    <mergeCell ref="C67:F67"/>
    <mergeCell ref="A68:B68"/>
    <mergeCell ref="C68:F68"/>
    <mergeCell ref="B88:C88"/>
    <mergeCell ref="D88:E88"/>
    <mergeCell ref="F88:G88"/>
    <mergeCell ref="B89:C89"/>
    <mergeCell ref="D89:E89"/>
    <mergeCell ref="F89:G89"/>
    <mergeCell ref="A78:G78"/>
    <mergeCell ref="A79:F79"/>
    <mergeCell ref="A82:G82"/>
    <mergeCell ref="A83:B86"/>
    <mergeCell ref="C83:G86"/>
    <mergeCell ref="A87:G87"/>
    <mergeCell ref="B92:C92"/>
    <mergeCell ref="D92:E92"/>
    <mergeCell ref="F92:G92"/>
    <mergeCell ref="B93:C93"/>
    <mergeCell ref="D93:E93"/>
    <mergeCell ref="F93:G93"/>
    <mergeCell ref="B90:C90"/>
    <mergeCell ref="D90:E90"/>
    <mergeCell ref="F90:G90"/>
    <mergeCell ref="B91:C91"/>
    <mergeCell ref="D91:E91"/>
    <mergeCell ref="F91:G91"/>
    <mergeCell ref="B96:C96"/>
    <mergeCell ref="D96:E96"/>
    <mergeCell ref="F96:G96"/>
    <mergeCell ref="B97:C97"/>
    <mergeCell ref="D97:E97"/>
    <mergeCell ref="F97:G97"/>
    <mergeCell ref="B94:C94"/>
    <mergeCell ref="D94:E94"/>
    <mergeCell ref="F94:G94"/>
    <mergeCell ref="B95:C95"/>
    <mergeCell ref="D95:E95"/>
    <mergeCell ref="F95:G95"/>
    <mergeCell ref="B100:C100"/>
    <mergeCell ref="D100:E100"/>
    <mergeCell ref="F100:G100"/>
    <mergeCell ref="B101:C101"/>
    <mergeCell ref="D101:E101"/>
    <mergeCell ref="F101:G101"/>
    <mergeCell ref="B98:C98"/>
    <mergeCell ref="D98:E98"/>
    <mergeCell ref="F98:G98"/>
    <mergeCell ref="B99:C99"/>
    <mergeCell ref="D99:E99"/>
    <mergeCell ref="F99:G99"/>
    <mergeCell ref="B104:C104"/>
    <mergeCell ref="D104:E104"/>
    <mergeCell ref="F104:G104"/>
    <mergeCell ref="D105:E105"/>
    <mergeCell ref="F105:G105"/>
    <mergeCell ref="B102:C102"/>
    <mergeCell ref="D102:E102"/>
    <mergeCell ref="F102:G102"/>
    <mergeCell ref="B103:C103"/>
    <mergeCell ref="D103:E103"/>
    <mergeCell ref="F103:G103"/>
  </mergeCells>
  <dataValidations count="3">
    <dataValidation type="whole" allowBlank="1" showInputMessage="1" showErrorMessage="1" errorTitle="VALORES NO ADMITIDOS" error="No se permiten valores inferiores a la Garantía mínima exigida ni superiores a 180 meses" sqref="C35:C40" xr:uid="{F11994C5-A901-489E-967A-A82D08AD6443}">
      <formula1>B35</formula1>
      <formula2>180</formula2>
    </dataValidation>
    <dataValidation type="whole" allowBlank="1" showInputMessage="1" showErrorMessage="1" sqref="E41:E42 E48 E75:E77 E71" xr:uid="{A2CCED7E-0C85-4F50-B741-59E38358D8F8}">
      <formula1>C41</formula1>
      <formula2>240</formula2>
    </dataValidation>
    <dataValidation type="whole" allowBlank="1" showInputMessage="1" showErrorMessage="1" sqref="G41:G42 G48 G80 G77" xr:uid="{0C821923-7D82-4766-A784-79D86C407C97}">
      <formula1>C41</formula1>
      <formula2>180</formula2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 alignWithMargins="0">
    <oddHeader>&amp;RCRITERIOS DE ADJUDICACIÓN MEDIANTE LA APLICACIÓN DE FÓRMULAS (VALORES DECLARADOS)</oddHeader>
    <oddFooter>&amp;L&amp;9&amp;D&amp;C&amp;9Tabla_1_LCC&amp;R&amp;9&amp;P/&amp;N</oddFooter>
  </headerFooter>
  <rowBreaks count="1" manualBreakCount="1">
    <brk id="6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D66BDF5E-B3FA-4E06-974A-A51848B07133}">
          <x14:formula1>
            <xm:f>CLAVE!$A$34:$A$37</xm:f>
          </x14:formula1>
          <xm:sqref>C69:F69</xm:sqref>
        </x14:dataValidation>
        <x14:dataValidation type="list" allowBlank="1" showInputMessage="1" showErrorMessage="1" xr:uid="{729F6DF4-C587-4974-80F4-8572694113F4}">
          <x14:formula1>
            <xm:f>CLAVE!$A$22:$A$23</xm:f>
          </x14:formula1>
          <xm:sqref>B51:G51</xm:sqref>
        </x14:dataValidation>
        <x14:dataValidation type="list" allowBlank="1" showInputMessage="1" showErrorMessage="1" xr:uid="{4D6FF506-D1B7-4793-ABCE-FDD0881DCE18}">
          <x14:formula1>
            <xm:f>CLAVE!$A$5:$A$10</xm:f>
          </x14:formula1>
          <xm:sqref>D9:E9</xm:sqref>
        </x14:dataValidation>
        <x14:dataValidation type="list" allowBlank="1" showInputMessage="1" showErrorMessage="1" xr:uid="{5A661A7B-77F2-4BA2-9F5A-89265AB0CFE3}">
          <x14:formula1>
            <xm:f>CLAVE!$A$30:$A$32</xm:f>
          </x14:formula1>
          <xm:sqref>C68:F68</xm:sqref>
        </x14:dataValidation>
        <x14:dataValidation type="list" allowBlank="1" showInputMessage="1" showErrorMessage="1" xr:uid="{19CF8C71-C525-4FE7-861D-DB3C4FD51D25}">
          <x14:formula1>
            <xm:f>CLAVE!$A$12:$A$19</xm:f>
          </x14:formula1>
          <xm:sqref>D10:E10</xm:sqref>
        </x14:dataValidation>
        <x14:dataValidation type="list" allowBlank="1" showInputMessage="1" showErrorMessage="1" xr:uid="{6DB75723-9B0E-4B45-9436-FB1B5280E1A5}">
          <x14:formula1>
            <xm:f>CLAVE!$A$39:$A$42</xm:f>
          </x14:formula1>
          <xm:sqref>C70:F70</xm:sqref>
        </x14:dataValidation>
        <x14:dataValidation type="list" allowBlank="1" showInputMessage="1" showErrorMessage="1" xr:uid="{04C0E7D0-9612-4634-8850-BA23BC6CE2D9}">
          <x14:formula1>
            <xm:f>CLAVE!$A$27:$A$28</xm:f>
          </x14:formula1>
          <xm:sqref>C67:F67</xm:sqref>
        </x14:dataValidation>
        <x14:dataValidation type="list" allowBlank="1" showInputMessage="1" showErrorMessage="1" xr:uid="{26162219-ADE4-44EB-B10D-E8E53BB95F14}">
          <x14:formula1>
            <xm:f>CLAVE!$A$45:$A$47</xm:f>
          </x14:formula1>
          <xm:sqref>C73:F73</xm:sqref>
        </x14:dataValidation>
        <x14:dataValidation type="list" allowBlank="1" showInputMessage="1" showErrorMessage="1" xr:uid="{DA0DB95A-17FE-4FF1-9F73-9EEE90B3A85D}">
          <x14:formula1>
            <xm:f>CLAVE!$A$49:$A$51</xm:f>
          </x14:formula1>
          <xm:sqref>C74:F74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1A847-3AF1-4A9B-B1B6-35DDD170123C}">
  <sheetPr>
    <pageSetUpPr fitToPage="1"/>
  </sheetPr>
  <dimension ref="A1:D89"/>
  <sheetViews>
    <sheetView topLeftCell="A16" workbookViewId="0">
      <selection activeCell="B55" sqref="B55"/>
    </sheetView>
  </sheetViews>
  <sheetFormatPr baseColWidth="10" defaultColWidth="11.42578125" defaultRowHeight="12.75" x14ac:dyDescent="0.2"/>
  <cols>
    <col min="1" max="1" width="68.85546875" style="29" customWidth="1"/>
    <col min="2" max="2" width="13.140625" style="96" customWidth="1"/>
    <col min="3" max="3" width="11.42578125" style="29"/>
    <col min="4" max="4" width="11.42578125" style="29" customWidth="1"/>
    <col min="5" max="16384" width="11.42578125" style="29"/>
  </cols>
  <sheetData>
    <row r="1" spans="1:2" s="91" customFormat="1" x14ac:dyDescent="0.2">
      <c r="A1" s="91" t="s">
        <v>115</v>
      </c>
      <c r="B1" s="92"/>
    </row>
    <row r="2" spans="1:2" s="91" customFormat="1" x14ac:dyDescent="0.2">
      <c r="B2" s="92"/>
    </row>
    <row r="3" spans="1:2" x14ac:dyDescent="0.2">
      <c r="A3" s="93" t="s">
        <v>116</v>
      </c>
      <c r="B3" s="94" t="s">
        <v>117</v>
      </c>
    </row>
    <row r="4" spans="1:2" x14ac:dyDescent="0.2">
      <c r="A4" s="95" t="s">
        <v>11</v>
      </c>
    </row>
    <row r="5" spans="1:2" s="98" customFormat="1" x14ac:dyDescent="0.2">
      <c r="A5" s="97" t="s">
        <v>118</v>
      </c>
      <c r="B5" s="96"/>
    </row>
    <row r="6" spans="1:2" s="98" customFormat="1" x14ac:dyDescent="0.2">
      <c r="A6" s="97" t="s">
        <v>119</v>
      </c>
      <c r="B6" s="96"/>
    </row>
    <row r="7" spans="1:2" s="98" customFormat="1" x14ac:dyDescent="0.2">
      <c r="A7" s="97" t="s">
        <v>120</v>
      </c>
      <c r="B7" s="96"/>
    </row>
    <row r="8" spans="1:2" s="98" customFormat="1" x14ac:dyDescent="0.2">
      <c r="A8" s="97" t="s">
        <v>121</v>
      </c>
      <c r="B8" s="96"/>
    </row>
    <row r="9" spans="1:2" s="98" customFormat="1" x14ac:dyDescent="0.2">
      <c r="A9" s="97" t="s">
        <v>122</v>
      </c>
      <c r="B9" s="96"/>
    </row>
    <row r="10" spans="1:2" s="98" customFormat="1" x14ac:dyDescent="0.2">
      <c r="A10" s="97" t="s">
        <v>123</v>
      </c>
      <c r="B10" s="96"/>
    </row>
    <row r="11" spans="1:2" x14ac:dyDescent="0.2">
      <c r="A11" s="95" t="s">
        <v>12</v>
      </c>
    </row>
    <row r="12" spans="1:2" x14ac:dyDescent="0.2">
      <c r="A12" s="97" t="s">
        <v>124</v>
      </c>
    </row>
    <row r="13" spans="1:2" x14ac:dyDescent="0.2">
      <c r="A13" s="97" t="s">
        <v>125</v>
      </c>
    </row>
    <row r="14" spans="1:2" x14ac:dyDescent="0.2">
      <c r="A14" s="97" t="s">
        <v>126</v>
      </c>
    </row>
    <row r="15" spans="1:2" x14ac:dyDescent="0.2">
      <c r="A15" s="97" t="s">
        <v>127</v>
      </c>
    </row>
    <row r="16" spans="1:2" x14ac:dyDescent="0.2">
      <c r="A16" s="97" t="s">
        <v>128</v>
      </c>
    </row>
    <row r="17" spans="1:4" x14ac:dyDescent="0.2">
      <c r="A17" s="97" t="s">
        <v>129</v>
      </c>
    </row>
    <row r="18" spans="1:4" x14ac:dyDescent="0.2">
      <c r="A18" s="97" t="s">
        <v>130</v>
      </c>
    </row>
    <row r="19" spans="1:4" x14ac:dyDescent="0.2">
      <c r="A19" s="97" t="s">
        <v>131</v>
      </c>
    </row>
    <row r="20" spans="1:4" x14ac:dyDescent="0.2">
      <c r="A20" s="99" t="s">
        <v>62</v>
      </c>
    </row>
    <row r="21" spans="1:4" x14ac:dyDescent="0.2">
      <c r="A21" s="91" t="s">
        <v>132</v>
      </c>
    </row>
    <row r="22" spans="1:4" x14ac:dyDescent="0.2">
      <c r="A22" s="97" t="s">
        <v>64</v>
      </c>
    </row>
    <row r="23" spans="1:4" x14ac:dyDescent="0.2">
      <c r="A23" s="97" t="s">
        <v>133</v>
      </c>
    </row>
    <row r="24" spans="1:4" ht="13.5" thickBot="1" x14ac:dyDescent="0.25">
      <c r="A24" s="99" t="s">
        <v>81</v>
      </c>
    </row>
    <row r="25" spans="1:4" s="91" customFormat="1" ht="13.5" thickBot="1" x14ac:dyDescent="0.25">
      <c r="A25" s="100" t="s">
        <v>134</v>
      </c>
      <c r="B25" s="101">
        <v>6</v>
      </c>
      <c r="C25" s="102" t="s">
        <v>135</v>
      </c>
      <c r="D25" s="103">
        <f>($B$25-$B$27)/($B$39*($B$30+$B$34))</f>
        <v>0.73333333333333328</v>
      </c>
    </row>
    <row r="26" spans="1:4" s="91" customFormat="1" x14ac:dyDescent="0.2">
      <c r="A26" s="91" t="s">
        <v>83</v>
      </c>
      <c r="B26" s="92"/>
    </row>
    <row r="27" spans="1:4" x14ac:dyDescent="0.2">
      <c r="A27" s="98" t="s">
        <v>136</v>
      </c>
      <c r="B27" s="96">
        <v>0.5</v>
      </c>
    </row>
    <row r="28" spans="1:4" x14ac:dyDescent="0.2">
      <c r="A28" s="98" t="s">
        <v>137</v>
      </c>
      <c r="B28" s="96">
        <v>0</v>
      </c>
    </row>
    <row r="29" spans="1:4" s="91" customFormat="1" x14ac:dyDescent="0.2">
      <c r="A29" s="91" t="s">
        <v>84</v>
      </c>
      <c r="B29" s="92"/>
    </row>
    <row r="30" spans="1:4" x14ac:dyDescent="0.2">
      <c r="A30" s="98" t="s">
        <v>138</v>
      </c>
      <c r="B30" s="96">
        <v>1.5</v>
      </c>
    </row>
    <row r="31" spans="1:4" x14ac:dyDescent="0.2">
      <c r="A31" s="97" t="s">
        <v>139</v>
      </c>
      <c r="B31" s="96">
        <v>1.3</v>
      </c>
    </row>
    <row r="32" spans="1:4" x14ac:dyDescent="0.2">
      <c r="A32" s="97" t="s">
        <v>140</v>
      </c>
      <c r="B32" s="96">
        <v>0.3</v>
      </c>
    </row>
    <row r="33" spans="1:2" s="91" customFormat="1" x14ac:dyDescent="0.2">
      <c r="A33" s="91" t="s">
        <v>141</v>
      </c>
      <c r="B33" s="92"/>
    </row>
    <row r="34" spans="1:2" x14ac:dyDescent="0.2">
      <c r="A34" s="97" t="s">
        <v>142</v>
      </c>
      <c r="B34" s="96">
        <v>1.5</v>
      </c>
    </row>
    <row r="35" spans="1:2" x14ac:dyDescent="0.2">
      <c r="A35" s="97" t="s">
        <v>143</v>
      </c>
      <c r="B35" s="96">
        <v>1.2</v>
      </c>
    </row>
    <row r="36" spans="1:2" ht="38.25" x14ac:dyDescent="0.2">
      <c r="A36" s="104" t="s">
        <v>144</v>
      </c>
      <c r="B36" s="96">
        <v>1</v>
      </c>
    </row>
    <row r="37" spans="1:2" x14ac:dyDescent="0.2">
      <c r="A37" s="97" t="s">
        <v>145</v>
      </c>
      <c r="B37" s="96">
        <v>0.5</v>
      </c>
    </row>
    <row r="38" spans="1:2" s="91" customFormat="1" x14ac:dyDescent="0.2">
      <c r="A38" s="91" t="s">
        <v>146</v>
      </c>
      <c r="B38" s="92"/>
    </row>
    <row r="39" spans="1:2" x14ac:dyDescent="0.2">
      <c r="A39" s="98" t="s">
        <v>147</v>
      </c>
      <c r="B39" s="96">
        <v>2.5</v>
      </c>
    </row>
    <row r="40" spans="1:2" x14ac:dyDescent="0.2">
      <c r="A40" s="98" t="s">
        <v>148</v>
      </c>
      <c r="B40" s="96">
        <v>2</v>
      </c>
    </row>
    <row r="41" spans="1:2" x14ac:dyDescent="0.2">
      <c r="A41" s="98" t="s">
        <v>149</v>
      </c>
      <c r="B41" s="96">
        <v>1</v>
      </c>
    </row>
    <row r="42" spans="1:2" x14ac:dyDescent="0.2">
      <c r="A42" s="98" t="s">
        <v>150</v>
      </c>
      <c r="B42" s="96">
        <v>0</v>
      </c>
    </row>
    <row r="43" spans="1:2" s="91" customFormat="1" x14ac:dyDescent="0.2">
      <c r="A43" s="100" t="s">
        <v>0</v>
      </c>
      <c r="B43" s="101">
        <v>2</v>
      </c>
    </row>
    <row r="44" spans="1:2" s="91" customFormat="1" x14ac:dyDescent="0.2">
      <c r="A44" s="91" t="s">
        <v>188</v>
      </c>
      <c r="B44" s="92"/>
    </row>
    <row r="45" spans="1:2" x14ac:dyDescent="0.2">
      <c r="A45" s="97" t="s">
        <v>187</v>
      </c>
      <c r="B45" s="96">
        <v>1</v>
      </c>
    </row>
    <row r="46" spans="1:2" x14ac:dyDescent="0.2">
      <c r="A46" s="97" t="s">
        <v>183</v>
      </c>
      <c r="B46" s="96">
        <v>0.5</v>
      </c>
    </row>
    <row r="47" spans="1:2" s="91" customFormat="1" x14ac:dyDescent="0.2">
      <c r="A47" s="97" t="s">
        <v>184</v>
      </c>
      <c r="B47" s="96">
        <v>0</v>
      </c>
    </row>
    <row r="48" spans="1:2" s="91" customFormat="1" x14ac:dyDescent="0.2">
      <c r="A48" s="91" t="s">
        <v>190</v>
      </c>
      <c r="B48" s="92"/>
    </row>
    <row r="49" spans="1:2" x14ac:dyDescent="0.2">
      <c r="A49" s="97" t="s">
        <v>183</v>
      </c>
      <c r="B49" s="96">
        <v>1</v>
      </c>
    </row>
    <row r="50" spans="1:2" x14ac:dyDescent="0.2">
      <c r="A50" s="97" t="s">
        <v>191</v>
      </c>
      <c r="B50" s="96">
        <v>0.5</v>
      </c>
    </row>
    <row r="51" spans="1:2" x14ac:dyDescent="0.2">
      <c r="A51" s="97" t="s">
        <v>182</v>
      </c>
      <c r="B51" s="96">
        <v>0</v>
      </c>
    </row>
    <row r="52" spans="1:2" x14ac:dyDescent="0.2">
      <c r="A52" s="99" t="s">
        <v>195</v>
      </c>
    </row>
    <row r="53" spans="1:2" x14ac:dyDescent="0.2">
      <c r="A53" s="91" t="s">
        <v>196</v>
      </c>
    </row>
    <row r="54" spans="1:2" x14ac:dyDescent="0.2">
      <c r="A54" s="97" t="s">
        <v>118</v>
      </c>
      <c r="B54" s="146">
        <v>45000</v>
      </c>
    </row>
    <row r="55" spans="1:2" x14ac:dyDescent="0.2">
      <c r="A55" s="97" t="s">
        <v>197</v>
      </c>
      <c r="B55" s="146">
        <v>60000</v>
      </c>
    </row>
    <row r="58" spans="1:2" ht="12.75" customHeight="1" x14ac:dyDescent="0.2"/>
    <row r="59" spans="1:2" ht="30.75" customHeight="1" x14ac:dyDescent="0.2"/>
    <row r="60" spans="1:2" s="106" customFormat="1" ht="30.75" customHeight="1" x14ac:dyDescent="0.2">
      <c r="B60" s="105"/>
    </row>
    <row r="61" spans="1:2" ht="30.75" customHeight="1" x14ac:dyDescent="0.2"/>
    <row r="62" spans="1:2" ht="30.75" customHeight="1" x14ac:dyDescent="0.2"/>
    <row r="63" spans="1:2" ht="30.75" customHeight="1" x14ac:dyDescent="0.2"/>
    <row r="64" spans="1:2" ht="30.75" customHeight="1" x14ac:dyDescent="0.2"/>
    <row r="65" ht="30.75" customHeight="1" x14ac:dyDescent="0.2"/>
    <row r="66" ht="30.75" customHeight="1" x14ac:dyDescent="0.2"/>
    <row r="67" ht="30.75" customHeight="1" x14ac:dyDescent="0.2"/>
    <row r="80" ht="12.75" customHeight="1" x14ac:dyDescent="0.2"/>
    <row r="81" ht="30.75" customHeight="1" x14ac:dyDescent="0.2"/>
    <row r="82" ht="30.75" customHeight="1" x14ac:dyDescent="0.2"/>
    <row r="83" ht="30.75" customHeight="1" x14ac:dyDescent="0.2"/>
    <row r="84" ht="30.75" customHeight="1" x14ac:dyDescent="0.2"/>
    <row r="85" ht="30.75" customHeight="1" x14ac:dyDescent="0.2"/>
    <row r="86" ht="30.75" customHeight="1" x14ac:dyDescent="0.2"/>
    <row r="87" ht="30.75" customHeight="1" x14ac:dyDescent="0.2"/>
    <row r="88" ht="30.75" customHeight="1" x14ac:dyDescent="0.2"/>
    <row r="89" ht="30.75" customHeight="1" x14ac:dyDescent="0.2"/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3AB8F-0E00-4D6C-9162-425E343769F6}">
  <sheetPr>
    <pageSetUpPr fitToPage="1"/>
  </sheetPr>
  <dimension ref="B2:T26"/>
  <sheetViews>
    <sheetView workbookViewId="0">
      <selection activeCell="A52" sqref="A52"/>
    </sheetView>
  </sheetViews>
  <sheetFormatPr baseColWidth="10" defaultColWidth="11.42578125" defaultRowHeight="12.75" x14ac:dyDescent="0.2"/>
  <cols>
    <col min="1" max="1" width="11.42578125" style="29"/>
    <col min="2" max="2" width="17.42578125" style="29" customWidth="1"/>
    <col min="3" max="3" width="4" style="29" customWidth="1"/>
    <col min="4" max="7" width="12.42578125" style="29" customWidth="1"/>
    <col min="8" max="8" width="9.7109375" style="29" customWidth="1"/>
    <col min="9" max="9" width="23.85546875" style="29" customWidth="1"/>
    <col min="10" max="14" width="11.42578125" style="29"/>
    <col min="15" max="15" width="9.28515625" style="29" customWidth="1"/>
    <col min="16" max="16384" width="11.42578125" style="29"/>
  </cols>
  <sheetData>
    <row r="2" spans="2:20" s="108" customFormat="1" ht="15" x14ac:dyDescent="0.25">
      <c r="B2" s="107" t="s">
        <v>151</v>
      </c>
      <c r="C2" s="107"/>
      <c r="D2" s="107"/>
    </row>
    <row r="4" spans="2:20" x14ac:dyDescent="0.2">
      <c r="D4" s="109" t="s">
        <v>152</v>
      </c>
    </row>
    <row r="5" spans="2:20" ht="13.5" thickBot="1" x14ac:dyDescent="0.25">
      <c r="B5" s="91"/>
      <c r="C5" s="110" t="s">
        <v>153</v>
      </c>
      <c r="D5" s="111">
        <v>1.5</v>
      </c>
      <c r="F5" s="112" t="s">
        <v>154</v>
      </c>
      <c r="K5" s="113"/>
      <c r="Q5" s="113"/>
      <c r="R5" s="114"/>
    </row>
    <row r="6" spans="2:20" ht="13.5" thickBot="1" x14ac:dyDescent="0.25">
      <c r="C6" s="97" t="s">
        <v>155</v>
      </c>
      <c r="D6" s="111">
        <v>1.5</v>
      </c>
      <c r="F6" s="303" t="s">
        <v>156</v>
      </c>
      <c r="G6" s="304"/>
      <c r="J6" s="115"/>
      <c r="P6" s="115"/>
    </row>
    <row r="7" spans="2:20" x14ac:dyDescent="0.2">
      <c r="C7" s="97" t="s">
        <v>157</v>
      </c>
      <c r="D7" s="111">
        <v>2.5</v>
      </c>
      <c r="J7" s="299" t="s">
        <v>158</v>
      </c>
      <c r="K7" s="300"/>
      <c r="L7" s="300"/>
      <c r="M7" s="301"/>
      <c r="P7" s="299" t="s">
        <v>158</v>
      </c>
      <c r="Q7" s="300"/>
      <c r="R7" s="300"/>
      <c r="S7" s="301"/>
    </row>
    <row r="8" spans="2:20" ht="13.5" thickBot="1" x14ac:dyDescent="0.25">
      <c r="C8" s="97" t="s">
        <v>159</v>
      </c>
      <c r="D8" s="116">
        <v>0.5</v>
      </c>
      <c r="F8" s="115" t="s">
        <v>160</v>
      </c>
      <c r="J8" s="305" t="s">
        <v>161</v>
      </c>
      <c r="K8" s="306"/>
      <c r="L8" s="306"/>
      <c r="M8" s="307"/>
      <c r="P8" s="308" t="s">
        <v>162</v>
      </c>
      <c r="Q8" s="309"/>
      <c r="R8" s="309"/>
      <c r="S8" s="310"/>
    </row>
    <row r="9" spans="2:20" ht="13.5" thickBot="1" x14ac:dyDescent="0.25">
      <c r="C9" s="97" t="s">
        <v>163</v>
      </c>
      <c r="D9" s="111">
        <f>SUM(D5:D8)</f>
        <v>6</v>
      </c>
      <c r="F9" s="102" t="s">
        <v>135</v>
      </c>
      <c r="G9" s="103">
        <f>($D$9-$D$8)/($D$7*($D$5+$D$6))</f>
        <v>0.73333333333333328</v>
      </c>
      <c r="J9" s="302" t="s">
        <v>164</v>
      </c>
      <c r="K9" s="302"/>
      <c r="L9" s="302"/>
      <c r="M9" s="302"/>
      <c r="P9" s="302" t="s">
        <v>164</v>
      </c>
      <c r="Q9" s="302"/>
      <c r="R9" s="302"/>
      <c r="S9" s="302"/>
    </row>
    <row r="10" spans="2:20" x14ac:dyDescent="0.2">
      <c r="J10" s="296">
        <v>0</v>
      </c>
      <c r="K10" s="297"/>
      <c r="L10" s="297"/>
      <c r="M10" s="298"/>
      <c r="P10" s="296">
        <v>0.5</v>
      </c>
      <c r="Q10" s="297"/>
      <c r="R10" s="297"/>
      <c r="S10" s="298"/>
    </row>
    <row r="11" spans="2:20" x14ac:dyDescent="0.2">
      <c r="D11" s="299" t="s">
        <v>165</v>
      </c>
      <c r="E11" s="300"/>
      <c r="F11" s="300"/>
      <c r="G11" s="301"/>
      <c r="J11" s="302" t="s">
        <v>166</v>
      </c>
      <c r="K11" s="302"/>
      <c r="L11" s="302"/>
      <c r="M11" s="302"/>
      <c r="P11" s="302" t="s">
        <v>166</v>
      </c>
      <c r="Q11" s="302"/>
      <c r="R11" s="302"/>
      <c r="S11" s="302"/>
    </row>
    <row r="12" spans="2:20" ht="67.5" x14ac:dyDescent="0.2">
      <c r="D12" s="117" t="s">
        <v>142</v>
      </c>
      <c r="E12" s="117" t="s">
        <v>167</v>
      </c>
      <c r="F12" s="117" t="s">
        <v>168</v>
      </c>
      <c r="G12" s="117" t="s">
        <v>169</v>
      </c>
      <c r="H12" s="118"/>
      <c r="I12" s="118"/>
      <c r="J12" s="117" t="s">
        <v>170</v>
      </c>
      <c r="K12" s="117" t="s">
        <v>171</v>
      </c>
      <c r="L12" s="117" t="s">
        <v>172</v>
      </c>
      <c r="M12" s="117" t="s">
        <v>150</v>
      </c>
      <c r="N12" s="118"/>
      <c r="O12" s="118"/>
      <c r="P12" s="117" t="s">
        <v>170</v>
      </c>
      <c r="Q12" s="117" t="s">
        <v>171</v>
      </c>
      <c r="R12" s="117" t="s">
        <v>172</v>
      </c>
      <c r="S12" s="117" t="s">
        <v>150</v>
      </c>
    </row>
    <row r="13" spans="2:20" x14ac:dyDescent="0.2">
      <c r="D13" s="299" t="s">
        <v>173</v>
      </c>
      <c r="E13" s="300"/>
      <c r="F13" s="300"/>
      <c r="G13" s="301"/>
      <c r="J13" s="302" t="s">
        <v>174</v>
      </c>
      <c r="K13" s="302"/>
      <c r="L13" s="302"/>
      <c r="M13" s="302"/>
      <c r="P13" s="302" t="s">
        <v>174</v>
      </c>
      <c r="Q13" s="302"/>
      <c r="R13" s="302"/>
      <c r="S13" s="302"/>
    </row>
    <row r="14" spans="2:20" ht="12.75" customHeight="1" x14ac:dyDescent="0.2">
      <c r="B14" s="119" t="s">
        <v>175</v>
      </c>
      <c r="C14" s="120" t="s">
        <v>176</v>
      </c>
      <c r="D14" s="121">
        <v>1.5</v>
      </c>
      <c r="E14" s="121">
        <v>1.2</v>
      </c>
      <c r="F14" s="121">
        <v>1</v>
      </c>
      <c r="G14" s="121">
        <v>0.5</v>
      </c>
      <c r="H14" s="291" t="str">
        <f>"+"</f>
        <v>+</v>
      </c>
      <c r="I14" s="122"/>
      <c r="J14" s="123">
        <v>2.5</v>
      </c>
      <c r="K14" s="123">
        <v>2</v>
      </c>
      <c r="L14" s="123">
        <v>1</v>
      </c>
      <c r="M14" s="123">
        <v>0</v>
      </c>
      <c r="N14" s="124"/>
      <c r="O14" s="292" t="s">
        <v>177</v>
      </c>
      <c r="P14" s="123">
        <f>J14</f>
        <v>2.5</v>
      </c>
      <c r="Q14" s="123">
        <f t="shared" ref="Q14:S14" si="0">K14</f>
        <v>2</v>
      </c>
      <c r="R14" s="123">
        <f t="shared" si="0"/>
        <v>1</v>
      </c>
      <c r="S14" s="123">
        <f t="shared" si="0"/>
        <v>0</v>
      </c>
    </row>
    <row r="15" spans="2:20" ht="45" customHeight="1" x14ac:dyDescent="0.2">
      <c r="B15" s="125" t="s">
        <v>138</v>
      </c>
      <c r="C15" s="121">
        <v>1.5</v>
      </c>
      <c r="D15" s="126">
        <f>$C15+D$14</f>
        <v>3</v>
      </c>
      <c r="E15" s="126">
        <f t="shared" ref="E15:G17" si="1">$C15+E$14</f>
        <v>2.7</v>
      </c>
      <c r="F15" s="126">
        <f t="shared" si="1"/>
        <v>2.5</v>
      </c>
      <c r="G15" s="126">
        <f t="shared" si="1"/>
        <v>2</v>
      </c>
      <c r="H15" s="291"/>
      <c r="I15" s="117" t="str">
        <f>_xlfn.CONCAT($B$15," ",D12)</f>
        <v>365 dias/año Durante las 24h</v>
      </c>
      <c r="J15" s="127">
        <f>$D15*$G$9*J$14+$J$10</f>
        <v>5.4999999999999991</v>
      </c>
      <c r="K15" s="127">
        <f>$D15*$G$9*K$14+$J$10</f>
        <v>4.3999999999999995</v>
      </c>
      <c r="L15" s="127">
        <f>$D15*$G$9*L$14+$J$10</f>
        <v>2.1999999999999997</v>
      </c>
      <c r="M15" s="127">
        <f>$D15*$G$9*M$14+$J$10</f>
        <v>0</v>
      </c>
      <c r="N15" s="293" t="s">
        <v>178</v>
      </c>
      <c r="O15" s="292"/>
      <c r="P15" s="128">
        <f>J15+$P$10</f>
        <v>5.9999999999999991</v>
      </c>
      <c r="Q15" s="128">
        <f t="shared" ref="Q15:S26" si="2">K15+$P$10</f>
        <v>4.8999999999999995</v>
      </c>
      <c r="R15" s="128">
        <f t="shared" si="2"/>
        <v>2.6999999999999997</v>
      </c>
      <c r="S15" s="128">
        <f t="shared" si="2"/>
        <v>0.5</v>
      </c>
      <c r="T15" s="293" t="s">
        <v>179</v>
      </c>
    </row>
    <row r="16" spans="2:20" ht="45" customHeight="1" x14ac:dyDescent="0.2">
      <c r="B16" s="117" t="s">
        <v>180</v>
      </c>
      <c r="C16" s="129">
        <v>1.3</v>
      </c>
      <c r="D16" s="126">
        <f t="shared" ref="D16:D17" si="3">$C16+D$14</f>
        <v>2.8</v>
      </c>
      <c r="E16" s="126">
        <f t="shared" si="1"/>
        <v>2.5</v>
      </c>
      <c r="F16" s="126">
        <f t="shared" si="1"/>
        <v>2.2999999999999998</v>
      </c>
      <c r="G16" s="126">
        <f t="shared" si="1"/>
        <v>1.8</v>
      </c>
      <c r="H16" s="291"/>
      <c r="I16" s="117" t="str">
        <f>_xlfn.CONCAT($B$15," ",E12)</f>
        <v>365 dias/año Nocturno
(22:00 a 06:00)</v>
      </c>
      <c r="J16" s="127">
        <f>$E15*$G$9*J$14+$J$10</f>
        <v>4.95</v>
      </c>
      <c r="K16" s="127">
        <f>$E15*$G$9*K$14+$J$10</f>
        <v>3.96</v>
      </c>
      <c r="L16" s="127">
        <f>$E15*$G$9*L$14+$J$10</f>
        <v>1.98</v>
      </c>
      <c r="M16" s="127">
        <f>$E15*$G$9*M$14+$J$10</f>
        <v>0</v>
      </c>
      <c r="N16" s="294"/>
      <c r="O16" s="292"/>
      <c r="P16" s="128">
        <f t="shared" ref="P16:P26" si="4">J16+$P$10</f>
        <v>5.45</v>
      </c>
      <c r="Q16" s="128">
        <f t="shared" si="2"/>
        <v>4.46</v>
      </c>
      <c r="R16" s="128">
        <f t="shared" si="2"/>
        <v>2.48</v>
      </c>
      <c r="S16" s="128">
        <f t="shared" si="2"/>
        <v>0.5</v>
      </c>
      <c r="T16" s="294"/>
    </row>
    <row r="17" spans="2:20" ht="45" customHeight="1" x14ac:dyDescent="0.2">
      <c r="B17" s="117" t="s">
        <v>181</v>
      </c>
      <c r="C17" s="121">
        <v>0.3</v>
      </c>
      <c r="D17" s="126">
        <f t="shared" si="3"/>
        <v>1.8</v>
      </c>
      <c r="E17" s="126">
        <f t="shared" si="1"/>
        <v>1.5</v>
      </c>
      <c r="F17" s="130"/>
      <c r="G17" s="126">
        <f t="shared" si="1"/>
        <v>0.8</v>
      </c>
      <c r="H17" s="291"/>
      <c r="I17" s="117" t="str">
        <f>_xlfn.CONCAT($B$15," ",F12)</f>
        <v>365 dias/año Mixto
Lunes a Viernes: (22:00 a 6:00)
Fin de semana: (06:00 a 14:00)</v>
      </c>
      <c r="J17" s="127">
        <f>$F15*$G$9*J$14+$J$10</f>
        <v>4.583333333333333</v>
      </c>
      <c r="K17" s="127">
        <f>$F15*$G$9*K$14+$J$10</f>
        <v>3.6666666666666665</v>
      </c>
      <c r="L17" s="127">
        <f>$F15*$G$9*L$14+$J$10</f>
        <v>1.8333333333333333</v>
      </c>
      <c r="M17" s="127">
        <f>$F15*$G$9*M$14+$J$10</f>
        <v>0</v>
      </c>
      <c r="N17" s="294"/>
      <c r="O17" s="292"/>
      <c r="P17" s="128">
        <f t="shared" si="4"/>
        <v>5.083333333333333</v>
      </c>
      <c r="Q17" s="128">
        <f t="shared" si="2"/>
        <v>4.1666666666666661</v>
      </c>
      <c r="R17" s="128">
        <f t="shared" si="2"/>
        <v>2.333333333333333</v>
      </c>
      <c r="S17" s="128">
        <f t="shared" si="2"/>
        <v>0.5</v>
      </c>
      <c r="T17" s="294"/>
    </row>
    <row r="18" spans="2:20" ht="45" customHeight="1" x14ac:dyDescent="0.2">
      <c r="I18" s="117" t="str">
        <f>_xlfn.CONCAT($B$15," ",G12)</f>
        <v>365 dias/año Diurno
(06:00 a 22:00)</v>
      </c>
      <c r="J18" s="127">
        <f>$G15*$G$9*J$14+$J$10</f>
        <v>3.6666666666666665</v>
      </c>
      <c r="K18" s="127">
        <f>$G15*$G$9*K$14+$J$10</f>
        <v>2.9333333333333331</v>
      </c>
      <c r="L18" s="127">
        <f>$G15*$G$9*L$14+$J$10</f>
        <v>1.4666666666666666</v>
      </c>
      <c r="M18" s="127">
        <f>$G15*$G$9*M$14+$J$10</f>
        <v>0</v>
      </c>
      <c r="N18" s="294"/>
      <c r="P18" s="128">
        <f t="shared" si="4"/>
        <v>4.1666666666666661</v>
      </c>
      <c r="Q18" s="128">
        <f t="shared" si="2"/>
        <v>3.4333333333333331</v>
      </c>
      <c r="R18" s="128">
        <f t="shared" si="2"/>
        <v>1.9666666666666666</v>
      </c>
      <c r="S18" s="128">
        <f t="shared" si="2"/>
        <v>0.5</v>
      </c>
      <c r="T18" s="294"/>
    </row>
    <row r="19" spans="2:20" ht="45" customHeight="1" x14ac:dyDescent="0.2">
      <c r="I19" s="117" t="str">
        <f>_xlfn.CONCAT($B$16," ",D12)</f>
        <v>Laborables i fin de semana (no fiestas oficiales) Durante las 24h</v>
      </c>
      <c r="J19" s="127">
        <f>$D16*$G$9*J$14+$J$10</f>
        <v>5.1333333333333329</v>
      </c>
      <c r="K19" s="127">
        <f>$D16*$G$9*K$14+$J$10</f>
        <v>4.1066666666666665</v>
      </c>
      <c r="L19" s="127">
        <f>$D16*$G$9*L$14+$J$10</f>
        <v>2.0533333333333332</v>
      </c>
      <c r="M19" s="127">
        <f>$D16*$G$9*M$14+$J$10</f>
        <v>0</v>
      </c>
      <c r="N19" s="294"/>
      <c r="P19" s="128">
        <f t="shared" si="4"/>
        <v>5.6333333333333329</v>
      </c>
      <c r="Q19" s="128">
        <f t="shared" si="2"/>
        <v>4.6066666666666665</v>
      </c>
      <c r="R19" s="128">
        <f t="shared" si="2"/>
        <v>2.5533333333333332</v>
      </c>
      <c r="S19" s="128">
        <f t="shared" si="2"/>
        <v>0.5</v>
      </c>
      <c r="T19" s="294"/>
    </row>
    <row r="20" spans="2:20" ht="45" customHeight="1" x14ac:dyDescent="0.2">
      <c r="I20" s="117" t="str">
        <f>_xlfn.CONCAT($B$16," ",E12)</f>
        <v>Laborables i fin de semana (no fiestas oficiales) Nocturno
(22:00 a 06:00)</v>
      </c>
      <c r="J20" s="127">
        <f>$E16*$G$9*J$14+$J$10</f>
        <v>4.583333333333333</v>
      </c>
      <c r="K20" s="127">
        <f>$E16*$G$9*K$14+$J$10</f>
        <v>3.6666666666666665</v>
      </c>
      <c r="L20" s="127">
        <f>$E16*$G$9*L$14+$J$10</f>
        <v>1.8333333333333333</v>
      </c>
      <c r="M20" s="127">
        <f>$E16*$G$9*M$14+$J$10</f>
        <v>0</v>
      </c>
      <c r="N20" s="294"/>
      <c r="P20" s="128">
        <f t="shared" si="4"/>
        <v>5.083333333333333</v>
      </c>
      <c r="Q20" s="128">
        <f t="shared" si="2"/>
        <v>4.1666666666666661</v>
      </c>
      <c r="R20" s="128">
        <f t="shared" si="2"/>
        <v>2.333333333333333</v>
      </c>
      <c r="S20" s="128">
        <f t="shared" si="2"/>
        <v>0.5</v>
      </c>
      <c r="T20" s="294"/>
    </row>
    <row r="21" spans="2:20" ht="45" customHeight="1" x14ac:dyDescent="0.2">
      <c r="I21" s="117" t="str">
        <f>_xlfn.CONCAT($B$16," ",F12)</f>
        <v>Laborables i fin de semana (no fiestas oficiales) Mixto
Lunes a Viernes: (22:00 a 6:00)
Fin de semana: (06:00 a 14:00)</v>
      </c>
      <c r="J21" s="127">
        <f>$F16*$G$9*J$14+$J$10</f>
        <v>4.2166666666666659</v>
      </c>
      <c r="K21" s="127">
        <f>$F16*$G$9*K$14+$J$10</f>
        <v>3.3733333333333326</v>
      </c>
      <c r="L21" s="127">
        <f>$F16*$G$9*L$14+$J$10</f>
        <v>1.6866666666666663</v>
      </c>
      <c r="M21" s="127">
        <f>$F16*$G$9*M$14+$J$10</f>
        <v>0</v>
      </c>
      <c r="N21" s="294"/>
      <c r="P21" s="128">
        <f t="shared" si="4"/>
        <v>4.7166666666666659</v>
      </c>
      <c r="Q21" s="128">
        <f t="shared" si="2"/>
        <v>3.8733333333333326</v>
      </c>
      <c r="R21" s="128">
        <f t="shared" si="2"/>
        <v>2.1866666666666665</v>
      </c>
      <c r="S21" s="128">
        <f t="shared" si="2"/>
        <v>0.5</v>
      </c>
      <c r="T21" s="294"/>
    </row>
    <row r="22" spans="2:20" ht="45" customHeight="1" x14ac:dyDescent="0.2">
      <c r="I22" s="117" t="str">
        <f>_xlfn.CONCAT($B$16," ",G12)</f>
        <v>Laborables i fin de semana (no fiestas oficiales) Diurno
(06:00 a 22:00)</v>
      </c>
      <c r="J22" s="127">
        <f>$G16*$G$9*J$14+$J$10</f>
        <v>3.3</v>
      </c>
      <c r="K22" s="127">
        <f>$G16*$G$9*K$14+$J$10</f>
        <v>2.6399999999999997</v>
      </c>
      <c r="L22" s="127">
        <f>$G16*$G$9*L$14+$J$10</f>
        <v>1.3199999999999998</v>
      </c>
      <c r="M22" s="127">
        <f>$G16*$G$9*M$14+$J$10</f>
        <v>0</v>
      </c>
      <c r="N22" s="294"/>
      <c r="P22" s="128">
        <f t="shared" si="4"/>
        <v>3.8</v>
      </c>
      <c r="Q22" s="128">
        <f t="shared" si="2"/>
        <v>3.1399999999999997</v>
      </c>
      <c r="R22" s="128">
        <f t="shared" si="2"/>
        <v>1.8199999999999998</v>
      </c>
      <c r="S22" s="128">
        <f t="shared" si="2"/>
        <v>0.5</v>
      </c>
      <c r="T22" s="294"/>
    </row>
    <row r="23" spans="2:20" ht="45" customHeight="1" x14ac:dyDescent="0.2">
      <c r="I23" s="117" t="str">
        <f>_xlfn.CONCAT($B$17," ",D12)</f>
        <v>Laborables
(de Lunes a Viernes) Durante las 24h</v>
      </c>
      <c r="J23" s="127">
        <f>$D17*$G$9*J$14+$J$10</f>
        <v>3.3</v>
      </c>
      <c r="K23" s="127">
        <f>$D17*$G$9*K$14+$J$10</f>
        <v>2.6399999999999997</v>
      </c>
      <c r="L23" s="127">
        <f>$D17*$G$9*L$14+$J$10</f>
        <v>1.3199999999999998</v>
      </c>
      <c r="M23" s="127">
        <f>$D17*$G$9*M$14+$J$10</f>
        <v>0</v>
      </c>
      <c r="N23" s="294"/>
      <c r="P23" s="128">
        <f t="shared" si="4"/>
        <v>3.8</v>
      </c>
      <c r="Q23" s="128">
        <f t="shared" si="2"/>
        <v>3.1399999999999997</v>
      </c>
      <c r="R23" s="128">
        <f t="shared" si="2"/>
        <v>1.8199999999999998</v>
      </c>
      <c r="S23" s="128">
        <f t="shared" si="2"/>
        <v>0.5</v>
      </c>
      <c r="T23" s="294"/>
    </row>
    <row r="24" spans="2:20" ht="45" customHeight="1" x14ac:dyDescent="0.2">
      <c r="I24" s="117" t="str">
        <f>_xlfn.CONCAT($B$17," ",E12)</f>
        <v>Laborables
(de Lunes a Viernes) Nocturno
(22:00 a 06:00)</v>
      </c>
      <c r="J24" s="127">
        <f>$E17*$G$9*J$14+$J$10</f>
        <v>2.7499999999999996</v>
      </c>
      <c r="K24" s="127">
        <f>$E17*$G$9*K$14+$J$10</f>
        <v>2.1999999999999997</v>
      </c>
      <c r="L24" s="127">
        <f>$E17*$G$9*L$14+$J$10</f>
        <v>1.0999999999999999</v>
      </c>
      <c r="M24" s="127">
        <f>$E17*$G$9*M$14+$J$10</f>
        <v>0</v>
      </c>
      <c r="N24" s="294"/>
      <c r="P24" s="128">
        <f t="shared" si="4"/>
        <v>3.2499999999999996</v>
      </c>
      <c r="Q24" s="128">
        <f t="shared" si="2"/>
        <v>2.6999999999999997</v>
      </c>
      <c r="R24" s="128">
        <f t="shared" si="2"/>
        <v>1.5999999999999999</v>
      </c>
      <c r="S24" s="128">
        <f t="shared" si="2"/>
        <v>0.5</v>
      </c>
      <c r="T24" s="294"/>
    </row>
    <row r="25" spans="2:20" ht="45" hidden="1" customHeight="1" x14ac:dyDescent="0.2">
      <c r="I25" s="117" t="str">
        <f>_xlfn.CONCAT($B$17," ",F12)</f>
        <v>Laborables
(de Lunes a Viernes) Mixto
Lunes a Viernes: (22:00 a 6:00)
Fin de semana: (06:00 a 14:00)</v>
      </c>
      <c r="J25" s="127">
        <f>$F17*$G$9*J$14+$J$10</f>
        <v>0</v>
      </c>
      <c r="K25" s="127">
        <f>$F17*$G$9*K$14+$J$10</f>
        <v>0</v>
      </c>
      <c r="L25" s="127">
        <f>$F17*$G$9*L$14+$J$10</f>
        <v>0</v>
      </c>
      <c r="M25" s="127">
        <f>$F17*$G$9*M$14+$J$10</f>
        <v>0</v>
      </c>
      <c r="N25" s="294"/>
      <c r="P25" s="131"/>
      <c r="Q25" s="131"/>
      <c r="R25" s="131"/>
      <c r="S25" s="131"/>
      <c r="T25" s="294"/>
    </row>
    <row r="26" spans="2:20" ht="45" customHeight="1" x14ac:dyDescent="0.2">
      <c r="I26" s="117" t="str">
        <f>_xlfn.CONCAT($B$17," ",G12)</f>
        <v>Laborables
(de Lunes a Viernes) Diurno
(06:00 a 22:00)</v>
      </c>
      <c r="J26" s="127">
        <f>$G17*$G$9*J$14+$J$10</f>
        <v>1.4666666666666668</v>
      </c>
      <c r="K26" s="127">
        <f>$G17*$G$9*K$14+$J$10</f>
        <v>1.1733333333333333</v>
      </c>
      <c r="L26" s="127">
        <f>$G17*$G$9*L$14+$J$10</f>
        <v>0.58666666666666667</v>
      </c>
      <c r="M26" s="127">
        <f>$G17*$G$9*M$14+$J$10</f>
        <v>0</v>
      </c>
      <c r="N26" s="295"/>
      <c r="P26" s="128">
        <f t="shared" si="4"/>
        <v>1.9666666666666668</v>
      </c>
      <c r="Q26" s="128">
        <f t="shared" si="2"/>
        <v>1.6733333333333333</v>
      </c>
      <c r="R26" s="128">
        <f t="shared" si="2"/>
        <v>1.0866666666666667</v>
      </c>
      <c r="S26" s="128">
        <f t="shared" si="2"/>
        <v>0.5</v>
      </c>
      <c r="T26" s="295"/>
    </row>
  </sheetData>
  <mergeCells count="19">
    <mergeCell ref="J9:M9"/>
    <mergeCell ref="P9:S9"/>
    <mergeCell ref="F6:G6"/>
    <mergeCell ref="J7:M7"/>
    <mergeCell ref="P7:S7"/>
    <mergeCell ref="J8:M8"/>
    <mergeCell ref="P8:S8"/>
    <mergeCell ref="D11:G11"/>
    <mergeCell ref="J11:M11"/>
    <mergeCell ref="P11:S11"/>
    <mergeCell ref="D13:G13"/>
    <mergeCell ref="J13:M13"/>
    <mergeCell ref="P13:S13"/>
    <mergeCell ref="H14:H17"/>
    <mergeCell ref="O14:O17"/>
    <mergeCell ref="N15:N26"/>
    <mergeCell ref="T15:T26"/>
    <mergeCell ref="J10:M10"/>
    <mergeCell ref="P10:S10"/>
  </mergeCells>
  <pageMargins left="0.7" right="0.7" top="0.75" bottom="0.75" header="0.3" footer="0.3"/>
  <pageSetup paperSize="9" scale="5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9981aa3aff9db285bca0ccfe06dee30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8e8bc080845913d65e2fba19d4e108ee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16112770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16112770 - Mini bus i autobusos de càrrega nocturna</TMB_TitolLicitacio>
    <TMB_IDLicitacio xmlns="c8de0594-42e2-4f26-8a69-9df094374455">522500</TMB_ID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TMB_OP xmlns="c8de0594-42e2-4f26-8a69-9df094374455">2025-11-03T23:00:00+00:00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2025-11-03T23:00:00+00:00</TMB_CC>
    <ecb982cbbbba49edba287c0296970fd2 xmlns="c8de0594-42e2-4f26-8a69-9df094374455">
      <Terms xmlns="http://schemas.microsoft.com/office/infopath/2007/PartnerControls"/>
    </ecb982cbbbba49edba287c0296970fd2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CH_TipusDocu xmlns="c8de0594-42e2-4f26-8a69-9df094374455">Varis</TMB_CH_TipusDocu>
    <TMB_Perfil xmlns="c8de0594-42e2-4f26-8a69-9df094374455">false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FEB0B8D2-7EFD-48F6-988B-84E0D1DEDBEB}"/>
</file>

<file path=customXml/itemProps2.xml><?xml version="1.0" encoding="utf-8"?>
<ds:datastoreItem xmlns:ds="http://schemas.openxmlformats.org/officeDocument/2006/customXml" ds:itemID="{0CB2C2F1-C477-4F48-853B-110F7A2C6E48}"/>
</file>

<file path=customXml/itemProps3.xml><?xml version="1.0" encoding="utf-8"?>
<ds:datastoreItem xmlns:ds="http://schemas.openxmlformats.org/officeDocument/2006/customXml" ds:itemID="{77C8BBE1-E2AF-4CB9-809D-4F0824BD61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ADQ-LCC</vt:lpstr>
      <vt:lpstr>CLAVE</vt:lpstr>
      <vt:lpstr>Asist. Técnica</vt:lpstr>
      <vt:lpstr>'ADQ-LCC'!Área_de_impresión</vt:lpstr>
      <vt:lpstr>'Asist. Técnica'!Área_de_impresión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 Gomez, Miguel Angel</dc:creator>
  <cp:lastModifiedBy>Fernandez Gomez, Miguel Angel</cp:lastModifiedBy>
  <cp:lastPrinted>2025-10-06T08:11:47Z</cp:lastPrinted>
  <dcterms:created xsi:type="dcterms:W3CDTF">2025-07-18T10:57:38Z</dcterms:created>
  <dcterms:modified xsi:type="dcterms:W3CDTF">2025-10-28T13:10:35Z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FirstName">
    <vt:lpwstr/>
  </property>
  <property fmtid="{D5CDD505-2E9C-101B-9397-08002B2CF9AE}" pid="21" name="h3e189544f4e4582960eb2fb36374928">
    <vt:lpwstr/>
  </property>
</Properties>
</file>