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927_CONTRACTACIO\927_Oberts\2025\SAVO SA\S35-25 TRACTAMENT FUSTA\02_PCAP-PPT\"/>
    </mc:Choice>
  </mc:AlternateContent>
  <xr:revisionPtr revIDLastSave="0" documentId="13_ncr:1_{0AFD1669-58DE-4113-9C10-7C9887A04155}" xr6:coauthVersionLast="47" xr6:coauthVersionMax="47" xr10:uidLastSave="{00000000-0000-0000-0000-000000000000}"/>
  <bookViews>
    <workbookView xWindow="-120" yWindow="-120" windowWidth="29040" windowHeight="15720" activeTab="1" xr2:uid="{3C32FF49-A02D-4842-B98C-E6BA5778A270}"/>
  </bookViews>
  <sheets>
    <sheet name="VEC lot 1" sheetId="5" r:id="rId1"/>
    <sheet name="VEC lot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5" l="1"/>
  <c r="H5" i="5" l="1"/>
  <c r="H6" i="5"/>
  <c r="H7" i="5"/>
  <c r="H8" i="5"/>
  <c r="H9" i="5"/>
  <c r="H10" i="5"/>
  <c r="H11" i="5"/>
  <c r="H12" i="5"/>
  <c r="H13" i="5"/>
  <c r="H14" i="5"/>
  <c r="H15" i="5"/>
  <c r="H16" i="5"/>
  <c r="H23" i="5" l="1"/>
  <c r="H22" i="5"/>
  <c r="H20" i="5"/>
  <c r="J24" i="3"/>
  <c r="J25" i="3"/>
  <c r="J23" i="3"/>
  <c r="G4" i="5"/>
  <c r="G5" i="5"/>
  <c r="G6" i="5"/>
  <c r="G7" i="5"/>
  <c r="G8" i="5"/>
  <c r="G9" i="5"/>
  <c r="G10" i="5"/>
  <c r="G11" i="5"/>
  <c r="G12" i="5"/>
  <c r="G13" i="5"/>
  <c r="G14" i="5"/>
  <c r="G15" i="5"/>
  <c r="K4" i="5"/>
  <c r="G16" i="5"/>
  <c r="K6" i="5"/>
  <c r="K7" i="5"/>
  <c r="K8" i="5"/>
  <c r="K9" i="5"/>
  <c r="K10" i="5"/>
  <c r="K11" i="5"/>
  <c r="K12" i="5"/>
  <c r="K13" i="5"/>
  <c r="K14" i="5"/>
  <c r="K15" i="5"/>
  <c r="K16" i="5"/>
  <c r="K5" i="5"/>
  <c r="J22" i="3"/>
  <c r="J21" i="3"/>
  <c r="F22" i="3"/>
  <c r="F21" i="3"/>
  <c r="H15" i="3"/>
  <c r="H14" i="3"/>
  <c r="H13" i="3"/>
  <c r="H12" i="3"/>
  <c r="H11" i="3"/>
  <c r="H10" i="3"/>
  <c r="H9" i="3"/>
  <c r="H8" i="3"/>
  <c r="H7" i="3"/>
  <c r="H6" i="3"/>
  <c r="H5" i="3"/>
  <c r="K5" i="3" l="1"/>
  <c r="K6" i="3"/>
  <c r="K7" i="3"/>
  <c r="K8" i="3"/>
  <c r="K9" i="3"/>
  <c r="K10" i="3"/>
  <c r="K11" i="3"/>
  <c r="K12" i="3"/>
  <c r="K13" i="3"/>
  <c r="K14" i="3"/>
  <c r="K15" i="3"/>
  <c r="K4" i="3"/>
  <c r="K17" i="5" l="1"/>
  <c r="K16" i="3"/>
  <c r="D15" i="5"/>
  <c r="L15" i="5" s="1"/>
  <c r="J15" i="5" s="1"/>
  <c r="D11" i="5"/>
  <c r="L11" i="5" s="1"/>
  <c r="J11" i="5" s="1"/>
  <c r="D8" i="5"/>
  <c r="L8" i="5" s="1"/>
  <c r="J8" i="5" s="1"/>
  <c r="D4" i="5"/>
  <c r="L4" i="5" s="1"/>
  <c r="J4" i="5" s="1"/>
  <c r="C17" i="5"/>
  <c r="B17" i="5"/>
  <c r="D16" i="5"/>
  <c r="L16" i="5" s="1"/>
  <c r="J16" i="5" s="1"/>
  <c r="D14" i="5"/>
  <c r="L14" i="5" s="1"/>
  <c r="J14" i="5" s="1"/>
  <c r="D13" i="5"/>
  <c r="L13" i="5" s="1"/>
  <c r="J13" i="5" s="1"/>
  <c r="D12" i="5"/>
  <c r="L12" i="5" s="1"/>
  <c r="J12" i="5" s="1"/>
  <c r="D10" i="5"/>
  <c r="L10" i="5" s="1"/>
  <c r="J10" i="5" s="1"/>
  <c r="D9" i="5"/>
  <c r="L9" i="5" s="1"/>
  <c r="J9" i="5" s="1"/>
  <c r="D7" i="5"/>
  <c r="L7" i="5" s="1"/>
  <c r="J7" i="5" s="1"/>
  <c r="D6" i="5"/>
  <c r="L6" i="5" s="1"/>
  <c r="J6" i="5" s="1"/>
  <c r="D5" i="5"/>
  <c r="L5" i="5" s="1"/>
  <c r="J5" i="5" s="1"/>
  <c r="C16" i="3"/>
  <c r="B16" i="3"/>
  <c r="D15" i="3"/>
  <c r="L15" i="3" s="1"/>
  <c r="J15" i="3" s="1"/>
  <c r="D14" i="3"/>
  <c r="L14" i="3" s="1"/>
  <c r="J14" i="3" s="1"/>
  <c r="D13" i="3"/>
  <c r="L13" i="3" s="1"/>
  <c r="J13" i="3" s="1"/>
  <c r="D12" i="3"/>
  <c r="L12" i="3" s="1"/>
  <c r="J12" i="3" s="1"/>
  <c r="D11" i="3"/>
  <c r="L11" i="3" s="1"/>
  <c r="J11" i="3" s="1"/>
  <c r="D10" i="3"/>
  <c r="L10" i="3" s="1"/>
  <c r="J10" i="3" s="1"/>
  <c r="D9" i="3"/>
  <c r="L9" i="3" s="1"/>
  <c r="J9" i="3" s="1"/>
  <c r="D8" i="3"/>
  <c r="L8" i="3" s="1"/>
  <c r="J8" i="3" s="1"/>
  <c r="D7" i="3"/>
  <c r="L7" i="3" s="1"/>
  <c r="J7" i="3" s="1"/>
  <c r="D6" i="3"/>
  <c r="L6" i="3" s="1"/>
  <c r="J6" i="3" s="1"/>
  <c r="D5" i="3"/>
  <c r="L5" i="3" s="1"/>
  <c r="J5" i="3" s="1"/>
  <c r="D4" i="3"/>
  <c r="L4" i="3" s="1"/>
  <c r="J4" i="3" s="1"/>
  <c r="L17" i="5" l="1"/>
  <c r="J16" i="3"/>
  <c r="J27" i="3" s="1"/>
  <c r="L16" i="3"/>
  <c r="D16" i="3"/>
  <c r="D17" i="5"/>
  <c r="J17" i="5" l="1"/>
  <c r="H27" i="5" s="1"/>
</calcChain>
</file>

<file path=xl/sharedStrings.xml><?xml version="1.0" encoding="utf-8"?>
<sst xmlns="http://schemas.openxmlformats.org/spreadsheetml/2006/main" count="98" uniqueCount="60">
  <si>
    <t>Deixalleries</t>
  </si>
  <si>
    <t>Transportista</t>
  </si>
  <si>
    <t>Tipus de licitació €/tona (IVA exclòs)</t>
  </si>
  <si>
    <t>Tipus de licitació  €/viatge (IVA exclòs)</t>
  </si>
  <si>
    <t>VALOR ESTIMAT</t>
  </si>
  <si>
    <t>L'AMETLLA DEL VALLÈS</t>
  </si>
  <si>
    <t>SAVO, SA / CONTRACTISTA (1)</t>
  </si>
  <si>
    <t>BIGUES I RIELLS</t>
  </si>
  <si>
    <t>CALDES DE MONTBUI</t>
  </si>
  <si>
    <t>CANOVELLES</t>
  </si>
  <si>
    <t>CARDEDEU</t>
  </si>
  <si>
    <t>CASTELLTERÇOL</t>
  </si>
  <si>
    <t>LES FRANQUESES</t>
  </si>
  <si>
    <t>LA GARRIGA</t>
  </si>
  <si>
    <t>GRANOLLERS SUD</t>
  </si>
  <si>
    <t>LA LLAGOSTA</t>
  </si>
  <si>
    <t>LLIÇA D'AMUNT</t>
  </si>
  <si>
    <t>LLIÇA DE VALL</t>
  </si>
  <si>
    <t>LLINARS DEL VALLÈS</t>
  </si>
  <si>
    <t>MARTORELLES</t>
  </si>
  <si>
    <t>MOLLET DEL VALLÈS</t>
  </si>
  <si>
    <t>MONTMELÓ</t>
  </si>
  <si>
    <t>MONTORNÈS</t>
  </si>
  <si>
    <t>PARETS DEL VALLÈS</t>
  </si>
  <si>
    <t>LA ROCA DEL VALLÈS</t>
  </si>
  <si>
    <t>ST. ANTONI DE VILAMAJOR</t>
  </si>
  <si>
    <t>ST. CELONI</t>
  </si>
  <si>
    <t>ST. FELIU DE CODINES</t>
  </si>
  <si>
    <t>STA. EULÀLIA DE RONÇANA</t>
  </si>
  <si>
    <t>STA. M. DE PALAUTORDERA</t>
  </si>
  <si>
    <t>TOTALS</t>
  </si>
  <si>
    <t>ALTRES</t>
  </si>
  <si>
    <t>Gestor o gestors deixalleries i altres - indicar nom, codi de gestor i adreça de la planta</t>
  </si>
  <si>
    <t>LOT 1 - RETIRADA, TRANSPORT I TRACTAMENT DE FUSTA</t>
  </si>
  <si>
    <t>(1) Es preveu que el transportista només hagi de fer el transport del 20% dels viatges.</t>
  </si>
  <si>
    <t>CONTRACTISTA</t>
  </si>
  <si>
    <t>Tones previstes 2026</t>
  </si>
  <si>
    <t>Viatges previstos 2026</t>
  </si>
  <si>
    <t>Viatges màxims contractista (20%)</t>
  </si>
  <si>
    <t>LOT 2 - RETIRADA, TRANSPORT I TRACTAMENT DE FUSTA</t>
  </si>
  <si>
    <t>GRANOLLERS NORD</t>
  </si>
  <si>
    <t>UOS Granollers (2)</t>
  </si>
  <si>
    <t>(2) El contractista ha de subministrar una caixa de 10m3</t>
  </si>
  <si>
    <t>Fusta mercat</t>
  </si>
  <si>
    <t>TRACTAMENT INGRÉS</t>
  </si>
  <si>
    <t>TRANSPORT</t>
  </si>
  <si>
    <t>Oferta de licitació  €/viatge (IVA exclòs)</t>
  </si>
  <si>
    <t>DESPESA TRANSPORT</t>
  </si>
  <si>
    <t>TRACTAMENT INGRÉS MIN PREVIST</t>
  </si>
  <si>
    <t>Oferta €/tona                     (IVA exclòs)</t>
  </si>
  <si>
    <t>(1) Es preveu que el transportista només hagi de fer el transport del 20% dels viatges com a màxim</t>
  </si>
  <si>
    <t>Preu lloguer caixa &lt;12m3 (vehicle cadenes) (3)</t>
  </si>
  <si>
    <t>Preu lloguer caixa &gt;12m3 (vehicle ganxo) (3)</t>
  </si>
  <si>
    <t>(3) Unitats únicament a efectes de càlcul</t>
  </si>
  <si>
    <t>Transport de caixes a d'altres municipis que no disposen de deixalleria (3)</t>
  </si>
  <si>
    <t>IMPORT OFERTA</t>
  </si>
  <si>
    <t>Tipus de licitació      (IVA exclòs)</t>
  </si>
  <si>
    <t>Oferta de licitació    (IVA exclòs)</t>
  </si>
  <si>
    <t>Oferta de licitació   (IVA exclòs)</t>
  </si>
  <si>
    <t>Tractament fusta caixes  municipis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</si>
</sst>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hores&quot;"/>
    <numFmt numFmtId="165" formatCode="#,##0.00\ &quot;€/hora&quot;"/>
    <numFmt numFmtId="166" formatCode="#,##0.00\ &quot;€/mes&quot;"/>
    <numFmt numFmtId="167" formatCode="#,##0.00\ &quot;mesos&quot;"/>
    <numFmt numFmtId="168" formatCode="#,##0.00\ &quot;€/viatge&quot;"/>
    <numFmt numFmtId="169" formatCode="#,##0.00\ &quot;€/tona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4" fontId="4" fillId="4" borderId="30" xfId="0" applyNumberFormat="1" applyFont="1" applyFill="1" applyBorder="1" applyAlignment="1" applyProtection="1">
      <alignment horizontal="center" vertical="center"/>
      <protection locked="0"/>
    </xf>
    <xf numFmtId="4" fontId="4" fillId="4" borderId="32" xfId="0" applyNumberFormat="1" applyFont="1" applyFill="1" applyBorder="1" applyAlignment="1" applyProtection="1">
      <alignment horizontal="center" vertical="center"/>
      <protection locked="0"/>
    </xf>
    <xf numFmtId="4" fontId="4" fillId="4" borderId="28" xfId="0" applyNumberFormat="1" applyFont="1" applyFill="1" applyBorder="1" applyAlignment="1" applyProtection="1">
      <alignment horizontal="center" vertical="center"/>
      <protection locked="0"/>
    </xf>
    <xf numFmtId="4" fontId="4" fillId="4" borderId="39" xfId="0" applyNumberFormat="1" applyFont="1" applyFill="1" applyBorder="1" applyAlignment="1" applyProtection="1">
      <alignment horizontal="center" vertical="center"/>
      <protection locked="0"/>
    </xf>
    <xf numFmtId="4" fontId="4" fillId="4" borderId="42" xfId="0" applyNumberFormat="1" applyFont="1" applyFill="1" applyBorder="1" applyAlignment="1" applyProtection="1">
      <alignment horizontal="left" vertical="center"/>
      <protection locked="0"/>
    </xf>
    <xf numFmtId="0" fontId="2" fillId="2" borderId="3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3" borderId="3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" fontId="4" fillId="3" borderId="20" xfId="0" applyNumberFormat="1" applyFont="1" applyFill="1" applyBorder="1" applyAlignment="1">
      <alignment horizontal="center" vertical="center"/>
    </xf>
    <xf numFmtId="44" fontId="4" fillId="0" borderId="3" xfId="1" applyFont="1" applyBorder="1" applyAlignment="1" applyProtection="1">
      <alignment horizontal="center" vertical="center"/>
    </xf>
    <xf numFmtId="44" fontId="4" fillId="0" borderId="21" xfId="1" applyFont="1" applyBorder="1" applyAlignment="1" applyProtection="1">
      <alignment horizontal="center" vertical="center"/>
    </xf>
    <xf numFmtId="44" fontId="4" fillId="0" borderId="8" xfId="1" applyFont="1" applyBorder="1" applyAlignment="1" applyProtection="1">
      <alignment horizontal="center" vertical="center"/>
    </xf>
    <xf numFmtId="3" fontId="2" fillId="3" borderId="34" xfId="0" applyNumberFormat="1" applyFont="1" applyFill="1" applyBorder="1" applyAlignment="1">
      <alignment horizontal="left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3" borderId="16" xfId="0" applyNumberFormat="1" applyFont="1" applyFill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44" fontId="4" fillId="0" borderId="4" xfId="1" applyFont="1" applyBorder="1" applyAlignment="1" applyProtection="1">
      <alignment horizontal="center" vertical="center"/>
    </xf>
    <xf numFmtId="44" fontId="4" fillId="0" borderId="15" xfId="1" applyFont="1" applyBorder="1" applyAlignment="1" applyProtection="1">
      <alignment horizontal="center" vertical="center"/>
    </xf>
    <xf numFmtId="44" fontId="4" fillId="0" borderId="0" xfId="1" applyFont="1" applyBorder="1" applyAlignment="1" applyProtection="1">
      <alignment horizontal="center" vertical="center"/>
    </xf>
    <xf numFmtId="3" fontId="2" fillId="3" borderId="34" xfId="0" applyNumberFormat="1" applyFont="1" applyFill="1" applyBorder="1" applyAlignment="1">
      <alignment horizontal="left" vertical="center" wrapText="1"/>
    </xf>
    <xf numFmtId="3" fontId="2" fillId="3" borderId="35" xfId="0" applyNumberFormat="1" applyFont="1" applyFill="1" applyBorder="1" applyAlignment="1">
      <alignment horizontal="left" vertical="center"/>
    </xf>
    <xf numFmtId="4" fontId="4" fillId="0" borderId="36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4" fontId="4" fillId="3" borderId="26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/>
    </xf>
    <xf numFmtId="44" fontId="4" fillId="0" borderId="36" xfId="1" applyFont="1" applyBorder="1" applyAlignment="1" applyProtection="1">
      <alignment horizontal="center" vertical="center"/>
    </xf>
    <xf numFmtId="44" fontId="4" fillId="0" borderId="27" xfId="1" applyFont="1" applyBorder="1" applyAlignment="1" applyProtection="1">
      <alignment horizontal="center" vertical="center"/>
    </xf>
    <xf numFmtId="44" fontId="4" fillId="0" borderId="13" xfId="1" applyFont="1" applyBorder="1" applyAlignment="1" applyProtection="1">
      <alignment horizontal="center" vertical="center"/>
    </xf>
    <xf numFmtId="3" fontId="2" fillId="2" borderId="12" xfId="0" applyNumberFormat="1" applyFont="1" applyFill="1" applyBorder="1" applyAlignment="1">
      <alignment horizontal="left" vertical="center"/>
    </xf>
    <xf numFmtId="4" fontId="2" fillId="2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44" fontId="2" fillId="2" borderId="12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left" vertical="center" wrapText="1"/>
    </xf>
    <xf numFmtId="4" fontId="4" fillId="0" borderId="39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/>
    </xf>
    <xf numFmtId="44" fontId="3" fillId="0" borderId="44" xfId="1" applyFont="1" applyBorder="1" applyAlignment="1" applyProtection="1">
      <alignment vertical="center"/>
    </xf>
    <xf numFmtId="167" fontId="4" fillId="0" borderId="42" xfId="0" applyNumberFormat="1" applyFont="1" applyBorder="1" applyAlignment="1">
      <alignment horizontal="center" vertical="center"/>
    </xf>
    <xf numFmtId="166" fontId="4" fillId="2" borderId="39" xfId="0" applyNumberFormat="1" applyFont="1" applyFill="1" applyBorder="1" applyAlignment="1">
      <alignment horizontal="center" vertical="center"/>
    </xf>
    <xf numFmtId="3" fontId="2" fillId="0" borderId="25" xfId="0" applyNumberFormat="1" applyFont="1" applyBorder="1" applyAlignment="1">
      <alignment horizontal="left" vertical="center" wrapText="1"/>
    </xf>
    <xf numFmtId="4" fontId="4" fillId="0" borderId="32" xfId="0" applyNumberFormat="1" applyFont="1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166" fontId="4" fillId="2" borderId="32" xfId="0" applyNumberFormat="1" applyFont="1" applyFill="1" applyBorder="1" applyAlignment="1">
      <alignment horizontal="center" vertical="center"/>
    </xf>
    <xf numFmtId="44" fontId="3" fillId="0" borderId="45" xfId="1" applyFont="1" applyBorder="1" applyAlignment="1" applyProtection="1">
      <alignment vertical="center"/>
    </xf>
    <xf numFmtId="2" fontId="3" fillId="0" borderId="0" xfId="0" applyNumberFormat="1" applyFont="1" applyAlignment="1">
      <alignment vertical="center"/>
    </xf>
    <xf numFmtId="2" fontId="2" fillId="2" borderId="6" xfId="0" applyNumberFormat="1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>
      <alignment vertical="center"/>
    </xf>
    <xf numFmtId="4" fontId="4" fillId="4" borderId="19" xfId="0" applyNumberFormat="1" applyFont="1" applyFill="1" applyBorder="1" applyAlignment="1" applyProtection="1">
      <alignment horizontal="center" vertical="center"/>
      <protection locked="0"/>
    </xf>
    <xf numFmtId="4" fontId="4" fillId="4" borderId="5" xfId="0" applyNumberFormat="1" applyFont="1" applyFill="1" applyBorder="1" applyAlignment="1" applyProtection="1">
      <alignment horizontal="center" vertical="center"/>
      <protection locked="0"/>
    </xf>
    <xf numFmtId="4" fontId="4" fillId="4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left" vertical="center"/>
    </xf>
    <xf numFmtId="4" fontId="4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2" borderId="30" xfId="0" applyNumberFormat="1" applyFont="1" applyFill="1" applyBorder="1" applyAlignment="1">
      <alignment horizontal="center" vertical="center"/>
    </xf>
    <xf numFmtId="44" fontId="3" fillId="0" borderId="8" xfId="1" applyFont="1" applyBorder="1" applyAlignment="1" applyProtection="1">
      <alignment vertical="center"/>
    </xf>
    <xf numFmtId="2" fontId="3" fillId="0" borderId="7" xfId="0" applyNumberFormat="1" applyFont="1" applyBorder="1" applyAlignment="1">
      <alignment vertical="center"/>
    </xf>
    <xf numFmtId="44" fontId="3" fillId="0" borderId="9" xfId="1" applyFont="1" applyBorder="1" applyAlignment="1" applyProtection="1">
      <alignment vertical="center"/>
    </xf>
    <xf numFmtId="3" fontId="2" fillId="3" borderId="24" xfId="0" applyNumberFormat="1" applyFont="1" applyFill="1" applyBorder="1" applyAlignment="1">
      <alignment horizontal="left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4" fontId="4" fillId="2" borderId="31" xfId="0" applyNumberFormat="1" applyFont="1" applyFill="1" applyBorder="1" applyAlignment="1">
      <alignment horizontal="center" vertical="center"/>
    </xf>
    <xf numFmtId="44" fontId="3" fillId="0" borderId="0" xfId="1" applyFont="1" applyBorder="1" applyAlignment="1" applyProtection="1">
      <alignment vertical="center"/>
    </xf>
    <xf numFmtId="2" fontId="3" fillId="0" borderId="10" xfId="0" applyNumberFormat="1" applyFont="1" applyBorder="1" applyAlignment="1">
      <alignment vertical="center"/>
    </xf>
    <xf numFmtId="44" fontId="3" fillId="0" borderId="11" xfId="1" applyFont="1" applyBorder="1" applyAlignment="1" applyProtection="1">
      <alignment vertical="center"/>
    </xf>
    <xf numFmtId="3" fontId="2" fillId="3" borderId="24" xfId="0" applyNumberFormat="1" applyFont="1" applyFill="1" applyBorder="1" applyAlignment="1">
      <alignment horizontal="left" vertical="center" wrapText="1"/>
    </xf>
    <xf numFmtId="3" fontId="2" fillId="3" borderId="25" xfId="0" applyNumberFormat="1" applyFont="1" applyFill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4" fontId="3" fillId="0" borderId="13" xfId="1" applyFont="1" applyBorder="1" applyAlignment="1" applyProtection="1">
      <alignment vertical="center"/>
    </xf>
    <xf numFmtId="2" fontId="3" fillId="0" borderId="12" xfId="0" applyNumberFormat="1" applyFont="1" applyBorder="1" applyAlignment="1">
      <alignment vertical="center"/>
    </xf>
    <xf numFmtId="44" fontId="3" fillId="0" borderId="14" xfId="1" applyFont="1" applyBorder="1" applyAlignment="1" applyProtection="1">
      <alignment vertical="center"/>
    </xf>
    <xf numFmtId="3" fontId="2" fillId="0" borderId="23" xfId="0" applyNumberFormat="1" applyFont="1" applyBorder="1" applyAlignment="1">
      <alignment horizontal="left" vertical="center" wrapText="1"/>
    </xf>
    <xf numFmtId="4" fontId="4" fillId="0" borderId="30" xfId="0" applyNumberFormat="1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44" fontId="3" fillId="0" borderId="43" xfId="1" applyFont="1" applyBorder="1" applyAlignment="1" applyProtection="1">
      <alignment vertical="center"/>
    </xf>
    <xf numFmtId="3" fontId="4" fillId="0" borderId="42" xfId="0" applyNumberFormat="1" applyFont="1" applyBorder="1" applyAlignment="1">
      <alignment horizontal="center" vertical="center"/>
    </xf>
    <xf numFmtId="4" fontId="4" fillId="2" borderId="42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168" fontId="4" fillId="2" borderId="30" xfId="0" applyNumberFormat="1" applyFont="1" applyFill="1" applyBorder="1" applyAlignment="1">
      <alignment horizontal="center" vertical="center"/>
    </xf>
    <xf numFmtId="165" fontId="4" fillId="4" borderId="31" xfId="0" applyNumberFormat="1" applyFont="1" applyFill="1" applyBorder="1" applyAlignment="1" applyProtection="1">
      <alignment horizontal="center" vertical="center"/>
      <protection locked="0"/>
    </xf>
    <xf numFmtId="166" fontId="4" fillId="4" borderId="39" xfId="0" applyNumberFormat="1" applyFont="1" applyFill="1" applyBorder="1" applyAlignment="1" applyProtection="1">
      <alignment horizontal="center" vertical="center"/>
      <protection locked="0"/>
    </xf>
    <xf numFmtId="166" fontId="4" fillId="4" borderId="32" xfId="0" applyNumberFormat="1" applyFont="1" applyFill="1" applyBorder="1" applyAlignment="1" applyProtection="1">
      <alignment horizontal="center" vertical="center"/>
      <protection locked="0"/>
    </xf>
    <xf numFmtId="168" fontId="4" fillId="4" borderId="30" xfId="0" applyNumberFormat="1" applyFont="1" applyFill="1" applyBorder="1" applyAlignment="1" applyProtection="1">
      <alignment horizontal="center" vertical="center"/>
      <protection locked="0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3" fontId="4" fillId="0" borderId="34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41" xfId="0" applyNumberFormat="1" applyFont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14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/>
    </xf>
    <xf numFmtId="3" fontId="4" fillId="0" borderId="43" xfId="0" applyNumberFormat="1" applyFont="1" applyBorder="1" applyAlignment="1">
      <alignment horizontal="center" vertical="center"/>
    </xf>
    <xf numFmtId="169" fontId="4" fillId="2" borderId="39" xfId="0" applyNumberFormat="1" applyFont="1" applyFill="1" applyBorder="1" applyAlignment="1">
      <alignment horizontal="center" vertical="center"/>
    </xf>
    <xf numFmtId="169" fontId="4" fillId="4" borderId="39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EEB9-6DB1-4FE5-ADB0-A9AC8C67A56D}">
  <dimension ref="A1:L34"/>
  <sheetViews>
    <sheetView zoomScale="70" zoomScaleNormal="70" workbookViewId="0">
      <selection activeCell="A22" sqref="A22"/>
    </sheetView>
  </sheetViews>
  <sheetFormatPr baseColWidth="10" defaultColWidth="25.5703125" defaultRowHeight="12.75" x14ac:dyDescent="0.25"/>
  <cols>
    <col min="1" max="1" width="33.5703125" style="10" customWidth="1"/>
    <col min="2" max="4" width="18.140625" style="10" customWidth="1"/>
    <col min="5" max="6" width="17.5703125" style="10" customWidth="1"/>
    <col min="7" max="7" width="24.42578125" style="10" bestFit="1" customWidth="1"/>
    <col min="8" max="8" width="25.5703125" style="10" customWidth="1"/>
    <col min="9" max="16384" width="25.5703125" style="10"/>
  </cols>
  <sheetData>
    <row r="1" spans="1:12" ht="20.100000000000001" customHeight="1" x14ac:dyDescent="0.25">
      <c r="A1" s="6" t="s">
        <v>33</v>
      </c>
      <c r="B1" s="7"/>
      <c r="C1" s="7"/>
      <c r="D1" s="7"/>
      <c r="E1" s="8"/>
      <c r="F1" s="8"/>
      <c r="G1" s="8"/>
      <c r="H1" s="8"/>
      <c r="I1" s="8"/>
      <c r="J1" s="8"/>
      <c r="K1" s="8"/>
      <c r="L1" s="9"/>
    </row>
    <row r="3" spans="1:12" ht="38.25" x14ac:dyDescent="0.25">
      <c r="A3" s="11" t="s">
        <v>0</v>
      </c>
      <c r="B3" s="12" t="s">
        <v>36</v>
      </c>
      <c r="C3" s="12" t="s">
        <v>37</v>
      </c>
      <c r="D3" s="12" t="s">
        <v>38</v>
      </c>
      <c r="E3" s="11" t="s">
        <v>1</v>
      </c>
      <c r="F3" s="12" t="s">
        <v>2</v>
      </c>
      <c r="G3" s="12" t="s">
        <v>3</v>
      </c>
      <c r="H3" s="12" t="s">
        <v>2</v>
      </c>
      <c r="I3" s="12" t="s">
        <v>3</v>
      </c>
      <c r="J3" s="12" t="s">
        <v>4</v>
      </c>
      <c r="K3" s="12" t="s">
        <v>44</v>
      </c>
      <c r="L3" s="12" t="s">
        <v>45</v>
      </c>
    </row>
    <row r="4" spans="1:12" ht="15.95" customHeight="1" x14ac:dyDescent="0.25">
      <c r="A4" s="13" t="s">
        <v>5</v>
      </c>
      <c r="B4" s="14">
        <v>120.52992</v>
      </c>
      <c r="C4" s="15">
        <v>49.993556561085981</v>
      </c>
      <c r="D4" s="16">
        <f>C4*0.2</f>
        <v>9.9987113122171962</v>
      </c>
      <c r="E4" s="102" t="s">
        <v>6</v>
      </c>
      <c r="F4" s="17">
        <v>0</v>
      </c>
      <c r="G4" s="17">
        <f>ROUND((109.4375),0)</f>
        <v>109</v>
      </c>
      <c r="H4" s="3"/>
      <c r="I4" s="62"/>
      <c r="J4" s="18">
        <f>+L4-K4</f>
        <v>0</v>
      </c>
      <c r="K4" s="19">
        <f>H4*B4</f>
        <v>0</v>
      </c>
      <c r="L4" s="20">
        <f>(D4*I4)</f>
        <v>0</v>
      </c>
    </row>
    <row r="5" spans="1:12" ht="15.95" customHeight="1" x14ac:dyDescent="0.25">
      <c r="A5" s="21" t="s">
        <v>7</v>
      </c>
      <c r="B5" s="22">
        <v>228.71231999999995</v>
      </c>
      <c r="C5" s="23">
        <v>90.880694195349818</v>
      </c>
      <c r="D5" s="24">
        <f t="shared" ref="D5:D16" si="0">C5*0.2</f>
        <v>18.176138839069964</v>
      </c>
      <c r="E5" s="103"/>
      <c r="F5" s="25">
        <v>0</v>
      </c>
      <c r="G5" s="25">
        <f t="shared" ref="G5:I16" si="1">ROUND((109.4375),0)</f>
        <v>109</v>
      </c>
      <c r="H5" s="26">
        <f>+$H$4</f>
        <v>0</v>
      </c>
      <c r="I5" s="63"/>
      <c r="J5" s="27">
        <f t="shared" ref="J5:J16" si="2">+L5-K5</f>
        <v>0</v>
      </c>
      <c r="K5" s="28">
        <f t="shared" ref="K5:K16" si="3">H5*B5</f>
        <v>0</v>
      </c>
      <c r="L5" s="29">
        <f t="shared" ref="L5:L16" si="4">(D5*I5)</f>
        <v>0</v>
      </c>
    </row>
    <row r="6" spans="1:12" ht="15.95" customHeight="1" x14ac:dyDescent="0.25">
      <c r="A6" s="30" t="s">
        <v>8</v>
      </c>
      <c r="B6" s="22">
        <v>615.36527999999976</v>
      </c>
      <c r="C6" s="23">
        <v>206.01748820960691</v>
      </c>
      <c r="D6" s="24">
        <f t="shared" si="0"/>
        <v>41.203497641921388</v>
      </c>
      <c r="E6" s="103"/>
      <c r="F6" s="25">
        <v>0</v>
      </c>
      <c r="G6" s="25">
        <f t="shared" si="1"/>
        <v>109</v>
      </c>
      <c r="H6" s="26">
        <f t="shared" ref="H6:H16" si="5">+$H$4</f>
        <v>0</v>
      </c>
      <c r="I6" s="63"/>
      <c r="J6" s="27">
        <f t="shared" si="2"/>
        <v>0</v>
      </c>
      <c r="K6" s="28">
        <f t="shared" si="3"/>
        <v>0</v>
      </c>
      <c r="L6" s="29">
        <f t="shared" si="4"/>
        <v>0</v>
      </c>
    </row>
    <row r="7" spans="1:12" ht="15.95" customHeight="1" x14ac:dyDescent="0.25">
      <c r="A7" s="21" t="s">
        <v>11</v>
      </c>
      <c r="B7" s="22">
        <v>88.528319999999994</v>
      </c>
      <c r="C7" s="23">
        <v>50.896149577563357</v>
      </c>
      <c r="D7" s="24">
        <f>C7*0.2</f>
        <v>10.179229915512671</v>
      </c>
      <c r="E7" s="103"/>
      <c r="F7" s="25">
        <v>0</v>
      </c>
      <c r="G7" s="25">
        <f>ROUND((218.875),2)</f>
        <v>218.88</v>
      </c>
      <c r="H7" s="26">
        <f t="shared" si="5"/>
        <v>0</v>
      </c>
      <c r="I7" s="63"/>
      <c r="J7" s="27">
        <f t="shared" si="2"/>
        <v>0</v>
      </c>
      <c r="K7" s="28">
        <f t="shared" si="3"/>
        <v>0</v>
      </c>
      <c r="L7" s="29">
        <f t="shared" si="4"/>
        <v>0</v>
      </c>
    </row>
    <row r="8" spans="1:12" ht="15.95" customHeight="1" x14ac:dyDescent="0.25">
      <c r="A8" s="21" t="s">
        <v>15</v>
      </c>
      <c r="B8" s="22">
        <v>308.40480000000002</v>
      </c>
      <c r="C8" s="23">
        <v>134.62321749449058</v>
      </c>
      <c r="D8" s="24">
        <f t="shared" ref="D8" si="6">C8*0.2</f>
        <v>26.924643498898117</v>
      </c>
      <c r="E8" s="103"/>
      <c r="F8" s="25">
        <v>0</v>
      </c>
      <c r="G8" s="25">
        <f t="shared" si="1"/>
        <v>109</v>
      </c>
      <c r="H8" s="26">
        <f t="shared" si="5"/>
        <v>0</v>
      </c>
      <c r="I8" s="63"/>
      <c r="J8" s="27">
        <f t="shared" si="2"/>
        <v>0</v>
      </c>
      <c r="K8" s="28">
        <f t="shared" si="3"/>
        <v>0</v>
      </c>
      <c r="L8" s="29">
        <f t="shared" si="4"/>
        <v>0</v>
      </c>
    </row>
    <row r="9" spans="1:12" ht="15.95" customHeight="1" x14ac:dyDescent="0.25">
      <c r="A9" s="21" t="s">
        <v>16</v>
      </c>
      <c r="B9" s="22">
        <v>127.94975999999998</v>
      </c>
      <c r="C9" s="23">
        <v>51.538612744703137</v>
      </c>
      <c r="D9" s="24">
        <f t="shared" si="0"/>
        <v>10.307722548940628</v>
      </c>
      <c r="E9" s="103"/>
      <c r="F9" s="25">
        <v>0</v>
      </c>
      <c r="G9" s="25">
        <f t="shared" si="1"/>
        <v>109</v>
      </c>
      <c r="H9" s="26">
        <f t="shared" si="5"/>
        <v>0</v>
      </c>
      <c r="I9" s="63"/>
      <c r="J9" s="27">
        <f t="shared" si="2"/>
        <v>0</v>
      </c>
      <c r="K9" s="28">
        <f t="shared" si="3"/>
        <v>0</v>
      </c>
      <c r="L9" s="29">
        <f t="shared" si="4"/>
        <v>0</v>
      </c>
    </row>
    <row r="10" spans="1:12" ht="15.95" customHeight="1" x14ac:dyDescent="0.25">
      <c r="A10" s="21" t="s">
        <v>17</v>
      </c>
      <c r="B10" s="22">
        <v>383.45280000000002</v>
      </c>
      <c r="C10" s="23">
        <v>164.06904645476774</v>
      </c>
      <c r="D10" s="24">
        <f t="shared" si="0"/>
        <v>32.81380929095355</v>
      </c>
      <c r="E10" s="103"/>
      <c r="F10" s="25">
        <v>0</v>
      </c>
      <c r="G10" s="25">
        <f t="shared" si="1"/>
        <v>109</v>
      </c>
      <c r="H10" s="26">
        <f t="shared" si="5"/>
        <v>0</v>
      </c>
      <c r="I10" s="63"/>
      <c r="J10" s="27">
        <f t="shared" si="2"/>
        <v>0</v>
      </c>
      <c r="K10" s="28">
        <f t="shared" si="3"/>
        <v>0</v>
      </c>
      <c r="L10" s="29">
        <f t="shared" si="4"/>
        <v>0</v>
      </c>
    </row>
    <row r="11" spans="1:12" ht="15.95" customHeight="1" x14ac:dyDescent="0.25">
      <c r="A11" s="21" t="s">
        <v>19</v>
      </c>
      <c r="B11" s="22">
        <v>434.71199999999993</v>
      </c>
      <c r="C11" s="23">
        <v>208.64268409745389</v>
      </c>
      <c r="D11" s="24">
        <f t="shared" si="0"/>
        <v>41.728536819490785</v>
      </c>
      <c r="E11" s="103"/>
      <c r="F11" s="25">
        <v>0</v>
      </c>
      <c r="G11" s="25">
        <f>ROUND((115.875),2)</f>
        <v>115.88</v>
      </c>
      <c r="H11" s="26">
        <f t="shared" si="5"/>
        <v>0</v>
      </c>
      <c r="I11" s="63"/>
      <c r="J11" s="27">
        <f t="shared" si="2"/>
        <v>0</v>
      </c>
      <c r="K11" s="28">
        <f t="shared" si="3"/>
        <v>0</v>
      </c>
      <c r="L11" s="29">
        <f t="shared" si="4"/>
        <v>0</v>
      </c>
    </row>
    <row r="12" spans="1:12" ht="15.95" customHeight="1" x14ac:dyDescent="0.25">
      <c r="A12" s="30" t="s">
        <v>20</v>
      </c>
      <c r="B12" s="22">
        <v>452.29871999999995</v>
      </c>
      <c r="C12" s="23">
        <v>145.98471175975303</v>
      </c>
      <c r="D12" s="24">
        <f t="shared" si="0"/>
        <v>29.196942351950607</v>
      </c>
      <c r="E12" s="103"/>
      <c r="F12" s="25">
        <v>0</v>
      </c>
      <c r="G12" s="25">
        <f t="shared" si="1"/>
        <v>109</v>
      </c>
      <c r="H12" s="26">
        <f t="shared" si="5"/>
        <v>0</v>
      </c>
      <c r="I12" s="63"/>
      <c r="J12" s="27">
        <f t="shared" si="2"/>
        <v>0</v>
      </c>
      <c r="K12" s="28">
        <f t="shared" si="3"/>
        <v>0</v>
      </c>
      <c r="L12" s="29">
        <f t="shared" si="4"/>
        <v>0</v>
      </c>
    </row>
    <row r="13" spans="1:12" ht="15.95" customHeight="1" x14ac:dyDescent="0.25">
      <c r="A13" s="21" t="s">
        <v>21</v>
      </c>
      <c r="B13" s="22">
        <v>271.41888</v>
      </c>
      <c r="C13" s="23">
        <v>110.8691391933816</v>
      </c>
      <c r="D13" s="24">
        <f t="shared" si="0"/>
        <v>22.173827838676321</v>
      </c>
      <c r="E13" s="103"/>
      <c r="F13" s="25">
        <v>0</v>
      </c>
      <c r="G13" s="25">
        <f>ROUND((128.75),2)</f>
        <v>128.75</v>
      </c>
      <c r="H13" s="26">
        <f t="shared" si="5"/>
        <v>0</v>
      </c>
      <c r="I13" s="63"/>
      <c r="J13" s="27">
        <f t="shared" si="2"/>
        <v>0</v>
      </c>
      <c r="K13" s="28">
        <f t="shared" si="3"/>
        <v>0</v>
      </c>
      <c r="L13" s="29">
        <f t="shared" si="4"/>
        <v>0</v>
      </c>
    </row>
    <row r="14" spans="1:12" ht="15.95" customHeight="1" x14ac:dyDescent="0.25">
      <c r="A14" s="21" t="s">
        <v>23</v>
      </c>
      <c r="B14" s="22">
        <v>227.78720000000001</v>
      </c>
      <c r="C14" s="23">
        <v>100.13252951519719</v>
      </c>
      <c r="D14" s="24">
        <f t="shared" si="0"/>
        <v>20.026505903039439</v>
      </c>
      <c r="E14" s="103"/>
      <c r="F14" s="25">
        <v>0</v>
      </c>
      <c r="G14" s="25">
        <f t="shared" si="1"/>
        <v>109</v>
      </c>
      <c r="H14" s="26">
        <f t="shared" si="5"/>
        <v>0</v>
      </c>
      <c r="I14" s="63"/>
      <c r="J14" s="27">
        <f t="shared" si="2"/>
        <v>0</v>
      </c>
      <c r="K14" s="28">
        <f t="shared" si="3"/>
        <v>0</v>
      </c>
      <c r="L14" s="29">
        <f t="shared" si="4"/>
        <v>0</v>
      </c>
    </row>
    <row r="15" spans="1:12" ht="15.95" customHeight="1" x14ac:dyDescent="0.25">
      <c r="A15" s="30" t="s">
        <v>28</v>
      </c>
      <c r="B15" s="22">
        <v>305.40288000000004</v>
      </c>
      <c r="C15" s="23">
        <v>145.09416641506084</v>
      </c>
      <c r="D15" s="24">
        <f t="shared" si="0"/>
        <v>29.018833283012171</v>
      </c>
      <c r="E15" s="103"/>
      <c r="F15" s="25">
        <v>0</v>
      </c>
      <c r="G15" s="25">
        <f t="shared" si="1"/>
        <v>109</v>
      </c>
      <c r="H15" s="26">
        <f t="shared" si="5"/>
        <v>0</v>
      </c>
      <c r="I15" s="63"/>
      <c r="J15" s="27">
        <f t="shared" si="2"/>
        <v>0</v>
      </c>
      <c r="K15" s="28">
        <f t="shared" si="3"/>
        <v>0</v>
      </c>
      <c r="L15" s="29">
        <f t="shared" si="4"/>
        <v>0</v>
      </c>
    </row>
    <row r="16" spans="1:12" ht="15.95" customHeight="1" x14ac:dyDescent="0.25">
      <c r="A16" s="31" t="s">
        <v>27</v>
      </c>
      <c r="B16" s="32">
        <v>113.16671999999998</v>
      </c>
      <c r="C16" s="33">
        <v>61.1422089099526</v>
      </c>
      <c r="D16" s="34">
        <f t="shared" si="0"/>
        <v>12.22844178199052</v>
      </c>
      <c r="E16" s="104"/>
      <c r="F16" s="35">
        <v>0</v>
      </c>
      <c r="G16" s="35">
        <f t="shared" si="1"/>
        <v>109</v>
      </c>
      <c r="H16" s="36">
        <f t="shared" si="5"/>
        <v>0</v>
      </c>
      <c r="I16" s="64"/>
      <c r="J16" s="37">
        <f t="shared" si="2"/>
        <v>0</v>
      </c>
      <c r="K16" s="38">
        <f t="shared" si="3"/>
        <v>0</v>
      </c>
      <c r="L16" s="39">
        <f t="shared" si="4"/>
        <v>0</v>
      </c>
    </row>
    <row r="17" spans="1:12" ht="15.95" customHeight="1" x14ac:dyDescent="0.25">
      <c r="A17" s="40" t="s">
        <v>30</v>
      </c>
      <c r="B17" s="41">
        <f t="shared" ref="B17:D17" si="7">SUM(B4:B16)</f>
        <v>3677.7296000000001</v>
      </c>
      <c r="C17" s="42">
        <f t="shared" si="7"/>
        <v>1519.8842051283666</v>
      </c>
      <c r="D17" s="42">
        <f t="shared" si="7"/>
        <v>303.97684102567337</v>
      </c>
      <c r="J17" s="43">
        <f>SUM(J4:J16)</f>
        <v>0</v>
      </c>
      <c r="K17" s="43">
        <f>SUM(K4:K16)</f>
        <v>0</v>
      </c>
      <c r="L17" s="43">
        <f>SUM(L4:L16)</f>
        <v>0</v>
      </c>
    </row>
    <row r="18" spans="1:12" ht="15.95" customHeight="1" x14ac:dyDescent="0.25">
      <c r="B18" s="44"/>
      <c r="C18" s="44"/>
      <c r="D18" s="44"/>
    </row>
    <row r="19" spans="1:12" ht="38.1" customHeight="1" x14ac:dyDescent="0.25">
      <c r="A19" s="11" t="s">
        <v>31</v>
      </c>
      <c r="B19" s="12" t="s">
        <v>36</v>
      </c>
      <c r="C19" s="12" t="s">
        <v>37</v>
      </c>
      <c r="D19" s="45" t="s">
        <v>1</v>
      </c>
      <c r="E19" s="46"/>
      <c r="F19" s="12" t="s">
        <v>3</v>
      </c>
      <c r="G19" s="12" t="s">
        <v>57</v>
      </c>
      <c r="H19" s="12" t="s">
        <v>4</v>
      </c>
    </row>
    <row r="20" spans="1:12" ht="38.25" x14ac:dyDescent="0.25">
      <c r="A20" s="47" t="s">
        <v>54</v>
      </c>
      <c r="B20" s="48"/>
      <c r="C20" s="49">
        <v>3</v>
      </c>
      <c r="D20" s="114" t="s">
        <v>35</v>
      </c>
      <c r="E20" s="115"/>
      <c r="F20" s="50">
        <v>78.98</v>
      </c>
      <c r="G20" s="98"/>
      <c r="H20" s="51">
        <f>(C20*G20)</f>
        <v>0</v>
      </c>
    </row>
    <row r="21" spans="1:12" ht="25.5" x14ac:dyDescent="0.25">
      <c r="A21" s="47" t="s">
        <v>59</v>
      </c>
      <c r="B21" s="48">
        <v>10</v>
      </c>
      <c r="C21" s="49"/>
      <c r="D21" s="114" t="s">
        <v>35</v>
      </c>
      <c r="E21" s="115"/>
      <c r="F21" s="123">
        <v>12.5</v>
      </c>
      <c r="G21" s="124"/>
      <c r="H21" s="51">
        <f>(B21*G21)</f>
        <v>0</v>
      </c>
    </row>
    <row r="22" spans="1:12" ht="25.5" x14ac:dyDescent="0.25">
      <c r="A22" s="47" t="s">
        <v>51</v>
      </c>
      <c r="B22" s="48"/>
      <c r="C22" s="52">
        <v>12</v>
      </c>
      <c r="D22" s="114" t="s">
        <v>35</v>
      </c>
      <c r="E22" s="115"/>
      <c r="F22" s="53">
        <v>50</v>
      </c>
      <c r="G22" s="99"/>
      <c r="H22" s="51">
        <f>(C22*G22)</f>
        <v>0</v>
      </c>
    </row>
    <row r="23" spans="1:12" ht="25.5" x14ac:dyDescent="0.25">
      <c r="A23" s="54" t="s">
        <v>52</v>
      </c>
      <c r="B23" s="55"/>
      <c r="C23" s="56">
        <v>12</v>
      </c>
      <c r="D23" s="116" t="s">
        <v>35</v>
      </c>
      <c r="E23" s="117"/>
      <c r="F23" s="57">
        <v>75</v>
      </c>
      <c r="G23" s="100"/>
      <c r="H23" s="58">
        <f>(C23*G23)</f>
        <v>0</v>
      </c>
    </row>
    <row r="25" spans="1:12" ht="15.95" customHeight="1" x14ac:dyDescent="0.25">
      <c r="A25" s="10" t="s">
        <v>34</v>
      </c>
      <c r="B25" s="59"/>
      <c r="C25" s="59"/>
      <c r="D25" s="59"/>
    </row>
    <row r="26" spans="1:12" x14ac:dyDescent="0.25">
      <c r="A26" s="10" t="s">
        <v>53</v>
      </c>
    </row>
    <row r="27" spans="1:12" ht="15.95" customHeight="1" x14ac:dyDescent="0.25">
      <c r="G27" s="60" t="s">
        <v>55</v>
      </c>
      <c r="H27" s="61">
        <f>J17+H20+H22+H23+H21</f>
        <v>0</v>
      </c>
    </row>
    <row r="30" spans="1:12" ht="15.95" customHeight="1" x14ac:dyDescent="0.25">
      <c r="B30" s="59"/>
      <c r="C30" s="59"/>
      <c r="D30" s="59"/>
    </row>
    <row r="31" spans="1:12" ht="15.95" customHeight="1" x14ac:dyDescent="0.25">
      <c r="A31" s="105" t="s">
        <v>32</v>
      </c>
      <c r="B31" s="108"/>
      <c r="C31" s="108"/>
      <c r="D31" s="108"/>
      <c r="E31" s="108"/>
      <c r="F31" s="108"/>
      <c r="G31" s="108"/>
      <c r="H31" s="108"/>
      <c r="I31" s="108"/>
      <c r="J31" s="109"/>
    </row>
    <row r="32" spans="1:12" ht="15.95" customHeight="1" x14ac:dyDescent="0.25">
      <c r="A32" s="106"/>
      <c r="B32" s="110"/>
      <c r="C32" s="110"/>
      <c r="D32" s="110"/>
      <c r="E32" s="110"/>
      <c r="F32" s="110"/>
      <c r="G32" s="110"/>
      <c r="H32" s="110"/>
      <c r="I32" s="110"/>
      <c r="J32" s="111"/>
    </row>
    <row r="33" spans="1:10" ht="15.95" customHeight="1" x14ac:dyDescent="0.25">
      <c r="A33" s="106"/>
      <c r="B33" s="110"/>
      <c r="C33" s="110"/>
      <c r="D33" s="110"/>
      <c r="E33" s="110"/>
      <c r="F33" s="110"/>
      <c r="G33" s="110"/>
      <c r="H33" s="110"/>
      <c r="I33" s="110"/>
      <c r="J33" s="111"/>
    </row>
    <row r="34" spans="1:10" ht="15.95" customHeight="1" x14ac:dyDescent="0.25">
      <c r="A34" s="107"/>
      <c r="B34" s="112"/>
      <c r="C34" s="112"/>
      <c r="D34" s="112"/>
      <c r="E34" s="112"/>
      <c r="F34" s="112"/>
      <c r="G34" s="112"/>
      <c r="H34" s="112"/>
      <c r="I34" s="112"/>
      <c r="J34" s="113"/>
    </row>
  </sheetData>
  <sheetProtection algorithmName="SHA-512" hashValue="SrrdOsaIEUvaEG3KmwW8sr+ypfuXZwr/yqxpAWuH6LsFIoWGhOuqbQrppKizBp519mik1c3YPTf10+A4Fa3wBg==" saltValue="UZEHEWfzbMuBtdtlNj1a/g==" spinCount="100000" sheet="1" objects="1" scenarios="1"/>
  <mergeCells count="7">
    <mergeCell ref="E4:E16"/>
    <mergeCell ref="A31:A34"/>
    <mergeCell ref="B31:J34"/>
    <mergeCell ref="D20:E20"/>
    <mergeCell ref="D22:E22"/>
    <mergeCell ref="D23:E23"/>
    <mergeCell ref="D21:E21"/>
  </mergeCells>
  <dataValidations count="3">
    <dataValidation type="decimal" operator="lessThanOrEqual" allowBlank="1" showInputMessage="1" showErrorMessage="1" sqref="G20:G23" xr:uid="{68B9254A-76CB-4373-8FC4-81DBF32F461F}">
      <formula1>F20</formula1>
    </dataValidation>
    <dataValidation type="decimal" operator="greaterThanOrEqual" allowBlank="1" showInputMessage="1" showErrorMessage="1" sqref="H4" xr:uid="{9DAE4E6D-4A0D-4976-9D88-A6B27D9A15EC}">
      <formula1>0</formula1>
    </dataValidation>
    <dataValidation type="decimal" operator="lessThanOrEqual" allowBlank="1" showInputMessage="1" showErrorMessage="1" sqref="I4:I16" xr:uid="{17F58D74-59E4-451D-B47C-E619104BC4CC}">
      <formula1>G4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FF08-C41F-4243-848B-C6665B49D6BE}">
  <dimension ref="A1:L36"/>
  <sheetViews>
    <sheetView tabSelected="1" zoomScale="70" zoomScaleNormal="70" workbookViewId="0">
      <selection activeCell="F44" sqref="F44"/>
    </sheetView>
  </sheetViews>
  <sheetFormatPr baseColWidth="10" defaultColWidth="25.5703125" defaultRowHeight="12.75" x14ac:dyDescent="0.25"/>
  <cols>
    <col min="1" max="1" width="33.5703125" style="10" customWidth="1"/>
    <col min="2" max="4" width="18.140625" style="10" customWidth="1"/>
    <col min="5" max="5" width="17.5703125" style="10" customWidth="1"/>
    <col min="6" max="6" width="25.5703125" style="10" customWidth="1"/>
    <col min="7" max="16384" width="25.5703125" style="10"/>
  </cols>
  <sheetData>
    <row r="1" spans="1:12" ht="20.100000000000001" customHeight="1" x14ac:dyDescent="0.25">
      <c r="A1" s="65" t="s">
        <v>39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</row>
    <row r="3" spans="1:12" ht="38.25" x14ac:dyDescent="0.25">
      <c r="A3" s="11" t="s">
        <v>0</v>
      </c>
      <c r="B3" s="12" t="s">
        <v>36</v>
      </c>
      <c r="C3" s="12" t="s">
        <v>37</v>
      </c>
      <c r="D3" s="12" t="s">
        <v>38</v>
      </c>
      <c r="E3" s="11" t="s">
        <v>1</v>
      </c>
      <c r="F3" s="12" t="s">
        <v>2</v>
      </c>
      <c r="G3" s="12" t="s">
        <v>3</v>
      </c>
      <c r="H3" s="12" t="s">
        <v>49</v>
      </c>
      <c r="I3" s="66" t="s">
        <v>46</v>
      </c>
      <c r="J3" s="12" t="s">
        <v>4</v>
      </c>
      <c r="K3" s="12" t="s">
        <v>48</v>
      </c>
      <c r="L3" s="12" t="s">
        <v>47</v>
      </c>
    </row>
    <row r="4" spans="1:12" ht="15.95" customHeight="1" x14ac:dyDescent="0.25">
      <c r="A4" s="67" t="s">
        <v>9</v>
      </c>
      <c r="B4" s="68">
        <v>254.76671999999999</v>
      </c>
      <c r="C4" s="16">
        <v>98.275660948127111</v>
      </c>
      <c r="D4" s="69">
        <f t="shared" ref="D4:D15" si="0">C4*0.2</f>
        <v>19.655132189625423</v>
      </c>
      <c r="E4" s="118" t="s">
        <v>6</v>
      </c>
      <c r="F4" s="70">
        <v>0</v>
      </c>
      <c r="G4" s="71">
        <v>109.44</v>
      </c>
      <c r="H4" s="3">
        <v>0</v>
      </c>
      <c r="I4" s="1"/>
      <c r="J4" s="72">
        <f>+L4-K4</f>
        <v>0</v>
      </c>
      <c r="K4" s="73">
        <f>H4*B4</f>
        <v>0</v>
      </c>
      <c r="L4" s="74">
        <f>(D4*I4)</f>
        <v>0</v>
      </c>
    </row>
    <row r="5" spans="1:12" ht="15.95" customHeight="1" x14ac:dyDescent="0.25">
      <c r="A5" s="75" t="s">
        <v>10</v>
      </c>
      <c r="B5" s="76">
        <v>359.55072000000001</v>
      </c>
      <c r="C5" s="24">
        <v>117.28592409680815</v>
      </c>
      <c r="D5" s="77">
        <f t="shared" si="0"/>
        <v>23.457184819361629</v>
      </c>
      <c r="E5" s="119"/>
      <c r="F5" s="26">
        <v>0</v>
      </c>
      <c r="G5" s="78">
        <v>128.75</v>
      </c>
      <c r="H5" s="26">
        <f>+$H$4</f>
        <v>0</v>
      </c>
      <c r="I5" s="4"/>
      <c r="J5" s="79">
        <f>+L5-K5</f>
        <v>0</v>
      </c>
      <c r="K5" s="80">
        <f t="shared" ref="K5:K15" si="1">H5*B5</f>
        <v>0</v>
      </c>
      <c r="L5" s="81">
        <f t="shared" ref="L5:L15" si="2">(D5*I5)</f>
        <v>0</v>
      </c>
    </row>
    <row r="6" spans="1:12" ht="15.95" customHeight="1" x14ac:dyDescent="0.25">
      <c r="A6" s="75" t="s">
        <v>12</v>
      </c>
      <c r="B6" s="76">
        <v>224.18111999999996</v>
      </c>
      <c r="C6" s="24">
        <v>65.565071223764193</v>
      </c>
      <c r="D6" s="77">
        <f t="shared" si="0"/>
        <v>13.11301424475284</v>
      </c>
      <c r="E6" s="119"/>
      <c r="F6" s="26">
        <v>0</v>
      </c>
      <c r="G6" s="78">
        <v>109.44</v>
      </c>
      <c r="H6" s="26">
        <f t="shared" ref="H6:H15" si="3">+$H$4</f>
        <v>0</v>
      </c>
      <c r="I6" s="4"/>
      <c r="J6" s="79">
        <f t="shared" ref="J6:J15" si="4">+L6-K6</f>
        <v>0</v>
      </c>
      <c r="K6" s="80">
        <f t="shared" si="1"/>
        <v>0</v>
      </c>
      <c r="L6" s="81">
        <f t="shared" si="2"/>
        <v>0</v>
      </c>
    </row>
    <row r="7" spans="1:12" ht="15.95" customHeight="1" x14ac:dyDescent="0.25">
      <c r="A7" s="75" t="s">
        <v>13</v>
      </c>
      <c r="B7" s="76">
        <v>261.11040000000003</v>
      </c>
      <c r="C7" s="24">
        <v>112.08431847583206</v>
      </c>
      <c r="D7" s="77">
        <f t="shared" si="0"/>
        <v>22.416863695166413</v>
      </c>
      <c r="E7" s="119"/>
      <c r="F7" s="26">
        <v>0</v>
      </c>
      <c r="G7" s="78">
        <v>112.5</v>
      </c>
      <c r="H7" s="26">
        <f t="shared" si="3"/>
        <v>0</v>
      </c>
      <c r="I7" s="4"/>
      <c r="J7" s="79">
        <f t="shared" si="4"/>
        <v>0</v>
      </c>
      <c r="K7" s="80">
        <f t="shared" si="1"/>
        <v>0</v>
      </c>
      <c r="L7" s="81">
        <f t="shared" si="2"/>
        <v>0</v>
      </c>
    </row>
    <row r="8" spans="1:12" ht="15.95" customHeight="1" x14ac:dyDescent="0.25">
      <c r="A8" s="75" t="s">
        <v>40</v>
      </c>
      <c r="B8" s="76">
        <v>558.69695999999988</v>
      </c>
      <c r="C8" s="24">
        <v>160.04687323943659</v>
      </c>
      <c r="D8" s="77">
        <f t="shared" si="0"/>
        <v>32.00937464788732</v>
      </c>
      <c r="E8" s="119"/>
      <c r="F8" s="26">
        <v>0</v>
      </c>
      <c r="G8" s="78">
        <v>109.44</v>
      </c>
      <c r="H8" s="26">
        <f t="shared" si="3"/>
        <v>0</v>
      </c>
      <c r="I8" s="4"/>
      <c r="J8" s="79">
        <f t="shared" si="4"/>
        <v>0</v>
      </c>
      <c r="K8" s="80">
        <f t="shared" si="1"/>
        <v>0</v>
      </c>
      <c r="L8" s="81">
        <f t="shared" si="2"/>
        <v>0</v>
      </c>
    </row>
    <row r="9" spans="1:12" ht="15.95" customHeight="1" x14ac:dyDescent="0.25">
      <c r="A9" s="75" t="s">
        <v>14</v>
      </c>
      <c r="B9" s="76">
        <v>408.88415999999989</v>
      </c>
      <c r="C9" s="24">
        <v>129.05544806478346</v>
      </c>
      <c r="D9" s="77">
        <f t="shared" si="0"/>
        <v>25.811089612956692</v>
      </c>
      <c r="E9" s="119"/>
      <c r="F9" s="26">
        <v>0</v>
      </c>
      <c r="G9" s="78">
        <v>115.88</v>
      </c>
      <c r="H9" s="26">
        <f t="shared" si="3"/>
        <v>0</v>
      </c>
      <c r="I9" s="4"/>
      <c r="J9" s="79">
        <f t="shared" si="4"/>
        <v>0</v>
      </c>
      <c r="K9" s="80">
        <f t="shared" si="1"/>
        <v>0</v>
      </c>
      <c r="L9" s="81">
        <f t="shared" si="2"/>
        <v>0</v>
      </c>
    </row>
    <row r="10" spans="1:12" ht="15.95" customHeight="1" x14ac:dyDescent="0.25">
      <c r="A10" s="82" t="s">
        <v>18</v>
      </c>
      <c r="B10" s="76">
        <v>546.23615999999993</v>
      </c>
      <c r="C10" s="24">
        <v>176.93033723616085</v>
      </c>
      <c r="D10" s="77">
        <f t="shared" si="0"/>
        <v>35.386067447232172</v>
      </c>
      <c r="E10" s="119"/>
      <c r="F10" s="26">
        <v>0</v>
      </c>
      <c r="G10" s="78">
        <v>173.81</v>
      </c>
      <c r="H10" s="26">
        <f t="shared" si="3"/>
        <v>0</v>
      </c>
      <c r="I10" s="4"/>
      <c r="J10" s="79">
        <f t="shared" si="4"/>
        <v>0</v>
      </c>
      <c r="K10" s="80">
        <f t="shared" si="1"/>
        <v>0</v>
      </c>
      <c r="L10" s="81">
        <f t="shared" si="2"/>
        <v>0</v>
      </c>
    </row>
    <row r="11" spans="1:12" ht="15.95" customHeight="1" x14ac:dyDescent="0.25">
      <c r="A11" s="75" t="s">
        <v>22</v>
      </c>
      <c r="B11" s="76">
        <v>287.99079999999998</v>
      </c>
      <c r="C11" s="24">
        <v>78.887180423666905</v>
      </c>
      <c r="D11" s="77">
        <f t="shared" si="0"/>
        <v>15.777436084733381</v>
      </c>
      <c r="E11" s="119"/>
      <c r="F11" s="26">
        <v>0</v>
      </c>
      <c r="G11" s="78">
        <v>128.75</v>
      </c>
      <c r="H11" s="26">
        <f t="shared" si="3"/>
        <v>0</v>
      </c>
      <c r="I11" s="4"/>
      <c r="J11" s="79">
        <f t="shared" si="4"/>
        <v>0</v>
      </c>
      <c r="K11" s="80">
        <f t="shared" si="1"/>
        <v>0</v>
      </c>
      <c r="L11" s="81">
        <f t="shared" si="2"/>
        <v>0</v>
      </c>
    </row>
    <row r="12" spans="1:12" ht="15.95" customHeight="1" x14ac:dyDescent="0.25">
      <c r="A12" s="82" t="s">
        <v>24</v>
      </c>
      <c r="B12" s="76">
        <v>301.66464000000002</v>
      </c>
      <c r="C12" s="24">
        <v>125.42520039421812</v>
      </c>
      <c r="D12" s="77">
        <f t="shared" si="0"/>
        <v>25.085040078843626</v>
      </c>
      <c r="E12" s="119"/>
      <c r="F12" s="26">
        <v>0</v>
      </c>
      <c r="G12" s="78">
        <v>148.06</v>
      </c>
      <c r="H12" s="26">
        <f t="shared" si="3"/>
        <v>0</v>
      </c>
      <c r="I12" s="4"/>
      <c r="J12" s="79">
        <f t="shared" si="4"/>
        <v>0</v>
      </c>
      <c r="K12" s="80">
        <f t="shared" si="1"/>
        <v>0</v>
      </c>
      <c r="L12" s="81">
        <f t="shared" si="2"/>
        <v>0</v>
      </c>
    </row>
    <row r="13" spans="1:12" ht="15.95" customHeight="1" x14ac:dyDescent="0.25">
      <c r="A13" s="82" t="s">
        <v>25</v>
      </c>
      <c r="B13" s="76">
        <v>310.38719999999995</v>
      </c>
      <c r="C13" s="24">
        <v>123.63678300455236</v>
      </c>
      <c r="D13" s="77">
        <f t="shared" si="0"/>
        <v>24.727356600910472</v>
      </c>
      <c r="E13" s="119"/>
      <c r="F13" s="26">
        <v>0</v>
      </c>
      <c r="G13" s="78">
        <v>193.13</v>
      </c>
      <c r="H13" s="26">
        <f t="shared" si="3"/>
        <v>0</v>
      </c>
      <c r="I13" s="4"/>
      <c r="J13" s="79">
        <f t="shared" si="4"/>
        <v>0</v>
      </c>
      <c r="K13" s="80">
        <f t="shared" si="1"/>
        <v>0</v>
      </c>
      <c r="L13" s="81">
        <f t="shared" si="2"/>
        <v>0</v>
      </c>
    </row>
    <row r="14" spans="1:12" ht="15.95" customHeight="1" x14ac:dyDescent="0.25">
      <c r="A14" s="75" t="s">
        <v>26</v>
      </c>
      <c r="B14" s="76">
        <v>281.2176</v>
      </c>
      <c r="C14" s="24">
        <v>115.42711454991507</v>
      </c>
      <c r="D14" s="77">
        <f t="shared" si="0"/>
        <v>23.085422909983016</v>
      </c>
      <c r="E14" s="119"/>
      <c r="F14" s="26">
        <v>0</v>
      </c>
      <c r="G14" s="78">
        <v>206</v>
      </c>
      <c r="H14" s="26">
        <f t="shared" si="3"/>
        <v>0</v>
      </c>
      <c r="I14" s="4"/>
      <c r="J14" s="79">
        <f t="shared" si="4"/>
        <v>0</v>
      </c>
      <c r="K14" s="80">
        <f t="shared" si="1"/>
        <v>0</v>
      </c>
      <c r="L14" s="81">
        <f t="shared" si="2"/>
        <v>0</v>
      </c>
    </row>
    <row r="15" spans="1:12" ht="15.95" customHeight="1" x14ac:dyDescent="0.25">
      <c r="A15" s="83" t="s">
        <v>29</v>
      </c>
      <c r="B15" s="84">
        <v>249.49919999999995</v>
      </c>
      <c r="C15" s="34">
        <v>108.52811105969457</v>
      </c>
      <c r="D15" s="85">
        <f t="shared" si="0"/>
        <v>21.705622211938916</v>
      </c>
      <c r="E15" s="120"/>
      <c r="F15" s="36">
        <v>0</v>
      </c>
      <c r="G15" s="86">
        <v>218.88</v>
      </c>
      <c r="H15" s="36">
        <f t="shared" si="3"/>
        <v>0</v>
      </c>
      <c r="I15" s="2"/>
      <c r="J15" s="87">
        <f t="shared" si="4"/>
        <v>0</v>
      </c>
      <c r="K15" s="88">
        <f t="shared" si="1"/>
        <v>0</v>
      </c>
      <c r="L15" s="89">
        <f t="shared" si="2"/>
        <v>0</v>
      </c>
    </row>
    <row r="16" spans="1:12" ht="15.95" customHeight="1" x14ac:dyDescent="0.25">
      <c r="A16" s="40" t="s">
        <v>30</v>
      </c>
      <c r="B16" s="41">
        <f t="shared" ref="B16:D16" si="5">SUM(B4:B15)</f>
        <v>4044.1856799999996</v>
      </c>
      <c r="C16" s="42">
        <f t="shared" si="5"/>
        <v>1411.1480227169595</v>
      </c>
      <c r="D16" s="42">
        <f t="shared" si="5"/>
        <v>282.22960454339193</v>
      </c>
      <c r="J16" s="43">
        <f>SUM(J4:J15)</f>
        <v>0</v>
      </c>
      <c r="K16" s="43">
        <f>SUM(K4:K15)</f>
        <v>0</v>
      </c>
      <c r="L16" s="43">
        <f>SUM(L4:L15)</f>
        <v>0</v>
      </c>
    </row>
    <row r="17" spans="1:10" ht="15.95" customHeight="1" x14ac:dyDescent="0.25">
      <c r="B17" s="44"/>
      <c r="C17" s="44"/>
      <c r="D17" s="44"/>
    </row>
    <row r="18" spans="1:10" ht="15.95" customHeight="1" x14ac:dyDescent="0.25">
      <c r="A18" s="10" t="s">
        <v>50</v>
      </c>
    </row>
    <row r="20" spans="1:10" ht="38.1" customHeight="1" x14ac:dyDescent="0.25">
      <c r="A20" s="11" t="s">
        <v>31</v>
      </c>
      <c r="B20" s="12" t="s">
        <v>36</v>
      </c>
      <c r="C20" s="12" t="s">
        <v>37</v>
      </c>
      <c r="D20" s="45" t="s">
        <v>1</v>
      </c>
      <c r="E20" s="46"/>
      <c r="F20" s="12" t="s">
        <v>2</v>
      </c>
      <c r="G20" s="12" t="s">
        <v>56</v>
      </c>
      <c r="H20" s="12" t="s">
        <v>49</v>
      </c>
      <c r="I20" s="12" t="s">
        <v>58</v>
      </c>
      <c r="J20" s="12" t="s">
        <v>4</v>
      </c>
    </row>
    <row r="21" spans="1:10" x14ac:dyDescent="0.25">
      <c r="A21" s="90" t="s">
        <v>41</v>
      </c>
      <c r="B21" s="91">
        <v>11.556000000000001</v>
      </c>
      <c r="C21" s="92">
        <v>16.200000000000003</v>
      </c>
      <c r="D21" s="121" t="s">
        <v>35</v>
      </c>
      <c r="E21" s="122"/>
      <c r="F21" s="70">
        <f>ROUND((10*1.25),2)</f>
        <v>12.5</v>
      </c>
      <c r="G21" s="97">
        <v>114.14</v>
      </c>
      <c r="H21" s="3"/>
      <c r="I21" s="101"/>
      <c r="J21" s="93">
        <f>(B21*H21)+(C21*I21)</f>
        <v>0</v>
      </c>
    </row>
    <row r="22" spans="1:10" x14ac:dyDescent="0.25">
      <c r="A22" s="47" t="s">
        <v>43</v>
      </c>
      <c r="B22" s="48">
        <v>43.74</v>
      </c>
      <c r="C22" s="94">
        <v>37.800000000000004</v>
      </c>
      <c r="D22" s="114" t="s">
        <v>35</v>
      </c>
      <c r="E22" s="115"/>
      <c r="F22" s="95">
        <f>ROUND((44.44*1.25),2)</f>
        <v>55.55</v>
      </c>
      <c r="G22" s="96"/>
      <c r="H22" s="5"/>
      <c r="I22" s="96"/>
      <c r="J22" s="51">
        <f>(B22*H22)</f>
        <v>0</v>
      </c>
    </row>
    <row r="23" spans="1:10" ht="38.25" x14ac:dyDescent="0.25">
      <c r="A23" s="47" t="s">
        <v>54</v>
      </c>
      <c r="B23" s="48"/>
      <c r="C23" s="49">
        <v>3</v>
      </c>
      <c r="D23" s="114" t="s">
        <v>35</v>
      </c>
      <c r="E23" s="115"/>
      <c r="F23" s="26"/>
      <c r="G23" s="50">
        <v>78.98</v>
      </c>
      <c r="H23" s="26"/>
      <c r="I23" s="98"/>
      <c r="J23" s="51">
        <f>(C23*I23)</f>
        <v>0</v>
      </c>
    </row>
    <row r="24" spans="1:10" ht="25.5" x14ac:dyDescent="0.25">
      <c r="A24" s="47" t="s">
        <v>51</v>
      </c>
      <c r="B24" s="48"/>
      <c r="C24" s="52">
        <v>12</v>
      </c>
      <c r="D24" s="114" t="s">
        <v>35</v>
      </c>
      <c r="E24" s="115"/>
      <c r="F24" s="26"/>
      <c r="G24" s="53">
        <v>50</v>
      </c>
      <c r="H24" s="26"/>
      <c r="I24" s="99"/>
      <c r="J24" s="51">
        <f>(C24*I24)</f>
        <v>0</v>
      </c>
    </row>
    <row r="25" spans="1:10" ht="25.5" x14ac:dyDescent="0.25">
      <c r="A25" s="54" t="s">
        <v>52</v>
      </c>
      <c r="B25" s="55"/>
      <c r="C25" s="56">
        <v>12</v>
      </c>
      <c r="D25" s="116" t="s">
        <v>35</v>
      </c>
      <c r="E25" s="117"/>
      <c r="F25" s="36"/>
      <c r="G25" s="57">
        <v>75</v>
      </c>
      <c r="H25" s="36"/>
      <c r="I25" s="100"/>
      <c r="J25" s="58">
        <f t="shared" ref="J25" si="6">(C25*I25)</f>
        <v>0</v>
      </c>
    </row>
    <row r="27" spans="1:10" ht="15.95" customHeight="1" x14ac:dyDescent="0.25">
      <c r="A27" s="10" t="s">
        <v>42</v>
      </c>
      <c r="B27" s="59"/>
      <c r="C27" s="59"/>
      <c r="D27" s="59"/>
      <c r="G27" s="60" t="s">
        <v>55</v>
      </c>
      <c r="H27" s="60"/>
      <c r="I27" s="60"/>
      <c r="J27" s="61">
        <f>+J16+J21+J22+J23+J24+J25</f>
        <v>0</v>
      </c>
    </row>
    <row r="28" spans="1:10" x14ac:dyDescent="0.25">
      <c r="A28" s="10" t="s">
        <v>53</v>
      </c>
    </row>
    <row r="32" spans="1:10" ht="15.95" customHeight="1" x14ac:dyDescent="0.25">
      <c r="B32" s="59"/>
      <c r="C32" s="59"/>
      <c r="D32" s="59"/>
    </row>
    <row r="33" spans="1:10" ht="15.95" customHeight="1" x14ac:dyDescent="0.25">
      <c r="A33" s="105" t="s">
        <v>32</v>
      </c>
      <c r="B33" s="108"/>
      <c r="C33" s="108"/>
      <c r="D33" s="108"/>
      <c r="E33" s="108"/>
      <c r="F33" s="108"/>
      <c r="G33" s="108"/>
      <c r="H33" s="108"/>
      <c r="I33" s="108"/>
      <c r="J33" s="109"/>
    </row>
    <row r="34" spans="1:10" ht="15.95" customHeight="1" x14ac:dyDescent="0.25">
      <c r="A34" s="106"/>
      <c r="B34" s="110"/>
      <c r="C34" s="110"/>
      <c r="D34" s="110"/>
      <c r="E34" s="110"/>
      <c r="F34" s="110"/>
      <c r="G34" s="110"/>
      <c r="H34" s="110"/>
      <c r="I34" s="110"/>
      <c r="J34" s="111"/>
    </row>
    <row r="35" spans="1:10" ht="15.95" customHeight="1" x14ac:dyDescent="0.25">
      <c r="A35" s="106"/>
      <c r="B35" s="110"/>
      <c r="C35" s="110"/>
      <c r="D35" s="110"/>
      <c r="E35" s="110"/>
      <c r="F35" s="110"/>
      <c r="G35" s="110"/>
      <c r="H35" s="110"/>
      <c r="I35" s="110"/>
      <c r="J35" s="111"/>
    </row>
    <row r="36" spans="1:10" ht="15.95" customHeight="1" x14ac:dyDescent="0.25">
      <c r="A36" s="107"/>
      <c r="B36" s="112"/>
      <c r="C36" s="112"/>
      <c r="D36" s="112"/>
      <c r="E36" s="112"/>
      <c r="F36" s="112"/>
      <c r="G36" s="112"/>
      <c r="H36" s="112"/>
      <c r="I36" s="112"/>
      <c r="J36" s="113"/>
    </row>
  </sheetData>
  <sheetProtection algorithmName="SHA-512" hashValue="NUjGytwXCqRbqxRfoM0EPFoRqLI0y/E2ndmLNTXU+vbTnAvjsKfReeW4b6zljnBXws941V7G7YPTLTpnznZ9kg==" saltValue="pCKkvrk4GpeFnY3pUojrjQ==" spinCount="100000" sheet="1" objects="1" scenarios="1"/>
  <mergeCells count="8">
    <mergeCell ref="A33:A36"/>
    <mergeCell ref="E4:E15"/>
    <mergeCell ref="D21:E21"/>
    <mergeCell ref="B33:J36"/>
    <mergeCell ref="D22:E22"/>
    <mergeCell ref="D23:E23"/>
    <mergeCell ref="D24:E24"/>
    <mergeCell ref="D25:E25"/>
  </mergeCells>
  <dataValidations count="2">
    <dataValidation type="decimal" operator="lessThanOrEqual" allowBlank="1" showInputMessage="1" showErrorMessage="1" sqref="I4:I15 H21:I21 I23:I25 H22" xr:uid="{B5DBE7F9-88AF-4CCA-B924-BE817718C305}">
      <formula1>F4</formula1>
    </dataValidation>
    <dataValidation type="decimal" operator="greaterThanOrEqual" allowBlank="1" showInputMessage="1" showErrorMessage="1" sqref="H4" xr:uid="{CA3D8587-4530-4951-9242-56D290D70693}">
      <formula1>F4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VEC lot 1</vt:lpstr>
      <vt:lpstr>VEC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Tornero Pascual</dc:creator>
  <cp:lastModifiedBy>Patricia González Cambero</cp:lastModifiedBy>
  <dcterms:created xsi:type="dcterms:W3CDTF">2025-07-21T07:38:46Z</dcterms:created>
  <dcterms:modified xsi:type="dcterms:W3CDTF">2025-10-23T13:23:12Z</dcterms:modified>
</cp:coreProperties>
</file>