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Tanit\Nextcloud2\Arquitectes 2023\PROJECTES\2024\LUDOTECA - CASTELLAR VALLÈS\00-INFO ENVIADA\250506-aj-ARXIUScad\"/>
    </mc:Choice>
  </mc:AlternateContent>
  <bookViews>
    <workbookView xWindow="-120" yWindow="-120" windowWidth="23112" windowHeight="8976" activeTab="2"/>
  </bookViews>
  <sheets>
    <sheet name="PORTADA" sheetId="5" r:id="rId1"/>
    <sheet name="capítols AMIDAMENTS" sheetId="17" r:id="rId2"/>
    <sheet name="capítols PRESSU" sheetId="10" r:id="rId3"/>
    <sheet name="RESUM obCIVIL LOT1" sheetId="13" r:id="rId4"/>
    <sheet name="RESUM MOB LOT2" sheetId="6" r:id="rId5"/>
    <sheet name="RESUM MOB LOT3" sheetId="16" r:id="rId6"/>
    <sheet name="industrials" sheetId="11" r:id="rId7"/>
    <sheet name="luminàries" sheetId="12" r:id="rId8"/>
  </sheets>
  <definedNames>
    <definedName name="_xlnm.Print_Area" localSheetId="1">'capítols AMIDAMENTS'!$A$1:$H$384</definedName>
    <definedName name="_xlnm.Print_Area" localSheetId="2">'capítols PRESSU'!$A$1:$H$383</definedName>
    <definedName name="_xlnm.Print_Area" localSheetId="0">PORTADA!$A$1:$G$31</definedName>
    <definedName name="_xlnm.Print_Area" localSheetId="4">'RESUM MOB LOT2'!$A$1:$E$37</definedName>
    <definedName name="_xlnm.Print_Area" localSheetId="5">'RESUM MOB LOT3'!$A$1:$E$39</definedName>
    <definedName name="_xlnm.Print_Area" localSheetId="3">'RESUM obCIVIL LOT1'!$A$1:$E$72</definedName>
    <definedName name="Print_Area" localSheetId="1">'capítols AMIDAMENTS'!$A$1:$H$392</definedName>
    <definedName name="Print_Area" localSheetId="2">'capítols PRESSU'!$A$1:$H$391</definedName>
    <definedName name="Print_Area" localSheetId="0">PORTADA!$A$1:$G$36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09" i="10" l="1"/>
  <c r="G167" i="10"/>
  <c r="F382" i="17" l="1"/>
  <c r="H380" i="17"/>
  <c r="F380" i="17"/>
  <c r="H377" i="17"/>
  <c r="H372" i="17"/>
  <c r="F372" i="17"/>
  <c r="H370" i="17"/>
  <c r="F366" i="17"/>
  <c r="H366" i="17" s="1"/>
  <c r="I364" i="17"/>
  <c r="F362" i="17"/>
  <c r="H362" i="17" s="1"/>
  <c r="H358" i="17"/>
  <c r="F358" i="17"/>
  <c r="H354" i="17"/>
  <c r="F354" i="17"/>
  <c r="F350" i="17"/>
  <c r="H350" i="17" s="1"/>
  <c r="F344" i="17"/>
  <c r="H344" i="17" s="1"/>
  <c r="F340" i="17"/>
  <c r="H340" i="17" s="1"/>
  <c r="F336" i="17"/>
  <c r="H336" i="17" s="1"/>
  <c r="F329" i="17"/>
  <c r="H329" i="17" s="1"/>
  <c r="H322" i="17" s="1"/>
  <c r="H324" i="17"/>
  <c r="F324" i="17"/>
  <c r="F318" i="17"/>
  <c r="H318" i="17" s="1"/>
  <c r="H312" i="17" s="1"/>
  <c r="H314" i="17"/>
  <c r="F314" i="17"/>
  <c r="M304" i="17"/>
  <c r="H299" i="17"/>
  <c r="H293" i="17"/>
  <c r="H289" i="17"/>
  <c r="H285" i="17"/>
  <c r="H283" i="17"/>
  <c r="H304" i="17" s="1"/>
  <c r="H279" i="17" s="1"/>
  <c r="G274" i="17"/>
  <c r="H274" i="17" s="1"/>
  <c r="F270" i="17"/>
  <c r="H270" i="17" s="1"/>
  <c r="H265" i="17"/>
  <c r="H262" i="17"/>
  <c r="H254" i="17"/>
  <c r="J252" i="17"/>
  <c r="H249" i="17"/>
  <c r="H247" i="17"/>
  <c r="H241" i="17"/>
  <c r="H237" i="17"/>
  <c r="H232" i="17"/>
  <c r="H228" i="17"/>
  <c r="H224" i="17"/>
  <c r="H220" i="17"/>
  <c r="G215" i="17"/>
  <c r="H215" i="17" s="1"/>
  <c r="H210" i="17"/>
  <c r="H208" i="17" s="1"/>
  <c r="H191" i="17" s="1"/>
  <c r="G210" i="17"/>
  <c r="H203" i="17"/>
  <c r="H199" i="17"/>
  <c r="H195" i="17"/>
  <c r="H193" i="17"/>
  <c r="F189" i="17"/>
  <c r="C189" i="17"/>
  <c r="C188" i="17"/>
  <c r="C187" i="17"/>
  <c r="F179" i="17"/>
  <c r="H179" i="17" s="1"/>
  <c r="G175" i="17"/>
  <c r="H175" i="17" s="1"/>
  <c r="G167" i="17"/>
  <c r="F167" i="17"/>
  <c r="F162" i="17"/>
  <c r="G162" i="17"/>
  <c r="H156" i="17"/>
  <c r="H152" i="17"/>
  <c r="D150" i="17"/>
  <c r="F150" i="17" s="1"/>
  <c r="D149" i="17"/>
  <c r="F149" i="17" s="1"/>
  <c r="D148" i="17"/>
  <c r="F148" i="17" s="1"/>
  <c r="F146" i="17" s="1"/>
  <c r="H146" i="17" s="1"/>
  <c r="F144" i="17"/>
  <c r="F142" i="17"/>
  <c r="H142" i="17" s="1"/>
  <c r="D132" i="17"/>
  <c r="F132" i="17" s="1"/>
  <c r="F130" i="17" s="1"/>
  <c r="H130" i="17" s="1"/>
  <c r="J130" i="17"/>
  <c r="D128" i="17"/>
  <c r="F128" i="17" s="1"/>
  <c r="F126" i="17" s="1"/>
  <c r="J126" i="17"/>
  <c r="F122" i="17"/>
  <c r="C122" i="17"/>
  <c r="C150" i="17" s="1"/>
  <c r="C121" i="17"/>
  <c r="C149" i="17" s="1"/>
  <c r="C120" i="17"/>
  <c r="C148" i="17" s="1"/>
  <c r="H106" i="17"/>
  <c r="H103" i="17"/>
  <c r="H100" i="17"/>
  <c r="H97" i="17"/>
  <c r="H95" i="17"/>
  <c r="H91" i="17"/>
  <c r="H89" i="17"/>
  <c r="E81" i="17"/>
  <c r="E80" i="17"/>
  <c r="E78" i="17"/>
  <c r="D78" i="17"/>
  <c r="F78" i="17" s="1"/>
  <c r="C78" i="17"/>
  <c r="C77" i="17"/>
  <c r="C76" i="17"/>
  <c r="E75" i="17"/>
  <c r="D75" i="17"/>
  <c r="F75" i="17" s="1"/>
  <c r="C75" i="17"/>
  <c r="F74" i="17"/>
  <c r="E74" i="17"/>
  <c r="D74" i="17"/>
  <c r="C74" i="17"/>
  <c r="F68" i="17"/>
  <c r="F66" i="17" s="1"/>
  <c r="F61" i="17"/>
  <c r="F60" i="17"/>
  <c r="F58" i="17"/>
  <c r="D80" i="17" s="1"/>
  <c r="F80" i="17" s="1"/>
  <c r="F55" i="17"/>
  <c r="F188" i="17" s="1"/>
  <c r="F54" i="17"/>
  <c r="F120" i="17" s="1"/>
  <c r="H46" i="17"/>
  <c r="F42" i="17"/>
  <c r="H42" i="17" s="1"/>
  <c r="F38" i="17"/>
  <c r="H38" i="17" s="1"/>
  <c r="F34" i="17"/>
  <c r="H34" i="17" s="1"/>
  <c r="F30" i="17"/>
  <c r="D76" i="17" s="1"/>
  <c r="F76" i="17" s="1"/>
  <c r="H28" i="17"/>
  <c r="H26" i="17"/>
  <c r="G19" i="17"/>
  <c r="H19" i="17" s="1"/>
  <c r="H11" i="17" s="1"/>
  <c r="H9" i="17" s="1"/>
  <c r="H13" i="17"/>
  <c r="G13" i="17"/>
  <c r="A2" i="17"/>
  <c r="A1" i="17"/>
  <c r="H167" i="17" l="1"/>
  <c r="H348" i="17"/>
  <c r="I32" i="17"/>
  <c r="H32" i="17"/>
  <c r="D81" i="17"/>
  <c r="F81" i="17" s="1"/>
  <c r="H66" i="17"/>
  <c r="H64" i="17" s="1"/>
  <c r="I305" i="17"/>
  <c r="H310" i="17"/>
  <c r="H384" i="17" s="1"/>
  <c r="H306" i="17" s="1"/>
  <c r="H260" i="17"/>
  <c r="H245" i="17" s="1"/>
  <c r="H162" i="17"/>
  <c r="H160" i="17" s="1"/>
  <c r="L126" i="17"/>
  <c r="N130" i="17" s="1"/>
  <c r="H126" i="17"/>
  <c r="H334" i="17"/>
  <c r="N131" i="17"/>
  <c r="F118" i="17"/>
  <c r="L130" i="17"/>
  <c r="H58" i="17"/>
  <c r="F187" i="17"/>
  <c r="F185" i="17" s="1"/>
  <c r="H185" i="17" s="1"/>
  <c r="H183" i="17" s="1"/>
  <c r="F121" i="17"/>
  <c r="F140" i="17"/>
  <c r="F138" i="17" s="1"/>
  <c r="H138" i="17" s="1"/>
  <c r="F52" i="17"/>
  <c r="D136" i="17"/>
  <c r="F136" i="17" s="1"/>
  <c r="F134" i="17" s="1"/>
  <c r="H134" i="17" s="1"/>
  <c r="J252" i="10"/>
  <c r="H118" i="17" l="1"/>
  <c r="F114" i="17"/>
  <c r="H114" i="17" s="1"/>
  <c r="H112" i="17" s="1"/>
  <c r="H124" i="17"/>
  <c r="H52" i="17"/>
  <c r="H50" i="17" s="1"/>
  <c r="H24" i="17" s="1"/>
  <c r="D79" i="17"/>
  <c r="F79" i="17" s="1"/>
  <c r="F72" i="17" s="1"/>
  <c r="B20" i="16"/>
  <c r="B19" i="16"/>
  <c r="A20" i="16"/>
  <c r="A19" i="16"/>
  <c r="B18" i="16"/>
  <c r="A18" i="16"/>
  <c r="A9" i="16"/>
  <c r="I363" i="10"/>
  <c r="H298" i="10"/>
  <c r="M303" i="10"/>
  <c r="A16" i="16"/>
  <c r="B14" i="16"/>
  <c r="A14" i="16"/>
  <c r="B13" i="16"/>
  <c r="A13" i="16"/>
  <c r="B12" i="16"/>
  <c r="A12" i="16"/>
  <c r="B11" i="16"/>
  <c r="A11" i="16"/>
  <c r="A2" i="16"/>
  <c r="A1" i="16"/>
  <c r="F371" i="10"/>
  <c r="H371" i="10" s="1"/>
  <c r="E18" i="16" s="1"/>
  <c r="F83" i="17" l="1"/>
  <c r="H72" i="17"/>
  <c r="H110" i="17"/>
  <c r="F86" i="17" l="1"/>
  <c r="H86" i="17" s="1"/>
  <c r="H83" i="17"/>
  <c r="H70" i="17" s="1"/>
  <c r="H277" i="17" s="1"/>
  <c r="H5" i="17" s="1"/>
  <c r="H241" i="10"/>
  <c r="E17" i="6"/>
  <c r="B17" i="6"/>
  <c r="A17" i="6"/>
  <c r="A15" i="6"/>
  <c r="B12" i="6"/>
  <c r="A12" i="6"/>
  <c r="B11" i="6"/>
  <c r="A11" i="6"/>
  <c r="B10" i="6"/>
  <c r="A10" i="6"/>
  <c r="A8" i="6"/>
  <c r="B52" i="13"/>
  <c r="A52" i="13"/>
  <c r="B51" i="13"/>
  <c r="A51" i="13"/>
  <c r="A49" i="13"/>
  <c r="B47" i="13"/>
  <c r="A47" i="13"/>
  <c r="B46" i="13"/>
  <c r="A46" i="13"/>
  <c r="A44" i="13"/>
  <c r="B42" i="13"/>
  <c r="A42" i="13"/>
  <c r="B41" i="13"/>
  <c r="A41" i="13"/>
  <c r="B40" i="13"/>
  <c r="A40" i="13"/>
  <c r="B39" i="13"/>
  <c r="A39" i="13"/>
  <c r="A37" i="13"/>
  <c r="B35" i="13"/>
  <c r="A35" i="13"/>
  <c r="B34" i="13"/>
  <c r="A34" i="13"/>
  <c r="B33" i="13"/>
  <c r="A33" i="13"/>
  <c r="B32" i="13"/>
  <c r="A32" i="13"/>
  <c r="A30" i="13"/>
  <c r="B28" i="13"/>
  <c r="A28" i="13"/>
  <c r="A26" i="13"/>
  <c r="B24" i="13"/>
  <c r="A24" i="13"/>
  <c r="B23" i="13"/>
  <c r="A23" i="13"/>
  <c r="B22" i="13"/>
  <c r="A22" i="13"/>
  <c r="A20" i="13"/>
  <c r="B18" i="13"/>
  <c r="A18" i="13"/>
  <c r="B17" i="13"/>
  <c r="A17" i="13"/>
  <c r="B16" i="13"/>
  <c r="A16" i="13"/>
  <c r="B15" i="13"/>
  <c r="A15" i="13"/>
  <c r="A13" i="13"/>
  <c r="B10" i="13"/>
  <c r="A10" i="13"/>
  <c r="A8" i="13"/>
  <c r="A2" i="13"/>
  <c r="A1" i="13"/>
  <c r="F349" i="10"/>
  <c r="H349" i="10" s="1"/>
  <c r="F365" i="10"/>
  <c r="F361" i="10"/>
  <c r="F357" i="10"/>
  <c r="F353" i="10"/>
  <c r="H353" i="10" s="1"/>
  <c r="F343" i="10"/>
  <c r="H343" i="10" s="1"/>
  <c r="F339" i="10"/>
  <c r="H339" i="10" s="1"/>
  <c r="F335" i="10"/>
  <c r="H335" i="10" s="1"/>
  <c r="F323" i="10"/>
  <c r="H323" i="10" s="1"/>
  <c r="F328" i="10"/>
  <c r="H328" i="10" s="1"/>
  <c r="F313" i="10"/>
  <c r="H313" i="10" s="1"/>
  <c r="F317" i="10"/>
  <c r="H317" i="10" s="1"/>
  <c r="F381" i="10"/>
  <c r="F379" i="10" s="1"/>
  <c r="H379" i="10" s="1"/>
  <c r="E20" i="16" s="1"/>
  <c r="G274" i="10"/>
  <c r="H274" i="10" s="1"/>
  <c r="H311" i="10" l="1"/>
  <c r="H321" i="10"/>
  <c r="E12" i="16" s="1"/>
  <c r="H357" i="10"/>
  <c r="H361" i="10"/>
  <c r="H365" i="10"/>
  <c r="H333" i="10"/>
  <c r="E13" i="16" s="1"/>
  <c r="F270" i="10"/>
  <c r="H270" i="10" s="1"/>
  <c r="G210" i="10"/>
  <c r="H293" i="10"/>
  <c r="H376" i="10"/>
  <c r="H289" i="10"/>
  <c r="E19" i="16" l="1"/>
  <c r="E16" i="16" s="1"/>
  <c r="H369" i="10"/>
  <c r="E11" i="16"/>
  <c r="E11" i="6"/>
  <c r="E12" i="6"/>
  <c r="E15" i="6"/>
  <c r="H347" i="10"/>
  <c r="E14" i="16" s="1"/>
  <c r="H237" i="10"/>
  <c r="H232" i="10"/>
  <c r="H224" i="10"/>
  <c r="F167" i="10"/>
  <c r="F162" i="10"/>
  <c r="H156" i="10" l="1"/>
  <c r="H152" i="10"/>
  <c r="H309" i="10"/>
  <c r="F9" i="16" s="1"/>
  <c r="F16" i="16"/>
  <c r="H383" i="10"/>
  <c r="H305" i="10" s="1"/>
  <c r="E9" i="16"/>
  <c r="E22" i="16" s="1"/>
  <c r="H106" i="10"/>
  <c r="E35" i="13" s="1"/>
  <c r="H103" i="10"/>
  <c r="E34" i="13" s="1"/>
  <c r="H100" i="10"/>
  <c r="E33" i="13" s="1"/>
  <c r="F179" i="10"/>
  <c r="H179" i="10" s="1"/>
  <c r="H46" i="10"/>
  <c r="H265" i="10"/>
  <c r="G13" i="10"/>
  <c r="H262" i="10" l="1"/>
  <c r="H260" i="10" s="1"/>
  <c r="E52" i="13" s="1"/>
  <c r="H285" i="10" l="1"/>
  <c r="E25" i="16" l="1"/>
  <c r="H283" i="10"/>
  <c r="E10" i="6"/>
  <c r="E8" i="6" s="1"/>
  <c r="G215" i="10"/>
  <c r="H254" i="10"/>
  <c r="E20" i="6" l="1"/>
  <c r="E24" i="16"/>
  <c r="E27" i="16" s="1"/>
  <c r="E31" i="16" s="1"/>
  <c r="F8" i="6"/>
  <c r="F22" i="16"/>
  <c r="H249" i="10"/>
  <c r="H228" i="10"/>
  <c r="H220" i="10"/>
  <c r="H215" i="10"/>
  <c r="H210" i="10"/>
  <c r="H203" i="10"/>
  <c r="H199" i="10"/>
  <c r="H195" i="10"/>
  <c r="I165" i="10"/>
  <c r="I173" i="10"/>
  <c r="I160" i="10"/>
  <c r="F144" i="10"/>
  <c r="E30" i="16" l="1"/>
  <c r="E29" i="16" s="1"/>
  <c r="E33" i="16" s="1"/>
  <c r="E36" i="16" s="1"/>
  <c r="E38" i="16" s="1"/>
  <c r="H208" i="10"/>
  <c r="H247" i="10"/>
  <c r="H193" i="10"/>
  <c r="F142" i="10"/>
  <c r="F189" i="10"/>
  <c r="C189" i="10"/>
  <c r="C188" i="10"/>
  <c r="C187" i="10"/>
  <c r="G175" i="10"/>
  <c r="G162" i="10"/>
  <c r="E47" i="13" l="1"/>
  <c r="H191" i="10"/>
  <c r="E46" i="13"/>
  <c r="H245" i="10"/>
  <c r="F49" i="13" s="1"/>
  <c r="E51" i="13"/>
  <c r="E49" i="13" s="1"/>
  <c r="D150" i="10"/>
  <c r="F150" i="10" s="1"/>
  <c r="E44" i="13" l="1"/>
  <c r="F44" i="13"/>
  <c r="E81" i="10"/>
  <c r="E80" i="10"/>
  <c r="E78" i="10"/>
  <c r="D78" i="10"/>
  <c r="C78" i="10"/>
  <c r="C77" i="10"/>
  <c r="C76" i="10"/>
  <c r="E75" i="10"/>
  <c r="E74" i="10"/>
  <c r="D75" i="10"/>
  <c r="D74" i="10"/>
  <c r="C75" i="10"/>
  <c r="C74" i="10"/>
  <c r="F61" i="10"/>
  <c r="D149" i="10" s="1"/>
  <c r="F149" i="10" s="1"/>
  <c r="F55" i="10"/>
  <c r="F188" i="10" s="1"/>
  <c r="F30" i="10"/>
  <c r="D76" i="10" s="1"/>
  <c r="F76" i="10" s="1"/>
  <c r="G19" i="10"/>
  <c r="F74" i="10" l="1"/>
  <c r="F75" i="10"/>
  <c r="F78" i="10"/>
  <c r="H175" i="10" l="1"/>
  <c r="C122" i="10"/>
  <c r="C150" i="10" s="1"/>
  <c r="C121" i="10"/>
  <c r="C149" i="10" s="1"/>
  <c r="C120" i="10"/>
  <c r="C148" i="10" s="1"/>
  <c r="H167" i="10"/>
  <c r="H162" i="10"/>
  <c r="H97" i="10"/>
  <c r="F54" i="10"/>
  <c r="F121" i="10"/>
  <c r="F122" i="10"/>
  <c r="F68" i="10"/>
  <c r="F140" i="10" s="1"/>
  <c r="F138" i="10" s="1"/>
  <c r="H138" i="10" s="1"/>
  <c r="H91" i="10"/>
  <c r="E28" i="13" s="1"/>
  <c r="E26" i="13" s="1"/>
  <c r="F60" i="10"/>
  <c r="F42" i="10"/>
  <c r="H42" i="10" s="1"/>
  <c r="F38" i="10"/>
  <c r="H38" i="10" s="1"/>
  <c r="F34" i="10"/>
  <c r="H34" i="10" s="1"/>
  <c r="H28" i="10"/>
  <c r="H26" i="10" s="1"/>
  <c r="E15" i="13" s="1"/>
  <c r="H19" i="10"/>
  <c r="H13" i="10"/>
  <c r="E9" i="5"/>
  <c r="A1" i="10"/>
  <c r="A2" i="6"/>
  <c r="A1" i="6"/>
  <c r="I32" i="10" l="1"/>
  <c r="H95" i="10"/>
  <c r="F30" i="13" s="1"/>
  <c r="E32" i="13"/>
  <c r="E30" i="13" s="1"/>
  <c r="H32" i="10"/>
  <c r="E16" i="13" s="1"/>
  <c r="H160" i="10"/>
  <c r="E41" i="13" s="1"/>
  <c r="H89" i="10"/>
  <c r="F26" i="13" s="1"/>
  <c r="F120" i="10"/>
  <c r="F118" i="10" s="1"/>
  <c r="F187" i="10"/>
  <c r="F185" i="10" s="1"/>
  <c r="H185" i="10" s="1"/>
  <c r="H183" i="10" s="1"/>
  <c r="E42" i="13" s="1"/>
  <c r="H11" i="10"/>
  <c r="H9" i="10" s="1"/>
  <c r="F58" i="10"/>
  <c r="D136" i="10" s="1"/>
  <c r="F136" i="10" s="1"/>
  <c r="F134" i="10" s="1"/>
  <c r="H134" i="10" s="1"/>
  <c r="D148" i="10"/>
  <c r="F148" i="10" s="1"/>
  <c r="F146" i="10" s="1"/>
  <c r="F66" i="10"/>
  <c r="F52" i="10"/>
  <c r="D81" i="10" l="1"/>
  <c r="F81" i="10" s="1"/>
  <c r="E10" i="13"/>
  <c r="E8" i="13" s="1"/>
  <c r="F8" i="13"/>
  <c r="D132" i="10"/>
  <c r="F132" i="10" s="1"/>
  <c r="F130" i="10" s="1"/>
  <c r="D80" i="10"/>
  <c r="F80" i="10" s="1"/>
  <c r="H58" i="10"/>
  <c r="D128" i="10"/>
  <c r="F128" i="10" s="1"/>
  <c r="F126" i="10" s="1"/>
  <c r="H142" i="10"/>
  <c r="H124" i="10" s="1"/>
  <c r="H146" i="10"/>
  <c r="H52" i="10"/>
  <c r="D79" i="10"/>
  <c r="F79" i="10" s="1"/>
  <c r="H118" i="10"/>
  <c r="F114" i="10"/>
  <c r="H114" i="10" s="1"/>
  <c r="H66" i="10"/>
  <c r="H64" i="10" s="1"/>
  <c r="E18" i="13" s="1"/>
  <c r="H112" i="10" l="1"/>
  <c r="H126" i="10"/>
  <c r="L126" i="10"/>
  <c r="H130" i="10"/>
  <c r="L130" i="10"/>
  <c r="H50" i="10"/>
  <c r="E17" i="13" s="1"/>
  <c r="E13" i="13" s="1"/>
  <c r="F72" i="10"/>
  <c r="F83" i="10" s="1"/>
  <c r="E39" i="13" l="1"/>
  <c r="H110" i="10"/>
  <c r="N130" i="10"/>
  <c r="H72" i="10"/>
  <c r="E22" i="13" s="1"/>
  <c r="H24" i="10"/>
  <c r="F13" i="13" s="1"/>
  <c r="H83" i="10"/>
  <c r="E23" i="13" s="1"/>
  <c r="F86" i="10"/>
  <c r="H86" i="10" s="1"/>
  <c r="E24" i="13" s="1"/>
  <c r="E40" i="13" l="1"/>
  <c r="E37" i="13" s="1"/>
  <c r="F37" i="13"/>
  <c r="E20" i="13"/>
  <c r="H70" i="10"/>
  <c r="G55" i="13" l="1"/>
  <c r="E55" i="13"/>
  <c r="I272" i="17" s="1"/>
  <c r="F20" i="13"/>
  <c r="F55" i="13" s="1"/>
  <c r="H277" i="10"/>
  <c r="H5" i="10" s="1"/>
  <c r="I272" i="10" l="1"/>
  <c r="E58" i="13"/>
  <c r="E57" i="13" s="1"/>
  <c r="E60" i="13" s="1"/>
  <c r="E63" i="13" l="1"/>
  <c r="E64" i="13"/>
  <c r="E23" i="6"/>
  <c r="E62" i="13" l="1"/>
  <c r="E66" i="13" s="1"/>
  <c r="E22" i="6"/>
  <c r="E25" i="6" s="1"/>
  <c r="E28" i="6" s="1"/>
  <c r="E69" i="13" l="1"/>
  <c r="E71" i="13" s="1"/>
  <c r="E29" i="6"/>
  <c r="E27" i="6" s="1"/>
  <c r="E31" i="6" s="1"/>
  <c r="E34" i="6" l="1"/>
  <c r="E36" i="6" s="1"/>
  <c r="F15" i="6"/>
  <c r="F20" i="6" s="1"/>
  <c r="H303" i="10"/>
  <c r="H279" i="10" s="1"/>
  <c r="I256" i="10" l="1"/>
  <c r="I256" i="17"/>
</calcChain>
</file>

<file path=xl/sharedStrings.xml><?xml version="1.0" encoding="utf-8"?>
<sst xmlns="http://schemas.openxmlformats.org/spreadsheetml/2006/main" count="977" uniqueCount="417">
  <si>
    <t>Ref.</t>
  </si>
  <si>
    <t>COMENTARIS</t>
  </si>
  <si>
    <t>REVISIÓ RICARD</t>
  </si>
  <si>
    <t>SUMATORIS</t>
  </si>
  <si>
    <t>Tel.</t>
  </si>
  <si>
    <t>,,,</t>
  </si>
  <si>
    <r>
      <rPr>
        <b/>
        <sz val="9"/>
        <rFont val="Swis721 LtCn BT"/>
        <family val="2"/>
      </rPr>
      <t>€</t>
    </r>
    <r>
      <rPr>
        <b/>
        <i/>
        <sz val="9"/>
        <color theme="1"/>
        <rFont val="Swis721 LtCn BT"/>
        <family val="2"/>
      </rPr>
      <t xml:space="preserve"> </t>
    </r>
    <r>
      <rPr>
        <i/>
        <sz val="9"/>
        <color theme="1"/>
        <rFont val="Swis721 LtCn BT"/>
        <family val="2"/>
      </rPr>
      <t>un.</t>
    </r>
  </si>
  <si>
    <t>Subtotal €</t>
  </si>
  <si>
    <t>1.1.1</t>
  </si>
  <si>
    <t>1.1.2</t>
  </si>
  <si>
    <t xml:space="preserve">    TOTAL PEM</t>
  </si>
  <si>
    <t>C.P.</t>
  </si>
  <si>
    <t>Codigo</t>
  </si>
  <si>
    <t>AMIDAMENTS</t>
  </si>
  <si>
    <t>NIF:</t>
  </si>
  <si>
    <t>client</t>
  </si>
  <si>
    <t>2.1</t>
  </si>
  <si>
    <t>2.2</t>
  </si>
  <si>
    <t>2.2.1</t>
  </si>
  <si>
    <t>2.3</t>
  </si>
  <si>
    <t>2.3.1</t>
  </si>
  <si>
    <t>2.4</t>
  </si>
  <si>
    <t>3.1</t>
  </si>
  <si>
    <t>Electricitat, telecos i PCI</t>
  </si>
  <si>
    <t>4.1</t>
  </si>
  <si>
    <t>m2</t>
  </si>
  <si>
    <t>2.2.2</t>
  </si>
  <si>
    <t>2.2.3</t>
  </si>
  <si>
    <t>2.3.2</t>
  </si>
  <si>
    <t>MILANTA</t>
  </si>
  <si>
    <t>www.milanta.net</t>
  </si>
  <si>
    <t>milanta@milanta.com</t>
  </si>
  <si>
    <t>Nom:</t>
  </si>
  <si>
    <t>Adreça:</t>
  </si>
  <si>
    <t>Població:</t>
  </si>
  <si>
    <t>Pers. Contacte:</t>
  </si>
  <si>
    <t>Província</t>
  </si>
  <si>
    <t>+34 615 738 460</t>
  </si>
  <si>
    <t>C/ Noguera Pallaresa, 10 baixos, 08014 Barcelona</t>
  </si>
  <si>
    <t>Ajuntament de Castellar del Vallès</t>
  </si>
  <si>
    <t>Imma Brualla</t>
  </si>
  <si>
    <t>Descripció</t>
  </si>
  <si>
    <t>Quantitat</t>
  </si>
  <si>
    <t>Ut</t>
  </si>
  <si>
    <t>Retirada de sòcol</t>
  </si>
  <si>
    <t>.Pica cuina</t>
  </si>
  <si>
    <t>. Mirall</t>
  </si>
  <si>
    <t>Desmuntatge de mobiliari interior i retirada a abocador</t>
  </si>
  <si>
    <t>Protecció i retirada de mobiliari interior per conservar en obra</t>
  </si>
  <si>
    <t>Desmuntatge per a substitució de pica amb aixeta</t>
  </si>
  <si>
    <t>Desmuntatge per a substitució de lavabo amb aixetes, mecanismes, desguassos inclòs, i desconnexió de les xarxes d'aigua i d'evacuació, amb mitjans manuals i càrrega manual de runa sobre camió o contenidor.</t>
  </si>
  <si>
    <t>. Radiadors</t>
  </si>
  <si>
    <t>Desmuntatge de llumenera</t>
  </si>
  <si>
    <t>. Fluorescents</t>
  </si>
  <si>
    <t>Desmuntatge i recol.locació d'elements de calefacció</t>
  </si>
  <si>
    <t>Arrencada de sòcol de fusta, amb mitjans manuals i càrrega manual de runa sobre camió o contenidor</t>
  </si>
  <si>
    <t>ml</t>
  </si>
  <si>
    <t>.P1</t>
  </si>
  <si>
    <t>.PBaixa</t>
  </si>
  <si>
    <t>. PBaixa</t>
  </si>
  <si>
    <t>.Passadís</t>
  </si>
  <si>
    <t>2.10</t>
  </si>
  <si>
    <t>.mides forat</t>
  </si>
  <si>
    <t>Arrencada d'enrajolat ceràmic</t>
  </si>
  <si>
    <t>.Office</t>
  </si>
  <si>
    <t>Panell de fusta acústic</t>
  </si>
  <si>
    <t>https://www.decustik.com/ca/productes/panells-acustics/panell-acustic-perforat-sistema-pap/</t>
  </si>
  <si>
    <t>Sòcol de panell acústic perforat</t>
  </si>
  <si>
    <t>Sòcol de panell de fusta</t>
  </si>
  <si>
    <t>. Despatx</t>
  </si>
  <si>
    <t>. Lavabo</t>
  </si>
  <si>
    <t>. Office</t>
  </si>
  <si>
    <t>5.1</t>
  </si>
  <si>
    <t>Pintura de paraments verticals</t>
  </si>
  <si>
    <t>6.1.1</t>
  </si>
  <si>
    <t>6.1.2</t>
  </si>
  <si>
    <t>6.1</t>
  </si>
  <si>
    <t>6.2</t>
  </si>
  <si>
    <t>6.2.1</t>
  </si>
  <si>
    <t>6.2.2</t>
  </si>
  <si>
    <t>6.2.3</t>
  </si>
  <si>
    <t>5.2</t>
  </si>
  <si>
    <t>5.3</t>
  </si>
  <si>
    <t xml:space="preserve">Panells de sostre acústics </t>
  </si>
  <si>
    <t>Pintura sostre</t>
  </si>
  <si>
    <t>Enrajolat de paraments verticals</t>
  </si>
  <si>
    <t>Lampisteria</t>
  </si>
  <si>
    <t>Luminàries interiors</t>
  </si>
  <si>
    <t>6.2.4</t>
  </si>
  <si>
    <t>7.1</t>
  </si>
  <si>
    <t>7.1.1</t>
  </si>
  <si>
    <t>ut</t>
  </si>
  <si>
    <t>A2392022WT</t>
  </si>
  <si>
    <t>DRUM 90 DIM DALI 4000K WT</t>
  </si>
  <si>
    <t>SURFACE</t>
  </si>
  <si>
    <t>DRUM</t>
  </si>
  <si>
    <t>DRUM 90</t>
  </si>
  <si>
    <t>2.121,00 €</t>
  </si>
  <si>
    <t>ARKOSLIGHT</t>
  </si>
  <si>
    <t>LUMINÀRIES</t>
  </si>
  <si>
    <t>A2391022WT</t>
  </si>
  <si>
    <t>DRUM 70 DIM DALI 4000K WT</t>
  </si>
  <si>
    <t>DRUM 70</t>
  </si>
  <si>
    <t>1.499,00 €</t>
  </si>
  <si>
    <t>https://www.arkoslight.com/productos/drum01/</t>
  </si>
  <si>
    <t>https://app.vibia.com/project/421288/product/678c2cafc358cb5a437a6446/attributes-configurator</t>
  </si>
  <si>
    <t>https://ledsc4.com/es/productos/15-4924-m1</t>
  </si>
  <si>
    <t>Pext-01 Aparador accés</t>
  </si>
  <si>
    <t>P-02 Pintura i sanejament de porta interior vidriada</t>
  </si>
  <si>
    <t>F-02 Pintura i sanejament de finestra interior</t>
  </si>
  <si>
    <t>.Aparador</t>
  </si>
  <si>
    <t>.Persianes interiors office</t>
  </si>
  <si>
    <t>6.3</t>
  </si>
  <si>
    <t>6.4</t>
  </si>
  <si>
    <t>7.2</t>
  </si>
  <si>
    <t>7.2.1</t>
  </si>
  <si>
    <t>7.2.2</t>
  </si>
  <si>
    <t>7.2.3</t>
  </si>
  <si>
    <t>7.2.4</t>
  </si>
  <si>
    <t>PA</t>
  </si>
  <si>
    <t>Arrencada i desmuntatge d'equipaments fixos, mobiliari i elements de suport obsolets, amb mitjans manuals i a una altura màx de 3m. Inclou el desmuntatge de tots els mecanismes i càrrega manual sobre camió o contenidor.</t>
  </si>
  <si>
    <t>.Armaris 1,20x1,80x0,60</t>
  </si>
  <si>
    <t>Protecció de la pols i la runa del mobiliari a conservar en obra, amb vel de polietilè, de 0,25 mm de gruix adherida amb cinta adhesiva plàstica per a làmines de polietilè. Inclou acopi del mobiliari a conservar a l'obra i posterior col.locació. No inclou reparació dels elements.</t>
  </si>
  <si>
    <t>.Armaris i taules</t>
  </si>
  <si>
    <t xml:space="preserve">Desmuntatge de fusteria exterior </t>
  </si>
  <si>
    <t>Desmuntatge i arrencada de fulles i bastiment de porta/aparador exterior a una alçarìa &lt;3m, amb mitjans manuals i càrrega manual sobre camió o contenidor.</t>
  </si>
  <si>
    <t>Desmuntatge de radiador de 40 kg de pes màxim, amb mitjans manuals, i recuperació, aplec i muntatge del material en el mateix emplaçament, deixant la presa i la sortida amb taps provisionals, i càrrega manual sobre camió o contenidor.</t>
  </si>
  <si>
    <t>Desmuntatge per a substitució de llumenera decorativa interior, equipada amb làmpades incandescents fluorescents o halògenes, muntada superficialment sobre paraments verticals o horitzontals, a una alçària de 3 m com a màxim, amb mitjans manuals i càrrega manual de runa sobre camió o contenidor.</t>
  </si>
  <si>
    <t xml:space="preserve">Arrencada de paviment continu </t>
  </si>
  <si>
    <t>Arrencada de paviment continu existent a l'interior de l'edifici, amb mitjans manuals, sense deteriorar els elements constructius contigus, i càrrega manual sobre camió o contenidor.</t>
  </si>
  <si>
    <t>Arrencada d'enrajolat ceràmic en parament vertical, amb mitjans manuals i càrrega manual de runa sobre camió o contenidor</t>
  </si>
  <si>
    <t>6.2.5</t>
  </si>
  <si>
    <t>Classificació i dipòsit en contenidor dels residus de construcció i/o demolició, separant-los en les següents fraccions: formigó, ceràmics, metalls, fustes, vidres, plàstics, papers o cartons i residus perillosos; dins de l'obra en la que es produeixin, amb mitjans manuals.</t>
  </si>
  <si>
    <t>Classificació de residus de la construcció</t>
  </si>
  <si>
    <t>m3</t>
  </si>
  <si>
    <t>3.2</t>
  </si>
  <si>
    <t>Transport de residus inertes de maons, teules i materials ceràmics, produïts en obres de construcció i/o demolició, amb contenidor de 7 m³, a abocador específic, instal·lació de tractament de residus de construcció i demolició externa a l'obra o centre de valorització o eliminació de residus. També servei de lliurament, lloguer i recollida en obra del contenidor.</t>
  </si>
  <si>
    <t>Transport de residus inertes</t>
  </si>
  <si>
    <t>Cànon d'abocament per lliurament de contenidor de 7 m³ amb residus inertes de maons, teules i materials ceràmics, produïts a obres de construcció i/o demolició, en abocador específic, instal·lació de tractament de residus de construcció i demolició externa a l'obra o centre de valorització o eliminació de residus.</t>
  </si>
  <si>
    <t xml:space="preserve">Cànon d'abocament per lliurament de contenidor de 7 m³ amb residus inertes </t>
  </si>
  <si>
    <t>3.3</t>
  </si>
  <si>
    <t>.Paviment continu</t>
  </si>
  <si>
    <t>.Sòcol</t>
  </si>
  <si>
    <t>.Enrajolat ceràmic</t>
  </si>
  <si>
    <t>6.3.1</t>
  </si>
  <si>
    <t>6.3.2</t>
  </si>
  <si>
    <t>6.3.3</t>
  </si>
  <si>
    <t>6.4.1</t>
  </si>
  <si>
    <t>7.1.2</t>
  </si>
  <si>
    <t>8.1</t>
  </si>
  <si>
    <t>8.1.1</t>
  </si>
  <si>
    <t>Paviment interior de vinil</t>
  </si>
  <si>
    <t>Paviment vinílic homogeni, de 2,0 mm d'espessor, amb tractament de protecció superficial a base de poliuretà, color a escollir; subministrat en rotllos de 200 cm d'amplada; pes total: 3150 g/m²; classificació a l'ús, segons UNE-EN ISO 10874: classe 23 per a ús domèstic; classe 34 per a ús comercial; classe 43 per a ús industrial; reducció del soroll d'impactes 4 dB, segons UNE-EN ISO 10140; Euroclasse Bfl-s1 de reacció al foc, segons UNE-EN 13501-1. Col·locació en obra: amb adhesiu a base de copolímers acrílics modificats en dispersió aquosa, sobre capa fina d'anivellació.</t>
  </si>
  <si>
    <t>Capa fina de pasta anivelladora de terres, CT - C20 - F6 segons UNE-EN 13813, de 2 mm d'espessor, aplicada manualment, per a la regularització i anivellació de la superfície suport interior de formigó o morter, prèvia aplicació d'emprimació monocomponent a base de resines sintètiques modificades sense dissolvents, de color groc, preparada per rebre paviment ceràmic, de suro, de fusta, laminatge, flexible o tèxtil. Inclús banda de panell rígid de poliestirè expandit per a la preparació dels junts perimetrals de dilatació.</t>
  </si>
  <si>
    <t>Capa fina de morter autonivellant de ciment</t>
  </si>
  <si>
    <t>Sòcol de DM hidròfug prelacat</t>
  </si>
  <si>
    <t>.sòcol (segons projecte)</t>
  </si>
  <si>
    <t>6.2.6</t>
  </si>
  <si>
    <t>Sòcol de MDF hidròfug prelacat, de 58x12 mm, recobert amb una làmina plàstica d'imitació de fusta, color a escollir, fixat al parament mitjançant claus. Inclús cera de replè per al segellat de forats.</t>
  </si>
  <si>
    <t>2.4.1</t>
  </si>
  <si>
    <t>Envà simple de plaques de guix laminat i llana mineral, sistema PYL 78/600(48) LM, catàleg ATEDY-AFELMA, de 78 mm de gruix total, amb nivell de qualitat de l'acabat estàndard (Q2), format per una estructura autoportant de perfils metàl·lics d'acer galvanitzat de 48 mm d'amplada formada per muntants (elements verticals) i canals (elements horitzontals), amb una separació entre muntants de 600 mm i una disposició normal "N"; a la què es cargola una placa de guix laminat A / UNE-EN 520 - 1200 / longitud / 15 / amb les vores longitudinals afinades, Standard "KNAUF" en cada cara i aïllament de panell de llana mineral, Ursa Terra T18R "URSA IBÉRICA AISLANTES", no revestit, subministrat en rotllos de 13,5 m de longitud, de 45 mm d'espessor, resistència tèrmica 1,3 m²K/W, conductivitat tèrmica 0,035 W/(mK), col·locat a l'ànima. Inclús banda acústica de dilatació, autoadhesiva "KNAUF"; fixacions per a l'ancoratge de canals i muntants metàl·lics; cargols per a la fixació de les plaques; pasta i cinta per al tractament de junts entre plaques.</t>
  </si>
  <si>
    <t>Aplicació manual de dues mans de pintura plàstica, acabat mat, textura llisa, diluïdes amb un 15% d'aigua o sense diluir, (rendiment: 0,1 l/m² cada mà); prèvia aplicació d'una mà d'emprimació acrílica reguladora de l'absorció, sobre parament interior de guix o escaiola, vertical, de fins 3 m d'altura</t>
  </si>
  <si>
    <t>descomptat 1m de sòcol</t>
  </si>
  <si>
    <t>resum partides d'execució material</t>
  </si>
  <si>
    <t>1. TREBALLS PREVIS</t>
  </si>
  <si>
    <t>2. ENDERROCS, DESMUNTATGES I REPICAT</t>
  </si>
  <si>
    <t xml:space="preserve">1.1. </t>
  </si>
  <si>
    <t>3. RESIDUS I TRANSPORT A ABOCADOR</t>
  </si>
  <si>
    <t>comprovació</t>
  </si>
  <si>
    <t>4. ESTRUCTURES</t>
  </si>
  <si>
    <t>5. TANCAMENTS - Façanes  | Fusteria i serralleria exterior</t>
  </si>
  <si>
    <t>6. SISTEMA D'ACABATS I REVESTIMENTS INTERIORS</t>
  </si>
  <si>
    <t>Acabats i revestiments de sostres</t>
  </si>
  <si>
    <t>Acabats i revestiments de paraments verticals</t>
  </si>
  <si>
    <t>7. INSTAL·LACIONS</t>
  </si>
  <si>
    <t>8. EQUIPAMENT I MOBILIARI</t>
  </si>
  <si>
    <t xml:space="preserve">Sanejament de porta de fusta d'una fulla existent. Aplicació manual a dues cares, de dues mans de pintura esmalt a l'aigua color a escollir per la DF, acabat mat, textura llisa. La primera mà diluïda amb un 20% d'aigua i la següent sense diluir (rendiment: 0,1 l/m2 cada mà); amb l'aplicació prèvia d'una mà d'imprimació a base de copolimers acrílics en suspensió aquosa. El preu inclou la protecció dels elements de l'entorn que es puguin veure afectats durant els treballs i la resolució de punts singulars. </t>
  </si>
  <si>
    <t>porta 70xx2,01</t>
  </si>
  <si>
    <t>€/m2</t>
  </si>
  <si>
    <t>porta 70xx2,01 descomptant vidres</t>
  </si>
  <si>
    <t>pintat del marc només</t>
  </si>
  <si>
    <t>Modificació de xarxa elèctrica</t>
  </si>
  <si>
    <t>Condicionament acústic, situat a una altura menor de 4 m, amb panell acústic autoportant de llana mineral, de 80x80x40 mm, revestit per la cara visible amb un vel mineral de color Blanco, i amb un feltre acústic per la cara oposada, amb els cantells pintats, suspès del forjat amb kits de suspensió, formats per un ancoratge en espiral per cargolar al panell de llana de roca i un cable de 1,50 m de longitud amb un ganxo i una fixació per ancorar al formigó.</t>
  </si>
  <si>
    <t>https://www.lampara.es/p/arcchio-noabelle-plafon-led-blanco-80-cm-9939010.html?lw_om_view=recotop&amp;utm_source=google&amp;utm_medium=cpc&amp;utm_campaign=PMAX_EM_Heroes&amp;utm_content=&amp;utm_term=&amp;gad_source=1&amp;gclid=Cj0KCQiAwOe8BhCCARIsAGKeD55b9MaFsdm57I_X3gD3QYi-h0w5Mj8Kwk0qTcWgAEFKwDwD1zBt9JAaAqBsEALw_wcB</t>
  </si>
  <si>
    <t>7.1.3</t>
  </si>
  <si>
    <t>8.1.2</t>
  </si>
  <si>
    <t>. A justificar en obra</t>
  </si>
  <si>
    <t>7.2.5</t>
  </si>
  <si>
    <t>7.2.6</t>
  </si>
  <si>
    <t>. segons nova distribució de l'office</t>
  </si>
  <si>
    <t>Xarxa de petita evacuació, encastada, de PVC, sèrie B, de 32 mm de diàmetre, unió enganxada amb adhesiu.</t>
  </si>
  <si>
    <t>7.2.7</t>
  </si>
  <si>
    <t xml:space="preserve">Modificació de xarxa de petita evacuació </t>
  </si>
  <si>
    <t>. Modificació de lavabo i office</t>
  </si>
  <si>
    <t>Ajudes de paleta per a execució de les instal·lacions</t>
  </si>
  <si>
    <t>Ajudes de qualsevol treball de ram de paleta, necessàries per a la correcta execució de les instal.lacions interiors, amb un grau de complexitat baix, en edifici d'altres utilitats, inclosa p/p d'elements comuns. Inclús material auxiliar per a la correcta execució dels treballs.</t>
  </si>
  <si>
    <t>. Partida a justificar</t>
  </si>
  <si>
    <t>Suministrament i instal.lació lavabo amb aixeta per adults a l'office</t>
  </si>
  <si>
    <t>Suministrament i instal.lació lavabo amb aixeta per infants a l'office</t>
  </si>
  <si>
    <t>Estintolament de forat de pas en paret de fàbrica de maó</t>
  </si>
  <si>
    <t>Arrencada de revestiment vertical ceràmic</t>
  </si>
  <si>
    <t>Arrencada i retirada de paviment</t>
  </si>
  <si>
    <t>Desmuntatge d'instal.lacions</t>
  </si>
  <si>
    <t xml:space="preserve">Desmuntatge de fusterita practicable exterior </t>
  </si>
  <si>
    <t>Protecció i desmuntatge de mobiliari</t>
  </si>
  <si>
    <t>Equipament Office</t>
  </si>
  <si>
    <t>8.2</t>
  </si>
  <si>
    <t xml:space="preserve">Taulell de granit </t>
  </si>
  <si>
    <t>TOTAL PEM</t>
  </si>
  <si>
    <t>CONTROL DE QUALITAT I SEGURETAT I SALUT</t>
  </si>
  <si>
    <t>Seguretat i Salut</t>
  </si>
  <si>
    <t>TOTAL PARCIAL</t>
  </si>
  <si>
    <t>SUMA DESPESES GENERALS I BENEFICI INDUSTRIAL</t>
  </si>
  <si>
    <t>13,00%   Despeses Generals</t>
  </si>
  <si>
    <t>6,00%     Benefici Industrial</t>
  </si>
  <si>
    <t>TOTAL  PARCIAL</t>
  </si>
  <si>
    <t>IMPOSTOS</t>
  </si>
  <si>
    <t>21% I.V.A.</t>
  </si>
  <si>
    <t>TOTAL PEC</t>
  </si>
  <si>
    <t>Aigüera d'acer inoxidable per instal·lació en taulell, de 1 cubeta, de 450x490 mm, amb vàlvula de desguàs, per a taulell de cuina, equipat amb aixetes monocomandament amb cartutx ceràmic per a aigüera, gamma bàsica, acabat cromat, compost de canella giratòria, airejador i enllaços d'alimentació flexibles, vàlvula amb desguàs i sifó. Inclús connexió a les xarxes d'aigua freda i calenta i a la xarxa d'evacuació existents, fixació de l'aparell i closa amb silicona.</t>
  </si>
  <si>
    <t>Mobles office</t>
  </si>
  <si>
    <t>FORBO</t>
  </si>
  <si>
    <t>Albert Climent</t>
  </si>
  <si>
    <t>albert.climent@forbo.com</t>
  </si>
  <si>
    <t>https://www.forbo.com/flooring/es-es/productos/vinilico-heterogeneo/c2n2td</t>
  </si>
  <si>
    <t>decustik</t>
  </si>
  <si>
    <t>MATERIAL</t>
  </si>
  <si>
    <t>EMPRESA</t>
  </si>
  <si>
    <t>WEB</t>
  </si>
  <si>
    <t>COMERCIAL</t>
  </si>
  <si>
    <t>https://www.forbo.com/flooring/es-es/productos/linoleo/linoleo-acustico/marmoleum-acoustic/b2o424#33032</t>
  </si>
  <si>
    <t>https://mcdgrup.com/</t>
  </si>
  <si>
    <t>paviment vinílic</t>
  </si>
  <si>
    <t>MCD GRUP</t>
  </si>
  <si>
    <t>Paviments</t>
  </si>
  <si>
    <t>8.2.1</t>
  </si>
  <si>
    <t>A01. Moble de l'accés</t>
  </si>
  <si>
    <t>Ganxo per element suspès</t>
  </si>
  <si>
    <t>Modificació instal·lació interior per a cuina</t>
  </si>
  <si>
    <t>Revestiment interior amb peces de rajola de València, de 200x200 mm, color a escollir, acabat brillant, gamma mitja, capacitat d'absorció d'aigua E&gt;10%, grup BIII, segons UNE-EN 14411. SUPORT: parament de fàbrica, vertical, de fins 3 m d'altura. COL·LOCACIÓ: en capa grossa amb morter de ciment M-5. REJUNTAT: amb morter de junts cimentós millorat, amb absorció d'aigua reduïda i resistència elevada a l'abrasió tipus CG 2 W A, color a escollir per la DF, en junts de 3 mm d'espessor. Inclús creuetes de PVC.</t>
  </si>
  <si>
    <t>Taulells de granit nacional, Blanc Cristall polit, de 62 cm d'amplada i 2 cm de gruix, cantell simple recte, amb les vores lleugerament bisellades, formació de 2 buits amb els seus cantells polits, i cimal perimetral de 5 cm d'altura i 2 cm de gruix, amb la vora recte. Inclús material auxiliar per ancoratge de taulell i massilla per la closa de juntes. Mides segons disseny.</t>
  </si>
  <si>
    <t>. Pica 1 cubeta d'acer inox TEKA 44 x 54 cm, o equivalent</t>
  </si>
  <si>
    <t>. Aixeta cuina monocomandament FR915 (TEKA) amb braç alt giratori o equivalent</t>
  </si>
  <si>
    <t>Suministrament i instal.lació de ganxo de subjecció per penjar element suspès, ancorat al sostre, d'acer galvanitzat, per a interior.  Inclou mosquetó</t>
  </si>
  <si>
    <t xml:space="preserve">Elements </t>
  </si>
  <si>
    <t>https://www.lamparas.es/plafones-de-techo/24477-plafon-techo-moon-ii-acb-8430390151587.html</t>
  </si>
  <si>
    <t>model Moon 50cm LED 2700K-3000K de ACBLighting o equivalent</t>
  </si>
  <si>
    <t>model Moon 35cm LED 2700K-3000K de ACBLighting o equivalent</t>
  </si>
  <si>
    <t>Plafó, de 350 mm de diàmetre i 100 mm d'altura, LEDMoon Ceiling lamp 969/35 Opal, LED 24W 2520lm, CRI90 CL.II IP44, Integrated LED, Kelvin 2700K-3000K Slide Switch. Inclou instal·lació en superfície.</t>
  </si>
  <si>
    <t>Plafó, de 500 mm de diàmetre i 100 mm d'altura, Moon Ceiling lamp 969/50 Opal, LED E27 3x15W, CL.II IP44. Inclou instal.lació en superfície.</t>
  </si>
  <si>
    <t>.Persianes interiors sala multisensorial</t>
  </si>
  <si>
    <t xml:space="preserve">Estor enrotllable opac </t>
  </si>
  <si>
    <t xml:space="preserve">Suministrament i instal.lació d'estor enrotllable interior "blackout". </t>
  </si>
  <si>
    <t>. Finestra sala multisensorial.  Mida forat: 150x110cm (confirmar en obra)</t>
  </si>
  <si>
    <t>2.2.4</t>
  </si>
  <si>
    <t>Desmuntatge d'intèrfon</t>
  </si>
  <si>
    <t>.Intèrfon</t>
  </si>
  <si>
    <t>Desmuntatge d'aparell elèctric d'intercomunicació muntat superficialment sobre parament verticals, a una alçària de 3 m com a màxim, amb mitjans manuals i càrrega manual de runa sobre camió o contenidor.</t>
  </si>
  <si>
    <t>Pintura elements</t>
  </si>
  <si>
    <t>6.3.4</t>
  </si>
  <si>
    <t xml:space="preserve"> Pintura i sanejament de radiadors existents</t>
  </si>
  <si>
    <t>Estimació de radiador de 12 elements i 70cm d'alçada</t>
  </si>
  <si>
    <t>Aplicació manual de dues mans d'esmalt sintètic resistent a altes temperatures, color blanc, acabat setinat; prèvia preparació de la base i aplicació de dues mans d'emprimació sintètica antioxidant d'assecat ràpid, a base de resines alcídiques, color blanc, acabat mat, sobre radiador de 12 elements aprox., de ferro o acer.</t>
  </si>
  <si>
    <t>5.4</t>
  </si>
  <si>
    <t>Partida alçada a justificar en obra per la reparació del tancament exterior d'alumini del passadís</t>
  </si>
  <si>
    <t>Reparació fusteries exteriors</t>
  </si>
  <si>
    <t>Partida alçada a justificar en obra per la reparació de les fusteries d'alumini exteriors existents</t>
  </si>
  <si>
    <t>Porta metàl.lica</t>
  </si>
  <si>
    <t>.mides del forat: 1m i h. 150cm</t>
  </si>
  <si>
    <t>Subministrament i col·locació de porta batent d'acer opaca per a exterior ancorada lateralment als murs.  Inclou ferratges amb pany i maneta.</t>
  </si>
  <si>
    <t>mobiliari</t>
  </si>
  <si>
    <t>hermex</t>
  </si>
  <si>
    <t>https://www.hermex.es/tienda/articulo/mueble-2-cubetas-moviles</t>
  </si>
  <si>
    <t>P-01 Pintura i sanejament de porta interior opaca</t>
  </si>
  <si>
    <t>.Aula multisensorial</t>
  </si>
  <si>
    <t>. Magatzem</t>
  </si>
  <si>
    <t>.  Wc</t>
  </si>
  <si>
    <t>Sanejament de porta de fusta d'una fulla amb tarjes vidre existent. Aplicació manual a dues cares, de dues mans de pintura esmalt a l'aigua color a escollir per la DF, acabat mat, textura llisa. La primera mà diluïda amb un 20% d'aigua i la següent sense diluir (rendiment: 0,1 l/m2 cada mà); amb l'aplicació prèvia d'una mà d'imprimació a base de copolimers acrílics en suspensió aquosa. El preu inclou la protecció dels elements de l'entorn que es puguin veure afectats durant els treballs i la resolució de punts singulars.</t>
  </si>
  <si>
    <t xml:space="preserve">Sanejament de finestra de fusta d'una fulla existent. Aplicació manual a dues cares, de dues mans de pintura esmalt a l'aigua color a escollir per la DF, acabat mat, textura llisa. La primera mà diluïda amb un 20% d'aigua i la següent sense diluir (rendiment: 0,1 l/m2 cada mà); amb l'aplicació prèvia d'una mà d'imprimació a base de copolimers acrílics en suspensió aquosa. El preu inclou la protecció dels elements de l'entorn que es puguin veure afectats durant els treballs i la resolució de punts singulars. </t>
  </si>
  <si>
    <t>Revestiment mural amb tauler de fibres de fusta i resines sintètiques de densitat mitja (MDF), model PALO LLIS de DECUSTIK,  recobert per ambdues cares amb paper melamínic, de 16 mm d'espessor.  Col·locació en obra: amb fixacions mecàniques, sobre llates de MDF de 45x40x2400 mm, ànima de MDF STD 2440x18x4. Inclús cargols per a la fixació de les llates a la superfície suport; clips d'acer inoxidable per a la fixació de les lamel·les de MDF a les llates d'empostissar de fusta en l'arrencada del revestiment; clips d'acer inoxidable per a la fixació de les lamel·les de MDF a les llates d'empostissar de fusta i cargols per a la fixació de les lamel·les de MDF a les llates. Inclou acabat de tap superior amb panells de MDF estàndard D-S2-D015MM, acabat de melamina i mecanització del cantejat.</t>
  </si>
  <si>
    <t>Condicionament acústic en paraments verticals, situat a una altura menor de 4 m, amb lamel·les de MDF, D-s2,d015mm "DECUSTIK", amb recobriment de làmina de melamina de color a escollir, de 2430x128 mm i 16 mm de gruix, de superfície ranurada, amb la cara posterior amb perforacions circulars de 10 mm de diàmetre, amb una separació de 16 mm entre perforacions en un 7,73% de la superfície i recoberta amb un vel acústic, amb mecanitzat lateral recte D+. Col·locació en obra: amb fixacions mecàniques, sobre llates de MDF de 45x40x2400 mm, ànima de MDF STD 2440x18x4 i llana mineral entre els rastrells. Inclús cargols per a la fixació de les llates a la superfície suport; clips d'acer inoxidable per a la fixació de les lamel·les de MDF a les llates d'empostissar de fusta en l'arrencada del revestiment; clips d'acer inoxidable per a la fixació de les lamel·les de MDF a les llates d'empostissar de fusta i cargols per a la fixació de les lamel·les de MDF a les llates. Inclou acabat de tap superior amb panells de MDF estàndard D-S2-d015mm, acabat de melamina i mecanització del cantejat.</t>
  </si>
  <si>
    <t>Subministrament i instal·lació de termos elèctric per al servei d'A.C.S., mural vertical, resistència blindada, capacitat 80 l, potència 2 kW, de 758 mm d'altura i 450 mm de diàmetre, format per bóta d'acer vitrificat, aïllament d'escuma de poliuretà, ànode de sacrifici de magnesi. Inclús vàlvula de seguretat antiretorn, claus de tall d'esfera, tirantets flexibles, tant a l'entrada d'aigua com a la sortida. Totalment muntat, connexionat i provat.</t>
  </si>
  <si>
    <t>Subministrament i instal.lació de termo elèctric</t>
  </si>
  <si>
    <t>Instal·lació interior de fontaneria per cuina amb dotació per: aigüeres, presa i aixeta de pas per rentavaixelles, termo elèctric,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t>
  </si>
  <si>
    <t>7.2.8</t>
  </si>
  <si>
    <t xml:space="preserve">Modificació de xarxa de calefacció </t>
  </si>
  <si>
    <t xml:space="preserve">Modificació de xarxa de calefacció existent per desplaçament de radiadors a nova posició. </t>
  </si>
  <si>
    <t xml:space="preserve">Subministrament de radiadors verticals </t>
  </si>
  <si>
    <t>. Zona estada</t>
  </si>
  <si>
    <t>8.2.3</t>
  </si>
  <si>
    <t>A.1</t>
  </si>
  <si>
    <t>A.2</t>
  </si>
  <si>
    <t>A02. Moble sala d'estada</t>
  </si>
  <si>
    <t>A.3</t>
  </si>
  <si>
    <t>J.1</t>
  </si>
  <si>
    <t>Protector d'escuma per radiadors</t>
  </si>
  <si>
    <t>Aigüera d'acer inoxidable per instal·lació en taulell, de 1 cubeta, de 450x490 mm, amb vàlvula de desguàs, per a taulell de cuina, equipat amb aixetes monocomandament amb cartutx ceràmic per a aigüera, gamma bàsica, acabat cromat, compost de canella giratòria i extraïble, airejador i enllaços d'alimentació flexibles, vàlvula amb desguàs i sifó. Inclús connexió a les xarxes d'aigua freda i calenta i a la xarxa d'evacuació existents, fixació de l'aparell i closa amb silicona.</t>
  </si>
  <si>
    <t>. Aixeta TEKA ARK 939, o equivalent</t>
  </si>
  <si>
    <t>8.2.4</t>
  </si>
  <si>
    <t xml:space="preserve">. Sala multisensorial.  </t>
  </si>
  <si>
    <t xml:space="preserve">Suministrament i instal.lació de safata portacables de religa metàl.lica collada a sostre per ubicació d'elements d'enllumenat. </t>
  </si>
  <si>
    <t>Safata portacables de religa metàl.lica</t>
  </si>
  <si>
    <t>Subministrament i instal.lació de radiador vertical d'alumini format per 5 elements per aigua calenta. Inclou tots els elements i ferratges per la seva instal.lació i posada en funcionament. (Model BAXI, Fv-1800 o equivalent)</t>
  </si>
  <si>
    <t>Modificació de xarxa elèctrica segons nova distribució. Inclou nou cablejat superficial per connexió de luminàries, incorporació de nous de mecanismes  i adaptació del quadre elèctric. No inclou la modificació de la il.luminació d'emergència.</t>
  </si>
  <si>
    <t>Reparació fusteries exteriors del passadís</t>
  </si>
  <si>
    <t>Subministrament i col·locació d'aparador de tres fulles d'alumini reciclat amb trencament de pont tèrmic, model Soleal 55 fulla mínima de Technal o equivalent prèvia aprovació de la DF. Dos fulles practicables i una fulla fixa. Acabat lacat anòdic color "negre" YLUN.130. Inclou mecanismes de tancament i ferratges d'alumini del mateix color, ferratges contra intrussió classe de seguretat RC2 segons EN1627, tapetes de remats i entregues amb altres materials. Inclou subministre i col·locació de vidre doble acústic baix emissiu tipus Climalit 4+4/14/4+4 (ext/c/int). Inclou tarja superior amb vidre fix (vidre doble acústic baix emissiu tipus Climalit 4+4/14/4+4 (ext/c/int))  i especejament segons croquis. Inclou sistema de ferratges per tancament de seguretat des de l'interior.</t>
  </si>
  <si>
    <t>8.2.5</t>
  </si>
  <si>
    <t>Recol.locació del mirall de l'espai motriu</t>
  </si>
  <si>
    <t>Recol.locació del mirall existent de l'espai motriu</t>
  </si>
  <si>
    <t>. Mides superfície psicomotriu</t>
  </si>
  <si>
    <t>Protecció de radiador d'escuma semirígida per evitar cops i cremades, formada per una làmia de plàstica técnic segons regulacio europea REACH.  Marca Sumo Didactic o equivalent.</t>
  </si>
  <si>
    <t>3*2*0.2</t>
  </si>
  <si>
    <t>Matalàs d'escuma semirígida per espai psicomotriu, formada per escuma de poliuretà de 25kg, i recobriment de PVC ignífug atòxic, textura símil pell, amb nanses laterals i  base antilliscant.  Color blau. Gruix 20cm. Marca Sumo Didactic o equivalent.</t>
  </si>
  <si>
    <t>B.1</t>
  </si>
  <si>
    <t>Taules</t>
  </si>
  <si>
    <t>B.1.1</t>
  </si>
  <si>
    <t>Taula Diamond</t>
  </si>
  <si>
    <t>Taula Diamond  (marca Federico Giner)Tauler amb superficie HPL (laminat d'alta presió) doble cara amb núcli contraxapat de fusta
de bedoll - 20 mm. Potes metàl·liques: Tub hacer 40x1,5mm i 35x2mm. T1 i T2. Amb
nivelladors i de T3 a T6, pota regulable. Peana. Alumini injectat. Rodes doble rodadura</t>
  </si>
  <si>
    <t>. Taula Diamond, mod. 152 (Federico Giner)</t>
  </si>
  <si>
    <t>B.1.2</t>
  </si>
  <si>
    <t>Taula Yang</t>
  </si>
  <si>
    <t>Taula Diamond  (marca Federico Giner) Tauler amb superficie HPL (laminat d'alta presió) doble cara amb nucli contraxapat de fusta
de bedoll - 20 mm. Potes metàl·liques: Tub hacer 40x1,5mm i 35x2mm. T1 i T2. Amb
nivelladors i de T3 a T6, pota regulable. Peana. Alumini injectat. Rodes doble rodadura</t>
  </si>
  <si>
    <t>. Taula Yang, mod. 162 (Federico Giner)</t>
  </si>
  <si>
    <t>B.2</t>
  </si>
  <si>
    <t>Cadires</t>
  </si>
  <si>
    <t>B.2.1</t>
  </si>
  <si>
    <t>Cadira apilable de fusta blanca i estructura metàl.lica color a escollir per DF.  Reblons integrats (cònics) a seient i respatller. Tancaments de
tubs amb taps metàl·lics. Platina cobreix reblons en respatller.</t>
  </si>
  <si>
    <t>. Cadira FG. Talla 3 , mod. SFG634 (Federico Giner)</t>
  </si>
  <si>
    <t>. Cadira FG. Talla 4 , mod. SFG635 (Federico Giner)</t>
  </si>
  <si>
    <t>. Cadira FG. Talla 5 , mod. SFG636 (Federico Giner)</t>
  </si>
  <si>
    <t>. Cadira FG. Talla 6 , mod. SFG636 (Federico Giner)</t>
  </si>
  <si>
    <t>Cadira  FG (per infants)</t>
  </si>
  <si>
    <t>B.2.2</t>
  </si>
  <si>
    <t>Cadira  FG (per nens i adults)</t>
  </si>
  <si>
    <t>B.3</t>
  </si>
  <si>
    <t>Seients</t>
  </si>
  <si>
    <t>B.3.1</t>
  </si>
  <si>
    <t>Sosftseating Puf rodó</t>
  </si>
  <si>
    <t>. Puf rodó, mod.BAC040 (Federico Giner)</t>
  </si>
  <si>
    <t>B.3.2</t>
  </si>
  <si>
    <t>Sosftseating recte baix</t>
  </si>
  <si>
    <t>. Puf recte baix, mod.BAC105 (Federico Giner)</t>
  </si>
  <si>
    <t>B.3.3</t>
  </si>
  <si>
    <t>Sosftseating curvat baix</t>
  </si>
  <si>
    <t>. Puf curvat baix, mod.BAC115 (Federico Giner)</t>
  </si>
  <si>
    <t>B.4</t>
  </si>
  <si>
    <t>Emmagatzematge</t>
  </si>
  <si>
    <t>B.4.1</t>
  </si>
  <si>
    <t>Armari alt amb prestatges</t>
  </si>
  <si>
    <t>Armari alt amb prestatges format per taulell de partícules de e. 19 mm amb superfície d'acabat laminat decoratiu. Cantell PVC 2 mm. Potes 40mm.</t>
  </si>
  <si>
    <t>. Armari prestatges alt mod. ASS501 (Federico Giner)</t>
  </si>
  <si>
    <t xml:space="preserve">Puf d'escuma d'alta desnitata, de tela de pell sintètica. Color a escollir per DF. </t>
  </si>
  <si>
    <t>B.4.2</t>
  </si>
  <si>
    <t>Armari modular amb prestatges format per taulell de partícules de e. 19 mm amb superfície d'acabat laminat decoratiu. Cantell PVC 2 mm. Rodes amb fresns 75mm.</t>
  </si>
  <si>
    <t>. Armari prestatges modular recte Baix, mod. AAC105 (Federico Giner)</t>
  </si>
  <si>
    <t>Armari modular recte baix amb prestatges i rodes</t>
  </si>
  <si>
    <t>B.4.3</t>
  </si>
  <si>
    <t>Armari modular curvat baix amb prestatges i rodes</t>
  </si>
  <si>
    <t>. Armari prestatges modular curvat Baix, mod. AAC115 (Federico Giner)</t>
  </si>
  <si>
    <t>B.4.4</t>
  </si>
  <si>
    <t>B.4.5</t>
  </si>
  <si>
    <t>. Armari prestatges modular recte, mod. AAC110 (Federico Giner)</t>
  </si>
  <si>
    <t>. Armari prestatges modular recte, mod. AAC100 (Federico Giner)</t>
  </si>
  <si>
    <t>Armari modular recte mig amb prestatges i rodes</t>
  </si>
  <si>
    <t>Armari modular curvat mig amb prestatges i rodes</t>
  </si>
  <si>
    <t>A. MOBILIARI FIX</t>
  </si>
  <si>
    <t>J. ELEMENTS DE JOC</t>
  </si>
  <si>
    <t>Mobiliari de joc</t>
  </si>
  <si>
    <t>Avantprojecte de reforma espai interior de la Ludoteca de Castellar del Vallès</t>
  </si>
  <si>
    <t>LOT 2: MOBILIARI I JOC</t>
  </si>
  <si>
    <t>LOT 1: OBRA CIVIL</t>
  </si>
  <si>
    <t>PRESSUPOST LOT 2 -  MOBILIARI I JOC</t>
  </si>
  <si>
    <t>PRESSUPOST LOT 1 -  OBRA CIVIL</t>
  </si>
  <si>
    <t xml:space="preserve">Envà de plaques de guix laminat </t>
  </si>
  <si>
    <t>PRESSUPOST LOT 3 -  MOBILIARI ESTÀNDARD I JOC</t>
  </si>
  <si>
    <t>Protector d'escuma espai motriu</t>
  </si>
  <si>
    <t>MOBILIARI ESTÀNDARD</t>
  </si>
  <si>
    <t>ELEMENTS</t>
  </si>
  <si>
    <t>E.1</t>
  </si>
  <si>
    <t>E.2</t>
  </si>
  <si>
    <t>E.3</t>
  </si>
  <si>
    <t>LOT 3: MOBILIARI I ELEMENTS</t>
  </si>
  <si>
    <t>Modificació de l'estructura de joc de fusta existent segons demanda.</t>
  </si>
  <si>
    <t>Estintolament de paret d'obra ceràmica de 14 cm de gruix, amb un perfil d'acer per a estructures S275JR laminats en calent, amb una quantia de 103 kg/m, per a una càrrega total de 24 t/m, per a pas de 0.8 a 1.5 m d'amplària, col·locat sobre daus de recolzament de formigó per armar HA - 25 / B / 10 / XC1 amb una quantitat de ciment de 275 kg/m3 i relació aigua ciment =&lt; 0.6, apuntalament per les dues bandes amb puntal tubular metàl·lic de &lt;= 150 kN de càrrega màxima, enderroc amb mitjans manuals i càrrega manual de runa sobre camió o contenidor.</t>
  </si>
  <si>
    <t>6.2.7</t>
  </si>
  <si>
    <t>Reparació d'esquerdes en parament revestit amb guix</t>
  </si>
  <si>
    <t>obertura de pas</t>
  </si>
  <si>
    <t>6.2.8</t>
  </si>
  <si>
    <t>Reparació d'esquerdes, de fins 5 mm d'amplada, en parament de guix, interior, vertical, de fins 3 m d'altura, mitjançant picat del revestiment amb mitjans manuals, aplicació de massilla en pols d'interior de 1,78 g/cm³ de densitat i escatat de la superfície per a eliminar rugositats.</t>
  </si>
  <si>
    <t>Reparació en parament vertical i horitzonal</t>
  </si>
  <si>
    <t xml:space="preserve">Reparació, en parament interior, vertical i horitzontal, de fins 3,5 m d'altura, per obertura a paret de pas, mitjançant previa aplicació d'una primera capa de morter de subjecció sobre el parament, posterior arrebossat de ciment, a bona vista, amb morter de ciment, tipus GP CSII W0, armat i reforçat amb malla antiàlcalis. Posteriorment, al parament vertical, s'aplicarà estesa de guix de construcció B1 a bona vista,  prèvia col·locació de malla antiàlcalis amb canvis de material, per una final aplicació de capa fina de lliscat de guix per poder aplicar la capa final de pintura. Al parament horitzontal,  es deixarà la superfície llisa i apta per aplicació de bases necessàries per posterior execució d'acabat del paviment vinílic. </t>
  </si>
  <si>
    <t>.taulell office: 2,05x0,62m</t>
  </si>
  <si>
    <t>.taulell forat dues piques: 4,40+0,20x0,62m</t>
  </si>
  <si>
    <t xml:space="preserve">. Acabat melamina tipus blanc premium integral, ST9, de Egger o equivalent </t>
  </si>
  <si>
    <t xml:space="preserve">. Tirador model Flat amb tall quadrat acabat en negre mate de longitud 143mm, de Furnipart o equivalent </t>
  </si>
  <si>
    <t>. Els mobles buits sense porta i prestatges, tindran tractament com si fossin portes</t>
  </si>
  <si>
    <t xml:space="preserve">Mobiliari complet en cuina compost per 6 m de mobles baixos amb sòcol inferior d'alumini, realitzat amb fronts de cuina batents amb recobriment melamínic acabat brillant amb paper decoratiu de color blanc, impregnat amb resina melamínica, sobre nucli de tauler de partícules tipus P3 d'interior, per a ús en ambient humit, de 19 mm d'espessor i caires termoplàstics d'ABS; muntats sobre els cossos dels mobles constituïts per nucli de tauler de partícules tipus P3 no estructural, per a ús en ambient humit, de 19 mm d'espessor, xapa posterior de 6 mm d'espessor, amb recobriment melamínic acabat brillant amb paper decoratiu de color blanc, impregnat amb resina melamínica i caires termoplàstics d'ABS. Inclús muntatge de portes i baldes del mateix material que el cos, frontisses, potes regulables per a mobles baixos i altres ferramentes de qualitat mitja, instal·lats en els cossos dels mobles i agafadors, poms, sistemes d'obertura automàtica, i altres ferramentes de la sèrie mitja, fixats en els fronts de cuina. Segons disseny. </t>
  </si>
  <si>
    <t>.Segons disseny</t>
  </si>
  <si>
    <t>A03.Grada i tarima per Espai de calma</t>
  </si>
  <si>
    <t xml:space="preserve">Moble de l'accés format per mòduls de fusta realitzats amb taulells de contraxapat de bedoll de e. 19mm, amb i sense fons, i acabat amb melamina blanca, tipus blanc premium, acabat mat de Egger o equivalent. Inclou prestatges realitzats amb el mateix material i acabat. Inclou la formació de calaix amb mateix material i acabat, així com amb sistema de frens tipus Blum, o equivalent i pany amb clau. </t>
  </si>
  <si>
    <t>Moble de l'accés format per mòduls de fusta realitzats amb taulells de contraxapat de bedoll de e. 19mm, amb i sense fons, i acabat amb melamina blanca, tipus blanc premium,a acabat mat de Egger o equivalent. Inclou mòduls amb portes batents amb les mateixes característiques i tiradors encastats al taulell. Inclou la incorporació de pany i clau a les portes. Inclou el folrat del buit i la porta de la sala sensorial, amb mateix material i acabat que els mòduls de fusta.</t>
  </si>
  <si>
    <t>.8u. Endolls model Simon 27 play, blanc, o equivalent</t>
  </si>
  <si>
    <t>modificacions instal.lacions i esquerdes a justificar en obra</t>
  </si>
  <si>
    <t>AMIDAMENTS LOT 1 -  OBRA CIVIL</t>
  </si>
  <si>
    <t>LOT 1</t>
  </si>
  <si>
    <t>LOT 2</t>
  </si>
  <si>
    <t>LOT 3</t>
  </si>
  <si>
    <t>PRESSUPOST</t>
  </si>
  <si>
    <t>AMIDAMENTS LOT 2 -  MOBILIARI I JOC</t>
  </si>
  <si>
    <t>AMIDAMENTS LOT 3 -  MOBILIARI ESTÀNDARD I JOC</t>
  </si>
  <si>
    <t>TOTAL  LOT 2</t>
  </si>
  <si>
    <t>TOTAL LOT 1</t>
  </si>
  <si>
    <t>TOTAL LOT 3</t>
  </si>
  <si>
    <t>Tarima de fusta per paviment de interior formada per llistons de fusta de pi flandes natural, , e. 21mm, amb 4 cantells bisellats i contracara ranurada, acabat natural, amb aplicació de vernís i instal·lació mitjançant clavat en rastrells. Subestructura de llistons de pi.</t>
  </si>
  <si>
    <t>Grada a dos nivells per a interior, formada amb taulells de contraxapat de bedoll de e. 19mm, acabat amb melamina verda mat de Egger o equivalent. Subestructura de llistons de pi.</t>
  </si>
  <si>
    <t>Grada a dos nivells per a interior,  formada amb taulells de contraxapat de bedoll de e. 19mm, acabat amb melamina verda mat de Egger o equivalent. Subestructura de llistons de pi.</t>
  </si>
  <si>
    <t>Tarima de fusta per a paviment de interior formada per llistons de fusta de pi flandes natural, , e. 21mm, amb 4 cantells bisellats i contracara ranurada, acabat natural, amb aplicació de vernís i instal·lació mitjançant clavat en rastrells. Subestructura de llistons de 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</si>
</sst>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0.00\ &quot;€&quot;;\-#,##0.00\ &quot;€&quot;"/>
    <numFmt numFmtId="8" formatCode="#,##0.00\ &quot;€&quot;;[Red]\-#,##0.00\ &quot;€&quot;"/>
    <numFmt numFmtId="44" formatCode="_-* #,##0.00\ &quot;€&quot;_-;\-* #,##0.00\ &quot;€&quot;_-;_-* &quot;-&quot;??\ &quot;€&quot;_-;_-@_-"/>
    <numFmt numFmtId="43" formatCode="_-* #,##0.00\ _€_-;\-* #,##0.00\ _€_-;_-* &quot;-&quot;??\ _€_-;_-@_-"/>
    <numFmt numFmtId="164" formatCode="[$-C0A]d\ &quot;de&quot;\ mmmm\ &quot;de&quot;\ yyyy;@"/>
    <numFmt numFmtId="165" formatCode="#,##0.00\ &quot;€&quot;"/>
  </numFmts>
  <fonts count="39" x14ac:knownFonts="1">
    <font>
      <sz val="11"/>
      <color theme="1"/>
      <name val="Calibri"/>
      <family val="2"/>
      <scheme val="minor"/>
    </font>
    <font>
      <sz val="11"/>
      <color theme="1"/>
      <name val="Calibri"/>
      <family val="2"/>
      <scheme val="minor"/>
    </font>
    <font>
      <sz val="11"/>
      <color theme="1"/>
      <name val="Arial Narrow"/>
      <family val="2"/>
    </font>
    <font>
      <b/>
      <sz val="9"/>
      <color theme="1"/>
      <name val="Swis721 LtCn BT"/>
      <family val="2"/>
    </font>
    <font>
      <sz val="9"/>
      <color theme="1"/>
      <name val="Swis721 LtCn BT"/>
      <family val="2"/>
    </font>
    <font>
      <b/>
      <sz val="9"/>
      <name val="Swis721 LtCn BT"/>
      <family val="2"/>
    </font>
    <font>
      <sz val="9"/>
      <name val="Swis721 LtCn BT"/>
      <family val="2"/>
    </font>
    <font>
      <i/>
      <sz val="9"/>
      <name val="Swis721 LtCn BT"/>
      <family val="2"/>
    </font>
    <font>
      <sz val="8"/>
      <name val="Calibri"/>
      <family val="2"/>
      <scheme val="minor"/>
    </font>
    <font>
      <u/>
      <sz val="11"/>
      <color theme="10"/>
      <name val="Calibri"/>
      <family val="2"/>
      <scheme val="minor"/>
    </font>
    <font>
      <u/>
      <sz val="11"/>
      <color theme="11"/>
      <name val="Calibri"/>
      <family val="2"/>
      <scheme val="minor"/>
    </font>
    <font>
      <sz val="9"/>
      <color theme="1"/>
      <name val="Swiss 721 Light Condensed BT"/>
    </font>
    <font>
      <b/>
      <i/>
      <sz val="9"/>
      <name val="Swis721 LtCn BT"/>
      <family val="2"/>
    </font>
    <font>
      <sz val="11"/>
      <color theme="1"/>
      <name val="Calibri"/>
      <family val="2"/>
      <scheme val="minor"/>
    </font>
    <font>
      <sz val="9"/>
      <color theme="1"/>
      <name val="Swis721 LtCn BT"/>
      <family val="2"/>
    </font>
    <font>
      <i/>
      <sz val="9"/>
      <color theme="1"/>
      <name val="Swis721 LtCn BT"/>
      <family val="2"/>
    </font>
    <font>
      <sz val="9"/>
      <color rgb="FFFF0000"/>
      <name val="Swis721 LtCn BT"/>
      <family val="2"/>
    </font>
    <font>
      <b/>
      <i/>
      <sz val="9"/>
      <color theme="1"/>
      <name val="Swis721 LtCn BT"/>
      <family val="2"/>
    </font>
    <font>
      <sz val="9"/>
      <color theme="1"/>
      <name val="Swiss 721 Light Condensed BT"/>
    </font>
    <font>
      <b/>
      <sz val="9"/>
      <color theme="0"/>
      <name val="Swiss 721 Light Condensed BT"/>
    </font>
    <font>
      <sz val="11"/>
      <color theme="1"/>
      <name val="Calibri"/>
      <family val="2"/>
      <scheme val="minor"/>
    </font>
    <font>
      <b/>
      <sz val="12"/>
      <color theme="1"/>
      <name val="Swis721 LtCn BT"/>
      <family val="2"/>
    </font>
    <font>
      <sz val="9"/>
      <color rgb="FF000000"/>
      <name val="Montserrat"/>
    </font>
    <font>
      <b/>
      <sz val="9"/>
      <name val="Montserrat"/>
    </font>
    <font>
      <sz val="9"/>
      <color theme="1"/>
      <name val="Montserrat"/>
    </font>
    <font>
      <sz val="9"/>
      <name val="Montserrat"/>
    </font>
    <font>
      <b/>
      <i/>
      <sz val="9"/>
      <name val="Montserrat"/>
    </font>
    <font>
      <b/>
      <sz val="10"/>
      <name val="Montserrat"/>
    </font>
    <font>
      <i/>
      <sz val="9"/>
      <name val="Montserrat"/>
    </font>
    <font>
      <b/>
      <sz val="12"/>
      <name val="Montserrat"/>
    </font>
    <font>
      <u/>
      <sz val="9"/>
      <color theme="10"/>
      <name val="Montserrat"/>
    </font>
    <font>
      <b/>
      <sz val="11"/>
      <color theme="1"/>
      <name val="Calibri"/>
      <family val="2"/>
      <scheme val="minor"/>
    </font>
    <font>
      <b/>
      <sz val="11"/>
      <name val="Calibri"/>
      <family val="2"/>
      <scheme val="minor"/>
    </font>
    <font>
      <sz val="9"/>
      <color theme="0" tint="-0.499984740745262"/>
      <name val="Swis721 LtCn BT"/>
      <family val="2"/>
    </font>
    <font>
      <sz val="9"/>
      <color rgb="FFFF0000"/>
      <name val="Swiss 721 Light Condensed BT"/>
    </font>
    <font>
      <b/>
      <sz val="11"/>
      <name val="Swis721 LtCn BT"/>
      <family val="2"/>
    </font>
    <font>
      <b/>
      <sz val="8"/>
      <name val="Swis721 LtCn BT"/>
      <family val="2"/>
    </font>
    <font>
      <sz val="8"/>
      <name val="Swis721 LtCn BT"/>
      <family val="2"/>
    </font>
    <font>
      <b/>
      <sz val="11"/>
      <color theme="1"/>
      <name val="Swis721 LtCn BT"/>
      <family val="2"/>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B8CDAB"/>
        <bgColor indexed="64"/>
      </patternFill>
    </fill>
  </fills>
  <borders count="39">
    <border>
      <left/>
      <right/>
      <top/>
      <bottom/>
      <diagonal/>
    </border>
    <border>
      <left/>
      <right/>
      <top/>
      <bottom style="thin">
        <color theme="1"/>
      </bottom>
      <diagonal/>
    </border>
    <border>
      <left/>
      <right/>
      <top/>
      <bottom style="thin">
        <color auto="1"/>
      </bottom>
      <diagonal/>
    </border>
    <border>
      <left/>
      <right/>
      <top style="hair">
        <color indexed="8"/>
      </top>
      <bottom style="hair">
        <color indexed="8"/>
      </bottom>
      <diagonal/>
    </border>
    <border>
      <left/>
      <right/>
      <top style="hair">
        <color indexed="8"/>
      </top>
      <bottom/>
      <diagonal/>
    </border>
    <border>
      <left/>
      <right/>
      <top style="thin">
        <color auto="1"/>
      </top>
      <bottom/>
      <diagonal/>
    </border>
    <border>
      <left/>
      <right/>
      <top/>
      <bottom style="hair">
        <color indexed="8"/>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diagonal/>
    </border>
    <border>
      <left/>
      <right/>
      <top style="hair">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auto="1"/>
      </left>
      <right/>
      <top style="medium">
        <color indexed="64"/>
      </top>
      <bottom style="medium">
        <color indexed="64"/>
      </bottom>
      <diagonal/>
    </border>
    <border>
      <left/>
      <right style="medium">
        <color indexed="64"/>
      </right>
      <top style="hair">
        <color auto="1"/>
      </top>
      <bottom/>
      <diagonal/>
    </border>
    <border>
      <left/>
      <right style="hair">
        <color auto="1"/>
      </right>
      <top style="hair">
        <color auto="1"/>
      </top>
      <bottom/>
      <diagonal/>
    </border>
    <border>
      <left style="hair">
        <color auto="1"/>
      </left>
      <right style="hair">
        <color auto="1"/>
      </right>
      <top/>
      <bottom/>
      <diagonal/>
    </border>
  </borders>
  <cellStyleXfs count="22">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cellStyleXfs>
  <cellXfs count="289">
    <xf numFmtId="0" fontId="0" fillId="0" borderId="0" xfId="0"/>
    <xf numFmtId="0" fontId="4" fillId="0" borderId="0" xfId="0" applyFont="1"/>
    <xf numFmtId="0" fontId="11" fillId="0" borderId="0" xfId="0" applyFont="1"/>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5" fillId="0" borderId="18" xfId="0" applyFont="1" applyBorder="1" applyAlignment="1" applyProtection="1">
      <alignment vertical="center"/>
      <protection locked="0"/>
    </xf>
    <xf numFmtId="0" fontId="4" fillId="0" borderId="0" xfId="0" applyFont="1" applyAlignment="1">
      <alignment vertical="center"/>
    </xf>
    <xf numFmtId="0" fontId="6" fillId="0" borderId="8" xfId="0" applyFont="1" applyBorder="1" applyAlignment="1" applyProtection="1">
      <alignment vertical="center"/>
      <protection locked="0"/>
    </xf>
    <xf numFmtId="0" fontId="13" fillId="0" borderId="0" xfId="0" applyFont="1"/>
    <xf numFmtId="0" fontId="14" fillId="0" borderId="0" xfId="0" applyFont="1"/>
    <xf numFmtId="0" fontId="6" fillId="0" borderId="0" xfId="1" applyFont="1" applyAlignment="1">
      <alignment horizontal="left" vertical="center"/>
    </xf>
    <xf numFmtId="0" fontId="5" fillId="0" borderId="0" xfId="0" applyFont="1" applyAlignment="1">
      <alignment horizontal="left" vertical="center"/>
    </xf>
    <xf numFmtId="0" fontId="6" fillId="0" borderId="0" xfId="4" applyFont="1" applyAlignment="1">
      <alignment horizontal="left" vertical="center" wrapText="1"/>
    </xf>
    <xf numFmtId="2" fontId="6" fillId="0" borderId="0" xfId="0" applyNumberFormat="1" applyFont="1" applyAlignment="1">
      <alignment horizontal="center" vertical="center"/>
    </xf>
    <xf numFmtId="0" fontId="6" fillId="0" borderId="0" xfId="0" applyFont="1" applyAlignment="1">
      <alignment horizontal="center" vertical="center"/>
    </xf>
    <xf numFmtId="49" fontId="7" fillId="0" borderId="1" xfId="1" applyNumberFormat="1" applyFont="1" applyBorder="1" applyAlignment="1">
      <alignment horizontal="left" vertical="center" shrinkToFit="1"/>
    </xf>
    <xf numFmtId="0" fontId="6" fillId="0" borderId="2" xfId="1" applyFont="1" applyBorder="1" applyAlignment="1">
      <alignment horizontal="left" vertical="center"/>
    </xf>
    <xf numFmtId="0" fontId="7" fillId="0" borderId="1" xfId="1" applyFont="1" applyBorder="1" applyAlignment="1">
      <alignment horizontal="left" vertical="center" wrapText="1"/>
    </xf>
    <xf numFmtId="2" fontId="7" fillId="0" borderId="1" xfId="1" applyNumberFormat="1" applyFont="1" applyBorder="1" applyAlignment="1">
      <alignment horizontal="center" vertical="center" shrinkToFit="1"/>
    </xf>
    <xf numFmtId="4" fontId="6" fillId="0" borderId="1" xfId="3" applyNumberFormat="1" applyFont="1" applyFill="1" applyBorder="1" applyAlignment="1" applyProtection="1">
      <alignment horizontal="center" vertical="center" shrinkToFit="1"/>
    </xf>
    <xf numFmtId="0" fontId="4" fillId="0" borderId="0" xfId="0" applyFont="1" applyAlignment="1">
      <alignment horizontal="center"/>
    </xf>
    <xf numFmtId="0" fontId="3" fillId="0" borderId="0" xfId="0" applyFont="1" applyAlignment="1">
      <alignment horizontal="center"/>
    </xf>
    <xf numFmtId="0" fontId="4" fillId="0" borderId="0" xfId="1" applyFont="1" applyAlignment="1">
      <alignment horizontal="left" vertical="center"/>
    </xf>
    <xf numFmtId="2" fontId="4" fillId="0" borderId="0" xfId="1" applyNumberFormat="1" applyFont="1" applyAlignment="1">
      <alignment horizontal="center" vertical="center"/>
    </xf>
    <xf numFmtId="0" fontId="4" fillId="0" borderId="0" xfId="1" applyFont="1" applyAlignment="1">
      <alignment horizontal="center" vertical="center"/>
    </xf>
    <xf numFmtId="0" fontId="6" fillId="0" borderId="11" xfId="0" applyFont="1" applyBorder="1" applyAlignment="1">
      <alignment horizontal="left" vertical="center" wrapText="1"/>
    </xf>
    <xf numFmtId="0" fontId="5" fillId="0" borderId="16" xfId="4" applyFont="1" applyBorder="1" applyAlignment="1">
      <alignment horizontal="left" vertical="center" wrapText="1"/>
    </xf>
    <xf numFmtId="2" fontId="6" fillId="0" borderId="16" xfId="1" applyNumberFormat="1" applyFont="1" applyBorder="1" applyAlignment="1">
      <alignment horizontal="center" vertical="center"/>
    </xf>
    <xf numFmtId="0" fontId="4" fillId="0" borderId="0" xfId="0" applyFont="1" applyAlignment="1">
      <alignment horizontal="left"/>
    </xf>
    <xf numFmtId="0" fontId="18" fillId="0" borderId="0" xfId="0" applyFont="1" applyAlignment="1">
      <alignment vertical="center"/>
    </xf>
    <xf numFmtId="0" fontId="18" fillId="0" borderId="0" xfId="0" applyFont="1"/>
    <xf numFmtId="0" fontId="19" fillId="0" borderId="0" xfId="0" applyFont="1" applyProtection="1">
      <protection hidden="1"/>
    </xf>
    <xf numFmtId="164" fontId="19" fillId="0" borderId="0" xfId="0" applyNumberFormat="1" applyFont="1" applyAlignment="1" applyProtection="1">
      <alignment horizontal="left"/>
      <protection hidden="1"/>
    </xf>
    <xf numFmtId="0" fontId="20" fillId="0" borderId="0" xfId="0" applyFont="1" applyAlignment="1">
      <alignment vertical="center"/>
    </xf>
    <xf numFmtId="0" fontId="20" fillId="0" borderId="0" xfId="0" applyFont="1"/>
    <xf numFmtId="0" fontId="6" fillId="0" borderId="0" xfId="4" applyFont="1" applyAlignment="1">
      <alignment vertical="top"/>
    </xf>
    <xf numFmtId="0" fontId="6" fillId="0" borderId="0" xfId="0" applyFont="1"/>
    <xf numFmtId="0" fontId="5" fillId="0" borderId="2" xfId="0" applyFont="1" applyBorder="1" applyAlignment="1">
      <alignment horizontal="left" vertical="center"/>
    </xf>
    <xf numFmtId="0" fontId="6" fillId="0" borderId="2" xfId="4" applyFont="1" applyBorder="1" applyAlignment="1">
      <alignment horizontal="left" vertical="center" wrapText="1"/>
    </xf>
    <xf numFmtId="0" fontId="6" fillId="0" borderId="2" xfId="0" applyFont="1" applyBorder="1" applyAlignment="1">
      <alignment horizontal="left" vertical="center" wrapText="1"/>
    </xf>
    <xf numFmtId="2" fontId="6" fillId="0" borderId="2" xfId="0" applyNumberFormat="1" applyFont="1" applyBorder="1" applyAlignment="1">
      <alignment horizontal="center" vertical="center"/>
    </xf>
    <xf numFmtId="0" fontId="6" fillId="0" borderId="18" xfId="0" applyFont="1" applyBorder="1" applyAlignment="1" applyProtection="1">
      <alignment vertical="center"/>
      <protection locked="0"/>
    </xf>
    <xf numFmtId="3" fontId="6" fillId="0" borderId="18" xfId="0" applyNumberFormat="1" applyFont="1" applyBorder="1" applyAlignment="1" applyProtection="1">
      <alignment horizontal="left" vertical="center"/>
      <protection locked="0"/>
    </xf>
    <xf numFmtId="3" fontId="6" fillId="0" borderId="18" xfId="0" applyNumberFormat="1" applyFont="1" applyBorder="1" applyAlignment="1" applyProtection="1">
      <alignment vertical="center"/>
      <protection locked="0"/>
    </xf>
    <xf numFmtId="2" fontId="6" fillId="0" borderId="18" xfId="0" applyNumberFormat="1" applyFont="1" applyBorder="1" applyAlignment="1" applyProtection="1">
      <alignment vertical="center"/>
      <protection locked="0"/>
    </xf>
    <xf numFmtId="44" fontId="5" fillId="3" borderId="19" xfId="5" applyFont="1" applyFill="1" applyBorder="1" applyAlignment="1" applyProtection="1">
      <alignment horizontal="left" vertical="center"/>
      <protection locked="0"/>
    </xf>
    <xf numFmtId="0" fontId="4" fillId="0" borderId="2" xfId="0" applyFont="1" applyBorder="1" applyAlignment="1">
      <alignment vertical="center"/>
    </xf>
    <xf numFmtId="0" fontId="12" fillId="0" borderId="8" xfId="0" applyFont="1" applyBorder="1" applyAlignment="1" applyProtection="1">
      <alignment vertical="center"/>
      <protection locked="0"/>
    </xf>
    <xf numFmtId="0" fontId="6" fillId="0" borderId="0" xfId="4" applyFont="1" applyAlignment="1">
      <alignment horizontal="left" vertical="top"/>
    </xf>
    <xf numFmtId="2" fontId="6" fillId="0" borderId="24" xfId="1" applyNumberFormat="1" applyFont="1" applyBorder="1" applyAlignment="1">
      <alignment horizontal="center" vertical="center"/>
    </xf>
    <xf numFmtId="2" fontId="6" fillId="0" borderId="25" xfId="1" applyNumberFormat="1" applyFont="1" applyBorder="1" applyAlignment="1">
      <alignment horizontal="center" vertical="center"/>
    </xf>
    <xf numFmtId="4" fontId="5" fillId="4" borderId="16" xfId="1" applyNumberFormat="1" applyFont="1" applyFill="1" applyBorder="1" applyAlignment="1">
      <alignment horizontal="center" vertical="center"/>
    </xf>
    <xf numFmtId="0" fontId="6" fillId="0" borderId="11" xfId="4" applyFont="1" applyBorder="1" applyAlignment="1">
      <alignment horizontal="left" vertical="center" wrapText="1"/>
    </xf>
    <xf numFmtId="0" fontId="22" fillId="0" borderId="0" xfId="0" applyFont="1" applyAlignment="1">
      <alignment vertical="center"/>
    </xf>
    <xf numFmtId="0" fontId="24" fillId="0" borderId="0" xfId="0" applyFont="1" applyAlignment="1">
      <alignment vertical="center"/>
    </xf>
    <xf numFmtId="8" fontId="23" fillId="0" borderId="0" xfId="0" applyNumberFormat="1" applyFont="1" applyAlignment="1">
      <alignment horizontal="left" vertical="center"/>
    </xf>
    <xf numFmtId="0" fontId="24" fillId="0" borderId="0" xfId="0" applyFont="1"/>
    <xf numFmtId="9" fontId="26" fillId="0" borderId="0" xfId="0" applyNumberFormat="1" applyFont="1" applyAlignment="1">
      <alignment horizontal="left" vertical="center"/>
    </xf>
    <xf numFmtId="8" fontId="25" fillId="0" borderId="0" xfId="0" applyNumberFormat="1" applyFont="1" applyAlignment="1">
      <alignment vertical="center"/>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49" fontId="25" fillId="0" borderId="0" xfId="0" applyNumberFormat="1" applyFont="1" applyAlignment="1" applyProtection="1">
      <alignment horizontal="right" vertical="center"/>
      <protection locked="0"/>
    </xf>
    <xf numFmtId="0" fontId="26" fillId="0" borderId="0" xfId="0" applyFont="1" applyAlignment="1" applyProtection="1">
      <alignment vertical="center"/>
      <protection locked="0"/>
    </xf>
    <xf numFmtId="0" fontId="25" fillId="0" borderId="0" xfId="0" applyFont="1" applyAlignment="1" applyProtection="1">
      <alignment horizontal="right" vertical="center"/>
      <protection locked="0"/>
    </xf>
    <xf numFmtId="0" fontId="24" fillId="0" borderId="5" xfId="0" applyFont="1" applyBorder="1" applyAlignment="1">
      <alignment vertical="center"/>
    </xf>
    <xf numFmtId="0" fontId="25" fillId="0" borderId="6" xfId="0" applyFont="1" applyBorder="1" applyAlignment="1" applyProtection="1">
      <alignment vertical="center"/>
      <protection locked="0"/>
    </xf>
    <xf numFmtId="9" fontId="25" fillId="0" borderId="6" xfId="0" applyNumberFormat="1" applyFont="1" applyBorder="1" applyAlignment="1" applyProtection="1">
      <alignment vertical="center"/>
      <protection locked="0"/>
    </xf>
    <xf numFmtId="0" fontId="28" fillId="0" borderId="6" xfId="0" applyFont="1" applyBorder="1" applyAlignment="1" applyProtection="1">
      <alignment vertical="center"/>
      <protection locked="0"/>
    </xf>
    <xf numFmtId="0" fontId="25" fillId="0" borderId="3" xfId="0" applyFont="1" applyBorder="1" applyAlignment="1" applyProtection="1">
      <alignment vertical="center"/>
      <protection locked="0"/>
    </xf>
    <xf numFmtId="3" fontId="25" fillId="0" borderId="4" xfId="0" applyNumberFormat="1" applyFont="1" applyBorder="1" applyAlignment="1" applyProtection="1">
      <alignment vertical="center"/>
      <protection locked="0"/>
    </xf>
    <xf numFmtId="4" fontId="25" fillId="0" borderId="4" xfId="0" applyNumberFormat="1" applyFont="1" applyBorder="1" applyAlignment="1" applyProtection="1">
      <alignment vertical="center"/>
      <protection locked="0"/>
    </xf>
    <xf numFmtId="0" fontId="25" fillId="0" borderId="4" xfId="0" applyFont="1" applyBorder="1" applyAlignment="1" applyProtection="1">
      <alignment vertical="center"/>
      <protection locked="0"/>
    </xf>
    <xf numFmtId="8" fontId="25" fillId="0" borderId="3" xfId="0" applyNumberFormat="1" applyFont="1" applyBorder="1" applyAlignment="1">
      <alignment horizontal="left" vertical="center"/>
    </xf>
    <xf numFmtId="3" fontId="25" fillId="0" borderId="3" xfId="0" applyNumberFormat="1" applyFont="1" applyBorder="1" applyAlignment="1" applyProtection="1">
      <alignment vertical="center"/>
      <protection locked="0"/>
    </xf>
    <xf numFmtId="4" fontId="25" fillId="0" borderId="3" xfId="0" applyNumberFormat="1" applyFont="1" applyBorder="1" applyAlignment="1" applyProtection="1">
      <alignment vertical="center"/>
      <protection locked="0"/>
    </xf>
    <xf numFmtId="0" fontId="28" fillId="0" borderId="3" xfId="0" applyFont="1" applyBorder="1" applyAlignment="1" applyProtection="1">
      <alignment vertical="center"/>
      <protection locked="0"/>
    </xf>
    <xf numFmtId="8" fontId="25" fillId="0" borderId="0" xfId="0" applyNumberFormat="1" applyFont="1" applyAlignment="1">
      <alignment horizontal="left" vertical="center"/>
    </xf>
    <xf numFmtId="0" fontId="28" fillId="0" borderId="4" xfId="0" applyFont="1" applyBorder="1" applyAlignment="1" applyProtection="1">
      <alignment vertical="center"/>
      <protection locked="0"/>
    </xf>
    <xf numFmtId="3" fontId="25" fillId="0" borderId="4" xfId="0" applyNumberFormat="1"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3" fontId="25" fillId="0" borderId="0" xfId="0" applyNumberFormat="1" applyFont="1" applyAlignment="1" applyProtection="1">
      <alignment horizontal="center" vertical="center"/>
      <protection locked="0"/>
    </xf>
    <xf numFmtId="4" fontId="25" fillId="0" borderId="0" xfId="0" applyNumberFormat="1" applyFont="1" applyAlignment="1" applyProtection="1">
      <alignment horizontal="right" vertical="center"/>
      <protection locked="0"/>
    </xf>
    <xf numFmtId="164" fontId="25" fillId="0" borderId="0" xfId="0" applyNumberFormat="1" applyFont="1" applyAlignment="1">
      <alignment horizontal="left" vertical="center"/>
    </xf>
    <xf numFmtId="9" fontId="28" fillId="0" borderId="0" xfId="0" applyNumberFormat="1" applyFont="1" applyAlignment="1">
      <alignment horizontal="left" vertical="center"/>
    </xf>
    <xf numFmtId="8" fontId="29" fillId="0" borderId="0" xfId="0" applyNumberFormat="1" applyFont="1" applyAlignment="1">
      <alignment vertical="center"/>
    </xf>
    <xf numFmtId="8" fontId="30" fillId="0" borderId="0" xfId="20" applyNumberFormat="1" applyFont="1" applyBorder="1" applyAlignment="1">
      <alignment vertical="center"/>
    </xf>
    <xf numFmtId="2" fontId="6" fillId="0" borderId="0" xfId="1" applyNumberFormat="1" applyFont="1" applyAlignment="1">
      <alignment horizontal="center" vertical="center"/>
    </xf>
    <xf numFmtId="49" fontId="5" fillId="2" borderId="2" xfId="1" applyNumberFormat="1" applyFont="1" applyFill="1" applyBorder="1" applyAlignment="1">
      <alignment horizontal="left" vertical="center"/>
    </xf>
    <xf numFmtId="0" fontId="3" fillId="2" borderId="2" xfId="1" applyFont="1" applyFill="1" applyBorder="1" applyAlignment="1">
      <alignment horizontal="left" vertical="center"/>
    </xf>
    <xf numFmtId="2" fontId="3" fillId="2" borderId="2"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5" fillId="0" borderId="0" xfId="4" applyFont="1" applyAlignment="1">
      <alignment horizontal="left" vertical="center" wrapText="1"/>
    </xf>
    <xf numFmtId="0" fontId="5" fillId="0" borderId="2" xfId="4" applyFont="1" applyBorder="1" applyAlignment="1">
      <alignment horizontal="left" vertical="top"/>
    </xf>
    <xf numFmtId="0" fontId="5" fillId="0" borderId="2" xfId="4" applyFont="1" applyBorder="1" applyAlignment="1">
      <alignment horizontal="left" vertical="center" wrapText="1"/>
    </xf>
    <xf numFmtId="0" fontId="5" fillId="0" borderId="2" xfId="0" applyFont="1" applyBorder="1" applyAlignment="1">
      <alignment horizontal="left" vertical="center" wrapText="1"/>
    </xf>
    <xf numFmtId="2" fontId="5" fillId="0" borderId="2" xfId="0" applyNumberFormat="1" applyFont="1" applyBorder="1" applyAlignment="1">
      <alignment horizontal="center" vertical="center"/>
    </xf>
    <xf numFmtId="0" fontId="6" fillId="0" borderId="0" xfId="4" applyFont="1" applyAlignment="1">
      <alignment horizontal="right" vertical="center" wrapText="1"/>
    </xf>
    <xf numFmtId="0" fontId="6" fillId="0" borderId="0" xfId="0" applyFont="1" applyAlignment="1">
      <alignment horizontal="left" vertical="center" wrapText="1"/>
    </xf>
    <xf numFmtId="43" fontId="4" fillId="0" borderId="0" xfId="21" applyFont="1"/>
    <xf numFmtId="43" fontId="7" fillId="0" borderId="1" xfId="21" applyFont="1" applyFill="1" applyBorder="1" applyAlignment="1" applyProtection="1">
      <alignment horizontal="center" vertical="center" shrinkToFit="1"/>
    </xf>
    <xf numFmtId="43" fontId="4" fillId="0" borderId="0" xfId="21" applyFont="1" applyBorder="1" applyAlignment="1">
      <alignment horizontal="center" vertical="center"/>
    </xf>
    <xf numFmtId="43" fontId="6" fillId="0" borderId="0" xfId="21" applyFont="1" applyFill="1" applyBorder="1" applyAlignment="1">
      <alignment horizontal="center" vertical="center"/>
    </xf>
    <xf numFmtId="43" fontId="6" fillId="0" borderId="2" xfId="21" applyFont="1" applyFill="1" applyBorder="1" applyAlignment="1">
      <alignment horizontal="center" vertical="center"/>
    </xf>
    <xf numFmtId="43" fontId="6" fillId="0" borderId="16" xfId="21" applyFont="1" applyFill="1" applyBorder="1" applyAlignment="1" applyProtection="1">
      <alignment horizontal="center" vertical="center"/>
    </xf>
    <xf numFmtId="43" fontId="6" fillId="0" borderId="0" xfId="21" applyFont="1" applyFill="1" applyBorder="1" applyAlignment="1" applyProtection="1">
      <alignment horizontal="center" vertical="center"/>
    </xf>
    <xf numFmtId="43" fontId="4" fillId="0" borderId="0" xfId="21" applyFont="1" applyAlignment="1"/>
    <xf numFmtId="43" fontId="14" fillId="0" borderId="0" xfId="21" applyFont="1" applyAlignment="1"/>
    <xf numFmtId="2" fontId="6" fillId="0" borderId="2" xfId="1" applyNumberFormat="1" applyFont="1" applyBorder="1" applyAlignment="1">
      <alignment horizontal="center" vertical="center"/>
    </xf>
    <xf numFmtId="0" fontId="5" fillId="0" borderId="11" xfId="4" applyFont="1" applyBorder="1" applyAlignment="1">
      <alignment vertical="top"/>
    </xf>
    <xf numFmtId="0" fontId="5" fillId="0" borderId="0" xfId="4" applyFont="1" applyAlignment="1">
      <alignment vertical="top"/>
    </xf>
    <xf numFmtId="0" fontId="5" fillId="0" borderId="2" xfId="4" applyFont="1" applyBorder="1" applyAlignment="1">
      <alignment vertical="top"/>
    </xf>
    <xf numFmtId="0" fontId="5" fillId="0" borderId="11" xfId="0" applyFont="1" applyBorder="1" applyAlignment="1">
      <alignment horizontal="left" vertical="center" wrapText="1"/>
    </xf>
    <xf numFmtId="0" fontId="5" fillId="0" borderId="0" xfId="4" applyFont="1" applyAlignment="1">
      <alignment horizontal="left" vertical="top"/>
    </xf>
    <xf numFmtId="0" fontId="9" fillId="0" borderId="0" xfId="20"/>
    <xf numFmtId="0" fontId="0" fillId="0" borderId="0" xfId="0" applyAlignment="1">
      <alignment horizontal="right"/>
    </xf>
    <xf numFmtId="0" fontId="32" fillId="0" borderId="0" xfId="0" applyFont="1"/>
    <xf numFmtId="0" fontId="31" fillId="0" borderId="0" xfId="0" applyFont="1"/>
    <xf numFmtId="0" fontId="6" fillId="0" borderId="0" xfId="4" applyFont="1" applyAlignment="1">
      <alignment horizontal="left" vertical="top"/>
    </xf>
    <xf numFmtId="0" fontId="6" fillId="0" borderId="0" xfId="4" applyFont="1" applyAlignment="1">
      <alignment horizontal="left" vertical="top"/>
    </xf>
    <xf numFmtId="2" fontId="6" fillId="0" borderId="0" xfId="1" applyNumberFormat="1" applyFont="1" applyBorder="1" applyAlignment="1">
      <alignment horizontal="center" vertical="center"/>
    </xf>
    <xf numFmtId="0" fontId="6" fillId="0" borderId="0" xfId="4" applyFont="1" applyBorder="1" applyAlignment="1">
      <alignment horizontal="left" vertical="center" wrapText="1"/>
    </xf>
    <xf numFmtId="0" fontId="5" fillId="0" borderId="0" xfId="4" applyFont="1" applyBorder="1" applyAlignment="1">
      <alignment vertical="top"/>
    </xf>
    <xf numFmtId="0" fontId="6" fillId="0" borderId="0" xfId="0" applyFont="1" applyBorder="1" applyAlignment="1">
      <alignment horizontal="left" vertical="center" wrapText="1"/>
    </xf>
    <xf numFmtId="0" fontId="5" fillId="0" borderId="0" xfId="4" applyFont="1" applyBorder="1" applyAlignment="1">
      <alignment horizontal="left" vertical="center" wrapText="1"/>
    </xf>
    <xf numFmtId="0" fontId="16" fillId="0" borderId="0" xfId="0" applyFont="1"/>
    <xf numFmtId="0" fontId="6" fillId="0" borderId="0" xfId="4" applyFont="1" applyFill="1" applyAlignment="1">
      <alignment horizontal="right" vertical="center" wrapText="1"/>
    </xf>
    <xf numFmtId="0" fontId="6" fillId="0" borderId="0" xfId="4" applyFont="1" applyFill="1" applyAlignment="1">
      <alignment horizontal="left" vertical="center" wrapText="1"/>
    </xf>
    <xf numFmtId="2" fontId="6" fillId="0" borderId="0" xfId="0" applyNumberFormat="1" applyFont="1" applyFill="1" applyAlignment="1">
      <alignment horizontal="center" vertical="center"/>
    </xf>
    <xf numFmtId="2" fontId="6" fillId="0" borderId="0" xfId="4" applyNumberFormat="1" applyFont="1" applyFill="1" applyAlignment="1">
      <alignment horizontal="left" vertical="center" wrapText="1"/>
    </xf>
    <xf numFmtId="43" fontId="3" fillId="2" borderId="26" xfId="21" applyFont="1" applyFill="1" applyBorder="1" applyAlignment="1">
      <alignment horizontal="center" vertical="center"/>
    </xf>
    <xf numFmtId="0" fontId="5" fillId="0" borderId="11" xfId="4" applyFont="1" applyFill="1" applyBorder="1" applyAlignment="1">
      <alignment vertical="top"/>
    </xf>
    <xf numFmtId="0" fontId="6" fillId="0" borderId="11" xfId="0" applyFont="1" applyFill="1" applyBorder="1" applyAlignment="1">
      <alignment horizontal="left" vertical="center" wrapText="1"/>
    </xf>
    <xf numFmtId="0" fontId="5" fillId="0" borderId="16" xfId="4" applyFont="1" applyFill="1" applyBorder="1" applyAlignment="1">
      <alignment horizontal="left" vertical="center" wrapText="1"/>
    </xf>
    <xf numFmtId="0" fontId="6" fillId="0" borderId="0" xfId="0" applyFont="1" applyAlignment="1">
      <alignment horizontal="center" vertical="center" wrapText="1"/>
    </xf>
    <xf numFmtId="2" fontId="6" fillId="0" borderId="0" xfId="0" applyNumberFormat="1" applyFont="1"/>
    <xf numFmtId="0" fontId="6" fillId="0" borderId="0" xfId="4" applyFont="1" applyAlignment="1">
      <alignment horizontal="left" vertical="top"/>
    </xf>
    <xf numFmtId="2" fontId="6" fillId="0" borderId="0" xfId="4" applyNumberFormat="1" applyFont="1" applyAlignment="1">
      <alignment horizontal="left" vertical="center" wrapText="1"/>
    </xf>
    <xf numFmtId="49" fontId="3" fillId="0" borderId="2" xfId="0" applyNumberFormat="1" applyFont="1" applyBorder="1" applyAlignment="1">
      <alignment vertical="center"/>
    </xf>
    <xf numFmtId="2" fontId="33" fillId="0" borderId="2" xfId="0" applyNumberFormat="1" applyFont="1" applyBorder="1" applyAlignment="1">
      <alignment horizontal="center" vertical="center"/>
    </xf>
    <xf numFmtId="43" fontId="33" fillId="0" borderId="2" xfId="21" applyFont="1" applyBorder="1" applyAlignment="1">
      <alignment horizontal="center" vertical="center"/>
    </xf>
    <xf numFmtId="43" fontId="11" fillId="0" borderId="0" xfId="0" applyNumberFormat="1" applyFont="1"/>
    <xf numFmtId="44" fontId="6" fillId="6" borderId="20" xfId="5" applyFont="1" applyFill="1" applyBorder="1" applyAlignment="1" applyProtection="1">
      <alignment horizontal="left" vertical="center"/>
      <protection locked="0"/>
    </xf>
    <xf numFmtId="44" fontId="6" fillId="6" borderId="21" xfId="5" applyFont="1" applyFill="1" applyBorder="1" applyAlignment="1" applyProtection="1">
      <alignment horizontal="left" vertical="center"/>
      <protection locked="0"/>
    </xf>
    <xf numFmtId="0" fontId="5" fillId="0" borderId="0" xfId="0" applyFont="1" applyBorder="1" applyAlignment="1" applyProtection="1">
      <alignment vertical="center"/>
      <protection locked="0"/>
    </xf>
    <xf numFmtId="0" fontId="6" fillId="0" borderId="0" xfId="4" applyFont="1" applyAlignment="1">
      <alignment horizontal="left" vertical="top"/>
    </xf>
    <xf numFmtId="43" fontId="5" fillId="0" borderId="0" xfId="0" applyNumberFormat="1" applyFont="1" applyBorder="1" applyAlignment="1" applyProtection="1">
      <alignment vertical="center"/>
      <protection locked="0"/>
    </xf>
    <xf numFmtId="0" fontId="34" fillId="0" borderId="0" xfId="0" applyFont="1"/>
    <xf numFmtId="43" fontId="34" fillId="0" borderId="0" xfId="0" applyNumberFormat="1" applyFont="1"/>
    <xf numFmtId="0" fontId="4" fillId="0" borderId="0" xfId="0" applyFont="1" applyBorder="1" applyAlignment="1">
      <alignment vertical="center"/>
    </xf>
    <xf numFmtId="0" fontId="6" fillId="0" borderId="8" xfId="0" applyFont="1" applyBorder="1" applyAlignment="1" applyProtection="1">
      <alignment horizontal="right" vertical="center"/>
      <protection locked="0"/>
    </xf>
    <xf numFmtId="0" fontId="6" fillId="0" borderId="8" xfId="0" applyFont="1" applyBorder="1" applyAlignment="1" applyProtection="1">
      <alignment horizontal="center" vertical="center"/>
      <protection locked="0"/>
    </xf>
    <xf numFmtId="43" fontId="6" fillId="0" borderId="0" xfId="21" applyFont="1" applyAlignment="1">
      <alignment horizontal="center" vertical="center"/>
    </xf>
    <xf numFmtId="2" fontId="4" fillId="0" borderId="0" xfId="0" applyNumberFormat="1" applyFont="1" applyAlignment="1">
      <alignment horizontal="left"/>
    </xf>
    <xf numFmtId="44" fontId="11" fillId="0" borderId="0" xfId="0" applyNumberFormat="1" applyFont="1" applyAlignment="1"/>
    <xf numFmtId="0" fontId="4" fillId="5" borderId="0" xfId="0" applyFont="1" applyFill="1"/>
    <xf numFmtId="43" fontId="16" fillId="0" borderId="0" xfId="0" applyNumberFormat="1" applyFont="1"/>
    <xf numFmtId="0" fontId="6" fillId="0" borderId="0" xfId="4" applyFont="1" applyFill="1" applyAlignment="1">
      <alignment vertical="top"/>
    </xf>
    <xf numFmtId="0" fontId="5" fillId="0" borderId="0" xfId="0" applyFont="1" applyFill="1" applyAlignment="1">
      <alignment horizontal="left" vertical="center"/>
    </xf>
    <xf numFmtId="0" fontId="6" fillId="0" borderId="0" xfId="0" applyFont="1" applyFill="1" applyAlignment="1">
      <alignment horizontal="center" vertical="center"/>
    </xf>
    <xf numFmtId="2" fontId="6" fillId="0" borderId="16" xfId="1" applyNumberFormat="1" applyFont="1" applyFill="1" applyBorder="1" applyAlignment="1">
      <alignment horizontal="center" vertical="center"/>
    </xf>
    <xf numFmtId="4" fontId="5" fillId="0" borderId="16" xfId="1" applyNumberFormat="1" applyFont="1" applyFill="1" applyBorder="1" applyAlignment="1">
      <alignment horizontal="center" vertical="center"/>
    </xf>
    <xf numFmtId="0" fontId="6" fillId="0" borderId="0" xfId="4" applyFont="1" applyBorder="1" applyAlignment="1">
      <alignment horizontal="right" vertical="center" wrapText="1"/>
    </xf>
    <xf numFmtId="0" fontId="5" fillId="0" borderId="0" xfId="4" applyFont="1" applyBorder="1" applyAlignment="1">
      <alignment horizontal="left" vertical="top"/>
    </xf>
    <xf numFmtId="0" fontId="5" fillId="0" borderId="0" xfId="0" applyFont="1" applyBorder="1" applyAlignment="1">
      <alignment horizontal="left" vertical="center"/>
    </xf>
    <xf numFmtId="2" fontId="6" fillId="0" borderId="0" xfId="0" applyNumberFormat="1" applyFont="1" applyBorder="1" applyAlignment="1">
      <alignment horizontal="center" vertical="center"/>
    </xf>
    <xf numFmtId="0" fontId="12" fillId="4" borderId="22" xfId="0" applyFont="1" applyFill="1" applyBorder="1" applyAlignment="1" applyProtection="1">
      <alignment vertical="center"/>
      <protection locked="0"/>
    </xf>
    <xf numFmtId="0" fontId="4" fillId="4" borderId="23" xfId="0" applyFont="1" applyFill="1" applyBorder="1" applyAlignment="1">
      <alignment vertical="center"/>
    </xf>
    <xf numFmtId="44" fontId="3" fillId="4" borderId="25" xfId="0" applyNumberFormat="1" applyFont="1" applyFill="1" applyBorder="1" applyAlignment="1">
      <alignment vertical="center"/>
    </xf>
    <xf numFmtId="0" fontId="12" fillId="4" borderId="23" xfId="0" applyFont="1" applyFill="1" applyBorder="1" applyAlignment="1" applyProtection="1">
      <alignment vertical="center"/>
      <protection locked="0"/>
    </xf>
    <xf numFmtId="49" fontId="5" fillId="0" borderId="2" xfId="1" applyNumberFormat="1" applyFont="1" applyBorder="1" applyAlignment="1">
      <alignment horizontal="left" vertical="center"/>
    </xf>
    <xf numFmtId="0" fontId="5" fillId="0" borderId="2" xfId="1" applyFont="1" applyBorder="1" applyAlignment="1">
      <alignment horizontal="left" vertical="top"/>
    </xf>
    <xf numFmtId="0" fontId="5" fillId="0" borderId="2" xfId="1" applyFont="1" applyBorder="1" applyAlignment="1">
      <alignment horizontal="left" vertical="center"/>
    </xf>
    <xf numFmtId="49" fontId="35" fillId="0" borderId="0" xfId="1" applyNumberFormat="1" applyFont="1" applyAlignment="1">
      <alignment horizontal="lef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top"/>
    </xf>
    <xf numFmtId="49" fontId="36" fillId="3" borderId="2" xfId="1" applyNumberFormat="1" applyFont="1" applyFill="1" applyBorder="1" applyAlignment="1">
      <alignment horizontal="left" vertical="center"/>
    </xf>
    <xf numFmtId="49" fontId="5" fillId="3" borderId="2" xfId="1" applyNumberFormat="1" applyFont="1" applyFill="1" applyBorder="1" applyAlignment="1">
      <alignment horizontal="left" vertical="center"/>
    </xf>
    <xf numFmtId="0" fontId="5" fillId="3" borderId="2" xfId="1" applyFont="1" applyFill="1" applyBorder="1" applyAlignment="1">
      <alignment horizontal="left" vertical="top"/>
    </xf>
    <xf numFmtId="0" fontId="5" fillId="3" borderId="2" xfId="1" applyFont="1" applyFill="1" applyBorder="1" applyAlignment="1">
      <alignment horizontal="left" vertical="center"/>
    </xf>
    <xf numFmtId="0" fontId="35" fillId="0" borderId="0" xfId="1" applyFont="1" applyAlignment="1">
      <alignment horizontal="left" vertical="top"/>
    </xf>
    <xf numFmtId="49" fontId="36" fillId="0" borderId="0" xfId="1" applyNumberFormat="1" applyFont="1" applyAlignment="1">
      <alignment horizontal="left" vertical="center"/>
    </xf>
    <xf numFmtId="165" fontId="12" fillId="0" borderId="26" xfId="21" applyNumberFormat="1" applyFont="1" applyFill="1" applyBorder="1" applyAlignment="1">
      <alignment horizontal="right" vertical="center"/>
    </xf>
    <xf numFmtId="44" fontId="5" fillId="3" borderId="2" xfId="1" applyNumberFormat="1" applyFont="1" applyFill="1" applyBorder="1" applyAlignment="1">
      <alignment horizontal="left" vertical="center"/>
    </xf>
    <xf numFmtId="0" fontId="0" fillId="0" borderId="27" xfId="0" applyBorder="1"/>
    <xf numFmtId="0" fontId="9" fillId="0" borderId="27" xfId="20" applyBorder="1"/>
    <xf numFmtId="0" fontId="0" fillId="0" borderId="24" xfId="0" applyBorder="1"/>
    <xf numFmtId="0" fontId="0" fillId="0" borderId="28" xfId="0" applyBorder="1"/>
    <xf numFmtId="0" fontId="0" fillId="0" borderId="29" xfId="0" applyBorder="1"/>
    <xf numFmtId="0" fontId="0" fillId="0" borderId="30" xfId="0" applyBorder="1"/>
    <xf numFmtId="0" fontId="0" fillId="0" borderId="31" xfId="0" applyBorder="1"/>
    <xf numFmtId="0" fontId="9" fillId="0" borderId="24" xfId="20" applyBorder="1"/>
    <xf numFmtId="0" fontId="0" fillId="0" borderId="2" xfId="0" applyBorder="1"/>
    <xf numFmtId="0" fontId="0" fillId="0" borderId="32" xfId="0" applyBorder="1"/>
    <xf numFmtId="0" fontId="0" fillId="0" borderId="33" xfId="0" applyBorder="1"/>
    <xf numFmtId="0" fontId="0" fillId="0" borderId="34" xfId="0" applyBorder="1"/>
    <xf numFmtId="0" fontId="9" fillId="0" borderId="34" xfId="20" applyBorder="1"/>
    <xf numFmtId="0" fontId="6" fillId="0" borderId="0" xfId="4" applyFont="1" applyAlignment="1">
      <alignment horizontal="left" vertical="top"/>
    </xf>
    <xf numFmtId="0" fontId="37" fillId="0" borderId="0" xfId="4" applyFont="1" applyBorder="1" applyAlignment="1">
      <alignment horizontal="right" vertical="center" wrapText="1"/>
    </xf>
    <xf numFmtId="8" fontId="14" fillId="0" borderId="0" xfId="0" applyNumberFormat="1" applyFont="1"/>
    <xf numFmtId="0" fontId="6" fillId="0" borderId="0" xfId="4" applyFont="1" applyAlignment="1">
      <alignment horizontal="left" vertical="top"/>
    </xf>
    <xf numFmtId="0" fontId="6" fillId="0" borderId="11" xfId="4" applyFont="1" applyFill="1" applyBorder="1" applyAlignment="1">
      <alignment horizontal="left" vertical="center" wrapText="1"/>
    </xf>
    <xf numFmtId="0" fontId="6" fillId="0" borderId="0" xfId="4" applyFont="1" applyFill="1" applyBorder="1" applyAlignment="1">
      <alignment horizontal="right" vertical="center" wrapText="1"/>
    </xf>
    <xf numFmtId="0" fontId="0" fillId="0" borderId="27" xfId="0" applyFill="1" applyBorder="1"/>
    <xf numFmtId="43" fontId="14" fillId="0" borderId="0" xfId="0" applyNumberFormat="1" applyFont="1"/>
    <xf numFmtId="7" fontId="5" fillId="0" borderId="0" xfId="5" applyNumberFormat="1" applyFont="1" applyBorder="1" applyAlignment="1" applyProtection="1">
      <alignment horizontal="right" vertical="center"/>
      <protection locked="0"/>
    </xf>
    <xf numFmtId="43" fontId="5" fillId="0" borderId="0" xfId="21" applyFont="1" applyBorder="1" applyAlignment="1" applyProtection="1">
      <alignment horizontal="right" vertical="center"/>
      <protection locked="0"/>
    </xf>
    <xf numFmtId="0" fontId="5" fillId="0" borderId="0" xfId="4" applyFont="1" applyFill="1" applyAlignment="1">
      <alignment vertical="top"/>
    </xf>
    <xf numFmtId="44" fontId="14" fillId="0" borderId="0" xfId="0" applyNumberFormat="1" applyFont="1"/>
    <xf numFmtId="43" fontId="6" fillId="0" borderId="24" xfId="21" applyFont="1" applyBorder="1" applyAlignment="1">
      <alignment horizontal="center" vertical="center"/>
    </xf>
    <xf numFmtId="8" fontId="14" fillId="0" borderId="0" xfId="0" applyNumberFormat="1" applyFont="1" applyAlignment="1">
      <alignment horizontal="left"/>
    </xf>
    <xf numFmtId="2" fontId="6" fillId="0" borderId="0" xfId="1" applyNumberFormat="1" applyFont="1" applyFill="1" applyBorder="1" applyAlignment="1">
      <alignment horizontal="center" vertical="center"/>
    </xf>
    <xf numFmtId="4" fontId="5" fillId="0" borderId="0" xfId="1" applyNumberFormat="1" applyFont="1" applyFill="1" applyBorder="1" applyAlignment="1">
      <alignment horizontal="center" vertical="center"/>
    </xf>
    <xf numFmtId="43" fontId="33" fillId="0" borderId="2" xfId="21" applyFont="1" applyFill="1" applyBorder="1" applyAlignment="1">
      <alignment horizontal="center" vertical="center"/>
    </xf>
    <xf numFmtId="0" fontId="21" fillId="0" borderId="0" xfId="0" applyFont="1" applyBorder="1" applyAlignment="1">
      <alignment vertical="center"/>
    </xf>
    <xf numFmtId="49" fontId="7" fillId="0" borderId="0" xfId="1" applyNumberFormat="1" applyFont="1" applyBorder="1" applyAlignment="1">
      <alignment horizontal="left" vertical="center" shrinkToFit="1"/>
    </xf>
    <xf numFmtId="0" fontId="7" fillId="0" borderId="0" xfId="1" applyFont="1" applyBorder="1" applyAlignment="1">
      <alignment horizontal="left" vertical="center" wrapText="1"/>
    </xf>
    <xf numFmtId="2" fontId="7" fillId="0" borderId="0" xfId="1" applyNumberFormat="1" applyFont="1" applyBorder="1" applyAlignment="1">
      <alignment horizontal="center" vertical="center" shrinkToFit="1"/>
    </xf>
    <xf numFmtId="4" fontId="6" fillId="0" borderId="0" xfId="3" applyNumberFormat="1" applyFont="1" applyFill="1" applyBorder="1" applyAlignment="1" applyProtection="1">
      <alignment horizontal="center" vertical="center" shrinkToFit="1"/>
    </xf>
    <xf numFmtId="43" fontId="7" fillId="0" borderId="0" xfId="21" applyFont="1" applyFill="1" applyBorder="1" applyAlignment="1" applyProtection="1">
      <alignment horizontal="center" vertical="center" shrinkToFit="1"/>
    </xf>
    <xf numFmtId="0" fontId="6" fillId="0" borderId="0" xfId="1" applyFont="1" applyBorder="1" applyAlignment="1">
      <alignment horizontal="left" vertical="center"/>
    </xf>
    <xf numFmtId="0" fontId="5" fillId="0" borderId="0" xfId="4" applyFont="1" applyFill="1" applyBorder="1" applyAlignment="1">
      <alignment horizontal="left" vertical="top"/>
    </xf>
    <xf numFmtId="0" fontId="5" fillId="0" borderId="0" xfId="0" applyFont="1" applyFill="1" applyBorder="1" applyAlignment="1">
      <alignment horizontal="left" vertical="center"/>
    </xf>
    <xf numFmtId="0" fontId="5" fillId="0" borderId="0"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0" xfId="0" applyFont="1" applyFill="1" applyBorder="1" applyAlignment="1">
      <alignment horizontal="left" vertical="center" wrapText="1"/>
    </xf>
    <xf numFmtId="2" fontId="6" fillId="0" borderId="0" xfId="0" applyNumberFormat="1" applyFont="1" applyFill="1" applyBorder="1" applyAlignment="1">
      <alignment horizontal="center" vertical="center"/>
    </xf>
    <xf numFmtId="43" fontId="5" fillId="0" borderId="0" xfId="21" applyFont="1" applyFill="1" applyBorder="1" applyAlignment="1" applyProtection="1">
      <alignment horizontal="center" vertical="center"/>
    </xf>
    <xf numFmtId="0" fontId="5" fillId="0" borderId="11" xfId="4" applyFont="1" applyBorder="1" applyAlignment="1">
      <alignment horizontal="left" vertical="center" wrapText="1"/>
    </xf>
    <xf numFmtId="0" fontId="5" fillId="0" borderId="0" xfId="4" applyFont="1" applyFill="1" applyBorder="1" applyAlignment="1">
      <alignment vertical="top"/>
    </xf>
    <xf numFmtId="17" fontId="6" fillId="0" borderId="9" xfId="0" applyNumberFormat="1" applyFont="1" applyBorder="1" applyAlignment="1" applyProtection="1">
      <protection locked="0"/>
    </xf>
    <xf numFmtId="0" fontId="5" fillId="0" borderId="11" xfId="0" applyFont="1" applyBorder="1" applyAlignment="1" applyProtection="1">
      <alignment vertical="center"/>
      <protection locked="0"/>
    </xf>
    <xf numFmtId="44" fontId="6" fillId="6" borderId="37" xfId="5" applyFont="1" applyFill="1" applyBorder="1" applyAlignment="1" applyProtection="1">
      <alignment horizontal="left" vertical="center"/>
      <protection locked="0"/>
    </xf>
    <xf numFmtId="0" fontId="6" fillId="0" borderId="0" xfId="0" applyFont="1" applyBorder="1" applyAlignment="1" applyProtection="1">
      <alignment vertical="center"/>
      <protection locked="0"/>
    </xf>
    <xf numFmtId="17" fontId="6" fillId="0" borderId="0" xfId="0" applyNumberFormat="1" applyFont="1" applyBorder="1" applyAlignment="1" applyProtection="1">
      <alignment horizontal="left"/>
      <protection locked="0"/>
    </xf>
    <xf numFmtId="0" fontId="6" fillId="0" borderId="0" xfId="0" applyFont="1" applyBorder="1" applyAlignment="1" applyProtection="1">
      <alignment horizontal="left"/>
      <protection locked="0"/>
    </xf>
    <xf numFmtId="0" fontId="21" fillId="7" borderId="0" xfId="0" applyFont="1" applyFill="1" applyBorder="1" applyAlignment="1">
      <alignment vertical="center"/>
    </xf>
    <xf numFmtId="0" fontId="4" fillId="7" borderId="0" xfId="0" applyFont="1" applyFill="1" applyBorder="1" applyAlignment="1">
      <alignment vertical="center"/>
    </xf>
    <xf numFmtId="7" fontId="5" fillId="7" borderId="0" xfId="5" applyNumberFormat="1" applyFont="1" applyFill="1" applyBorder="1" applyAlignment="1" applyProtection="1">
      <alignment horizontal="right" vertical="center"/>
      <protection locked="0"/>
    </xf>
    <xf numFmtId="0" fontId="5" fillId="4" borderId="2" xfId="4" applyFont="1" applyFill="1" applyBorder="1" applyAlignment="1">
      <alignment horizontal="left" vertical="top"/>
    </xf>
    <xf numFmtId="0" fontId="5" fillId="4" borderId="2" xfId="4" applyFont="1" applyFill="1" applyBorder="1" applyAlignment="1">
      <alignment horizontal="left" vertical="center" wrapText="1"/>
    </xf>
    <xf numFmtId="0" fontId="6" fillId="4" borderId="2" xfId="4" applyFont="1" applyFill="1" applyBorder="1" applyAlignment="1">
      <alignment horizontal="left" vertical="center" wrapText="1"/>
    </xf>
    <xf numFmtId="0" fontId="6" fillId="4" borderId="2" xfId="0" applyFont="1" applyFill="1" applyBorder="1" applyAlignment="1">
      <alignment horizontal="left" vertical="center" wrapText="1"/>
    </xf>
    <xf numFmtId="2" fontId="6" fillId="4" borderId="2" xfId="0" applyNumberFormat="1" applyFont="1" applyFill="1" applyBorder="1" applyAlignment="1">
      <alignment horizontal="center" vertical="center"/>
    </xf>
    <xf numFmtId="43" fontId="6" fillId="4" borderId="2" xfId="21" applyFont="1" applyFill="1" applyBorder="1" applyAlignment="1">
      <alignment horizontal="center" vertical="center"/>
    </xf>
    <xf numFmtId="0" fontId="38" fillId="4" borderId="23" xfId="0" applyFont="1" applyFill="1" applyBorder="1" applyAlignment="1">
      <alignment vertical="center"/>
    </xf>
    <xf numFmtId="7" fontId="35" fillId="4" borderId="35" xfId="5" applyNumberFormat="1" applyFont="1" applyFill="1" applyBorder="1" applyAlignment="1" applyProtection="1">
      <alignment horizontal="right" vertical="center"/>
      <protection locked="0"/>
    </xf>
    <xf numFmtId="7" fontId="35" fillId="4" borderId="23" xfId="5" applyNumberFormat="1" applyFont="1" applyFill="1" applyBorder="1" applyAlignment="1" applyProtection="1">
      <alignment horizontal="right" vertical="center"/>
      <protection locked="0"/>
    </xf>
    <xf numFmtId="43" fontId="35" fillId="4" borderId="26" xfId="21" applyFont="1" applyFill="1" applyBorder="1" applyAlignment="1" applyProtection="1">
      <alignment horizontal="right" vertical="center"/>
      <protection locked="0"/>
    </xf>
    <xf numFmtId="0" fontId="6" fillId="7" borderId="7" xfId="0" applyFont="1" applyFill="1" applyBorder="1" applyAlignment="1" applyProtection="1">
      <alignment vertical="center"/>
      <protection locked="0"/>
    </xf>
    <xf numFmtId="0" fontId="6" fillId="7" borderId="8" xfId="0" applyFont="1" applyFill="1" applyBorder="1" applyAlignment="1" applyProtection="1">
      <alignment vertical="center"/>
      <protection locked="0"/>
    </xf>
    <xf numFmtId="17" fontId="6" fillId="7" borderId="9" xfId="0" applyNumberFormat="1" applyFont="1" applyFill="1" applyBorder="1" applyAlignment="1" applyProtection="1">
      <protection locked="0"/>
    </xf>
    <xf numFmtId="0" fontId="6" fillId="0" borderId="8" xfId="0" applyFont="1" applyBorder="1" applyAlignment="1" applyProtection="1">
      <protection locked="0"/>
    </xf>
    <xf numFmtId="44" fontId="6" fillId="6" borderId="38" xfId="5" applyFont="1" applyFill="1" applyBorder="1" applyAlignment="1" applyProtection="1">
      <alignment horizontal="left" vertical="center"/>
      <protection locked="0"/>
    </xf>
    <xf numFmtId="0" fontId="3" fillId="0" borderId="2" xfId="0" applyFont="1" applyBorder="1" applyAlignment="1">
      <alignment vertical="center"/>
    </xf>
    <xf numFmtId="7" fontId="5" fillId="4" borderId="35" xfId="5" applyNumberFormat="1" applyFont="1" applyFill="1" applyBorder="1" applyAlignment="1" applyProtection="1">
      <alignment horizontal="right" vertical="center"/>
      <protection locked="0"/>
    </xf>
    <xf numFmtId="7" fontId="5" fillId="4" borderId="23" xfId="5"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7" fontId="5" fillId="0" borderId="0" xfId="5" applyNumberFormat="1" applyFont="1" applyFill="1" applyBorder="1" applyAlignment="1" applyProtection="1">
      <alignment horizontal="right" vertical="center"/>
      <protection locked="0"/>
    </xf>
    <xf numFmtId="43" fontId="5" fillId="0" borderId="0" xfId="21" applyFont="1" applyFill="1" applyBorder="1" applyAlignment="1" applyProtection="1">
      <alignment horizontal="right" vertical="center"/>
      <protection locked="0"/>
    </xf>
    <xf numFmtId="43" fontId="21" fillId="7" borderId="0" xfId="21" applyFont="1" applyFill="1" applyBorder="1" applyAlignment="1">
      <alignment vertical="center"/>
    </xf>
    <xf numFmtId="0" fontId="6" fillId="0" borderId="0" xfId="4" applyFont="1" applyAlignment="1">
      <alignment horizontal="left" vertical="top"/>
    </xf>
    <xf numFmtId="0" fontId="6" fillId="0" borderId="0" xfId="4" applyFont="1" applyAlignment="1">
      <alignment horizontal="left" vertical="top"/>
    </xf>
    <xf numFmtId="0" fontId="5" fillId="0" borderId="0" xfId="4" applyFont="1" applyAlignment="1">
      <alignment horizontal="left" vertical="top"/>
    </xf>
    <xf numFmtId="44" fontId="6" fillId="6" borderId="0" xfId="5" applyFont="1" applyFill="1" applyBorder="1" applyAlignment="1" applyProtection="1">
      <alignment horizontal="left" vertical="center"/>
      <protection locked="0"/>
    </xf>
    <xf numFmtId="0" fontId="38" fillId="4" borderId="23" xfId="0" applyFont="1" applyFill="1" applyBorder="1" applyAlignment="1">
      <alignment horizontal="right" vertical="center"/>
    </xf>
    <xf numFmtId="43" fontId="35" fillId="4" borderId="22" xfId="21" applyFont="1" applyFill="1" applyBorder="1" applyAlignment="1" applyProtection="1">
      <alignment horizontal="right" vertical="center"/>
      <protection locked="0"/>
    </xf>
    <xf numFmtId="17" fontId="6" fillId="0" borderId="8" xfId="0" applyNumberFormat="1" applyFont="1" applyBorder="1" applyAlignment="1" applyProtection="1">
      <protection locked="0"/>
    </xf>
    <xf numFmtId="0" fontId="27" fillId="0" borderId="0" xfId="0" applyFont="1" applyAlignment="1" applyProtection="1">
      <alignment horizontal="left" vertical="center"/>
      <protection locked="0"/>
    </xf>
    <xf numFmtId="3" fontId="25" fillId="0" borderId="3" xfId="0" applyNumberFormat="1" applyFont="1" applyBorder="1" applyAlignment="1" applyProtection="1">
      <alignment horizontal="left" vertical="center"/>
      <protection locked="0"/>
    </xf>
    <xf numFmtId="8" fontId="21" fillId="0" borderId="13" xfId="0" applyNumberFormat="1" applyFont="1" applyBorder="1" applyAlignment="1">
      <alignment horizontal="left" vertical="center" indent="1"/>
    </xf>
    <xf numFmtId="0" fontId="21" fillId="0" borderId="13" xfId="0" applyFont="1" applyBorder="1" applyAlignment="1">
      <alignment horizontal="left" vertical="center" indent="1"/>
    </xf>
    <xf numFmtId="0" fontId="21" fillId="0" borderId="14" xfId="0" applyFont="1" applyBorder="1" applyAlignment="1">
      <alignment horizontal="left" vertical="center" indent="1"/>
    </xf>
    <xf numFmtId="8" fontId="12" fillId="0" borderId="16" xfId="0" applyNumberFormat="1" applyFont="1" applyBorder="1" applyAlignment="1" applyProtection="1">
      <alignment horizontal="left" vertical="center" indent="1"/>
      <protection locked="0"/>
    </xf>
    <xf numFmtId="0" fontId="12" fillId="0" borderId="16" xfId="0" applyFont="1" applyBorder="1" applyAlignment="1" applyProtection="1">
      <alignment horizontal="left" vertical="center" indent="1"/>
      <protection locked="0"/>
    </xf>
    <xf numFmtId="0" fontId="12" fillId="0" borderId="17" xfId="0" applyFont="1" applyBorder="1" applyAlignment="1" applyProtection="1">
      <alignment horizontal="left" vertical="center" indent="1"/>
      <protection locked="0"/>
    </xf>
    <xf numFmtId="0" fontId="5" fillId="0" borderId="11" xfId="4" applyFont="1" applyBorder="1" applyAlignment="1">
      <alignment horizontal="left" vertical="top"/>
    </xf>
    <xf numFmtId="0" fontId="5" fillId="0" borderId="0" xfId="4" applyFont="1" applyAlignment="1">
      <alignment horizontal="left" vertical="top"/>
    </xf>
    <xf numFmtId="0" fontId="6" fillId="0" borderId="11" xfId="4" applyFont="1" applyBorder="1" applyAlignment="1">
      <alignment horizontal="left" vertical="top"/>
    </xf>
    <xf numFmtId="0" fontId="6" fillId="0" borderId="0" xfId="4" applyFont="1" applyAlignment="1">
      <alignment horizontal="left" vertical="top"/>
    </xf>
    <xf numFmtId="8" fontId="3" fillId="0" borderId="12" xfId="0" applyNumberFormat="1"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12" fillId="0" borderId="15" xfId="0" applyFont="1" applyBorder="1" applyAlignment="1" applyProtection="1">
      <alignment horizontal="left" vertical="center" indent="1"/>
      <protection locked="0"/>
    </xf>
    <xf numFmtId="9" fontId="12" fillId="7" borderId="10" xfId="0" applyNumberFormat="1" applyFont="1" applyFill="1" applyBorder="1" applyAlignment="1" applyProtection="1">
      <alignment horizontal="left" vertical="top" indent="1"/>
      <protection locked="0"/>
    </xf>
    <xf numFmtId="0" fontId="12" fillId="7" borderId="11" xfId="0" applyFont="1" applyFill="1" applyBorder="1" applyAlignment="1" applyProtection="1">
      <alignment horizontal="left" vertical="top" indent="1"/>
      <protection locked="0"/>
    </xf>
    <xf numFmtId="0" fontId="12" fillId="7" borderId="36" xfId="0" applyFont="1" applyFill="1" applyBorder="1" applyAlignment="1" applyProtection="1">
      <alignment horizontal="left" vertical="top" indent="1"/>
      <protection locked="0"/>
    </xf>
    <xf numFmtId="0" fontId="7" fillId="0" borderId="0" xfId="0" applyFont="1" applyAlignment="1" applyProtection="1">
      <alignment horizontal="left" vertical="center" wrapText="1"/>
      <protection locked="0"/>
    </xf>
  </cellXfs>
  <cellStyles count="22">
    <cellStyle name="Hipervínculo" xfId="6" builtinId="8" hidden="1"/>
    <cellStyle name="Hipervínculo" xfId="8" builtinId="8" hidden="1"/>
    <cellStyle name="Hipervínculo" xfId="20" builtinId="8"/>
    <cellStyle name="Hipervínculo visitado" xfId="7"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Millares" xfId="21" builtinId="3"/>
    <cellStyle name="Millares 3" xfId="3"/>
    <cellStyle name="Moneda" xfId="5" builtinId="4"/>
    <cellStyle name="Normal" xfId="0" builtinId="0"/>
    <cellStyle name="Normal 4" xfId="1"/>
    <cellStyle name="Normal 4 2" xfId="4"/>
    <cellStyle name="Porcentaje 2" xfId="2"/>
  </cellStyles>
  <dxfs count="0"/>
  <tableStyles count="0" defaultTableStyle="TableStyleMedium2" defaultPivotStyle="PivotStyleLight16"/>
  <colors>
    <mruColors>
      <color rgb="FFB8CDAB"/>
      <color rgb="FFB9CEAC"/>
      <color rgb="FFCCFF33"/>
      <color rgb="FFFF33CC"/>
      <color rgb="FF9966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129541</xdr:rowOff>
    </xdr:from>
    <xdr:to>
      <xdr:col>0</xdr:col>
      <xdr:colOff>868680</xdr:colOff>
      <xdr:row>5</xdr:row>
      <xdr:rowOff>121921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9541"/>
          <a:ext cx="868680" cy="8686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lanta@milanta.com" TargetMode="External"/><Relationship Id="rId1" Type="http://schemas.openxmlformats.org/officeDocument/2006/relationships/hyperlink" Target="http://www.milanta.ne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orbo.com/flooring/es-es/productos/vinilico-heterogeneo/c2n2td" TargetMode="External"/><Relationship Id="rId2" Type="http://schemas.openxmlformats.org/officeDocument/2006/relationships/hyperlink" Target="mailto:albert.climent@forbo.com" TargetMode="External"/><Relationship Id="rId1" Type="http://schemas.openxmlformats.org/officeDocument/2006/relationships/hyperlink" Target="https://www.decustik.com/ca/productes/panells-acustics/panell-acustic-perforat-sistema-pap/" TargetMode="External"/><Relationship Id="rId4" Type="http://schemas.openxmlformats.org/officeDocument/2006/relationships/hyperlink" Target="https://mcdgrup.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ledsc4.com/es/productos/15-4924-m1" TargetMode="External"/><Relationship Id="rId2" Type="http://schemas.openxmlformats.org/officeDocument/2006/relationships/hyperlink" Target="https://app.vibia.com/project/421288/product/678c2cafc358cb5a437a6446/attributes-configurator" TargetMode="External"/><Relationship Id="rId1" Type="http://schemas.openxmlformats.org/officeDocument/2006/relationships/hyperlink" Target="https://www.arkoslight.com/productos/drum01/" TargetMode="External"/><Relationship Id="rId5" Type="http://schemas.openxmlformats.org/officeDocument/2006/relationships/printerSettings" Target="../printerSettings/printerSettings7.bin"/><Relationship Id="rId4" Type="http://schemas.openxmlformats.org/officeDocument/2006/relationships/hyperlink" Target="https://www.lamparas.es/plafones-de-techo/24477-plafon-techo-moon-ii-acb-843039015158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view="pageLayout" topLeftCell="A7" zoomScaleNormal="85" zoomScaleSheetLayoutView="85" workbookViewId="0">
      <selection activeCell="E33" sqref="E33"/>
    </sheetView>
  </sheetViews>
  <sheetFormatPr baseColWidth="10" defaultColWidth="11.44140625" defaultRowHeight="14.4" x14ac:dyDescent="0.3"/>
  <cols>
    <col min="1" max="3" width="12.5546875" style="35" customWidth="1"/>
    <col min="4" max="4" width="12.6640625" style="35" customWidth="1"/>
    <col min="5" max="5" width="11" style="35" customWidth="1"/>
    <col min="6" max="6" width="11.5546875" style="35" customWidth="1"/>
    <col min="7" max="7" width="14" style="35" customWidth="1"/>
    <col min="8" max="8" width="11.44140625" style="35"/>
    <col min="9" max="9" width="28.5546875" style="35" customWidth="1"/>
    <col min="10" max="16384" width="11.44140625" style="35"/>
  </cols>
  <sheetData>
    <row r="1" spans="1:8" s="31" customFormat="1" ht="14.1" customHeight="1" x14ac:dyDescent="0.25">
      <c r="A1" s="30"/>
      <c r="B1" s="30"/>
      <c r="C1" s="30"/>
      <c r="D1" s="30"/>
      <c r="E1" s="30"/>
      <c r="F1" s="30"/>
      <c r="G1" s="30"/>
    </row>
    <row r="2" spans="1:8" s="31" customFormat="1" ht="14.1" customHeight="1" x14ac:dyDescent="0.25">
      <c r="A2" s="30"/>
      <c r="B2" s="30"/>
      <c r="C2" s="30"/>
      <c r="D2" s="30"/>
      <c r="E2" s="30"/>
      <c r="F2" s="30"/>
      <c r="G2" s="30"/>
    </row>
    <row r="3" spans="1:8" s="31" customFormat="1" ht="14.1" customHeight="1" x14ac:dyDescent="0.25">
      <c r="A3" s="30"/>
      <c r="B3" s="30"/>
      <c r="C3" s="30"/>
      <c r="D3" s="30"/>
      <c r="E3" s="32"/>
      <c r="F3" s="30"/>
      <c r="G3" s="30"/>
    </row>
    <row r="4" spans="1:8" s="31" customFormat="1" ht="14.1" customHeight="1" x14ac:dyDescent="0.25">
      <c r="A4" s="30"/>
      <c r="B4" s="30"/>
      <c r="C4" s="30"/>
      <c r="D4" s="30"/>
      <c r="E4" s="33"/>
      <c r="F4" s="30"/>
      <c r="G4" s="30"/>
    </row>
    <row r="5" spans="1:8" s="31" customFormat="1" ht="14.1" customHeight="1" x14ac:dyDescent="0.25">
      <c r="A5" s="30"/>
      <c r="B5" s="30"/>
      <c r="C5" s="30"/>
      <c r="D5" s="30"/>
      <c r="E5" s="30"/>
      <c r="F5" s="30"/>
      <c r="G5" s="30"/>
    </row>
    <row r="6" spans="1:8" s="31" customFormat="1" ht="14.1" customHeight="1" x14ac:dyDescent="0.25">
      <c r="A6" s="30"/>
      <c r="B6" s="30"/>
      <c r="C6" s="30"/>
      <c r="D6" s="30"/>
      <c r="E6" s="30"/>
      <c r="F6" s="30"/>
      <c r="G6" s="30"/>
    </row>
    <row r="7" spans="1:8" s="31" customFormat="1" ht="14.1" customHeight="1" x14ac:dyDescent="0.25">
      <c r="A7" s="85" t="s">
        <v>29</v>
      </c>
      <c r="B7" s="55"/>
      <c r="C7" s="55"/>
      <c r="D7" s="55"/>
      <c r="E7" s="55"/>
      <c r="F7" s="55"/>
      <c r="G7" s="55"/>
    </row>
    <row r="8" spans="1:8" s="31" customFormat="1" ht="14.1" customHeight="1" x14ac:dyDescent="0.25">
      <c r="A8" s="86" t="s">
        <v>31</v>
      </c>
      <c r="B8" s="55"/>
      <c r="C8" s="55"/>
      <c r="D8" s="55"/>
      <c r="E8" s="56" t="s">
        <v>13</v>
      </c>
      <c r="F8" s="55"/>
      <c r="G8" s="55"/>
    </row>
    <row r="9" spans="1:8" s="31" customFormat="1" ht="14.1" customHeight="1" x14ac:dyDescent="0.35">
      <c r="A9" s="54" t="s">
        <v>37</v>
      </c>
      <c r="B9" s="55"/>
      <c r="C9" s="55"/>
      <c r="D9" s="57"/>
      <c r="E9" s="83" t="str">
        <f ca="1">CONCATENATE("Barcelona, a ",TEXT(TODAY(),"dd MMMM aaaa"))</f>
        <v>Barcelona, a 06 maig 2025</v>
      </c>
      <c r="F9" s="84"/>
      <c r="G9" s="55"/>
    </row>
    <row r="10" spans="1:8" s="31" customFormat="1" ht="14.1" customHeight="1" x14ac:dyDescent="0.35">
      <c r="A10" s="54" t="s">
        <v>38</v>
      </c>
      <c r="B10" s="55"/>
      <c r="C10" s="55"/>
      <c r="D10" s="57"/>
      <c r="H10" s="32"/>
    </row>
    <row r="11" spans="1:8" s="31" customFormat="1" ht="14.1" customHeight="1" x14ac:dyDescent="0.35">
      <c r="A11" s="86" t="s">
        <v>30</v>
      </c>
      <c r="B11" s="55"/>
      <c r="C11" s="55"/>
      <c r="D11" s="57"/>
      <c r="E11" s="57"/>
      <c r="F11" s="57"/>
      <c r="G11" s="55"/>
      <c r="H11" s="32"/>
    </row>
    <row r="12" spans="1:8" s="31" customFormat="1" ht="14.1" customHeight="1" x14ac:dyDescent="0.35">
      <c r="B12" s="55"/>
      <c r="C12" s="55"/>
      <c r="D12" s="57"/>
      <c r="E12" s="57"/>
      <c r="F12" s="57"/>
      <c r="G12" s="55"/>
    </row>
    <row r="13" spans="1:8" s="31" customFormat="1" ht="14.1" customHeight="1" x14ac:dyDescent="0.25">
      <c r="A13" s="59"/>
      <c r="B13" s="55"/>
      <c r="C13" s="55"/>
      <c r="D13" s="55"/>
      <c r="E13" s="58"/>
      <c r="F13" s="55"/>
      <c r="G13" s="55"/>
    </row>
    <row r="14" spans="1:8" s="31" customFormat="1" ht="14.1" customHeight="1" x14ac:dyDescent="0.25">
      <c r="A14" s="59"/>
      <c r="B14" s="55"/>
      <c r="C14" s="55"/>
      <c r="D14" s="55"/>
      <c r="E14" s="58"/>
      <c r="F14" s="55"/>
      <c r="G14" s="55"/>
    </row>
    <row r="15" spans="1:8" s="31" customFormat="1" ht="16.2" x14ac:dyDescent="0.25">
      <c r="A15" s="269" t="s">
        <v>368</v>
      </c>
      <c r="B15" s="269"/>
      <c r="C15" s="269"/>
      <c r="D15" s="269"/>
      <c r="E15" s="269"/>
      <c r="F15" s="269"/>
      <c r="G15" s="269"/>
    </row>
    <row r="16" spans="1:8" s="31" customFormat="1" x14ac:dyDescent="0.25">
      <c r="A16" s="60"/>
      <c r="B16" s="60"/>
      <c r="C16" s="60"/>
      <c r="D16" s="61"/>
      <c r="E16" s="61"/>
      <c r="F16" s="60"/>
      <c r="G16" s="62"/>
    </row>
    <row r="17" spans="1:7" s="31" customFormat="1" x14ac:dyDescent="0.25">
      <c r="A17" s="63" t="s">
        <v>15</v>
      </c>
      <c r="B17" s="64"/>
      <c r="C17" s="60"/>
      <c r="D17" s="61"/>
      <c r="E17" s="61"/>
      <c r="F17" s="60"/>
      <c r="G17" s="60"/>
    </row>
    <row r="18" spans="1:7" s="31" customFormat="1" ht="4.2" customHeight="1" x14ac:dyDescent="0.25">
      <c r="A18" s="65"/>
      <c r="B18" s="65"/>
      <c r="C18" s="65"/>
      <c r="D18" s="65"/>
      <c r="E18" s="65"/>
      <c r="F18" s="65"/>
      <c r="G18" s="65"/>
    </row>
    <row r="19" spans="1:7" s="31" customFormat="1" x14ac:dyDescent="0.25">
      <c r="A19" s="66" t="s">
        <v>32</v>
      </c>
      <c r="B19" s="66" t="s">
        <v>39</v>
      </c>
      <c r="C19" s="67"/>
      <c r="D19" s="68"/>
      <c r="E19" s="68"/>
      <c r="F19" s="66"/>
      <c r="G19" s="68"/>
    </row>
    <row r="20" spans="1:7" s="31" customFormat="1" ht="15" customHeight="1" x14ac:dyDescent="0.25">
      <c r="A20" s="69" t="s">
        <v>14</v>
      </c>
      <c r="B20" s="70"/>
      <c r="C20" s="70"/>
      <c r="D20" s="71"/>
      <c r="E20" s="72" t="s">
        <v>4</v>
      </c>
      <c r="F20" s="270"/>
      <c r="G20" s="270"/>
    </row>
    <row r="21" spans="1:7" s="31" customFormat="1" x14ac:dyDescent="0.25">
      <c r="A21" s="69" t="s">
        <v>33</v>
      </c>
      <c r="B21" s="73"/>
      <c r="C21" s="74"/>
      <c r="D21" s="75"/>
      <c r="E21" s="69" t="s">
        <v>11</v>
      </c>
      <c r="F21" s="69"/>
      <c r="G21" s="76"/>
    </row>
    <row r="22" spans="1:7" s="31" customFormat="1" x14ac:dyDescent="0.25">
      <c r="A22" s="69" t="s">
        <v>34</v>
      </c>
      <c r="B22" s="77"/>
      <c r="C22" s="74"/>
      <c r="D22" s="75"/>
      <c r="E22" s="69" t="s">
        <v>36</v>
      </c>
      <c r="F22" s="69" t="s">
        <v>5</v>
      </c>
      <c r="G22" s="76"/>
    </row>
    <row r="23" spans="1:7" s="31" customFormat="1" ht="4.2" customHeight="1" x14ac:dyDescent="0.25">
      <c r="A23" s="72"/>
      <c r="B23" s="73"/>
      <c r="C23" s="70"/>
      <c r="D23" s="71"/>
      <c r="E23" s="72"/>
      <c r="F23" s="72"/>
      <c r="G23" s="78"/>
    </row>
    <row r="24" spans="1:7" s="31" customFormat="1" x14ac:dyDescent="0.25">
      <c r="A24" s="72" t="s">
        <v>35</v>
      </c>
      <c r="B24" s="79" t="s">
        <v>40</v>
      </c>
      <c r="C24" s="70"/>
      <c r="D24" s="71"/>
      <c r="E24" s="72" t="s">
        <v>4</v>
      </c>
      <c r="F24" s="72" t="s">
        <v>5</v>
      </c>
      <c r="G24" s="78"/>
    </row>
    <row r="25" spans="1:7" s="31" customFormat="1" x14ac:dyDescent="0.25">
      <c r="A25" s="60"/>
      <c r="B25" s="80"/>
      <c r="C25" s="81"/>
      <c r="D25" s="82"/>
      <c r="E25" s="82"/>
      <c r="F25" s="60"/>
      <c r="G25" s="64"/>
    </row>
    <row r="26" spans="1:7" s="31" customFormat="1" x14ac:dyDescent="0.25">
      <c r="A26" s="55"/>
      <c r="B26" s="55"/>
      <c r="C26" s="55"/>
      <c r="D26" s="55"/>
      <c r="E26" s="55"/>
      <c r="F26" s="55"/>
      <c r="G26" s="55"/>
    </row>
    <row r="27" spans="1:7" s="31" customFormat="1" ht="4.2" customHeight="1" x14ac:dyDescent="0.25">
      <c r="A27" s="55"/>
      <c r="B27" s="55"/>
      <c r="C27" s="55"/>
      <c r="D27" s="55"/>
      <c r="E27" s="55"/>
      <c r="F27" s="55"/>
      <c r="G27" s="55"/>
    </row>
    <row r="28" spans="1:7" s="31" customFormat="1" x14ac:dyDescent="0.25">
      <c r="A28" s="55"/>
      <c r="B28" s="55"/>
      <c r="C28" s="55"/>
      <c r="D28" s="55"/>
      <c r="E28" s="55"/>
      <c r="F28" s="55"/>
      <c r="G28" s="55"/>
    </row>
    <row r="29" spans="1:7" s="31" customFormat="1" x14ac:dyDescent="0.25">
      <c r="A29" s="55"/>
      <c r="B29" s="55"/>
      <c r="C29" s="55"/>
      <c r="D29" s="55"/>
      <c r="E29" s="55"/>
      <c r="F29" s="55"/>
      <c r="G29" s="55"/>
    </row>
    <row r="30" spans="1:7" s="31" customFormat="1" x14ac:dyDescent="0.25">
      <c r="A30" s="55"/>
      <c r="B30" s="55"/>
      <c r="C30" s="55"/>
      <c r="D30" s="55"/>
      <c r="E30" s="55"/>
      <c r="F30" s="55"/>
      <c r="G30" s="55"/>
    </row>
    <row r="31" spans="1:7" s="31" customFormat="1" x14ac:dyDescent="0.25">
      <c r="A31" s="55"/>
      <c r="B31" s="55"/>
      <c r="C31" s="55"/>
      <c r="D31" s="55"/>
      <c r="E31" s="55"/>
      <c r="F31" s="55"/>
      <c r="G31" s="55"/>
    </row>
    <row r="32" spans="1:7" s="31" customFormat="1" x14ac:dyDescent="0.25">
      <c r="A32" s="55"/>
      <c r="B32" s="55"/>
      <c r="C32" s="55"/>
      <c r="D32" s="55"/>
      <c r="E32" s="55"/>
      <c r="F32" s="55"/>
      <c r="G32" s="55"/>
    </row>
    <row r="33" spans="1:7" s="31" customFormat="1" ht="14.1" customHeight="1" x14ac:dyDescent="0.25">
      <c r="A33" s="55"/>
      <c r="B33" s="55"/>
      <c r="C33" s="55"/>
      <c r="D33" s="55"/>
      <c r="E33" s="55"/>
      <c r="F33" s="55"/>
      <c r="G33" s="55"/>
    </row>
    <row r="34" spans="1:7" s="31" customFormat="1" ht="14.1" customHeight="1" x14ac:dyDescent="0.25">
      <c r="A34" s="55"/>
      <c r="B34" s="55"/>
      <c r="C34" s="55"/>
      <c r="D34" s="55"/>
      <c r="E34" s="55"/>
      <c r="F34" s="55"/>
      <c r="G34" s="55"/>
    </row>
    <row r="35" spans="1:7" s="31" customFormat="1" ht="14.1" customHeight="1" x14ac:dyDescent="0.25">
      <c r="A35" s="55"/>
      <c r="B35" s="55"/>
      <c r="C35" s="55"/>
      <c r="D35" s="55"/>
      <c r="E35" s="55"/>
      <c r="F35" s="55"/>
      <c r="G35" s="55"/>
    </row>
    <row r="36" spans="1:7" s="31" customFormat="1" ht="14.1" customHeight="1" x14ac:dyDescent="0.25">
      <c r="A36" s="55"/>
      <c r="B36" s="55"/>
      <c r="C36" s="55"/>
      <c r="D36" s="55"/>
      <c r="E36" s="55"/>
      <c r="F36" s="55"/>
      <c r="G36" s="55"/>
    </row>
    <row r="37" spans="1:7" s="31" customFormat="1" ht="14.1" customHeight="1" x14ac:dyDescent="0.25">
      <c r="A37" s="55"/>
      <c r="B37" s="55"/>
      <c r="C37" s="55"/>
      <c r="D37" s="55"/>
      <c r="E37" s="55"/>
      <c r="F37" s="55"/>
      <c r="G37" s="55"/>
    </row>
    <row r="38" spans="1:7" s="31" customFormat="1" ht="14.1" customHeight="1" x14ac:dyDescent="0.25">
      <c r="A38" s="55"/>
      <c r="B38" s="55"/>
      <c r="C38" s="55"/>
      <c r="D38" s="55"/>
      <c r="E38" s="55"/>
      <c r="F38" s="55"/>
      <c r="G38" s="55"/>
    </row>
    <row r="39" spans="1:7" s="31" customFormat="1" ht="14.1" customHeight="1" x14ac:dyDescent="0.25">
      <c r="A39" s="55"/>
      <c r="B39" s="55"/>
      <c r="C39" s="55"/>
      <c r="D39" s="55"/>
      <c r="E39" s="55"/>
      <c r="F39" s="55"/>
      <c r="G39" s="55"/>
    </row>
    <row r="40" spans="1:7" s="31" customFormat="1" ht="14.1" customHeight="1" x14ac:dyDescent="0.25">
      <c r="A40" s="55"/>
      <c r="B40" s="55"/>
      <c r="C40" s="55"/>
      <c r="D40" s="55"/>
      <c r="E40" s="55"/>
      <c r="F40" s="55"/>
      <c r="G40" s="55"/>
    </row>
    <row r="41" spans="1:7" s="31" customFormat="1" ht="14.1" customHeight="1" x14ac:dyDescent="0.25">
      <c r="A41" s="30"/>
      <c r="B41" s="30"/>
      <c r="C41" s="30"/>
      <c r="D41" s="30"/>
      <c r="E41" s="30"/>
      <c r="F41" s="30"/>
      <c r="G41" s="30"/>
    </row>
    <row r="42" spans="1:7" s="31" customFormat="1" ht="14.1" customHeight="1" x14ac:dyDescent="0.25">
      <c r="A42" s="30"/>
      <c r="B42" s="30"/>
      <c r="C42" s="30"/>
      <c r="D42" s="30"/>
      <c r="E42" s="30"/>
      <c r="F42" s="30"/>
      <c r="G42" s="30"/>
    </row>
    <row r="43" spans="1:7" s="31" customFormat="1" ht="14.1" customHeight="1" x14ac:dyDescent="0.25">
      <c r="A43" s="30"/>
      <c r="B43" s="30"/>
      <c r="C43" s="30"/>
      <c r="D43" s="30"/>
      <c r="E43" s="30"/>
      <c r="F43" s="30"/>
      <c r="G43" s="30"/>
    </row>
    <row r="44" spans="1:7" s="31" customFormat="1" ht="14.1" customHeight="1" x14ac:dyDescent="0.25">
      <c r="A44" s="30"/>
      <c r="B44" s="30"/>
      <c r="C44" s="30"/>
      <c r="D44" s="30"/>
      <c r="E44" s="30"/>
      <c r="F44" s="30"/>
      <c r="G44" s="30"/>
    </row>
    <row r="45" spans="1:7" s="31" customFormat="1" ht="14.1" customHeight="1" x14ac:dyDescent="0.25">
      <c r="A45" s="30"/>
      <c r="B45" s="30"/>
      <c r="C45" s="30"/>
      <c r="D45" s="30"/>
      <c r="E45" s="30"/>
      <c r="F45" s="30"/>
      <c r="G45" s="30"/>
    </row>
    <row r="46" spans="1:7" s="31" customFormat="1" ht="14.1" customHeight="1" x14ac:dyDescent="0.25">
      <c r="A46" s="30"/>
      <c r="B46" s="30"/>
      <c r="C46" s="30"/>
      <c r="D46" s="30"/>
      <c r="E46" s="30"/>
      <c r="F46" s="30"/>
      <c r="G46" s="30"/>
    </row>
    <row r="47" spans="1:7" s="31" customFormat="1" ht="14.1" customHeight="1" x14ac:dyDescent="0.25">
      <c r="A47" s="30"/>
      <c r="B47" s="30"/>
      <c r="C47" s="30"/>
      <c r="D47" s="30"/>
      <c r="E47" s="30"/>
      <c r="F47" s="30"/>
      <c r="G47" s="30"/>
    </row>
    <row r="48" spans="1:7" s="31" customFormat="1" ht="14.1" customHeight="1" x14ac:dyDescent="0.25">
      <c r="A48" s="30"/>
      <c r="B48" s="30"/>
      <c r="C48" s="30"/>
      <c r="D48" s="30"/>
      <c r="E48" s="30"/>
      <c r="F48" s="30"/>
      <c r="G48" s="30"/>
    </row>
    <row r="49" spans="1:7" s="31" customFormat="1" ht="14.1" customHeight="1" x14ac:dyDescent="0.25">
      <c r="A49" s="30"/>
      <c r="B49" s="30"/>
      <c r="C49" s="30"/>
      <c r="D49" s="30"/>
      <c r="E49" s="30"/>
      <c r="F49" s="30"/>
      <c r="G49" s="30"/>
    </row>
    <row r="50" spans="1:7" s="31" customFormat="1" ht="14.1" customHeight="1" x14ac:dyDescent="0.25">
      <c r="A50" s="30"/>
      <c r="B50" s="30"/>
      <c r="C50" s="30"/>
      <c r="D50" s="30"/>
      <c r="E50" s="30"/>
      <c r="F50" s="30"/>
      <c r="G50" s="30"/>
    </row>
    <row r="51" spans="1:7" s="31" customFormat="1" ht="14.1" customHeight="1" x14ac:dyDescent="0.25">
      <c r="A51" s="30"/>
      <c r="B51" s="30"/>
      <c r="C51" s="30"/>
      <c r="D51" s="30"/>
      <c r="E51" s="30"/>
      <c r="F51" s="30"/>
      <c r="G51" s="30"/>
    </row>
    <row r="52" spans="1:7" ht="14.1" customHeight="1" x14ac:dyDescent="0.3">
      <c r="A52" s="34"/>
      <c r="B52" s="34"/>
      <c r="C52" s="34"/>
      <c r="D52" s="34"/>
      <c r="E52" s="34"/>
      <c r="F52" s="34"/>
      <c r="G52" s="34"/>
    </row>
    <row r="53" spans="1:7" x14ac:dyDescent="0.3">
      <c r="A53" s="34"/>
      <c r="B53" s="34"/>
      <c r="C53" s="34"/>
      <c r="D53" s="34"/>
      <c r="E53" s="34"/>
      <c r="F53" s="34"/>
      <c r="G53" s="34"/>
    </row>
    <row r="54" spans="1:7" x14ac:dyDescent="0.3">
      <c r="A54" s="34"/>
      <c r="B54" s="34"/>
      <c r="C54" s="34"/>
      <c r="D54" s="34"/>
      <c r="E54" s="34"/>
      <c r="F54" s="34"/>
      <c r="G54" s="34"/>
    </row>
  </sheetData>
  <mergeCells count="2">
    <mergeCell ref="A15:G15"/>
    <mergeCell ref="F20:G20"/>
  </mergeCells>
  <phoneticPr fontId="8" type="noConversion"/>
  <hyperlinks>
    <hyperlink ref="A11" r:id="rId1"/>
    <hyperlink ref="A8" r:id="rId2"/>
  </hyperlinks>
  <pageMargins left="0.70866141732283472" right="0.70866141732283472" top="0.70866141732283472" bottom="1.1023622047244095" header="0" footer="0.39370078740157483"/>
  <pageSetup paperSize="9" orientation="portrait" horizontalDpi="4294967292" verticalDpi="4294967292" r:id="rId3"/>
  <headerFooter>
    <oddFooter xml:space="preserve">&amp;C&amp;"Swiss 721 Light Condensed BT,Normal"&amp;8&amp;K000000
&amp;"Montserrat,Normal"MILANTA 
C/ Noguera Pallaresa, 10 baixos, 08014 Barcelona
www.milanta.net
</oddFooter>
  </headerFooter>
  <colBreaks count="1" manualBreakCount="1">
    <brk id="7" max="1048575" man="1"/>
  </colBreaks>
  <drawing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7"/>
  <sheetViews>
    <sheetView view="pageBreakPreview" topLeftCell="A373" zoomScale="115" zoomScaleNormal="100" zoomScaleSheetLayoutView="115" workbookViewId="0">
      <selection activeCell="J375" sqref="J375"/>
    </sheetView>
  </sheetViews>
  <sheetFormatPr baseColWidth="10" defaultColWidth="11.44140625" defaultRowHeight="12" x14ac:dyDescent="0.25"/>
  <cols>
    <col min="1" max="1" width="5.33203125" style="10" bestFit="1" customWidth="1"/>
    <col min="2" max="2" width="2.77734375" style="10" customWidth="1"/>
    <col min="3" max="3" width="50.109375" style="10" customWidth="1"/>
    <col min="4" max="5" width="5.6640625" style="10" customWidth="1"/>
    <col min="6" max="6" width="7.88671875" style="10" customWidth="1"/>
    <col min="7" max="7" width="10.88671875" style="10" hidden="1" customWidth="1"/>
    <col min="8" max="8" width="13.77734375" style="107" hidden="1" customWidth="1"/>
    <col min="9" max="9" width="10.33203125" style="10" customWidth="1"/>
    <col min="10" max="10" width="8.77734375" style="10" customWidth="1"/>
    <col min="11" max="11" width="1.44140625" style="10" customWidth="1"/>
    <col min="12" max="12" width="20.33203125" style="10" customWidth="1"/>
    <col min="13" max="13" width="6.33203125" style="10" customWidth="1"/>
    <col min="14" max="14" width="11.44140625" style="10"/>
    <col min="15" max="15" width="9.33203125" style="10" customWidth="1"/>
    <col min="16" max="16" width="1.6640625" style="10" customWidth="1"/>
    <col min="17" max="16384" width="11.44140625" style="10"/>
  </cols>
  <sheetData>
    <row r="1" spans="1:15" s="9" customFormat="1" ht="15.6" x14ac:dyDescent="0.3">
      <c r="A1" s="271" t="str">
        <f>PORTADA!A15</f>
        <v>Avantprojecte de reforma espai interior de la Ludoteca de Castellar del Vallès</v>
      </c>
      <c r="B1" s="272"/>
      <c r="C1" s="272"/>
      <c r="D1" s="272"/>
      <c r="E1" s="272"/>
      <c r="F1" s="272"/>
      <c r="G1" s="272"/>
      <c r="H1" s="273"/>
      <c r="I1" s="1"/>
      <c r="J1" s="1"/>
      <c r="K1" s="1"/>
      <c r="L1" s="1"/>
    </row>
    <row r="2" spans="1:15" s="9" customFormat="1" ht="14.4" x14ac:dyDescent="0.3">
      <c r="A2" s="274" t="str">
        <f>PORTADA!E8</f>
        <v>AMIDAMENTS</v>
      </c>
      <c r="B2" s="275"/>
      <c r="C2" s="275"/>
      <c r="D2" s="275"/>
      <c r="E2" s="275"/>
      <c r="F2" s="275"/>
      <c r="G2" s="275"/>
      <c r="H2" s="276"/>
      <c r="I2" s="1"/>
      <c r="J2" s="1"/>
      <c r="K2" s="1"/>
      <c r="L2" s="1"/>
    </row>
    <row r="3" spans="1:15" s="9" customFormat="1" ht="12.75" customHeight="1" thickBot="1" x14ac:dyDescent="0.35">
      <c r="A3" s="8"/>
      <c r="B3" s="8"/>
      <c r="C3" s="8"/>
      <c r="D3" s="8"/>
      <c r="E3" s="8"/>
      <c r="F3" s="253"/>
      <c r="G3" s="253"/>
      <c r="H3" s="231">
        <v>45748</v>
      </c>
      <c r="I3" s="1"/>
      <c r="J3" s="1"/>
      <c r="K3" s="1"/>
      <c r="L3" s="1"/>
    </row>
    <row r="4" spans="1:15" s="9" customFormat="1" ht="12.75" customHeight="1" x14ac:dyDescent="0.3">
      <c r="A4" s="234"/>
      <c r="B4" s="234"/>
      <c r="C4" s="234"/>
      <c r="D4" s="234"/>
      <c r="E4" s="234"/>
      <c r="F4" s="235"/>
      <c r="G4" s="236"/>
      <c r="H4" s="236"/>
      <c r="I4" s="1"/>
      <c r="J4" s="1"/>
      <c r="K4" s="1"/>
      <c r="L4" s="1"/>
    </row>
    <row r="5" spans="1:15" ht="15.6" x14ac:dyDescent="0.25">
      <c r="A5" s="237" t="s">
        <v>403</v>
      </c>
      <c r="B5" s="238"/>
      <c r="C5" s="238"/>
      <c r="D5" s="238"/>
      <c r="E5" s="238"/>
      <c r="F5" s="239"/>
      <c r="G5" s="239"/>
      <c r="H5" s="261">
        <f>H277</f>
        <v>66161.441448114289</v>
      </c>
      <c r="I5" s="209"/>
    </row>
    <row r="6" spans="1:15" s="9" customFormat="1" ht="14.4" x14ac:dyDescent="0.3">
      <c r="A6" s="3"/>
      <c r="B6" s="4"/>
      <c r="C6" s="4"/>
      <c r="D6" s="4"/>
      <c r="E6" s="4"/>
      <c r="F6" s="5"/>
      <c r="G6" s="4"/>
      <c r="H6" s="99"/>
      <c r="I6" s="1"/>
      <c r="J6" s="1"/>
      <c r="K6" s="1"/>
      <c r="L6" s="1"/>
    </row>
    <row r="7" spans="1:15" x14ac:dyDescent="0.25">
      <c r="A7" s="16" t="s">
        <v>0</v>
      </c>
      <c r="B7" s="17" t="s">
        <v>43</v>
      </c>
      <c r="C7" s="18" t="s">
        <v>41</v>
      </c>
      <c r="D7" s="18"/>
      <c r="E7" s="18"/>
      <c r="F7" s="19" t="s">
        <v>42</v>
      </c>
      <c r="G7" s="20" t="s">
        <v>6</v>
      </c>
      <c r="H7" s="100" t="s">
        <v>7</v>
      </c>
      <c r="I7" s="21" t="s">
        <v>3</v>
      </c>
      <c r="J7" s="22" t="s">
        <v>1</v>
      </c>
      <c r="K7" s="21"/>
      <c r="L7" s="22" t="s">
        <v>2</v>
      </c>
      <c r="O7" s="1" t="s">
        <v>12</v>
      </c>
    </row>
    <row r="8" spans="1:15" ht="6.75" customHeight="1" thickBot="1" x14ac:dyDescent="0.3">
      <c r="A8" s="11"/>
      <c r="B8" s="23"/>
      <c r="C8" s="23"/>
      <c r="D8" s="23"/>
      <c r="E8" s="23"/>
      <c r="F8" s="24"/>
      <c r="G8" s="25"/>
      <c r="H8" s="101"/>
      <c r="I8" s="1"/>
      <c r="J8" s="1"/>
      <c r="K8" s="1"/>
      <c r="L8" s="1"/>
    </row>
    <row r="9" spans="1:15" ht="12.6" thickBot="1" x14ac:dyDescent="0.3">
      <c r="A9" s="88" t="s">
        <v>164</v>
      </c>
      <c r="B9" s="88"/>
      <c r="C9" s="89"/>
      <c r="D9" s="89"/>
      <c r="E9" s="89"/>
      <c r="F9" s="90"/>
      <c r="G9" s="91"/>
      <c r="H9" s="130">
        <f>SUM(H10:H19)/2</f>
        <v>819</v>
      </c>
      <c r="J9" s="1"/>
      <c r="K9" s="1"/>
      <c r="L9" s="1"/>
    </row>
    <row r="10" spans="1:15" x14ac:dyDescent="0.25">
      <c r="A10" s="263"/>
      <c r="B10" s="12"/>
      <c r="C10" s="13"/>
      <c r="D10" s="13"/>
      <c r="E10" s="13"/>
      <c r="F10" s="14"/>
      <c r="G10" s="15"/>
      <c r="H10" s="102"/>
      <c r="I10" s="1"/>
      <c r="J10" s="1"/>
      <c r="K10" s="1"/>
      <c r="L10" s="1"/>
    </row>
    <row r="11" spans="1:15" x14ac:dyDescent="0.25">
      <c r="A11" s="93" t="s">
        <v>166</v>
      </c>
      <c r="B11" s="38"/>
      <c r="C11" s="38" t="s">
        <v>204</v>
      </c>
      <c r="D11" s="94"/>
      <c r="E11" s="94"/>
      <c r="F11" s="40"/>
      <c r="G11" s="41"/>
      <c r="H11" s="139">
        <f>SUM(H12:H21)</f>
        <v>819</v>
      </c>
      <c r="I11" s="50"/>
      <c r="K11" s="1"/>
      <c r="L11" s="1"/>
      <c r="M11" s="1"/>
    </row>
    <row r="12" spans="1:15" x14ac:dyDescent="0.25">
      <c r="A12" s="263"/>
      <c r="B12" s="12"/>
      <c r="C12" s="13"/>
      <c r="D12" s="13"/>
      <c r="E12" s="13"/>
      <c r="F12" s="14"/>
      <c r="G12" s="15"/>
      <c r="H12" s="102"/>
      <c r="I12" s="1"/>
      <c r="J12" s="1"/>
      <c r="K12" s="1"/>
      <c r="L12" s="1"/>
    </row>
    <row r="13" spans="1:15" s="37" customFormat="1" x14ac:dyDescent="0.25">
      <c r="A13" s="277" t="s">
        <v>8</v>
      </c>
      <c r="B13" s="26" t="s">
        <v>119</v>
      </c>
      <c r="C13" s="27" t="s">
        <v>47</v>
      </c>
      <c r="D13" s="27"/>
      <c r="E13" s="27"/>
      <c r="F13" s="28">
        <v>1</v>
      </c>
      <c r="G13" s="52">
        <f>78*2.5</f>
        <v>195</v>
      </c>
      <c r="H13" s="104">
        <f>F13*G13</f>
        <v>195</v>
      </c>
      <c r="J13" s="125"/>
    </row>
    <row r="14" spans="1:15" s="37" customFormat="1" ht="36" x14ac:dyDescent="0.25">
      <c r="A14" s="278"/>
      <c r="B14" s="98"/>
      <c r="C14" s="53" t="s">
        <v>120</v>
      </c>
      <c r="D14" s="92"/>
      <c r="E14" s="92"/>
      <c r="F14" s="87"/>
      <c r="G14" s="15"/>
      <c r="H14" s="105"/>
    </row>
    <row r="15" spans="1:15" s="37" customFormat="1" x14ac:dyDescent="0.25">
      <c r="A15" s="278"/>
      <c r="B15" s="12"/>
      <c r="C15" s="97" t="s">
        <v>121</v>
      </c>
      <c r="D15" s="13"/>
      <c r="E15" s="13"/>
      <c r="F15" s="14">
        <v>4</v>
      </c>
      <c r="G15" s="15"/>
      <c r="H15" s="102"/>
    </row>
    <row r="16" spans="1:15" s="37" customFormat="1" x14ac:dyDescent="0.25">
      <c r="A16" s="278"/>
      <c r="B16" s="12"/>
      <c r="C16" s="97" t="s">
        <v>111</v>
      </c>
      <c r="D16" s="13"/>
      <c r="E16" s="13"/>
      <c r="F16" s="14">
        <v>4</v>
      </c>
      <c r="G16" s="15"/>
      <c r="H16" s="102"/>
    </row>
    <row r="17" spans="1:13" s="37" customFormat="1" x14ac:dyDescent="0.25">
      <c r="A17" s="278"/>
      <c r="B17" s="12"/>
      <c r="C17" s="97" t="s">
        <v>250</v>
      </c>
      <c r="D17" s="13"/>
      <c r="E17" s="13"/>
      <c r="F17" s="14">
        <v>1</v>
      </c>
      <c r="G17" s="15"/>
      <c r="H17" s="102"/>
    </row>
    <row r="18" spans="1:13" s="37" customFormat="1" x14ac:dyDescent="0.25">
      <c r="A18" s="278"/>
      <c r="B18" s="12"/>
      <c r="C18" s="13"/>
      <c r="D18" s="13"/>
      <c r="E18" s="13"/>
      <c r="F18" s="14"/>
      <c r="G18" s="15"/>
      <c r="H18" s="102"/>
    </row>
    <row r="19" spans="1:13" s="37" customFormat="1" x14ac:dyDescent="0.25">
      <c r="A19" s="277" t="s">
        <v>9</v>
      </c>
      <c r="B19" s="26" t="s">
        <v>119</v>
      </c>
      <c r="C19" s="27" t="s">
        <v>48</v>
      </c>
      <c r="D19" s="27"/>
      <c r="E19" s="27"/>
      <c r="F19" s="28">
        <v>1</v>
      </c>
      <c r="G19" s="52">
        <f>78*8</f>
        <v>624</v>
      </c>
      <c r="H19" s="104">
        <f>F19*G19</f>
        <v>624</v>
      </c>
    </row>
    <row r="20" spans="1:13" s="37" customFormat="1" ht="48.6" thickBot="1" x14ac:dyDescent="0.3">
      <c r="A20" s="278"/>
      <c r="B20" s="12"/>
      <c r="C20" s="53" t="s">
        <v>122</v>
      </c>
      <c r="D20" s="13"/>
      <c r="E20" s="13"/>
      <c r="F20" s="14"/>
      <c r="G20" s="15"/>
      <c r="H20" s="102"/>
    </row>
    <row r="21" spans="1:13" ht="12.6" thickBot="1" x14ac:dyDescent="0.3">
      <c r="A21" s="278"/>
      <c r="B21" s="12"/>
      <c r="C21" s="97" t="s">
        <v>123</v>
      </c>
      <c r="D21" s="13"/>
      <c r="E21" s="13"/>
      <c r="F21" s="14">
        <v>6</v>
      </c>
      <c r="G21" s="15"/>
      <c r="H21" s="102"/>
      <c r="I21" s="51"/>
      <c r="J21" s="1"/>
      <c r="K21" s="1"/>
      <c r="L21" s="1"/>
    </row>
    <row r="22" spans="1:13" x14ac:dyDescent="0.25">
      <c r="A22" s="278"/>
      <c r="B22" s="12"/>
      <c r="C22" s="97" t="s">
        <v>46</v>
      </c>
      <c r="D22" s="13"/>
      <c r="E22" s="13"/>
      <c r="F22" s="14">
        <v>1</v>
      </c>
      <c r="G22" s="15"/>
      <c r="H22" s="102"/>
      <c r="I22" s="1"/>
      <c r="J22" s="1"/>
      <c r="K22" s="1"/>
      <c r="L22" s="1"/>
    </row>
    <row r="23" spans="1:13" ht="12.6" thickBot="1" x14ac:dyDescent="0.3">
      <c r="A23" s="263"/>
      <c r="B23" s="12"/>
      <c r="C23" s="97"/>
      <c r="D23" s="97"/>
      <c r="E23" s="97"/>
      <c r="F23" s="14"/>
      <c r="G23" s="15"/>
      <c r="H23" s="102"/>
      <c r="I23" s="1"/>
      <c r="J23" s="1"/>
      <c r="K23" s="1"/>
      <c r="L23" s="1"/>
    </row>
    <row r="24" spans="1:13" s="37" customFormat="1" ht="12.6" thickBot="1" x14ac:dyDescent="0.3">
      <c r="A24" s="88" t="s">
        <v>165</v>
      </c>
      <c r="B24" s="88"/>
      <c r="C24" s="89"/>
      <c r="D24" s="89"/>
      <c r="E24" s="89"/>
      <c r="F24" s="90"/>
      <c r="G24" s="91"/>
      <c r="H24" s="130">
        <f>SUM(H25:H66)/2</f>
        <v>4765.7483999999995</v>
      </c>
    </row>
    <row r="25" spans="1:13" x14ac:dyDescent="0.25">
      <c r="A25" s="263"/>
      <c r="B25" s="12"/>
      <c r="C25" s="13"/>
      <c r="D25" s="13"/>
      <c r="E25" s="13"/>
      <c r="F25" s="14"/>
      <c r="G25" s="15"/>
      <c r="H25" s="102"/>
      <c r="I25" s="50"/>
      <c r="K25" s="1"/>
      <c r="L25" s="1"/>
      <c r="M25" s="1"/>
    </row>
    <row r="26" spans="1:13" x14ac:dyDescent="0.25">
      <c r="A26" s="93" t="s">
        <v>16</v>
      </c>
      <c r="B26" s="38" t="s">
        <v>119</v>
      </c>
      <c r="C26" s="94" t="s">
        <v>203</v>
      </c>
      <c r="D26" s="94"/>
      <c r="E26" s="94"/>
      <c r="F26" s="95"/>
      <c r="G26" s="96"/>
      <c r="H26" s="139">
        <f>SUM(H27:H28)</f>
        <v>156</v>
      </c>
      <c r="I26" s="50"/>
      <c r="K26" s="1"/>
      <c r="L26" s="1"/>
      <c r="M26" s="1"/>
    </row>
    <row r="27" spans="1:13" x14ac:dyDescent="0.25">
      <c r="A27" s="263"/>
      <c r="B27" s="12"/>
      <c r="C27" s="13"/>
      <c r="D27" s="13"/>
      <c r="E27" s="13"/>
      <c r="F27" s="14"/>
      <c r="G27" s="15"/>
      <c r="H27" s="102"/>
      <c r="I27" s="1"/>
      <c r="J27" s="1"/>
      <c r="K27" s="1"/>
      <c r="L27" s="1"/>
    </row>
    <row r="28" spans="1:13" s="37" customFormat="1" x14ac:dyDescent="0.25">
      <c r="A28" s="279"/>
      <c r="B28" s="26"/>
      <c r="C28" s="27" t="s">
        <v>124</v>
      </c>
      <c r="D28" s="27"/>
      <c r="E28" s="27"/>
      <c r="F28" s="28">
        <v>1</v>
      </c>
      <c r="G28" s="52">
        <v>156</v>
      </c>
      <c r="H28" s="104">
        <f>F28*G28</f>
        <v>156</v>
      </c>
      <c r="J28" s="125"/>
    </row>
    <row r="29" spans="1:13" s="37" customFormat="1" ht="24" x14ac:dyDescent="0.25">
      <c r="A29" s="280"/>
      <c r="B29" s="12"/>
      <c r="C29" s="53" t="s">
        <v>125</v>
      </c>
      <c r="D29" s="13"/>
      <c r="E29" s="13"/>
      <c r="F29" s="14"/>
      <c r="G29" s="15"/>
      <c r="H29" s="102"/>
    </row>
    <row r="30" spans="1:13" s="37" customFormat="1" x14ac:dyDescent="0.25">
      <c r="A30" s="263"/>
      <c r="B30" s="12"/>
      <c r="C30" s="126" t="s">
        <v>110</v>
      </c>
      <c r="D30" s="13">
        <v>4</v>
      </c>
      <c r="E30" s="13">
        <v>2.75</v>
      </c>
      <c r="F30" s="14">
        <f>D30*E30</f>
        <v>11</v>
      </c>
      <c r="G30" s="15"/>
      <c r="H30" s="102"/>
    </row>
    <row r="31" spans="1:13" s="37" customFormat="1" x14ac:dyDescent="0.25">
      <c r="A31" s="263"/>
      <c r="B31" s="12"/>
      <c r="C31" s="13"/>
      <c r="D31" s="13"/>
      <c r="E31" s="13"/>
      <c r="F31" s="14"/>
      <c r="G31" s="15"/>
      <c r="H31" s="102"/>
    </row>
    <row r="32" spans="1:13" x14ac:dyDescent="0.25">
      <c r="A32" s="93" t="s">
        <v>17</v>
      </c>
      <c r="B32" s="38"/>
      <c r="C32" s="94" t="s">
        <v>202</v>
      </c>
      <c r="D32" s="94"/>
      <c r="E32" s="94"/>
      <c r="F32" s="95"/>
      <c r="G32" s="96"/>
      <c r="H32" s="140">
        <f>SUM(H33:H46)</f>
        <v>1420.91</v>
      </c>
      <c r="I32" s="210">
        <f>SUM(H33:H46)</f>
        <v>1420.91</v>
      </c>
      <c r="K32" s="1"/>
      <c r="L32" s="1"/>
      <c r="M32" s="1"/>
    </row>
    <row r="33" spans="1:12" x14ac:dyDescent="0.25">
      <c r="A33" s="263"/>
      <c r="B33" s="12"/>
      <c r="C33" s="13"/>
      <c r="D33" s="13"/>
      <c r="E33" s="13"/>
      <c r="F33" s="14"/>
      <c r="G33" s="15"/>
      <c r="H33" s="102"/>
      <c r="I33" s="1"/>
      <c r="J33" s="1"/>
      <c r="K33" s="1"/>
      <c r="L33" s="1"/>
    </row>
    <row r="34" spans="1:12" s="37" customFormat="1" x14ac:dyDescent="0.25">
      <c r="A34" s="112" t="s">
        <v>18</v>
      </c>
      <c r="B34" s="26" t="s">
        <v>91</v>
      </c>
      <c r="C34" s="27" t="s">
        <v>49</v>
      </c>
      <c r="D34" s="27"/>
      <c r="E34" s="27"/>
      <c r="F34" s="28">
        <f>SUM(F36:F36)</f>
        <v>1</v>
      </c>
      <c r="G34" s="52">
        <v>31.53</v>
      </c>
      <c r="H34" s="104">
        <f>F34*G34</f>
        <v>31.53</v>
      </c>
    </row>
    <row r="35" spans="1:12" s="37" customFormat="1" ht="36" x14ac:dyDescent="0.25">
      <c r="A35" s="264"/>
      <c r="B35" s="12"/>
      <c r="C35" s="53" t="s">
        <v>50</v>
      </c>
      <c r="D35" s="13"/>
      <c r="E35" s="13"/>
      <c r="F35" s="14"/>
      <c r="G35" s="15"/>
      <c r="H35" s="102"/>
    </row>
    <row r="36" spans="1:12" s="37" customFormat="1" x14ac:dyDescent="0.25">
      <c r="A36" s="264"/>
      <c r="B36" s="12"/>
      <c r="C36" s="97" t="s">
        <v>45</v>
      </c>
      <c r="D36" s="97"/>
      <c r="E36" s="97"/>
      <c r="F36" s="14">
        <v>1</v>
      </c>
      <c r="G36" s="15"/>
      <c r="H36" s="102"/>
    </row>
    <row r="37" spans="1:12" s="37" customFormat="1" x14ac:dyDescent="0.25">
      <c r="A37" s="264"/>
      <c r="B37" s="12"/>
      <c r="C37" s="97"/>
      <c r="D37" s="97"/>
      <c r="E37" s="97"/>
      <c r="F37" s="14"/>
      <c r="G37" s="15"/>
      <c r="H37" s="102"/>
    </row>
    <row r="38" spans="1:12" s="37" customFormat="1" x14ac:dyDescent="0.25">
      <c r="A38" s="112" t="s">
        <v>26</v>
      </c>
      <c r="B38" s="26" t="s">
        <v>91</v>
      </c>
      <c r="C38" s="27" t="s">
        <v>54</v>
      </c>
      <c r="D38" s="27"/>
      <c r="E38" s="27"/>
      <c r="F38" s="28">
        <f>SUM(F40:F41)</f>
        <v>17</v>
      </c>
      <c r="G38" s="52">
        <v>65.14</v>
      </c>
      <c r="H38" s="104">
        <f>F38*G38</f>
        <v>1107.3800000000001</v>
      </c>
    </row>
    <row r="39" spans="1:12" s="37" customFormat="1" ht="48" x14ac:dyDescent="0.25">
      <c r="A39" s="263"/>
      <c r="B39" s="12"/>
      <c r="C39" s="53" t="s">
        <v>126</v>
      </c>
      <c r="D39" s="13"/>
      <c r="E39" s="13"/>
      <c r="F39" s="14"/>
      <c r="G39" s="15"/>
      <c r="H39" s="102"/>
    </row>
    <row r="40" spans="1:12" s="37" customFormat="1" x14ac:dyDescent="0.25">
      <c r="A40" s="263"/>
      <c r="B40" s="12"/>
      <c r="C40" s="97" t="s">
        <v>51</v>
      </c>
      <c r="D40" s="97"/>
      <c r="E40" s="97"/>
      <c r="F40" s="14">
        <v>17</v>
      </c>
      <c r="G40" s="15"/>
      <c r="H40" s="102"/>
    </row>
    <row r="41" spans="1:12" s="37" customFormat="1" x14ac:dyDescent="0.25">
      <c r="A41" s="263"/>
      <c r="B41" s="12"/>
      <c r="C41" s="97"/>
      <c r="D41" s="97"/>
      <c r="E41" s="97"/>
      <c r="F41" s="14"/>
      <c r="G41" s="15"/>
      <c r="H41" s="102"/>
    </row>
    <row r="42" spans="1:12" s="37" customFormat="1" x14ac:dyDescent="0.25">
      <c r="A42" s="112" t="s">
        <v>27</v>
      </c>
      <c r="B42" s="26" t="s">
        <v>91</v>
      </c>
      <c r="C42" s="27" t="s">
        <v>52</v>
      </c>
      <c r="D42" s="27"/>
      <c r="E42" s="27"/>
      <c r="F42" s="28">
        <f>SUM(F44:F44)</f>
        <v>48</v>
      </c>
      <c r="G42" s="52">
        <v>5.64</v>
      </c>
      <c r="H42" s="104">
        <f>F42*G42</f>
        <v>270.71999999999997</v>
      </c>
    </row>
    <row r="43" spans="1:12" s="37" customFormat="1" ht="48" x14ac:dyDescent="0.25">
      <c r="A43" s="263"/>
      <c r="B43" s="12"/>
      <c r="C43" s="53" t="s">
        <v>127</v>
      </c>
      <c r="D43" s="13"/>
      <c r="E43" s="13"/>
      <c r="F43" s="14"/>
      <c r="G43" s="15"/>
      <c r="H43" s="102"/>
    </row>
    <row r="44" spans="1:12" s="37" customFormat="1" x14ac:dyDescent="0.25">
      <c r="A44" s="263"/>
      <c r="B44" s="12"/>
      <c r="C44" s="97" t="s">
        <v>53</v>
      </c>
      <c r="D44" s="97"/>
      <c r="E44" s="97"/>
      <c r="F44" s="14">
        <v>48</v>
      </c>
      <c r="G44" s="15"/>
      <c r="H44" s="102"/>
    </row>
    <row r="45" spans="1:12" s="37" customFormat="1" x14ac:dyDescent="0.25">
      <c r="A45" s="263"/>
      <c r="B45" s="12"/>
      <c r="C45" s="97"/>
      <c r="D45" s="97"/>
      <c r="E45" s="97"/>
      <c r="F45" s="14"/>
      <c r="G45" s="15"/>
      <c r="H45" s="102"/>
    </row>
    <row r="46" spans="1:12" s="37" customFormat="1" x14ac:dyDescent="0.25">
      <c r="A46" s="112" t="s">
        <v>254</v>
      </c>
      <c r="B46" s="26" t="s">
        <v>91</v>
      </c>
      <c r="C46" s="27" t="s">
        <v>255</v>
      </c>
      <c r="D46" s="27"/>
      <c r="E46" s="27"/>
      <c r="F46" s="28">
        <v>2</v>
      </c>
      <c r="G46" s="52">
        <v>5.64</v>
      </c>
      <c r="H46" s="104">
        <f>F46*G46</f>
        <v>11.28</v>
      </c>
    </row>
    <row r="47" spans="1:12" s="37" customFormat="1" ht="36" x14ac:dyDescent="0.25">
      <c r="A47" s="263"/>
      <c r="B47" s="12"/>
      <c r="C47" s="53" t="s">
        <v>257</v>
      </c>
      <c r="D47" s="13"/>
      <c r="E47" s="13"/>
      <c r="F47" s="14"/>
      <c r="G47" s="15"/>
      <c r="H47" s="102"/>
    </row>
    <row r="48" spans="1:12" s="37" customFormat="1" x14ac:dyDescent="0.25">
      <c r="A48" s="263"/>
      <c r="B48" s="12"/>
      <c r="C48" s="97" t="s">
        <v>256</v>
      </c>
      <c r="D48" s="97"/>
      <c r="E48" s="97"/>
      <c r="F48" s="14">
        <v>2</v>
      </c>
      <c r="G48" s="15"/>
      <c r="H48" s="102"/>
    </row>
    <row r="49" spans="1:13" s="37" customFormat="1" x14ac:dyDescent="0.25">
      <c r="A49" s="263"/>
      <c r="B49" s="12"/>
      <c r="C49" s="97"/>
      <c r="D49" s="97"/>
      <c r="E49" s="97"/>
      <c r="F49" s="14"/>
      <c r="G49" s="15"/>
      <c r="H49" s="102"/>
    </row>
    <row r="50" spans="1:13" x14ac:dyDescent="0.25">
      <c r="A50" s="93" t="s">
        <v>19</v>
      </c>
      <c r="B50" s="38"/>
      <c r="C50" s="94" t="s">
        <v>201</v>
      </c>
      <c r="D50" s="94"/>
      <c r="E50" s="94"/>
      <c r="F50" s="95"/>
      <c r="G50" s="96"/>
      <c r="H50" s="140">
        <f>SUM(H51:H58)</f>
        <v>3161.2336</v>
      </c>
      <c r="I50" s="210"/>
      <c r="K50" s="1"/>
      <c r="L50" s="1"/>
      <c r="M50" s="1"/>
    </row>
    <row r="51" spans="1:13" x14ac:dyDescent="0.25">
      <c r="A51" s="263"/>
      <c r="B51" s="12"/>
      <c r="C51" s="13"/>
      <c r="D51" s="13"/>
      <c r="E51" s="13"/>
      <c r="F51" s="14"/>
      <c r="G51" s="15"/>
      <c r="H51" s="102"/>
      <c r="I51" s="1"/>
      <c r="J51" s="1"/>
      <c r="K51" s="1"/>
      <c r="L51" s="1"/>
    </row>
    <row r="52" spans="1:13" s="37" customFormat="1" x14ac:dyDescent="0.25">
      <c r="A52" s="109" t="s">
        <v>20</v>
      </c>
      <c r="B52" s="26" t="s">
        <v>25</v>
      </c>
      <c r="C52" s="27" t="s">
        <v>128</v>
      </c>
      <c r="D52" s="27"/>
      <c r="E52" s="27"/>
      <c r="F52" s="28">
        <f>SUM(F54:F56)</f>
        <v>287.51000000000005</v>
      </c>
      <c r="G52" s="52">
        <v>10.53</v>
      </c>
      <c r="H52" s="104">
        <f>F52*G52</f>
        <v>3027.4803000000002</v>
      </c>
    </row>
    <row r="53" spans="1:13" s="37" customFormat="1" ht="36" x14ac:dyDescent="0.25">
      <c r="A53" s="36"/>
      <c r="B53" s="12"/>
      <c r="C53" s="53" t="s">
        <v>129</v>
      </c>
      <c r="D53" s="13"/>
      <c r="E53" s="13"/>
      <c r="F53" s="14"/>
      <c r="G53" s="15"/>
      <c r="H53" s="102"/>
    </row>
    <row r="54" spans="1:13" s="37" customFormat="1" x14ac:dyDescent="0.25">
      <c r="A54" s="36"/>
      <c r="B54" s="12"/>
      <c r="C54" s="97" t="s">
        <v>58</v>
      </c>
      <c r="D54" s="13"/>
      <c r="E54" s="13"/>
      <c r="F54" s="14">
        <f>22.26+118.29+32.07</f>
        <v>172.62</v>
      </c>
      <c r="G54" s="15"/>
      <c r="H54" s="102"/>
    </row>
    <row r="55" spans="1:13" s="37" customFormat="1" x14ac:dyDescent="0.25">
      <c r="A55" s="36"/>
      <c r="B55" s="12"/>
      <c r="C55" s="97" t="s">
        <v>57</v>
      </c>
      <c r="D55" s="13"/>
      <c r="E55" s="13"/>
      <c r="F55" s="14">
        <f>41.45+27.85+14.96+11.04+11.29</f>
        <v>106.59</v>
      </c>
      <c r="G55" s="15"/>
      <c r="H55" s="102"/>
    </row>
    <row r="56" spans="1:13" s="37" customFormat="1" x14ac:dyDescent="0.25">
      <c r="A56" s="36"/>
      <c r="B56" s="12"/>
      <c r="C56" s="97" t="s">
        <v>60</v>
      </c>
      <c r="D56" s="13"/>
      <c r="E56" s="13"/>
      <c r="F56" s="14">
        <v>8.3000000000000007</v>
      </c>
      <c r="G56" s="15"/>
      <c r="H56" s="102"/>
    </row>
    <row r="57" spans="1:13" s="37" customFormat="1" x14ac:dyDescent="0.25">
      <c r="A57" s="36"/>
      <c r="B57" s="12"/>
      <c r="C57" s="13"/>
      <c r="D57" s="13"/>
      <c r="E57" s="13"/>
      <c r="F57" s="14"/>
      <c r="G57" s="15"/>
      <c r="H57" s="102"/>
    </row>
    <row r="58" spans="1:13" s="37" customFormat="1" x14ac:dyDescent="0.25">
      <c r="A58" s="109" t="s">
        <v>28</v>
      </c>
      <c r="B58" s="26" t="s">
        <v>56</v>
      </c>
      <c r="C58" s="27" t="s">
        <v>44</v>
      </c>
      <c r="D58" s="27"/>
      <c r="E58" s="27"/>
      <c r="F58" s="28">
        <f>SUM(F60:F62)</f>
        <v>137.89000000000001</v>
      </c>
      <c r="G58" s="52">
        <v>0.97</v>
      </c>
      <c r="H58" s="104">
        <f>F58*G58</f>
        <v>133.75330000000002</v>
      </c>
    </row>
    <row r="59" spans="1:13" s="37" customFormat="1" ht="24" x14ac:dyDescent="0.25">
      <c r="A59" s="110"/>
      <c r="B59" s="12"/>
      <c r="C59" s="53" t="s">
        <v>55</v>
      </c>
      <c r="D59" s="13"/>
      <c r="E59" s="13"/>
      <c r="F59" s="14"/>
      <c r="G59" s="15"/>
      <c r="H59" s="102"/>
    </row>
    <row r="60" spans="1:13" s="37" customFormat="1" x14ac:dyDescent="0.25">
      <c r="A60" s="110"/>
      <c r="B60" s="12"/>
      <c r="C60" s="97" t="s">
        <v>59</v>
      </c>
      <c r="D60" s="13"/>
      <c r="E60" s="13"/>
      <c r="F60" s="14">
        <f>12.25+13.65+4.55+9.55+(2.48*2)+3+1+4.24+0.99+0.15+(7.35 +4.6)*2+0.7</f>
        <v>78.940000000000012</v>
      </c>
      <c r="G60" s="15"/>
      <c r="H60" s="102"/>
    </row>
    <row r="61" spans="1:13" s="37" customFormat="1" x14ac:dyDescent="0.25">
      <c r="A61" s="110"/>
      <c r="B61" s="12"/>
      <c r="C61" s="97" t="s">
        <v>57</v>
      </c>
      <c r="D61" s="13"/>
      <c r="E61" s="13"/>
      <c r="F61" s="14">
        <f>(11.24+4)*2-2.3*2-(0.8)*3+(7.21+3.8)*2-1.75</f>
        <v>43.75</v>
      </c>
      <c r="G61" s="15"/>
      <c r="H61" s="102"/>
    </row>
    <row r="62" spans="1:13" s="37" customFormat="1" x14ac:dyDescent="0.25">
      <c r="A62" s="263"/>
      <c r="B62" s="12"/>
      <c r="C62" s="97" t="s">
        <v>60</v>
      </c>
      <c r="D62" s="13"/>
      <c r="E62" s="13"/>
      <c r="F62" s="14">
        <v>15.2</v>
      </c>
      <c r="G62" s="15"/>
      <c r="H62" s="102"/>
    </row>
    <row r="63" spans="1:13" s="37" customFormat="1" x14ac:dyDescent="0.25">
      <c r="A63" s="263"/>
      <c r="B63" s="12"/>
      <c r="C63" s="97"/>
      <c r="D63" s="13"/>
      <c r="E63" s="13"/>
      <c r="F63" s="14"/>
      <c r="G63" s="15"/>
      <c r="H63" s="102"/>
    </row>
    <row r="64" spans="1:13" s="37" customFormat="1" x14ac:dyDescent="0.25">
      <c r="A64" s="93" t="s">
        <v>21</v>
      </c>
      <c r="B64" s="38"/>
      <c r="C64" s="94" t="s">
        <v>200</v>
      </c>
      <c r="D64" s="94"/>
      <c r="E64" s="94"/>
      <c r="F64" s="95"/>
      <c r="G64" s="96"/>
      <c r="H64" s="140">
        <f>SUM(H65:H66)</f>
        <v>27.604800000000001</v>
      </c>
    </row>
    <row r="65" spans="1:13" x14ac:dyDescent="0.25">
      <c r="A65" s="263"/>
      <c r="B65" s="12"/>
      <c r="C65" s="13"/>
      <c r="D65" s="13"/>
      <c r="E65" s="13"/>
      <c r="F65" s="14"/>
      <c r="G65" s="15"/>
      <c r="H65" s="102"/>
      <c r="I65" s="87"/>
      <c r="K65" s="1"/>
      <c r="L65" s="1"/>
      <c r="M65" s="1"/>
    </row>
    <row r="66" spans="1:13" ht="12" customHeight="1" x14ac:dyDescent="0.25">
      <c r="A66" s="109" t="s">
        <v>159</v>
      </c>
      <c r="B66" s="26" t="s">
        <v>25</v>
      </c>
      <c r="C66" s="27" t="s">
        <v>63</v>
      </c>
      <c r="D66" s="27"/>
      <c r="E66" s="27"/>
      <c r="F66" s="28">
        <f>SUM(F68:F68)</f>
        <v>2.16</v>
      </c>
      <c r="G66" s="52">
        <v>12.78</v>
      </c>
      <c r="H66" s="104">
        <f>F66*G66</f>
        <v>27.604800000000001</v>
      </c>
      <c r="I66" s="87"/>
      <c r="K66" s="1"/>
      <c r="L66" s="1"/>
      <c r="M66" s="1"/>
    </row>
    <row r="67" spans="1:13" ht="24" x14ac:dyDescent="0.25">
      <c r="A67" s="36"/>
      <c r="B67" s="12"/>
      <c r="C67" s="53" t="s">
        <v>130</v>
      </c>
      <c r="D67" s="13"/>
      <c r="E67" s="13"/>
      <c r="F67" s="14"/>
      <c r="G67" s="15"/>
      <c r="H67" s="102"/>
      <c r="I67" s="87"/>
      <c r="K67" s="1"/>
      <c r="L67" s="1"/>
      <c r="M67" s="1"/>
    </row>
    <row r="68" spans="1:13" ht="12" customHeight="1" x14ac:dyDescent="0.25">
      <c r="A68" s="36"/>
      <c r="B68" s="12"/>
      <c r="C68" s="126" t="s">
        <v>64</v>
      </c>
      <c r="D68" s="127">
        <v>1.8</v>
      </c>
      <c r="E68" s="127">
        <v>1.2</v>
      </c>
      <c r="F68" s="14">
        <f>D68*E68</f>
        <v>2.16</v>
      </c>
      <c r="G68" s="15"/>
      <c r="H68" s="102"/>
      <c r="I68" s="50"/>
      <c r="K68" s="1"/>
      <c r="L68" s="1"/>
      <c r="M68" s="1"/>
    </row>
    <row r="69" spans="1:13" ht="12" customHeight="1" thickBot="1" x14ac:dyDescent="0.3">
      <c r="A69" s="263"/>
      <c r="B69" s="12"/>
      <c r="C69" s="126"/>
      <c r="D69" s="127"/>
      <c r="E69" s="127"/>
      <c r="F69" s="128"/>
      <c r="G69" s="15"/>
      <c r="H69" s="102"/>
      <c r="I69" s="120"/>
      <c r="K69" s="1"/>
      <c r="L69" s="1"/>
      <c r="M69" s="1"/>
    </row>
    <row r="70" spans="1:13" ht="12" customHeight="1" thickBot="1" x14ac:dyDescent="0.3">
      <c r="A70" s="88" t="s">
        <v>167</v>
      </c>
      <c r="B70" s="88"/>
      <c r="C70" s="89"/>
      <c r="D70" s="89"/>
      <c r="E70" s="89"/>
      <c r="F70" s="90"/>
      <c r="G70" s="91"/>
      <c r="H70" s="130">
        <f>SUM(H71:H86)</f>
        <v>771.75223971428591</v>
      </c>
      <c r="I70" s="120"/>
      <c r="K70" s="1"/>
      <c r="L70" s="1"/>
      <c r="M70" s="1"/>
    </row>
    <row r="71" spans="1:13" ht="12" customHeight="1" x14ac:dyDescent="0.25">
      <c r="A71" s="263"/>
      <c r="B71" s="12"/>
      <c r="C71" s="126"/>
      <c r="D71" s="127"/>
      <c r="E71" s="127"/>
      <c r="F71" s="128"/>
      <c r="G71" s="15"/>
      <c r="H71" s="102"/>
      <c r="I71" s="120"/>
      <c r="K71" s="1"/>
      <c r="L71" s="1"/>
      <c r="M71" s="1"/>
    </row>
    <row r="72" spans="1:13" ht="12" customHeight="1" x14ac:dyDescent="0.25">
      <c r="A72" s="109" t="s">
        <v>22</v>
      </c>
      <c r="B72" s="26" t="s">
        <v>134</v>
      </c>
      <c r="C72" s="27" t="s">
        <v>133</v>
      </c>
      <c r="D72" s="27"/>
      <c r="E72" s="27"/>
      <c r="F72" s="28">
        <f>SUM(F74:F81)</f>
        <v>21.298950000000005</v>
      </c>
      <c r="G72" s="52">
        <v>15</v>
      </c>
      <c r="H72" s="104">
        <f>F72*G72</f>
        <v>319.48425000000009</v>
      </c>
      <c r="I72" s="120"/>
      <c r="K72" s="1"/>
      <c r="L72" s="1"/>
      <c r="M72" s="1"/>
    </row>
    <row r="73" spans="1:13" ht="51" customHeight="1" x14ac:dyDescent="0.25">
      <c r="A73" s="263"/>
      <c r="B73" s="12"/>
      <c r="C73" s="53" t="s">
        <v>132</v>
      </c>
      <c r="D73" s="127"/>
      <c r="E73" s="127"/>
      <c r="F73" s="128"/>
      <c r="G73" s="15"/>
      <c r="H73" s="102"/>
      <c r="I73" s="120"/>
      <c r="K73" s="1"/>
      <c r="L73" s="1"/>
      <c r="M73" s="1"/>
    </row>
    <row r="74" spans="1:13" ht="12" customHeight="1" x14ac:dyDescent="0.25">
      <c r="A74" s="263"/>
      <c r="B74" s="12"/>
      <c r="C74" s="126" t="str">
        <f>C15</f>
        <v>.Armaris 1,20x1,80x0,60</v>
      </c>
      <c r="D74" s="129">
        <f>F15</f>
        <v>4</v>
      </c>
      <c r="E74" s="127">
        <f>1.2*1.8*0.6*0.5</f>
        <v>0.64800000000000002</v>
      </c>
      <c r="F74" s="14">
        <f>D74*E74</f>
        <v>2.5920000000000001</v>
      </c>
      <c r="G74" s="15"/>
      <c r="H74" s="102"/>
      <c r="I74" s="120"/>
      <c r="K74" s="1"/>
      <c r="L74" s="1"/>
      <c r="M74" s="1"/>
    </row>
    <row r="75" spans="1:13" ht="12" customHeight="1" x14ac:dyDescent="0.25">
      <c r="A75" s="263"/>
      <c r="B75" s="12"/>
      <c r="C75" s="126" t="str">
        <f>C16</f>
        <v>.Persianes interiors office</v>
      </c>
      <c r="D75" s="129">
        <f>F16</f>
        <v>4</v>
      </c>
      <c r="E75" s="127">
        <f>2*0.15*0.15</f>
        <v>4.4999999999999998E-2</v>
      </c>
      <c r="F75" s="14">
        <f>D75*E75</f>
        <v>0.18</v>
      </c>
      <c r="G75" s="15"/>
      <c r="H75" s="102"/>
      <c r="I75" s="120"/>
      <c r="K75" s="1"/>
      <c r="L75" s="1"/>
      <c r="M75" s="1"/>
    </row>
    <row r="76" spans="1:13" ht="12" customHeight="1" x14ac:dyDescent="0.25">
      <c r="A76" s="263"/>
      <c r="B76" s="12"/>
      <c r="C76" s="126" t="str">
        <f>C30</f>
        <v>.Aparador</v>
      </c>
      <c r="D76" s="129">
        <f>F30</f>
        <v>11</v>
      </c>
      <c r="E76" s="127">
        <v>0.15</v>
      </c>
      <c r="F76" s="14">
        <f>D76*E76</f>
        <v>1.65</v>
      </c>
      <c r="G76" s="15"/>
      <c r="H76" s="102"/>
      <c r="I76" s="120"/>
      <c r="K76" s="1"/>
      <c r="L76" s="1"/>
      <c r="M76" s="1"/>
    </row>
    <row r="77" spans="1:13" ht="12" customHeight="1" x14ac:dyDescent="0.25">
      <c r="A77" s="263"/>
      <c r="B77" s="12"/>
      <c r="C77" s="126" t="str">
        <f>C36</f>
        <v>.Pica cuina</v>
      </c>
      <c r="D77" s="129"/>
      <c r="E77" s="127"/>
      <c r="F77" s="14">
        <v>0.3</v>
      </c>
      <c r="G77" s="15"/>
      <c r="H77" s="102"/>
      <c r="I77" s="120"/>
      <c r="K77" s="1"/>
      <c r="L77" s="1"/>
      <c r="M77" s="1"/>
    </row>
    <row r="78" spans="1:13" ht="12" customHeight="1" x14ac:dyDescent="0.25">
      <c r="A78" s="263"/>
      <c r="B78" s="12"/>
      <c r="C78" s="126" t="str">
        <f>C44</f>
        <v>. Fluorescents</v>
      </c>
      <c r="D78" s="129">
        <f>F44</f>
        <v>48</v>
      </c>
      <c r="E78" s="127">
        <f>1.2*0.15*0.15</f>
        <v>2.7E-2</v>
      </c>
      <c r="F78" s="14">
        <f>D78*E78</f>
        <v>1.296</v>
      </c>
      <c r="G78" s="15"/>
      <c r="H78" s="102"/>
      <c r="I78" s="120"/>
      <c r="K78" s="1"/>
      <c r="L78" s="1"/>
      <c r="M78" s="1"/>
    </row>
    <row r="79" spans="1:13" ht="12" customHeight="1" x14ac:dyDescent="0.25">
      <c r="A79" s="263"/>
      <c r="B79" s="12"/>
      <c r="C79" s="126" t="s">
        <v>141</v>
      </c>
      <c r="D79" s="129">
        <f>F52</f>
        <v>287.51000000000005</v>
      </c>
      <c r="E79" s="127">
        <v>0.05</v>
      </c>
      <c r="F79" s="14">
        <f>D79*E79</f>
        <v>14.375500000000002</v>
      </c>
      <c r="G79" s="15"/>
      <c r="H79" s="102"/>
      <c r="I79" s="120"/>
      <c r="K79" s="1"/>
      <c r="L79" s="1"/>
      <c r="M79" s="1"/>
    </row>
    <row r="80" spans="1:13" ht="12" customHeight="1" x14ac:dyDescent="0.25">
      <c r="A80" s="263"/>
      <c r="B80" s="12"/>
      <c r="C80" s="126" t="s">
        <v>142</v>
      </c>
      <c r="D80" s="129">
        <f>F58</f>
        <v>137.89000000000001</v>
      </c>
      <c r="E80" s="127">
        <f>0.1*0.05</f>
        <v>5.000000000000001E-3</v>
      </c>
      <c r="F80" s="14">
        <f>D80*E80</f>
        <v>0.68945000000000023</v>
      </c>
      <c r="G80" s="15"/>
      <c r="H80" s="102"/>
      <c r="I80" s="120"/>
      <c r="K80" s="1"/>
      <c r="L80" s="1"/>
      <c r="M80" s="1"/>
    </row>
    <row r="81" spans="1:13" ht="12" customHeight="1" x14ac:dyDescent="0.25">
      <c r="A81" s="263"/>
      <c r="B81" s="12"/>
      <c r="C81" s="126" t="s">
        <v>143</v>
      </c>
      <c r="D81" s="129">
        <f>F66</f>
        <v>2.16</v>
      </c>
      <c r="E81" s="127">
        <f>0.1</f>
        <v>0.1</v>
      </c>
      <c r="F81" s="14">
        <f>D81*E81</f>
        <v>0.21600000000000003</v>
      </c>
      <c r="G81" s="15"/>
      <c r="H81" s="102"/>
      <c r="I81" s="120"/>
      <c r="K81" s="1"/>
      <c r="L81" s="1"/>
      <c r="M81" s="1"/>
    </row>
    <row r="82" spans="1:13" ht="12" customHeight="1" x14ac:dyDescent="0.25">
      <c r="A82" s="263"/>
      <c r="B82" s="12"/>
      <c r="C82" s="126"/>
      <c r="D82" s="127"/>
      <c r="E82" s="127"/>
      <c r="F82" s="128"/>
      <c r="G82" s="15"/>
      <c r="H82" s="102"/>
      <c r="I82" s="120"/>
      <c r="K82" s="1"/>
      <c r="L82" s="1"/>
      <c r="M82" s="1"/>
    </row>
    <row r="83" spans="1:13" ht="12" customHeight="1" x14ac:dyDescent="0.25">
      <c r="A83" s="109" t="s">
        <v>135</v>
      </c>
      <c r="B83" s="26" t="s">
        <v>91</v>
      </c>
      <c r="C83" s="27" t="s">
        <v>137</v>
      </c>
      <c r="D83" s="27"/>
      <c r="E83" s="27"/>
      <c r="F83" s="28">
        <f>F72/7</f>
        <v>3.0427071428571435</v>
      </c>
      <c r="G83" s="52">
        <v>99.53</v>
      </c>
      <c r="H83" s="104">
        <f>F83*G83</f>
        <v>302.84064192857147</v>
      </c>
      <c r="I83" s="120"/>
      <c r="K83" s="1"/>
      <c r="L83" s="1"/>
      <c r="M83" s="1"/>
    </row>
    <row r="84" spans="1:13" ht="60.6" customHeight="1" x14ac:dyDescent="0.25">
      <c r="A84" s="263"/>
      <c r="B84" s="12"/>
      <c r="C84" s="53" t="s">
        <v>136</v>
      </c>
      <c r="D84" s="127"/>
      <c r="E84" s="127"/>
      <c r="F84" s="128"/>
      <c r="G84" s="15"/>
      <c r="H84" s="102"/>
      <c r="I84" s="120"/>
      <c r="K84" s="1"/>
      <c r="L84" s="1"/>
      <c r="M84" s="1"/>
    </row>
    <row r="85" spans="1:13" ht="12" customHeight="1" x14ac:dyDescent="0.25">
      <c r="A85" s="263"/>
      <c r="B85" s="12"/>
      <c r="C85" s="126"/>
      <c r="D85" s="127"/>
      <c r="E85" s="127"/>
      <c r="F85" s="128"/>
      <c r="G85" s="15"/>
      <c r="H85" s="102"/>
      <c r="I85" s="120"/>
      <c r="K85" s="1"/>
      <c r="L85" s="1"/>
      <c r="M85" s="1"/>
    </row>
    <row r="86" spans="1:13" ht="12" customHeight="1" x14ac:dyDescent="0.25">
      <c r="A86" s="109" t="s">
        <v>140</v>
      </c>
      <c r="B86" s="26" t="s">
        <v>91</v>
      </c>
      <c r="C86" s="27" t="s">
        <v>139</v>
      </c>
      <c r="D86" s="27"/>
      <c r="E86" s="27"/>
      <c r="F86" s="28">
        <f>F83</f>
        <v>3.0427071428571435</v>
      </c>
      <c r="G86" s="52">
        <v>49.11</v>
      </c>
      <c r="H86" s="104">
        <f>F86*G86</f>
        <v>149.42734778571432</v>
      </c>
      <c r="I86" s="120"/>
      <c r="K86" s="1"/>
      <c r="L86" s="1"/>
      <c r="M86" s="1"/>
    </row>
    <row r="87" spans="1:13" ht="60.6" customHeight="1" x14ac:dyDescent="0.25">
      <c r="A87" s="263"/>
      <c r="B87" s="12"/>
      <c r="C87" s="121" t="s">
        <v>138</v>
      </c>
      <c r="D87" s="127"/>
      <c r="E87" s="127"/>
      <c r="F87" s="128"/>
      <c r="G87" s="15"/>
      <c r="H87" s="102"/>
      <c r="I87" s="120"/>
      <c r="J87" s="1"/>
      <c r="K87" s="1"/>
      <c r="L87" s="1"/>
      <c r="M87" s="1"/>
    </row>
    <row r="88" spans="1:13" ht="10.199999999999999" customHeight="1" thickBot="1" x14ac:dyDescent="0.3">
      <c r="A88" s="263"/>
      <c r="B88" s="12"/>
      <c r="C88" s="13"/>
      <c r="D88" s="13"/>
      <c r="E88" s="13"/>
      <c r="F88" s="14"/>
      <c r="G88" s="15"/>
      <c r="H88" s="102"/>
      <c r="I88" s="87"/>
      <c r="J88" s="13"/>
      <c r="K88" s="1"/>
      <c r="L88" s="1"/>
      <c r="M88" s="1"/>
    </row>
    <row r="89" spans="1:13" ht="12.6" thickBot="1" x14ac:dyDescent="0.3">
      <c r="A89" s="88" t="s">
        <v>169</v>
      </c>
      <c r="B89" s="88"/>
      <c r="C89" s="89"/>
      <c r="D89" s="89"/>
      <c r="E89" s="89"/>
      <c r="F89" s="90"/>
      <c r="G89" s="91"/>
      <c r="H89" s="130">
        <f>SUM(H90:H92)</f>
        <v>817.58</v>
      </c>
      <c r="I89" s="87"/>
      <c r="J89" s="1"/>
      <c r="K89" s="1"/>
      <c r="L89" s="1"/>
      <c r="M89" s="1"/>
    </row>
    <row r="90" spans="1:13" ht="12" customHeight="1" x14ac:dyDescent="0.25">
      <c r="A90" s="263"/>
      <c r="B90" s="12"/>
      <c r="C90" s="13"/>
      <c r="D90" s="13"/>
      <c r="E90" s="13"/>
      <c r="F90" s="14"/>
      <c r="G90" s="15"/>
      <c r="H90" s="102"/>
      <c r="I90" s="1"/>
      <c r="K90" s="1"/>
      <c r="L90" s="1"/>
    </row>
    <row r="91" spans="1:13" s="37" customFormat="1" ht="12" customHeight="1" x14ac:dyDescent="0.25">
      <c r="A91" s="93" t="s">
        <v>24</v>
      </c>
      <c r="B91" s="38" t="s">
        <v>91</v>
      </c>
      <c r="C91" s="94" t="s">
        <v>199</v>
      </c>
      <c r="D91" s="94"/>
      <c r="E91" s="94"/>
      <c r="F91" s="28">
        <v>1</v>
      </c>
      <c r="G91" s="52">
        <v>817.58</v>
      </c>
      <c r="H91" s="104">
        <f>F91*G91</f>
        <v>817.58</v>
      </c>
      <c r="J91" s="1"/>
    </row>
    <row r="92" spans="1:13" s="37" customFormat="1" ht="96" x14ac:dyDescent="0.25">
      <c r="A92" s="263"/>
      <c r="B92" s="12"/>
      <c r="C92" s="53" t="s">
        <v>383</v>
      </c>
      <c r="D92" s="13"/>
      <c r="E92" s="13"/>
      <c r="F92" s="14"/>
      <c r="G92" s="15"/>
      <c r="H92" s="102"/>
    </row>
    <row r="93" spans="1:13" s="37" customFormat="1" ht="12" customHeight="1" x14ac:dyDescent="0.25">
      <c r="A93" s="122"/>
      <c r="B93" s="123"/>
      <c r="C93" s="97" t="s">
        <v>62</v>
      </c>
      <c r="D93" s="13">
        <v>0.95</v>
      </c>
      <c r="E93" s="13" t="s">
        <v>61</v>
      </c>
    </row>
    <row r="94" spans="1:13" s="37" customFormat="1" ht="12.6" thickBot="1" x14ac:dyDescent="0.3">
      <c r="A94" s="122"/>
      <c r="B94" s="123"/>
      <c r="D94" s="13"/>
      <c r="E94" s="13"/>
      <c r="F94" s="14"/>
      <c r="G94" s="15"/>
      <c r="H94" s="102"/>
    </row>
    <row r="95" spans="1:13" s="37" customFormat="1" ht="12" customHeight="1" thickBot="1" x14ac:dyDescent="0.3">
      <c r="A95" s="88" t="s">
        <v>170</v>
      </c>
      <c r="B95" s="88"/>
      <c r="C95" s="89"/>
      <c r="D95" s="89"/>
      <c r="E95" s="89"/>
      <c r="F95" s="90"/>
      <c r="G95" s="91"/>
      <c r="H95" s="130">
        <f>SUM(H97:H106)</f>
        <v>11480</v>
      </c>
    </row>
    <row r="96" spans="1:13" s="37" customFormat="1" ht="12" customHeight="1" x14ac:dyDescent="0.25">
      <c r="A96" s="263"/>
      <c r="B96" s="12"/>
      <c r="C96" s="13"/>
      <c r="D96" s="13"/>
      <c r="E96" s="13"/>
      <c r="F96" s="14"/>
      <c r="G96" s="15"/>
      <c r="H96" s="102"/>
    </row>
    <row r="97" spans="1:8" s="37" customFormat="1" x14ac:dyDescent="0.25">
      <c r="A97" s="109" t="s">
        <v>72</v>
      </c>
      <c r="B97" s="26" t="s">
        <v>91</v>
      </c>
      <c r="C97" s="27" t="s">
        <v>107</v>
      </c>
      <c r="D97" s="27"/>
      <c r="E97" s="27"/>
      <c r="F97" s="28">
        <v>1</v>
      </c>
      <c r="G97" s="52">
        <v>7530</v>
      </c>
      <c r="H97" s="104">
        <f>F97*G97</f>
        <v>7530</v>
      </c>
    </row>
    <row r="98" spans="1:8" s="37" customFormat="1" ht="120" x14ac:dyDescent="0.25">
      <c r="A98" s="36"/>
      <c r="B98" s="12"/>
      <c r="C98" s="53" t="s">
        <v>305</v>
      </c>
      <c r="D98" s="13"/>
      <c r="E98" s="13"/>
      <c r="F98" s="14"/>
      <c r="G98" s="15"/>
      <c r="H98" s="102"/>
    </row>
    <row r="99" spans="1:8" s="37" customFormat="1" x14ac:dyDescent="0.25">
      <c r="A99" s="36"/>
      <c r="B99" s="12"/>
      <c r="C99" s="121"/>
      <c r="D99" s="13"/>
      <c r="E99" s="13"/>
      <c r="F99" s="14"/>
      <c r="G99" s="15"/>
      <c r="H99" s="102"/>
    </row>
    <row r="100" spans="1:8" s="37" customFormat="1" x14ac:dyDescent="0.25">
      <c r="A100" s="131" t="s">
        <v>81</v>
      </c>
      <c r="B100" s="132" t="s">
        <v>119</v>
      </c>
      <c r="C100" s="133" t="s">
        <v>304</v>
      </c>
      <c r="D100" s="133"/>
      <c r="E100" s="133"/>
      <c r="F100" s="160">
        <v>1</v>
      </c>
      <c r="G100" s="52">
        <v>2500</v>
      </c>
      <c r="H100" s="104">
        <f>F100*G100</f>
        <v>2500</v>
      </c>
    </row>
    <row r="101" spans="1:8" s="37" customFormat="1" ht="24" x14ac:dyDescent="0.25">
      <c r="A101" s="230"/>
      <c r="B101" s="226"/>
      <c r="C101" s="202" t="s">
        <v>264</v>
      </c>
      <c r="D101" s="127"/>
      <c r="E101" s="127"/>
      <c r="F101" s="128"/>
      <c r="G101" s="159"/>
      <c r="H101" s="102"/>
    </row>
    <row r="102" spans="1:8" s="37" customFormat="1" x14ac:dyDescent="0.25">
      <c r="A102" s="230"/>
      <c r="B102" s="226"/>
      <c r="C102" s="225"/>
      <c r="D102" s="127"/>
      <c r="E102" s="127"/>
      <c r="F102" s="128"/>
      <c r="G102" s="159"/>
      <c r="H102" s="102"/>
    </row>
    <row r="103" spans="1:8" s="37" customFormat="1" x14ac:dyDescent="0.25">
      <c r="A103" s="131" t="s">
        <v>82</v>
      </c>
      <c r="B103" s="132" t="s">
        <v>119</v>
      </c>
      <c r="C103" s="133" t="s">
        <v>265</v>
      </c>
      <c r="D103" s="133"/>
      <c r="E103" s="133"/>
      <c r="F103" s="160">
        <v>1</v>
      </c>
      <c r="G103" s="52">
        <v>1000</v>
      </c>
      <c r="H103" s="104">
        <f>F103*G103</f>
        <v>1000</v>
      </c>
    </row>
    <row r="104" spans="1:8" s="37" customFormat="1" ht="24" x14ac:dyDescent="0.25">
      <c r="A104" s="230"/>
      <c r="B104" s="226"/>
      <c r="C104" s="202" t="s">
        <v>266</v>
      </c>
      <c r="D104" s="127"/>
      <c r="E104" s="127"/>
      <c r="F104" s="128"/>
      <c r="G104" s="159"/>
      <c r="H104" s="102"/>
    </row>
    <row r="105" spans="1:8" s="37" customFormat="1" x14ac:dyDescent="0.25">
      <c r="A105" s="122"/>
      <c r="B105" s="123"/>
      <c r="C105" s="121"/>
      <c r="D105" s="13"/>
      <c r="E105" s="13"/>
      <c r="F105" s="14"/>
      <c r="G105" s="15"/>
      <c r="H105" s="102"/>
    </row>
    <row r="106" spans="1:8" s="37" customFormat="1" x14ac:dyDescent="0.25">
      <c r="A106" s="131" t="s">
        <v>263</v>
      </c>
      <c r="B106" s="132" t="s">
        <v>91</v>
      </c>
      <c r="C106" s="133" t="s">
        <v>267</v>
      </c>
      <c r="D106" s="27"/>
      <c r="E106" s="27"/>
      <c r="F106" s="28">
        <v>1</v>
      </c>
      <c r="G106" s="52">
        <v>450</v>
      </c>
      <c r="H106" s="104">
        <f>F106*G106</f>
        <v>450</v>
      </c>
    </row>
    <row r="107" spans="1:8" s="37" customFormat="1" ht="24" x14ac:dyDescent="0.25">
      <c r="A107" s="122"/>
      <c r="B107" s="123"/>
      <c r="C107" s="53" t="s">
        <v>269</v>
      </c>
      <c r="D107" s="13"/>
      <c r="E107" s="13"/>
      <c r="F107" s="14"/>
      <c r="G107" s="15"/>
      <c r="H107" s="102"/>
    </row>
    <row r="108" spans="1:8" s="37" customFormat="1" x14ac:dyDescent="0.25">
      <c r="A108" s="122"/>
      <c r="B108" s="123"/>
      <c r="C108" s="162" t="s">
        <v>268</v>
      </c>
      <c r="D108" s="13"/>
      <c r="E108" s="13"/>
      <c r="F108" s="14"/>
      <c r="G108" s="15"/>
      <c r="H108" s="102"/>
    </row>
    <row r="109" spans="1:8" s="37" customFormat="1" ht="12.6" thickBot="1" x14ac:dyDescent="0.3">
      <c r="A109" s="36"/>
      <c r="B109" s="12"/>
      <c r="C109" s="13"/>
      <c r="D109" s="13"/>
      <c r="E109" s="13"/>
      <c r="F109" s="14"/>
      <c r="G109" s="15"/>
      <c r="H109" s="102"/>
    </row>
    <row r="110" spans="1:8" s="37" customFormat="1" ht="12" customHeight="1" thickBot="1" x14ac:dyDescent="0.3">
      <c r="A110" s="88" t="s">
        <v>171</v>
      </c>
      <c r="B110" s="88"/>
      <c r="C110" s="89"/>
      <c r="D110" s="89"/>
      <c r="E110" s="89"/>
      <c r="F110" s="90"/>
      <c r="G110" s="91"/>
      <c r="H110" s="130">
        <f>SUM(H112:H185)/2</f>
        <v>26557.380808400005</v>
      </c>
    </row>
    <row r="111" spans="1:8" s="37" customFormat="1" ht="12" customHeight="1" x14ac:dyDescent="0.25">
      <c r="A111" s="36"/>
      <c r="B111" s="12"/>
      <c r="C111" s="13"/>
      <c r="D111" s="13"/>
      <c r="E111" s="13"/>
      <c r="F111" s="14"/>
      <c r="G111" s="15"/>
      <c r="H111" s="102"/>
    </row>
    <row r="112" spans="1:8" s="37" customFormat="1" x14ac:dyDescent="0.25">
      <c r="A112" s="93" t="s">
        <v>76</v>
      </c>
      <c r="B112" s="38"/>
      <c r="C112" s="94" t="s">
        <v>234</v>
      </c>
      <c r="D112" s="39"/>
      <c r="E112" s="39"/>
      <c r="F112" s="40"/>
      <c r="G112" s="41"/>
      <c r="H112" s="103">
        <f>SUM(H114:H118)</f>
        <v>12098.420800000002</v>
      </c>
    </row>
    <row r="113" spans="1:12" s="37" customFormat="1" x14ac:dyDescent="0.25">
      <c r="A113" s="263"/>
      <c r="B113" s="12"/>
      <c r="C113" s="13"/>
      <c r="D113" s="13"/>
      <c r="E113" s="13"/>
      <c r="F113" s="14"/>
      <c r="G113" s="15"/>
      <c r="H113" s="102"/>
    </row>
    <row r="114" spans="1:12" s="37" customFormat="1" x14ac:dyDescent="0.25">
      <c r="A114" s="109" t="s">
        <v>74</v>
      </c>
      <c r="B114" s="26" t="s">
        <v>25</v>
      </c>
      <c r="C114" s="27" t="s">
        <v>154</v>
      </c>
      <c r="D114" s="27"/>
      <c r="E114" s="27"/>
      <c r="F114" s="28">
        <f>F118</f>
        <v>287.51000000000005</v>
      </c>
      <c r="G114" s="52">
        <v>10.08</v>
      </c>
      <c r="H114" s="104">
        <f>F114*G114</f>
        <v>2898.1008000000006</v>
      </c>
    </row>
    <row r="115" spans="1:12" s="37" customFormat="1" ht="84" x14ac:dyDescent="0.25">
      <c r="A115" s="263"/>
      <c r="B115" s="12"/>
      <c r="C115" s="13" t="s">
        <v>153</v>
      </c>
      <c r="D115" s="13"/>
      <c r="E115" s="13"/>
      <c r="F115" s="14"/>
      <c r="G115" s="15"/>
      <c r="H115" s="102"/>
    </row>
    <row r="116" spans="1:12" s="37" customFormat="1" x14ac:dyDescent="0.25">
      <c r="A116" s="263"/>
      <c r="B116" s="12"/>
      <c r="C116" s="13"/>
      <c r="D116" s="13"/>
      <c r="E116" s="13"/>
      <c r="F116" s="14"/>
      <c r="G116" s="15"/>
      <c r="H116" s="102"/>
    </row>
    <row r="117" spans="1:12" s="37" customFormat="1" x14ac:dyDescent="0.25">
      <c r="A117" s="263"/>
      <c r="B117" s="12"/>
      <c r="C117" s="13"/>
      <c r="D117" s="13"/>
      <c r="E117" s="13"/>
      <c r="F117" s="14"/>
      <c r="G117" s="15"/>
      <c r="H117" s="102"/>
    </row>
    <row r="118" spans="1:12" s="37" customFormat="1" x14ac:dyDescent="0.25">
      <c r="A118" s="109" t="s">
        <v>75</v>
      </c>
      <c r="B118" s="26" t="s">
        <v>25</v>
      </c>
      <c r="C118" s="27" t="s">
        <v>151</v>
      </c>
      <c r="D118" s="27"/>
      <c r="E118" s="27"/>
      <c r="F118" s="28">
        <f>SUM(F120:F122)</f>
        <v>287.51000000000005</v>
      </c>
      <c r="G118" s="52">
        <v>32</v>
      </c>
      <c r="H118" s="104">
        <f>F118*G118</f>
        <v>9200.3200000000015</v>
      </c>
    </row>
    <row r="119" spans="1:12" s="37" customFormat="1" ht="96" x14ac:dyDescent="0.25">
      <c r="A119" s="110"/>
      <c r="B119" s="12"/>
      <c r="C119" s="13" t="s">
        <v>152</v>
      </c>
      <c r="D119" s="13"/>
      <c r="E119" s="13"/>
      <c r="F119" s="14"/>
      <c r="G119" s="15"/>
      <c r="H119" s="102"/>
    </row>
    <row r="120" spans="1:12" s="37" customFormat="1" x14ac:dyDescent="0.25">
      <c r="A120" s="110"/>
      <c r="B120" s="12"/>
      <c r="C120" s="97" t="str">
        <f>C54</f>
        <v>.PBaixa</v>
      </c>
      <c r="D120" s="13"/>
      <c r="E120" s="13"/>
      <c r="F120" s="14">
        <f>F54</f>
        <v>172.62</v>
      </c>
      <c r="G120" s="15"/>
      <c r="H120" s="102"/>
    </row>
    <row r="121" spans="1:12" s="37" customFormat="1" ht="12" customHeight="1" x14ac:dyDescent="0.25">
      <c r="A121" s="110"/>
      <c r="B121" s="12"/>
      <c r="C121" s="97" t="str">
        <f>C55</f>
        <v>.P1</v>
      </c>
      <c r="D121" s="13"/>
      <c r="E121" s="13"/>
      <c r="F121" s="14">
        <f>F55</f>
        <v>106.59</v>
      </c>
      <c r="G121" s="15"/>
      <c r="H121" s="102"/>
    </row>
    <row r="122" spans="1:12" s="37" customFormat="1" ht="12" customHeight="1" x14ac:dyDescent="0.25">
      <c r="A122" s="110"/>
      <c r="B122" s="12"/>
      <c r="C122" s="97" t="str">
        <f>C56</f>
        <v>.Passadís</v>
      </c>
      <c r="D122" s="13"/>
      <c r="E122" s="13"/>
      <c r="F122" s="14">
        <f>F56</f>
        <v>8.3000000000000007</v>
      </c>
      <c r="G122" s="134"/>
      <c r="H122" s="102"/>
    </row>
    <row r="123" spans="1:12" s="37" customFormat="1" ht="12" customHeight="1" x14ac:dyDescent="0.25">
      <c r="A123" s="110"/>
      <c r="B123" s="12"/>
      <c r="C123" s="97"/>
      <c r="D123" s="13"/>
      <c r="E123" s="13"/>
      <c r="F123" s="14"/>
      <c r="G123" s="15"/>
      <c r="H123" s="102"/>
    </row>
    <row r="124" spans="1:12" x14ac:dyDescent="0.25">
      <c r="A124" s="93" t="s">
        <v>77</v>
      </c>
      <c r="B124" s="38"/>
      <c r="C124" s="94" t="s">
        <v>173</v>
      </c>
      <c r="D124" s="39"/>
      <c r="E124" s="39"/>
      <c r="F124" s="40"/>
      <c r="G124" s="41"/>
      <c r="H124" s="103">
        <f>SUM(H126:H156)</f>
        <v>10857.735108400002</v>
      </c>
      <c r="I124" s="1"/>
      <c r="J124" s="1"/>
      <c r="K124" s="1"/>
      <c r="L124" s="1"/>
    </row>
    <row r="125" spans="1:12" s="37" customFormat="1" x14ac:dyDescent="0.25">
      <c r="A125" s="263"/>
      <c r="B125" s="12"/>
      <c r="C125" s="13"/>
      <c r="D125" s="13"/>
      <c r="E125" s="13"/>
      <c r="F125" s="14"/>
      <c r="G125" s="15"/>
      <c r="H125" s="102"/>
    </row>
    <row r="126" spans="1:12" s="37" customFormat="1" x14ac:dyDescent="0.25">
      <c r="A126" s="109" t="s">
        <v>78</v>
      </c>
      <c r="B126" s="26" t="s">
        <v>25</v>
      </c>
      <c r="C126" s="27" t="s">
        <v>67</v>
      </c>
      <c r="D126" s="27"/>
      <c r="E126" s="27"/>
      <c r="F126" s="28">
        <f>SUM(F128)</f>
        <v>54.604440000000011</v>
      </c>
      <c r="G126" s="52">
        <v>77.63</v>
      </c>
      <c r="H126" s="104">
        <f>F126*G126</f>
        <v>4238.9426772000006</v>
      </c>
      <c r="J126" s="37">
        <f>57.63+20</f>
        <v>77.63</v>
      </c>
      <c r="L126" s="99">
        <f>J126*F126</f>
        <v>4238.9426772000006</v>
      </c>
    </row>
    <row r="127" spans="1:12" s="37" customFormat="1" ht="180" x14ac:dyDescent="0.25">
      <c r="A127" s="36"/>
      <c r="B127" s="12"/>
      <c r="C127" s="53" t="s">
        <v>280</v>
      </c>
      <c r="D127" s="13"/>
      <c r="E127" s="13"/>
      <c r="F127" s="14"/>
      <c r="G127" s="15"/>
      <c r="H127" s="102"/>
    </row>
    <row r="128" spans="1:12" s="37" customFormat="1" x14ac:dyDescent="0.25">
      <c r="A128" s="36"/>
      <c r="B128" s="12"/>
      <c r="C128" s="97" t="s">
        <v>156</v>
      </c>
      <c r="D128" s="14">
        <f>F58*1.2</f>
        <v>165.46800000000002</v>
      </c>
      <c r="E128" s="13">
        <v>0.33</v>
      </c>
      <c r="F128" s="135">
        <f>D128*E128</f>
        <v>54.604440000000011</v>
      </c>
      <c r="G128" s="15"/>
      <c r="H128" s="102"/>
    </row>
    <row r="129" spans="1:14" s="37" customFormat="1" x14ac:dyDescent="0.25">
      <c r="A129" s="36"/>
      <c r="B129" s="12"/>
      <c r="C129" s="13"/>
      <c r="D129" s="13"/>
      <c r="E129" s="13"/>
      <c r="F129" s="14"/>
      <c r="G129" s="15"/>
      <c r="H129" s="102"/>
    </row>
    <row r="130" spans="1:14" x14ac:dyDescent="0.25">
      <c r="A130" s="109" t="s">
        <v>79</v>
      </c>
      <c r="B130" s="26" t="s">
        <v>25</v>
      </c>
      <c r="C130" s="27" t="s">
        <v>68</v>
      </c>
      <c r="D130" s="27"/>
      <c r="E130" s="27"/>
      <c r="F130" s="28">
        <f>SUM(F132)</f>
        <v>54.604440000000011</v>
      </c>
      <c r="G130" s="52">
        <v>59.53</v>
      </c>
      <c r="H130" s="104">
        <f>F130*G130</f>
        <v>3250.6023132000009</v>
      </c>
      <c r="I130" s="50"/>
      <c r="J130" s="10">
        <f>39.53+20</f>
        <v>59.53</v>
      </c>
      <c r="K130" s="1"/>
      <c r="L130" s="99">
        <f>J130*F130</f>
        <v>3250.6023132000009</v>
      </c>
      <c r="M130" s="1"/>
      <c r="N130" s="205">
        <f>L126+L130</f>
        <v>7489.5449904000016</v>
      </c>
    </row>
    <row r="131" spans="1:14" ht="132" x14ac:dyDescent="0.25">
      <c r="A131" s="36"/>
      <c r="B131" s="12"/>
      <c r="C131" s="53" t="s">
        <v>279</v>
      </c>
      <c r="D131" s="13"/>
      <c r="E131" s="13"/>
      <c r="F131" s="14"/>
      <c r="G131" s="15"/>
      <c r="H131" s="102"/>
      <c r="I131" s="1"/>
      <c r="J131" s="1"/>
      <c r="K131" s="1"/>
      <c r="L131" s="1"/>
      <c r="N131" s="205">
        <f>H130+H126</f>
        <v>7489.5449904000016</v>
      </c>
    </row>
    <row r="132" spans="1:14" x14ac:dyDescent="0.25">
      <c r="A132" s="36"/>
      <c r="B132" s="12"/>
      <c r="C132" s="97" t="s">
        <v>156</v>
      </c>
      <c r="D132" s="14">
        <f>F58*1.2</f>
        <v>165.46800000000002</v>
      </c>
      <c r="E132" s="13">
        <v>0.33</v>
      </c>
      <c r="F132" s="135">
        <f>D132*E132</f>
        <v>54.604440000000011</v>
      </c>
      <c r="G132" s="15"/>
      <c r="H132" s="102"/>
      <c r="I132" s="1"/>
      <c r="J132" s="1"/>
      <c r="K132" s="1"/>
      <c r="L132" s="1"/>
    </row>
    <row r="133" spans="1:14" ht="12" customHeight="1" x14ac:dyDescent="0.25">
      <c r="A133" s="36"/>
      <c r="B133" s="12"/>
      <c r="C133" s="13"/>
      <c r="D133" s="13"/>
      <c r="E133" s="13"/>
      <c r="F133" s="14"/>
      <c r="G133" s="15"/>
      <c r="H133" s="102"/>
      <c r="I133" s="1"/>
      <c r="J133" s="1"/>
      <c r="K133" s="1"/>
      <c r="L133" s="1"/>
    </row>
    <row r="134" spans="1:14" ht="12" customHeight="1" x14ac:dyDescent="0.25">
      <c r="A134" s="109" t="s">
        <v>80</v>
      </c>
      <c r="B134" s="26" t="s">
        <v>56</v>
      </c>
      <c r="C134" s="27" t="s">
        <v>155</v>
      </c>
      <c r="D134" s="27"/>
      <c r="E134" s="27"/>
      <c r="F134" s="28">
        <f>SUM(F136)</f>
        <v>45.503700000000009</v>
      </c>
      <c r="G134" s="52">
        <v>9.14</v>
      </c>
      <c r="H134" s="104">
        <f>F134*G134</f>
        <v>415.90381800000011</v>
      </c>
      <c r="I134" s="1"/>
      <c r="J134" s="1"/>
      <c r="K134" s="1"/>
      <c r="L134" s="1"/>
    </row>
    <row r="135" spans="1:14" ht="36" x14ac:dyDescent="0.25">
      <c r="A135" s="36"/>
      <c r="B135" s="12"/>
      <c r="C135" s="53" t="s">
        <v>158</v>
      </c>
      <c r="D135" s="13"/>
      <c r="E135" s="13"/>
      <c r="F135" s="14"/>
      <c r="G135" s="15"/>
      <c r="H135" s="102"/>
      <c r="I135" s="1"/>
      <c r="J135" s="1"/>
      <c r="K135" s="1"/>
      <c r="L135" s="1"/>
    </row>
    <row r="136" spans="1:14" ht="12" customHeight="1" x14ac:dyDescent="0.25">
      <c r="A136" s="36"/>
      <c r="B136" s="12"/>
      <c r="C136" s="97" t="s">
        <v>156</v>
      </c>
      <c r="D136" s="14">
        <f>F58</f>
        <v>137.89000000000001</v>
      </c>
      <c r="E136" s="13">
        <v>0.33</v>
      </c>
      <c r="F136" s="135">
        <f>D136*E136</f>
        <v>45.503700000000009</v>
      </c>
      <c r="G136" s="15"/>
      <c r="H136" s="102"/>
      <c r="I136" s="1"/>
      <c r="J136" s="1"/>
      <c r="K136" s="1"/>
      <c r="L136" s="1"/>
    </row>
    <row r="137" spans="1:14" ht="12" customHeight="1" x14ac:dyDescent="0.25">
      <c r="A137" s="157"/>
      <c r="B137" s="158"/>
      <c r="C137" s="127"/>
      <c r="D137" s="127"/>
      <c r="E137" s="127"/>
      <c r="F137" s="128"/>
      <c r="G137" s="159"/>
      <c r="H137" s="102"/>
      <c r="I137" s="155"/>
      <c r="J137" s="155"/>
      <c r="K137" s="1"/>
      <c r="L137" s="1"/>
    </row>
    <row r="138" spans="1:14" ht="12" customHeight="1" x14ac:dyDescent="0.25">
      <c r="A138" s="131" t="s">
        <v>88</v>
      </c>
      <c r="B138" s="132" t="s">
        <v>25</v>
      </c>
      <c r="C138" s="133" t="s">
        <v>85</v>
      </c>
      <c r="D138" s="133"/>
      <c r="E138" s="133"/>
      <c r="F138" s="160">
        <f>SUM(F140:F140)</f>
        <v>2.16</v>
      </c>
      <c r="G138" s="52">
        <v>49.86</v>
      </c>
      <c r="H138" s="104">
        <f>F138*G138</f>
        <v>107.69760000000001</v>
      </c>
      <c r="I138" s="1"/>
      <c r="J138" s="1"/>
      <c r="K138" s="1"/>
      <c r="L138" s="1"/>
    </row>
    <row r="139" spans="1:14" ht="84" x14ac:dyDescent="0.25">
      <c r="A139" s="110"/>
      <c r="B139" s="98"/>
      <c r="C139" s="53" t="s">
        <v>239</v>
      </c>
      <c r="D139" s="92"/>
      <c r="E139" s="92"/>
      <c r="F139" s="87"/>
      <c r="G139" s="87"/>
      <c r="H139" s="105"/>
      <c r="I139" s="1"/>
      <c r="J139" s="1"/>
      <c r="K139" s="1"/>
      <c r="L139" s="1"/>
    </row>
    <row r="140" spans="1:14" ht="12" customHeight="1" x14ac:dyDescent="0.25">
      <c r="A140" s="110"/>
      <c r="B140" s="98"/>
      <c r="C140" s="97" t="s">
        <v>64</v>
      </c>
      <c r="D140" s="87">
        <v>12</v>
      </c>
      <c r="E140" s="14">
        <v>1.3</v>
      </c>
      <c r="F140" s="14">
        <f>F68</f>
        <v>2.16</v>
      </c>
      <c r="G140" s="87"/>
      <c r="H140" s="105"/>
      <c r="I140" s="1"/>
      <c r="J140" s="1"/>
      <c r="K140" s="1"/>
      <c r="L140" s="1"/>
    </row>
    <row r="141" spans="1:14" ht="12" customHeight="1" x14ac:dyDescent="0.25">
      <c r="A141" s="110"/>
      <c r="B141" s="98"/>
      <c r="C141" s="97"/>
      <c r="D141" s="14"/>
      <c r="E141" s="14"/>
      <c r="F141" s="14"/>
      <c r="G141" s="87"/>
      <c r="H141" s="105"/>
      <c r="I141" s="1"/>
      <c r="J141" s="1"/>
      <c r="K141" s="1"/>
      <c r="L141" s="1"/>
    </row>
    <row r="142" spans="1:14" ht="12" customHeight="1" x14ac:dyDescent="0.25">
      <c r="A142" s="109" t="s">
        <v>131</v>
      </c>
      <c r="B142" s="26" t="s">
        <v>25</v>
      </c>
      <c r="C142" s="27" t="s">
        <v>373</v>
      </c>
      <c r="D142" s="27"/>
      <c r="E142" s="27"/>
      <c r="F142" s="160">
        <f>SUM(F144:F144)</f>
        <v>5</v>
      </c>
      <c r="G142" s="52">
        <v>43.98</v>
      </c>
      <c r="H142" s="104">
        <f>F142*G142</f>
        <v>219.89999999999998</v>
      </c>
      <c r="I142" s="1"/>
      <c r="J142" s="1"/>
      <c r="K142" s="1"/>
      <c r="L142" s="1"/>
    </row>
    <row r="143" spans="1:14" ht="168" x14ac:dyDescent="0.25">
      <c r="A143" s="110"/>
      <c r="B143" s="98"/>
      <c r="C143" s="53" t="s">
        <v>160</v>
      </c>
      <c r="D143" s="92"/>
      <c r="E143" s="92"/>
      <c r="F143" s="87"/>
      <c r="G143" s="87"/>
      <c r="H143" s="105"/>
      <c r="I143" s="1"/>
      <c r="J143" s="1"/>
      <c r="K143" s="1"/>
      <c r="L143" s="1"/>
    </row>
    <row r="144" spans="1:14" ht="12" customHeight="1" x14ac:dyDescent="0.25">
      <c r="A144" s="110"/>
      <c r="B144" s="98"/>
      <c r="C144" s="97" t="s">
        <v>71</v>
      </c>
      <c r="D144" s="14">
        <v>2</v>
      </c>
      <c r="E144" s="14">
        <v>2.5</v>
      </c>
      <c r="F144" s="14">
        <f>D144*E144</f>
        <v>5</v>
      </c>
      <c r="G144" s="87"/>
      <c r="H144" s="105"/>
      <c r="I144" s="125"/>
      <c r="J144" s="1"/>
      <c r="K144" s="1"/>
      <c r="L144" s="1"/>
    </row>
    <row r="145" spans="1:13" ht="12" customHeight="1" x14ac:dyDescent="0.25">
      <c r="A145" s="263"/>
      <c r="B145" s="12"/>
      <c r="C145" s="13"/>
      <c r="D145" s="13"/>
      <c r="E145" s="13"/>
      <c r="F145" s="14"/>
      <c r="G145" s="15"/>
      <c r="H145" s="102"/>
      <c r="I145" s="1"/>
      <c r="J145" s="1"/>
      <c r="K145" s="1"/>
      <c r="L145" s="1"/>
    </row>
    <row r="146" spans="1:13" s="37" customFormat="1" x14ac:dyDescent="0.25">
      <c r="A146" s="109" t="s">
        <v>157</v>
      </c>
      <c r="B146" s="26" t="s">
        <v>25</v>
      </c>
      <c r="C146" s="27" t="s">
        <v>73</v>
      </c>
      <c r="D146" s="27"/>
      <c r="E146" s="27"/>
      <c r="F146" s="160">
        <f>SUM(F148:F150)</f>
        <v>234.41300000000001</v>
      </c>
      <c r="G146" s="52">
        <v>9.9</v>
      </c>
      <c r="H146" s="104">
        <f>F146*G146</f>
        <v>2320.6887000000002</v>
      </c>
    </row>
    <row r="147" spans="1:13" s="37" customFormat="1" ht="48" x14ac:dyDescent="0.25">
      <c r="A147" s="36"/>
      <c r="B147" s="98"/>
      <c r="C147" s="53" t="s">
        <v>161</v>
      </c>
      <c r="D147" s="92"/>
      <c r="E147" s="92"/>
      <c r="F147" s="87"/>
      <c r="G147" s="15"/>
      <c r="H147" s="105"/>
    </row>
    <row r="148" spans="1:13" s="37" customFormat="1" x14ac:dyDescent="0.25">
      <c r="A148" s="36"/>
      <c r="B148" s="98"/>
      <c r="C148" s="97" t="str">
        <f>C120</f>
        <v>.PBaixa</v>
      </c>
      <c r="D148" s="137">
        <f>F60</f>
        <v>78.940000000000012</v>
      </c>
      <c r="E148" s="128">
        <v>1.7</v>
      </c>
      <c r="F148" s="14">
        <f>D148*E148</f>
        <v>134.19800000000001</v>
      </c>
      <c r="G148" s="15"/>
      <c r="H148" s="105"/>
      <c r="I148" s="37" t="s">
        <v>162</v>
      </c>
    </row>
    <row r="149" spans="1:13" s="37" customFormat="1" x14ac:dyDescent="0.25">
      <c r="A149" s="36"/>
      <c r="B149" s="12"/>
      <c r="C149" s="97" t="str">
        <f>C121</f>
        <v>.P1</v>
      </c>
      <c r="D149" s="137">
        <f>F61</f>
        <v>43.75</v>
      </c>
      <c r="E149" s="128">
        <v>1.7</v>
      </c>
      <c r="F149" s="14">
        <f>D149*E149</f>
        <v>74.375</v>
      </c>
      <c r="G149" s="15"/>
      <c r="H149" s="102"/>
    </row>
    <row r="150" spans="1:13" s="37" customFormat="1" x14ac:dyDescent="0.25">
      <c r="A150" s="36"/>
      <c r="B150" s="12"/>
      <c r="C150" s="97" t="str">
        <f>C122</f>
        <v>.Passadís</v>
      </c>
      <c r="D150" s="137">
        <f>F62</f>
        <v>15.2</v>
      </c>
      <c r="E150" s="128">
        <v>1.7</v>
      </c>
      <c r="F150" s="14">
        <f>D150*E150</f>
        <v>25.84</v>
      </c>
      <c r="G150" s="15"/>
      <c r="H150" s="102"/>
    </row>
    <row r="151" spans="1:13" s="37" customFormat="1" x14ac:dyDescent="0.25">
      <c r="A151" s="36"/>
      <c r="B151" s="12"/>
      <c r="C151" s="97"/>
      <c r="D151" s="137"/>
      <c r="E151" s="128"/>
      <c r="F151" s="14"/>
      <c r="G151" s="15"/>
      <c r="H151" s="102"/>
    </row>
    <row r="152" spans="1:13" s="37" customFormat="1" x14ac:dyDescent="0.25">
      <c r="A152" s="109" t="s">
        <v>384</v>
      </c>
      <c r="B152" s="26" t="s">
        <v>25</v>
      </c>
      <c r="C152" s="27" t="s">
        <v>389</v>
      </c>
      <c r="D152" s="27"/>
      <c r="E152" s="27"/>
      <c r="F152" s="160">
        <v>6</v>
      </c>
      <c r="G152" s="52">
        <v>39.5</v>
      </c>
      <c r="H152" s="104">
        <f>F152*G152</f>
        <v>237</v>
      </c>
    </row>
    <row r="153" spans="1:13" s="37" customFormat="1" ht="120" x14ac:dyDescent="0.25">
      <c r="A153" s="36"/>
      <c r="B153" s="98"/>
      <c r="C153" s="53" t="s">
        <v>390</v>
      </c>
      <c r="D153" s="92"/>
      <c r="E153" s="92"/>
      <c r="F153" s="87"/>
      <c r="G153" s="15"/>
      <c r="H153" s="105"/>
    </row>
    <row r="154" spans="1:13" s="37" customFormat="1" x14ac:dyDescent="0.25">
      <c r="A154" s="36"/>
      <c r="B154" s="12"/>
      <c r="C154" s="97" t="s">
        <v>386</v>
      </c>
      <c r="D154" s="137"/>
      <c r="E154" s="128"/>
      <c r="F154" s="14">
        <v>1.5</v>
      </c>
      <c r="G154" s="15"/>
      <c r="H154" s="102"/>
    </row>
    <row r="155" spans="1:13" s="37" customFormat="1" x14ac:dyDescent="0.25">
      <c r="A155" s="36"/>
      <c r="B155" s="12"/>
      <c r="C155" s="97"/>
      <c r="D155" s="137"/>
      <c r="E155" s="128"/>
      <c r="F155" s="14"/>
      <c r="G155" s="15"/>
      <c r="H155" s="102"/>
    </row>
    <row r="156" spans="1:13" s="37" customFormat="1" x14ac:dyDescent="0.25">
      <c r="A156" s="109" t="s">
        <v>387</v>
      </c>
      <c r="B156" s="26" t="s">
        <v>25</v>
      </c>
      <c r="C156" s="27" t="s">
        <v>385</v>
      </c>
      <c r="D156" s="27"/>
      <c r="E156" s="27"/>
      <c r="F156" s="160">
        <v>10</v>
      </c>
      <c r="G156" s="52">
        <v>6.7</v>
      </c>
      <c r="H156" s="104">
        <f>F156*G156</f>
        <v>67</v>
      </c>
    </row>
    <row r="157" spans="1:13" s="37" customFormat="1" ht="48" x14ac:dyDescent="0.25">
      <c r="A157" s="36"/>
      <c r="B157" s="98"/>
      <c r="C157" s="53" t="s">
        <v>388</v>
      </c>
      <c r="D157" s="92"/>
      <c r="E157" s="92"/>
      <c r="F157" s="87"/>
      <c r="G157" s="15"/>
      <c r="H157" s="105"/>
    </row>
    <row r="158" spans="1:13" s="37" customFormat="1" x14ac:dyDescent="0.25">
      <c r="A158" s="36"/>
      <c r="B158" s="12"/>
      <c r="C158" s="97" t="s">
        <v>402</v>
      </c>
      <c r="D158" s="137"/>
      <c r="E158" s="128"/>
      <c r="F158" s="14">
        <v>3</v>
      </c>
      <c r="G158" s="15"/>
      <c r="H158" s="102"/>
    </row>
    <row r="159" spans="1:13" x14ac:dyDescent="0.25">
      <c r="A159" s="36"/>
      <c r="B159" s="12"/>
      <c r="C159" s="13"/>
      <c r="D159" s="13"/>
      <c r="E159" s="13"/>
      <c r="F159" s="14"/>
      <c r="G159" s="15"/>
      <c r="H159" s="102"/>
      <c r="I159" s="50"/>
      <c r="J159" s="153"/>
      <c r="K159" s="1"/>
      <c r="L159" s="1"/>
      <c r="M159" s="1"/>
    </row>
    <row r="160" spans="1:13" x14ac:dyDescent="0.25">
      <c r="A160" s="111" t="s">
        <v>112</v>
      </c>
      <c r="B160" s="40" t="s">
        <v>91</v>
      </c>
      <c r="C160" s="94" t="s">
        <v>258</v>
      </c>
      <c r="D160" s="94"/>
      <c r="E160" s="94"/>
      <c r="F160" s="108"/>
      <c r="G160" s="108"/>
      <c r="H160" s="103">
        <f>SUM(H162:H179)</f>
        <v>729</v>
      </c>
      <c r="I160" s="152"/>
      <c r="J160" s="1"/>
      <c r="K160" s="1"/>
      <c r="L160" s="1"/>
      <c r="M160" s="1"/>
    </row>
    <row r="161" spans="1:12" ht="6.75" customHeight="1" x14ac:dyDescent="0.25">
      <c r="A161" s="36"/>
      <c r="B161" s="12"/>
      <c r="C161" s="13"/>
      <c r="D161" s="13"/>
      <c r="E161" s="13"/>
      <c r="F161" s="14"/>
      <c r="G161" s="15"/>
      <c r="H161" s="102"/>
      <c r="I161" s="1"/>
      <c r="J161" s="1"/>
      <c r="K161" s="1"/>
      <c r="L161" s="1"/>
    </row>
    <row r="162" spans="1:12" s="37" customFormat="1" x14ac:dyDescent="0.25">
      <c r="A162" s="109" t="s">
        <v>144</v>
      </c>
      <c r="B162" s="26" t="s">
        <v>91</v>
      </c>
      <c r="C162" s="27" t="s">
        <v>273</v>
      </c>
      <c r="D162" s="27"/>
      <c r="E162" s="27"/>
      <c r="F162" s="28">
        <f>SUM(F164)</f>
        <v>2</v>
      </c>
      <c r="G162" s="52">
        <f>I159*I160</f>
        <v>0</v>
      </c>
      <c r="H162" s="104">
        <f>F162*G162</f>
        <v>0</v>
      </c>
    </row>
    <row r="163" spans="1:12" s="37" customFormat="1" ht="84" x14ac:dyDescent="0.25">
      <c r="A163" s="36"/>
      <c r="B163" s="12"/>
      <c r="C163" s="53" t="s">
        <v>176</v>
      </c>
      <c r="D163" s="13"/>
      <c r="E163" s="13"/>
      <c r="F163" s="14"/>
      <c r="G163" s="15"/>
      <c r="H163" s="102"/>
    </row>
    <row r="164" spans="1:12" s="37" customFormat="1" x14ac:dyDescent="0.25">
      <c r="A164" s="36"/>
      <c r="B164" s="12"/>
      <c r="C164" s="97" t="s">
        <v>276</v>
      </c>
      <c r="D164" s="13"/>
      <c r="E164" s="13"/>
      <c r="F164" s="14">
        <v>2</v>
      </c>
      <c r="G164" s="15"/>
      <c r="H164" s="102"/>
      <c r="I164" s="50"/>
      <c r="J164" s="153"/>
    </row>
    <row r="165" spans="1:12" s="37" customFormat="1" x14ac:dyDescent="0.25">
      <c r="A165" s="36"/>
      <c r="B165" s="12"/>
      <c r="C165" s="97"/>
      <c r="D165" s="13"/>
      <c r="E165" s="13"/>
      <c r="F165" s="14"/>
      <c r="G165" s="15"/>
      <c r="H165" s="102"/>
      <c r="I165" s="152"/>
      <c r="J165" s="1"/>
    </row>
    <row r="166" spans="1:12" s="37" customFormat="1" x14ac:dyDescent="0.25">
      <c r="A166" s="36"/>
      <c r="B166" s="12"/>
      <c r="C166" s="13"/>
      <c r="D166" s="13"/>
      <c r="E166" s="13"/>
      <c r="F166" s="14"/>
      <c r="G166" s="15"/>
      <c r="H166" s="102"/>
      <c r="I166" s="152"/>
      <c r="J166" s="1"/>
    </row>
    <row r="167" spans="1:12" s="37" customFormat="1" x14ac:dyDescent="0.25">
      <c r="A167" s="109" t="s">
        <v>145</v>
      </c>
      <c r="B167" s="26" t="s">
        <v>91</v>
      </c>
      <c r="C167" s="27" t="s">
        <v>108</v>
      </c>
      <c r="D167" s="27"/>
      <c r="E167" s="27"/>
      <c r="F167" s="28">
        <f>SUM(F169:F173)</f>
        <v>5</v>
      </c>
      <c r="G167" s="52">
        <f>I164*I165</f>
        <v>0</v>
      </c>
      <c r="H167" s="104">
        <f>F167*G167</f>
        <v>0</v>
      </c>
      <c r="I167" s="152"/>
      <c r="J167" s="1"/>
    </row>
    <row r="168" spans="1:12" s="37" customFormat="1" ht="84" x14ac:dyDescent="0.25">
      <c r="A168" s="36"/>
      <c r="B168" s="12"/>
      <c r="C168" s="53" t="s">
        <v>277</v>
      </c>
      <c r="D168" s="13"/>
      <c r="E168" s="13"/>
      <c r="F168" s="14"/>
      <c r="G168" s="15"/>
      <c r="H168" s="102"/>
      <c r="I168" s="152"/>
      <c r="J168" s="1"/>
    </row>
    <row r="169" spans="1:12" s="37" customFormat="1" x14ac:dyDescent="0.25">
      <c r="A169" s="36"/>
      <c r="B169" s="12"/>
      <c r="C169" s="97" t="s">
        <v>69</v>
      </c>
      <c r="D169" s="13"/>
      <c r="E169" s="13"/>
      <c r="F169" s="14">
        <v>1</v>
      </c>
      <c r="G169" s="15"/>
      <c r="H169" s="102"/>
    </row>
    <row r="170" spans="1:12" s="37" customFormat="1" x14ac:dyDescent="0.25">
      <c r="A170" s="36"/>
      <c r="B170" s="12"/>
      <c r="C170" s="97" t="s">
        <v>70</v>
      </c>
      <c r="D170" s="13"/>
      <c r="E170" s="13"/>
      <c r="F170" s="14">
        <v>1</v>
      </c>
      <c r="G170" s="15"/>
      <c r="H170" s="102"/>
    </row>
    <row r="171" spans="1:12" s="37" customFormat="1" x14ac:dyDescent="0.25">
      <c r="A171" s="36"/>
      <c r="B171" s="12"/>
      <c r="C171" s="97" t="s">
        <v>71</v>
      </c>
      <c r="D171" s="13"/>
      <c r="E171" s="13"/>
      <c r="F171" s="14">
        <v>1</v>
      </c>
      <c r="G171" s="15"/>
      <c r="H171" s="102"/>
    </row>
    <row r="172" spans="1:12" s="37" customFormat="1" x14ac:dyDescent="0.25">
      <c r="A172" s="36"/>
      <c r="B172" s="12"/>
      <c r="C172" s="97" t="s">
        <v>274</v>
      </c>
      <c r="D172" s="13"/>
      <c r="E172" s="13"/>
      <c r="F172" s="14">
        <v>1</v>
      </c>
      <c r="G172" s="15"/>
      <c r="H172" s="102"/>
      <c r="I172" s="50"/>
      <c r="J172" s="153"/>
    </row>
    <row r="173" spans="1:12" s="37" customFormat="1" x14ac:dyDescent="0.25">
      <c r="A173" s="36"/>
      <c r="B173" s="12"/>
      <c r="C173" s="97" t="s">
        <v>275</v>
      </c>
      <c r="D173" s="13"/>
      <c r="E173" s="13"/>
      <c r="F173" s="14">
        <v>1</v>
      </c>
      <c r="G173" s="15"/>
      <c r="H173" s="102"/>
    </row>
    <row r="174" spans="1:12" s="37" customFormat="1" x14ac:dyDescent="0.25">
      <c r="A174" s="36"/>
      <c r="B174" s="12"/>
      <c r="C174" s="13"/>
      <c r="D174" s="13"/>
      <c r="E174" s="13"/>
      <c r="F174" s="14"/>
      <c r="G174" s="15"/>
      <c r="H174" s="102"/>
    </row>
    <row r="175" spans="1:12" s="37" customFormat="1" x14ac:dyDescent="0.25">
      <c r="A175" s="109" t="s">
        <v>146</v>
      </c>
      <c r="B175" s="26" t="s">
        <v>91</v>
      </c>
      <c r="C175" s="27" t="s">
        <v>109</v>
      </c>
      <c r="D175" s="27"/>
      <c r="E175" s="27"/>
      <c r="F175" s="28">
        <v>1</v>
      </c>
      <c r="G175" s="52">
        <f>I172*I173</f>
        <v>0</v>
      </c>
      <c r="H175" s="104">
        <f>F175*G175</f>
        <v>0</v>
      </c>
    </row>
    <row r="176" spans="1:12" s="37" customFormat="1" ht="84" x14ac:dyDescent="0.25">
      <c r="A176" s="36"/>
      <c r="B176" s="12"/>
      <c r="C176" s="53" t="s">
        <v>278</v>
      </c>
      <c r="D176" s="13"/>
      <c r="E176" s="13"/>
      <c r="F176" s="14"/>
      <c r="G176" s="15"/>
      <c r="H176" s="102"/>
      <c r="I176" s="50"/>
      <c r="J176" s="153"/>
    </row>
    <row r="177" spans="1:13" s="37" customFormat="1" x14ac:dyDescent="0.25">
      <c r="A177" s="36"/>
      <c r="B177" s="12"/>
      <c r="C177" s="97" t="s">
        <v>71</v>
      </c>
      <c r="D177" s="13"/>
      <c r="E177" s="13"/>
      <c r="F177" s="14">
        <v>1</v>
      </c>
      <c r="G177" s="15"/>
      <c r="H177" s="102"/>
    </row>
    <row r="178" spans="1:13" x14ac:dyDescent="0.25">
      <c r="A178" s="36"/>
      <c r="B178" s="12"/>
      <c r="C178" s="97"/>
      <c r="D178" s="13"/>
      <c r="E178" s="13"/>
      <c r="F178" s="14"/>
      <c r="G178" s="15"/>
      <c r="H178" s="102"/>
      <c r="I178" s="1"/>
      <c r="J178" s="1"/>
      <c r="K178" s="1"/>
      <c r="L178" s="1"/>
    </row>
    <row r="179" spans="1:13" s="37" customFormat="1" x14ac:dyDescent="0.25">
      <c r="A179" s="109" t="s">
        <v>259</v>
      </c>
      <c r="B179" s="26" t="s">
        <v>91</v>
      </c>
      <c r="C179" s="27" t="s">
        <v>260</v>
      </c>
      <c r="D179" s="27"/>
      <c r="E179" s="27"/>
      <c r="F179" s="28">
        <f>SUM(F181)</f>
        <v>15</v>
      </c>
      <c r="G179" s="52">
        <v>48.6</v>
      </c>
      <c r="H179" s="104">
        <f>F179*G179</f>
        <v>729</v>
      </c>
    </row>
    <row r="180" spans="1:13" s="37" customFormat="1" ht="48" x14ac:dyDescent="0.25">
      <c r="A180" s="36"/>
      <c r="B180" s="12"/>
      <c r="C180" s="53" t="s">
        <v>262</v>
      </c>
      <c r="D180" s="13"/>
      <c r="E180" s="13"/>
      <c r="F180" s="14"/>
      <c r="G180" s="15"/>
      <c r="H180" s="102"/>
    </row>
    <row r="181" spans="1:13" s="37" customFormat="1" x14ac:dyDescent="0.25">
      <c r="A181" s="36"/>
      <c r="B181" s="12"/>
      <c r="C181" s="97" t="s">
        <v>261</v>
      </c>
      <c r="D181" s="13"/>
      <c r="E181" s="13"/>
      <c r="F181" s="14">
        <v>15</v>
      </c>
      <c r="G181" s="15"/>
      <c r="H181" s="102"/>
    </row>
    <row r="182" spans="1:13" s="37" customFormat="1" x14ac:dyDescent="0.25">
      <c r="A182" s="36"/>
      <c r="B182" s="12"/>
      <c r="C182" s="13"/>
      <c r="D182" s="13"/>
      <c r="E182" s="13"/>
      <c r="F182" s="14"/>
      <c r="G182" s="15"/>
      <c r="H182" s="102"/>
    </row>
    <row r="183" spans="1:13" s="37" customFormat="1" x14ac:dyDescent="0.25">
      <c r="A183" s="93" t="s">
        <v>113</v>
      </c>
      <c r="B183" s="38"/>
      <c r="C183" s="94" t="s">
        <v>172</v>
      </c>
      <c r="D183" s="39"/>
      <c r="E183" s="39"/>
      <c r="F183" s="40"/>
      <c r="G183" s="41"/>
      <c r="H183" s="103">
        <f>SUM(H185:H185)</f>
        <v>2872.2249000000006</v>
      </c>
    </row>
    <row r="184" spans="1:13" s="37" customFormat="1" x14ac:dyDescent="0.25">
      <c r="A184" s="36"/>
      <c r="B184" s="12"/>
      <c r="C184" s="13"/>
      <c r="D184" s="13"/>
      <c r="E184" s="13"/>
      <c r="F184" s="14"/>
      <c r="G184" s="15"/>
      <c r="H184" s="102"/>
    </row>
    <row r="185" spans="1:13" s="37" customFormat="1" ht="12.6" thickBot="1" x14ac:dyDescent="0.3">
      <c r="A185" s="109" t="s">
        <v>147</v>
      </c>
      <c r="B185" s="26" t="s">
        <v>25</v>
      </c>
      <c r="C185" s="27" t="s">
        <v>84</v>
      </c>
      <c r="D185" s="27"/>
      <c r="E185" s="27"/>
      <c r="F185" s="28">
        <f>SUM(F187:F189)</f>
        <v>287.51000000000005</v>
      </c>
      <c r="G185" s="52">
        <v>9.99</v>
      </c>
      <c r="H185" s="104">
        <f>F185*G185</f>
        <v>2872.2249000000006</v>
      </c>
    </row>
    <row r="186" spans="1:13" ht="48.6" thickBot="1" x14ac:dyDescent="0.3">
      <c r="A186" s="263"/>
      <c r="B186" s="12"/>
      <c r="C186" s="53" t="s">
        <v>161</v>
      </c>
      <c r="D186" s="13"/>
      <c r="E186" s="13"/>
      <c r="F186" s="14"/>
      <c r="G186" s="15"/>
      <c r="H186" s="102"/>
      <c r="I186" s="51"/>
      <c r="J186" s="1"/>
      <c r="K186" s="1"/>
      <c r="L186" s="1"/>
    </row>
    <row r="187" spans="1:13" x14ac:dyDescent="0.25">
      <c r="A187" s="263"/>
      <c r="B187" s="12"/>
      <c r="C187" s="97" t="str">
        <f>C54</f>
        <v>.PBaixa</v>
      </c>
      <c r="D187" s="13"/>
      <c r="E187" s="13"/>
      <c r="F187" s="97">
        <f>F54</f>
        <v>172.62</v>
      </c>
      <c r="G187" s="15"/>
      <c r="H187" s="102"/>
      <c r="I187" s="1"/>
      <c r="J187" s="1"/>
      <c r="K187" s="1"/>
      <c r="L187" s="1"/>
    </row>
    <row r="188" spans="1:13" x14ac:dyDescent="0.25">
      <c r="A188" s="263"/>
      <c r="B188" s="12"/>
      <c r="C188" s="97" t="str">
        <f>C55</f>
        <v>.P1</v>
      </c>
      <c r="D188" s="13"/>
      <c r="E188" s="13"/>
      <c r="F188" s="97">
        <f>F55</f>
        <v>106.59</v>
      </c>
      <c r="G188" s="15"/>
      <c r="H188" s="102"/>
      <c r="I188" s="50"/>
      <c r="K188" s="1"/>
      <c r="L188" s="1"/>
      <c r="M188" s="1"/>
    </row>
    <row r="189" spans="1:13" x14ac:dyDescent="0.25">
      <c r="A189" s="263"/>
      <c r="B189" s="12"/>
      <c r="C189" s="97" t="str">
        <f>C56</f>
        <v>.Passadís</v>
      </c>
      <c r="D189" s="13"/>
      <c r="E189" s="13"/>
      <c r="F189" s="97">
        <f>F56</f>
        <v>8.3000000000000007</v>
      </c>
      <c r="G189" s="15"/>
      <c r="H189" s="102"/>
      <c r="I189" s="1"/>
      <c r="J189" s="1"/>
      <c r="K189" s="1"/>
      <c r="L189" s="1"/>
    </row>
    <row r="190" spans="1:13" s="37" customFormat="1" ht="12.6" thickBot="1" x14ac:dyDescent="0.3">
      <c r="A190" s="263"/>
      <c r="B190" s="12"/>
      <c r="C190" s="13"/>
      <c r="D190" s="13"/>
      <c r="E190" s="13"/>
      <c r="F190" s="14"/>
      <c r="G190" s="15"/>
      <c r="H190" s="102"/>
    </row>
    <row r="191" spans="1:13" s="37" customFormat="1" ht="12.6" thickBot="1" x14ac:dyDescent="0.3">
      <c r="A191" s="88" t="s">
        <v>174</v>
      </c>
      <c r="B191" s="88"/>
      <c r="C191" s="89"/>
      <c r="D191" s="89"/>
      <c r="E191" s="89"/>
      <c r="F191" s="90"/>
      <c r="G191" s="91"/>
      <c r="H191" s="130">
        <f>H193+H208</f>
        <v>16344.48</v>
      </c>
    </row>
    <row r="192" spans="1:13" s="37" customFormat="1" x14ac:dyDescent="0.25">
      <c r="A192" s="263"/>
      <c r="B192" s="12"/>
      <c r="C192" s="13"/>
      <c r="D192" s="13"/>
      <c r="E192" s="13"/>
      <c r="F192" s="14"/>
      <c r="G192" s="15"/>
      <c r="H192" s="102"/>
    </row>
    <row r="193" spans="1:12" s="37" customFormat="1" x14ac:dyDescent="0.25">
      <c r="A193" s="93" t="s">
        <v>89</v>
      </c>
      <c r="B193" s="38"/>
      <c r="C193" s="94" t="s">
        <v>23</v>
      </c>
      <c r="D193" s="39"/>
      <c r="E193" s="39"/>
      <c r="F193" s="40"/>
      <c r="G193" s="41"/>
      <c r="H193" s="103">
        <f>SUM(H195:H203)</f>
        <v>12182.8</v>
      </c>
    </row>
    <row r="194" spans="1:12" s="37" customFormat="1" x14ac:dyDescent="0.25">
      <c r="A194" s="264"/>
      <c r="B194" s="12"/>
      <c r="C194" s="13"/>
      <c r="D194" s="13"/>
      <c r="E194" s="13"/>
      <c r="F194" s="14"/>
      <c r="G194" s="15"/>
      <c r="H194" s="102"/>
    </row>
    <row r="195" spans="1:12" s="37" customFormat="1" x14ac:dyDescent="0.25">
      <c r="A195" s="109" t="s">
        <v>90</v>
      </c>
      <c r="B195" s="26" t="s">
        <v>91</v>
      </c>
      <c r="C195" s="27" t="s">
        <v>87</v>
      </c>
      <c r="D195" s="27"/>
      <c r="E195" s="27"/>
      <c r="F195" s="28">
        <v>34</v>
      </c>
      <c r="G195" s="52">
        <v>194.5</v>
      </c>
      <c r="H195" s="104">
        <f>F195*G195</f>
        <v>6613</v>
      </c>
    </row>
    <row r="196" spans="1:12" s="37" customFormat="1" ht="24" x14ac:dyDescent="0.25">
      <c r="A196" s="110"/>
      <c r="B196" s="12"/>
      <c r="C196" s="202" t="s">
        <v>249</v>
      </c>
      <c r="D196" s="13"/>
      <c r="E196" s="13"/>
      <c r="F196" s="14"/>
      <c r="G196" s="15"/>
      <c r="H196" s="102"/>
    </row>
    <row r="197" spans="1:12" s="37" customFormat="1" x14ac:dyDescent="0.25">
      <c r="A197" s="110"/>
      <c r="B197" s="12"/>
      <c r="C197" s="203" t="s">
        <v>246</v>
      </c>
      <c r="D197" s="13"/>
      <c r="E197" s="13"/>
      <c r="F197" s="14"/>
      <c r="G197" s="15"/>
      <c r="H197" s="102"/>
    </row>
    <row r="198" spans="1:12" s="37" customFormat="1" x14ac:dyDescent="0.25">
      <c r="A198" s="110"/>
      <c r="B198" s="12"/>
      <c r="C198" s="121"/>
      <c r="D198" s="13"/>
      <c r="E198" s="13"/>
      <c r="F198" s="14"/>
      <c r="G198" s="15"/>
      <c r="H198" s="102"/>
    </row>
    <row r="199" spans="1:12" s="37" customFormat="1" x14ac:dyDescent="0.25">
      <c r="A199" s="109" t="s">
        <v>148</v>
      </c>
      <c r="B199" s="26" t="s">
        <v>91</v>
      </c>
      <c r="C199" s="27" t="s">
        <v>87</v>
      </c>
      <c r="D199" s="27"/>
      <c r="E199" s="27"/>
      <c r="F199" s="28">
        <v>34</v>
      </c>
      <c r="G199" s="52">
        <v>119.7</v>
      </c>
      <c r="H199" s="104">
        <f>F199*G199</f>
        <v>4069.8</v>
      </c>
    </row>
    <row r="200" spans="1:12" s="37" customFormat="1" ht="36" x14ac:dyDescent="0.25">
      <c r="A200" s="110"/>
      <c r="B200" s="12"/>
      <c r="C200" s="202" t="s">
        <v>248</v>
      </c>
      <c r="D200" s="13"/>
      <c r="E200" s="13"/>
      <c r="F200" s="14"/>
      <c r="G200" s="15"/>
      <c r="H200" s="102"/>
    </row>
    <row r="201" spans="1:12" s="37" customFormat="1" x14ac:dyDescent="0.25">
      <c r="A201" s="110"/>
      <c r="B201" s="12"/>
      <c r="C201" s="203" t="s">
        <v>247</v>
      </c>
      <c r="D201" s="13"/>
      <c r="E201" s="13"/>
      <c r="F201" s="14"/>
      <c r="G201" s="15"/>
      <c r="H201" s="102"/>
    </row>
    <row r="202" spans="1:12" x14ac:dyDescent="0.25">
      <c r="A202" s="110"/>
      <c r="B202" s="12"/>
      <c r="C202" s="13"/>
      <c r="D202" s="13"/>
      <c r="E202" s="13"/>
      <c r="F202" s="14"/>
      <c r="G202" s="15"/>
      <c r="H202" s="102"/>
      <c r="I202" s="1"/>
      <c r="J202" s="1"/>
      <c r="K202" s="1"/>
      <c r="L202" s="1"/>
    </row>
    <row r="203" spans="1:12" x14ac:dyDescent="0.25">
      <c r="A203" s="131" t="s">
        <v>184</v>
      </c>
      <c r="B203" s="132" t="s">
        <v>91</v>
      </c>
      <c r="C203" s="133" t="s">
        <v>181</v>
      </c>
      <c r="D203" s="133"/>
      <c r="E203" s="133"/>
      <c r="F203" s="160">
        <v>1</v>
      </c>
      <c r="G203" s="52">
        <v>1500</v>
      </c>
      <c r="H203" s="104">
        <f>F203*G203</f>
        <v>1500</v>
      </c>
      <c r="I203" s="1"/>
      <c r="J203" s="1"/>
      <c r="K203" s="1"/>
      <c r="L203" s="1"/>
    </row>
    <row r="204" spans="1:12" ht="48" x14ac:dyDescent="0.25">
      <c r="A204" s="208"/>
      <c r="B204" s="158"/>
      <c r="C204" s="202" t="s">
        <v>303</v>
      </c>
      <c r="D204" s="127"/>
      <c r="E204" s="127"/>
      <c r="F204" s="128"/>
      <c r="G204" s="159"/>
      <c r="H204" s="102"/>
    </row>
    <row r="205" spans="1:12" x14ac:dyDescent="0.25">
      <c r="A205" s="208"/>
      <c r="B205" s="158"/>
      <c r="C205" s="203" t="s">
        <v>186</v>
      </c>
      <c r="D205" s="127"/>
      <c r="E205" s="127"/>
      <c r="F205" s="128"/>
      <c r="G205" s="159"/>
      <c r="H205" s="102"/>
    </row>
    <row r="206" spans="1:12" x14ac:dyDescent="0.25">
      <c r="A206" s="208"/>
      <c r="B206" s="158"/>
      <c r="C206" s="203" t="s">
        <v>401</v>
      </c>
      <c r="D206" s="127"/>
      <c r="E206" s="127"/>
      <c r="F206" s="128"/>
      <c r="G206" s="159"/>
      <c r="H206" s="102"/>
    </row>
    <row r="207" spans="1:12" x14ac:dyDescent="0.25">
      <c r="A207" s="110"/>
      <c r="B207" s="12"/>
      <c r="C207" s="13"/>
      <c r="D207" s="13"/>
      <c r="E207" s="13"/>
      <c r="F207" s="14"/>
      <c r="G207" s="15"/>
      <c r="H207" s="102"/>
    </row>
    <row r="208" spans="1:12" x14ac:dyDescent="0.25">
      <c r="A208" s="93" t="s">
        <v>114</v>
      </c>
      <c r="B208" s="38"/>
      <c r="C208" s="94" t="s">
        <v>86</v>
      </c>
      <c r="D208" s="39"/>
      <c r="E208" s="39"/>
      <c r="F208" s="40"/>
      <c r="G208" s="41"/>
      <c r="H208" s="103">
        <f>SUM(H210:H241)</f>
        <v>4161.68</v>
      </c>
    </row>
    <row r="209" spans="1:9" x14ac:dyDescent="0.25">
      <c r="A209" s="264"/>
      <c r="B209" s="12"/>
      <c r="C209" s="13"/>
      <c r="D209" s="13"/>
      <c r="E209" s="13"/>
      <c r="F209" s="14"/>
      <c r="G209" s="15"/>
      <c r="H209" s="102"/>
    </row>
    <row r="210" spans="1:9" x14ac:dyDescent="0.25">
      <c r="A210" s="109" t="s">
        <v>115</v>
      </c>
      <c r="B210" s="26" t="s">
        <v>91</v>
      </c>
      <c r="C210" s="27" t="s">
        <v>197</v>
      </c>
      <c r="D210" s="27"/>
      <c r="E210" s="27"/>
      <c r="F210" s="28">
        <v>1</v>
      </c>
      <c r="G210" s="52">
        <f>295.58+178.96</f>
        <v>474.53999999999996</v>
      </c>
      <c r="H210" s="104">
        <f>F210*G210</f>
        <v>474.53999999999996</v>
      </c>
    </row>
    <row r="211" spans="1:9" ht="72" x14ac:dyDescent="0.25">
      <c r="A211" s="110"/>
      <c r="B211" s="12"/>
      <c r="C211" s="53" t="s">
        <v>296</v>
      </c>
      <c r="D211" s="13"/>
      <c r="E211" s="13"/>
      <c r="F211" s="14"/>
      <c r="G211" s="15"/>
      <c r="H211" s="102"/>
    </row>
    <row r="212" spans="1:9" x14ac:dyDescent="0.25">
      <c r="A212" s="110"/>
      <c r="B212" s="12"/>
      <c r="C212" s="162" t="s">
        <v>241</v>
      </c>
      <c r="D212" s="13"/>
      <c r="E212" s="13"/>
      <c r="F212" s="14"/>
      <c r="G212" s="15"/>
      <c r="H212" s="102"/>
      <c r="I212" s="162"/>
    </row>
    <row r="213" spans="1:9" x14ac:dyDescent="0.25">
      <c r="A213" s="110"/>
      <c r="B213" s="12"/>
      <c r="C213" s="162" t="s">
        <v>297</v>
      </c>
      <c r="D213" s="13"/>
      <c r="E213" s="13"/>
      <c r="F213" s="14"/>
      <c r="G213" s="15"/>
      <c r="H213" s="102"/>
      <c r="I213" s="162"/>
    </row>
    <row r="214" spans="1:9" x14ac:dyDescent="0.25">
      <c r="A214" s="110"/>
      <c r="B214" s="12"/>
      <c r="C214" s="13"/>
      <c r="D214" s="13"/>
      <c r="E214" s="13"/>
      <c r="F214" s="14"/>
      <c r="G214" s="15"/>
      <c r="H214" s="102"/>
    </row>
    <row r="215" spans="1:9" x14ac:dyDescent="0.25">
      <c r="A215" s="109" t="s">
        <v>116</v>
      </c>
      <c r="B215" s="26" t="s">
        <v>91</v>
      </c>
      <c r="C215" s="27" t="s">
        <v>198</v>
      </c>
      <c r="D215" s="27"/>
      <c r="E215" s="27"/>
      <c r="F215" s="28">
        <v>1</v>
      </c>
      <c r="G215" s="52">
        <f>295.58+100.83</f>
        <v>396.40999999999997</v>
      </c>
      <c r="H215" s="104">
        <f>F215*G215</f>
        <v>396.40999999999997</v>
      </c>
    </row>
    <row r="216" spans="1:9" ht="72" x14ac:dyDescent="0.25">
      <c r="A216" s="36"/>
      <c r="B216" s="12"/>
      <c r="C216" s="53" t="s">
        <v>219</v>
      </c>
      <c r="D216" s="13"/>
      <c r="E216" s="13"/>
      <c r="F216" s="14"/>
      <c r="G216" s="15"/>
      <c r="H216" s="102"/>
    </row>
    <row r="217" spans="1:9" x14ac:dyDescent="0.25">
      <c r="A217" s="36"/>
      <c r="B217" s="12"/>
      <c r="C217" s="162" t="s">
        <v>241</v>
      </c>
      <c r="D217" s="13"/>
      <c r="E217" s="13"/>
      <c r="F217" s="14"/>
      <c r="G217" s="15"/>
      <c r="H217" s="102"/>
    </row>
    <row r="218" spans="1:9" x14ac:dyDescent="0.25">
      <c r="A218" s="36"/>
      <c r="B218" s="12"/>
      <c r="C218" s="199" t="s">
        <v>242</v>
      </c>
      <c r="D218" s="13"/>
      <c r="E218" s="13"/>
      <c r="F218" s="14"/>
      <c r="G218" s="15"/>
      <c r="H218" s="102"/>
    </row>
    <row r="219" spans="1:9" x14ac:dyDescent="0.25">
      <c r="A219" s="36"/>
      <c r="B219" s="12"/>
      <c r="C219" s="13"/>
      <c r="D219" s="13"/>
      <c r="E219" s="13"/>
      <c r="F219" s="14"/>
      <c r="G219" s="15"/>
      <c r="H219" s="102"/>
    </row>
    <row r="220" spans="1:9" x14ac:dyDescent="0.25">
      <c r="A220" s="109" t="s">
        <v>117</v>
      </c>
      <c r="B220" s="26" t="s">
        <v>91</v>
      </c>
      <c r="C220" s="27" t="s">
        <v>238</v>
      </c>
      <c r="D220" s="27"/>
      <c r="E220" s="27"/>
      <c r="F220" s="28">
        <v>1</v>
      </c>
      <c r="G220" s="52">
        <v>537.28</v>
      </c>
      <c r="H220" s="104">
        <f>F220*G220</f>
        <v>537.28</v>
      </c>
    </row>
    <row r="221" spans="1:9" ht="96" x14ac:dyDescent="0.25">
      <c r="A221" s="122"/>
      <c r="B221" s="123"/>
      <c r="C221" s="53" t="s">
        <v>283</v>
      </c>
      <c r="D221" s="124"/>
      <c r="E221" s="124"/>
      <c r="F221" s="120"/>
      <c r="G221" s="15"/>
      <c r="H221" s="105"/>
    </row>
    <row r="222" spans="1:9" x14ac:dyDescent="0.25">
      <c r="A222" s="122"/>
      <c r="B222" s="123"/>
      <c r="C222" s="162" t="s">
        <v>189</v>
      </c>
      <c r="D222" s="124"/>
      <c r="E222" s="124"/>
      <c r="F222" s="120"/>
      <c r="G222" s="15"/>
      <c r="H222" s="105"/>
    </row>
    <row r="223" spans="1:9" x14ac:dyDescent="0.25">
      <c r="A223" s="36"/>
      <c r="B223" s="12"/>
      <c r="C223" s="13"/>
      <c r="D223" s="13"/>
      <c r="E223" s="13"/>
      <c r="F223" s="14"/>
      <c r="G223" s="15"/>
      <c r="H223" s="102"/>
    </row>
    <row r="224" spans="1:9" x14ac:dyDescent="0.25">
      <c r="A224" s="109" t="s">
        <v>118</v>
      </c>
      <c r="B224" s="26" t="s">
        <v>91</v>
      </c>
      <c r="C224" s="27" t="s">
        <v>282</v>
      </c>
      <c r="D224" s="27"/>
      <c r="E224" s="27"/>
      <c r="F224" s="28">
        <v>1</v>
      </c>
      <c r="G224" s="52">
        <v>317.45</v>
      </c>
      <c r="H224" s="104">
        <f>F224*G224</f>
        <v>317.45</v>
      </c>
    </row>
    <row r="225" spans="1:8" ht="72" x14ac:dyDescent="0.25">
      <c r="A225" s="122"/>
      <c r="B225" s="123"/>
      <c r="C225" s="53" t="s">
        <v>281</v>
      </c>
      <c r="D225" s="124"/>
      <c r="E225" s="124"/>
      <c r="F225" s="120"/>
      <c r="G225" s="15"/>
      <c r="H225" s="105"/>
    </row>
    <row r="226" spans="1:8" x14ac:dyDescent="0.25">
      <c r="A226" s="122"/>
      <c r="B226" s="123"/>
      <c r="C226" s="162" t="s">
        <v>189</v>
      </c>
      <c r="D226" s="124"/>
      <c r="E226" s="124"/>
      <c r="F226" s="120"/>
      <c r="G226" s="15"/>
      <c r="H226" s="105"/>
    </row>
    <row r="227" spans="1:8" x14ac:dyDescent="0.25">
      <c r="A227" s="122"/>
      <c r="B227" s="123"/>
      <c r="C227" s="124"/>
      <c r="D227" s="124"/>
      <c r="E227" s="124"/>
      <c r="F227" s="120"/>
      <c r="G227" s="15"/>
      <c r="H227" s="105"/>
    </row>
    <row r="228" spans="1:8" x14ac:dyDescent="0.25">
      <c r="A228" s="109" t="s">
        <v>187</v>
      </c>
      <c r="B228" s="26" t="s">
        <v>91</v>
      </c>
      <c r="C228" s="27" t="s">
        <v>192</v>
      </c>
      <c r="D228" s="27"/>
      <c r="E228" s="27"/>
      <c r="F228" s="28">
        <v>1</v>
      </c>
      <c r="G228" s="52">
        <v>300</v>
      </c>
      <c r="H228" s="104">
        <f>F228*G228</f>
        <v>300</v>
      </c>
    </row>
    <row r="229" spans="1:8" ht="24" x14ac:dyDescent="0.25">
      <c r="A229" s="122"/>
      <c r="B229" s="123"/>
      <c r="C229" s="53" t="s">
        <v>190</v>
      </c>
      <c r="D229" s="124"/>
      <c r="E229" s="124"/>
      <c r="F229" s="120"/>
      <c r="G229" s="15"/>
      <c r="H229" s="105"/>
    </row>
    <row r="230" spans="1:8" x14ac:dyDescent="0.25">
      <c r="A230" s="122"/>
      <c r="B230" s="123"/>
      <c r="C230" s="162" t="s">
        <v>193</v>
      </c>
      <c r="D230" s="124"/>
      <c r="E230" s="124"/>
      <c r="F230" s="120"/>
      <c r="G230" s="15"/>
      <c r="H230" s="105"/>
    </row>
    <row r="231" spans="1:8" x14ac:dyDescent="0.25">
      <c r="A231" s="122"/>
      <c r="B231" s="123"/>
      <c r="C231" s="124"/>
      <c r="D231" s="124"/>
      <c r="E231" s="124"/>
      <c r="F231" s="120"/>
      <c r="G231" s="15"/>
      <c r="H231" s="105"/>
    </row>
    <row r="232" spans="1:8" x14ac:dyDescent="0.25">
      <c r="A232" s="109" t="s">
        <v>188</v>
      </c>
      <c r="B232" s="26" t="s">
        <v>91</v>
      </c>
      <c r="C232" s="27" t="s">
        <v>285</v>
      </c>
      <c r="D232" s="27"/>
      <c r="E232" s="27"/>
      <c r="F232" s="28">
        <v>2</v>
      </c>
      <c r="G232" s="52">
        <v>300</v>
      </c>
      <c r="H232" s="104">
        <f>F232*G232</f>
        <v>600</v>
      </c>
    </row>
    <row r="233" spans="1:8" ht="24" x14ac:dyDescent="0.25">
      <c r="A233" s="122"/>
      <c r="B233" s="123"/>
      <c r="C233" s="53" t="s">
        <v>286</v>
      </c>
      <c r="D233" s="124"/>
      <c r="E233" s="124"/>
      <c r="F233" s="120"/>
      <c r="G233" s="15"/>
      <c r="H233" s="105"/>
    </row>
    <row r="234" spans="1:8" x14ac:dyDescent="0.25">
      <c r="A234" s="122"/>
      <c r="B234" s="123"/>
      <c r="C234" s="162" t="s">
        <v>288</v>
      </c>
      <c r="D234" s="124"/>
      <c r="E234" s="124"/>
      <c r="F234" s="120"/>
      <c r="G234" s="15"/>
      <c r="H234" s="105"/>
    </row>
    <row r="235" spans="1:8" x14ac:dyDescent="0.25">
      <c r="A235" s="122"/>
      <c r="B235" s="123"/>
      <c r="C235" s="162" t="s">
        <v>64</v>
      </c>
      <c r="D235" s="124"/>
      <c r="E235" s="124"/>
      <c r="F235" s="120"/>
      <c r="G235" s="15"/>
      <c r="H235" s="105"/>
    </row>
    <row r="236" spans="1:8" x14ac:dyDescent="0.25">
      <c r="A236" s="122"/>
      <c r="B236" s="123"/>
      <c r="C236" s="124"/>
      <c r="D236" s="124"/>
      <c r="E236" s="124"/>
      <c r="F236" s="120"/>
      <c r="G236" s="15"/>
      <c r="H236" s="105"/>
    </row>
    <row r="237" spans="1:8" x14ac:dyDescent="0.25">
      <c r="A237" s="131" t="s">
        <v>191</v>
      </c>
      <c r="B237" s="132" t="s">
        <v>91</v>
      </c>
      <c r="C237" s="133" t="s">
        <v>287</v>
      </c>
      <c r="D237" s="133"/>
      <c r="E237" s="133"/>
      <c r="F237" s="160">
        <v>2</v>
      </c>
      <c r="G237" s="52">
        <v>418</v>
      </c>
      <c r="H237" s="104">
        <f>F237*G237</f>
        <v>836</v>
      </c>
    </row>
    <row r="238" spans="1:8" ht="36" x14ac:dyDescent="0.25">
      <c r="A238" s="230"/>
      <c r="B238" s="226"/>
      <c r="C238" s="202" t="s">
        <v>302</v>
      </c>
      <c r="D238" s="224"/>
      <c r="E238" s="224"/>
      <c r="F238" s="212"/>
      <c r="G238" s="159"/>
      <c r="H238" s="105"/>
    </row>
    <row r="239" spans="1:8" x14ac:dyDescent="0.25">
      <c r="A239" s="230"/>
      <c r="B239" s="226"/>
      <c r="C239" s="203" t="s">
        <v>288</v>
      </c>
      <c r="D239" s="224"/>
      <c r="E239" s="224"/>
      <c r="F239" s="212">
        <v>2</v>
      </c>
      <c r="G239" s="159"/>
      <c r="H239" s="105"/>
    </row>
    <row r="240" spans="1:8" x14ac:dyDescent="0.25">
      <c r="A240" s="122"/>
      <c r="B240" s="123"/>
      <c r="C240" s="124"/>
      <c r="D240" s="124"/>
      <c r="E240" s="124"/>
      <c r="F240" s="120"/>
      <c r="G240" s="15"/>
      <c r="H240" s="105"/>
    </row>
    <row r="241" spans="1:10" x14ac:dyDescent="0.25">
      <c r="A241" s="109" t="s">
        <v>284</v>
      </c>
      <c r="B241" s="26" t="s">
        <v>91</v>
      </c>
      <c r="C241" s="27" t="s">
        <v>194</v>
      </c>
      <c r="D241" s="27"/>
      <c r="E241" s="27"/>
      <c r="F241" s="28">
        <v>1</v>
      </c>
      <c r="G241" s="52">
        <v>700</v>
      </c>
      <c r="H241" s="104">
        <f>F241*G241</f>
        <v>700</v>
      </c>
    </row>
    <row r="242" spans="1:10" ht="48" x14ac:dyDescent="0.25">
      <c r="A242" s="122"/>
      <c r="B242" s="123"/>
      <c r="C242" s="53" t="s">
        <v>195</v>
      </c>
      <c r="D242" s="124"/>
      <c r="E242" s="124"/>
      <c r="F242" s="120"/>
      <c r="G242" s="15"/>
      <c r="H242" s="105"/>
    </row>
    <row r="243" spans="1:10" x14ac:dyDescent="0.25">
      <c r="A243" s="122"/>
      <c r="B243" s="123"/>
      <c r="C243" s="162" t="s">
        <v>196</v>
      </c>
      <c r="D243" s="124"/>
      <c r="E243" s="124"/>
      <c r="F243" s="120"/>
      <c r="G243" s="15"/>
      <c r="H243" s="105"/>
    </row>
    <row r="244" spans="1:10" ht="12.6" thickBot="1" x14ac:dyDescent="0.3">
      <c r="A244" s="36"/>
      <c r="B244" s="12"/>
      <c r="C244" s="13"/>
      <c r="D244" s="13"/>
      <c r="E244" s="13"/>
      <c r="F244" s="14"/>
      <c r="G244" s="15"/>
      <c r="H244" s="102"/>
    </row>
    <row r="245" spans="1:10" ht="12.6" thickBot="1" x14ac:dyDescent="0.3">
      <c r="A245" s="88" t="s">
        <v>175</v>
      </c>
      <c r="B245" s="88"/>
      <c r="C245" s="89"/>
      <c r="D245" s="89"/>
      <c r="E245" s="89"/>
      <c r="F245" s="90"/>
      <c r="G245" s="91"/>
      <c r="H245" s="130">
        <f>H247+H260</f>
        <v>4605.5</v>
      </c>
    </row>
    <row r="246" spans="1:10" x14ac:dyDescent="0.25">
      <c r="A246" s="263"/>
      <c r="B246" s="12"/>
      <c r="C246" s="13"/>
      <c r="D246" s="13"/>
      <c r="E246" s="13"/>
      <c r="F246" s="14"/>
      <c r="G246" s="15"/>
      <c r="H246" s="102"/>
    </row>
    <row r="247" spans="1:10" x14ac:dyDescent="0.25">
      <c r="A247" s="93" t="s">
        <v>149</v>
      </c>
      <c r="B247" s="38"/>
      <c r="C247" s="94" t="s">
        <v>205</v>
      </c>
      <c r="D247" s="39"/>
      <c r="E247" s="39"/>
      <c r="F247" s="40"/>
      <c r="G247" s="41"/>
      <c r="H247" s="103">
        <f>SUM(H249:H254)</f>
        <v>3950</v>
      </c>
    </row>
    <row r="248" spans="1:10" x14ac:dyDescent="0.25">
      <c r="A248" s="263"/>
      <c r="B248" s="12"/>
      <c r="C248" s="13"/>
      <c r="D248" s="13"/>
      <c r="E248" s="13"/>
      <c r="F248" s="14"/>
      <c r="G248" s="15"/>
      <c r="H248" s="102"/>
    </row>
    <row r="249" spans="1:10" x14ac:dyDescent="0.25">
      <c r="A249" s="109" t="s">
        <v>150</v>
      </c>
      <c r="B249" s="26" t="s">
        <v>91</v>
      </c>
      <c r="C249" s="27" t="s">
        <v>207</v>
      </c>
      <c r="D249" s="27"/>
      <c r="E249" s="27"/>
      <c r="F249" s="28">
        <v>1</v>
      </c>
      <c r="G249" s="52">
        <v>1750</v>
      </c>
      <c r="H249" s="104">
        <f>F249*G249</f>
        <v>1750</v>
      </c>
    </row>
    <row r="250" spans="1:10" ht="60" x14ac:dyDescent="0.25">
      <c r="A250" s="263"/>
      <c r="B250" s="12"/>
      <c r="C250" s="13" t="s">
        <v>240</v>
      </c>
      <c r="D250" s="13"/>
      <c r="E250" s="13"/>
      <c r="F250" s="14"/>
      <c r="G250" s="15"/>
      <c r="H250" s="102"/>
    </row>
    <row r="251" spans="1:10" x14ac:dyDescent="0.25">
      <c r="A251" s="263"/>
      <c r="B251" s="12"/>
      <c r="C251" s="162" t="s">
        <v>392</v>
      </c>
      <c r="D251" s="13"/>
      <c r="E251" s="13"/>
      <c r="F251" s="14"/>
      <c r="G251" s="15"/>
      <c r="H251" s="102"/>
    </row>
    <row r="252" spans="1:10" x14ac:dyDescent="0.25">
      <c r="A252" s="263"/>
      <c r="B252" s="12"/>
      <c r="C252" s="162" t="s">
        <v>391</v>
      </c>
      <c r="D252" s="13"/>
      <c r="E252" s="13"/>
      <c r="F252" s="14"/>
      <c r="G252" s="15"/>
      <c r="H252" s="102"/>
      <c r="J252" s="10">
        <f>I251+I252</f>
        <v>0</v>
      </c>
    </row>
    <row r="253" spans="1:10" x14ac:dyDescent="0.25">
      <c r="A253" s="263"/>
      <c r="B253" s="12"/>
      <c r="C253" s="13"/>
      <c r="D253" s="13"/>
      <c r="E253" s="13"/>
      <c r="F253" s="14"/>
      <c r="G253" s="15"/>
      <c r="H253" s="102"/>
    </row>
    <row r="254" spans="1:10" x14ac:dyDescent="0.25">
      <c r="A254" s="109" t="s">
        <v>185</v>
      </c>
      <c r="B254" s="26" t="s">
        <v>91</v>
      </c>
      <c r="C254" s="27" t="s">
        <v>220</v>
      </c>
      <c r="D254" s="27"/>
      <c r="E254" s="27"/>
      <c r="F254" s="28">
        <v>1</v>
      </c>
      <c r="G254" s="52">
        <v>2200</v>
      </c>
      <c r="H254" s="104">
        <f>F254*G254</f>
        <v>2200</v>
      </c>
    </row>
    <row r="255" spans="1:10" ht="168" x14ac:dyDescent="0.25">
      <c r="A255" s="263"/>
      <c r="B255" s="12"/>
      <c r="C255" s="13" t="s">
        <v>396</v>
      </c>
      <c r="D255" s="13"/>
      <c r="E255" s="13"/>
      <c r="F255" s="14"/>
      <c r="G255" s="15"/>
      <c r="H255" s="102"/>
    </row>
    <row r="256" spans="1:10" x14ac:dyDescent="0.25">
      <c r="A256" s="263"/>
      <c r="B256" s="12"/>
      <c r="C256" s="97" t="s">
        <v>393</v>
      </c>
      <c r="D256" s="13"/>
      <c r="E256" s="13"/>
      <c r="F256" s="14"/>
      <c r="G256" s="15"/>
      <c r="H256" s="102"/>
      <c r="I256" s="156">
        <f>'RESUM MOB LOT2'!F20</f>
        <v>33950</v>
      </c>
    </row>
    <row r="257" spans="1:10" ht="24" x14ac:dyDescent="0.25">
      <c r="A257" s="122"/>
      <c r="B257" s="123"/>
      <c r="C257" s="162" t="s">
        <v>394</v>
      </c>
      <c r="D257" s="124"/>
      <c r="E257" s="124"/>
      <c r="F257" s="120"/>
      <c r="G257" s="105"/>
      <c r="H257" s="105"/>
    </row>
    <row r="258" spans="1:10" ht="24" x14ac:dyDescent="0.25">
      <c r="A258" s="122"/>
      <c r="B258" s="123"/>
      <c r="C258" s="162" t="s">
        <v>395</v>
      </c>
      <c r="D258" s="124"/>
      <c r="E258" s="124"/>
      <c r="F258" s="120"/>
      <c r="G258" s="105"/>
      <c r="H258" s="105"/>
    </row>
    <row r="259" spans="1:10" x14ac:dyDescent="0.25">
      <c r="A259" s="263"/>
      <c r="B259" s="12"/>
      <c r="C259" s="13"/>
      <c r="D259" s="13"/>
      <c r="E259" s="13"/>
      <c r="F259" s="14"/>
      <c r="G259" s="15"/>
      <c r="H259" s="102"/>
    </row>
    <row r="260" spans="1:10" x14ac:dyDescent="0.25">
      <c r="A260" s="93" t="s">
        <v>206</v>
      </c>
      <c r="B260" s="38"/>
      <c r="C260" s="94" t="s">
        <v>244</v>
      </c>
      <c r="D260" s="39"/>
      <c r="E260" s="39"/>
      <c r="F260" s="40"/>
      <c r="G260" s="41"/>
      <c r="H260" s="103">
        <f>SUM(H262:H274)</f>
        <v>655.5</v>
      </c>
    </row>
    <row r="261" spans="1:10" x14ac:dyDescent="0.25">
      <c r="A261" s="263"/>
      <c r="B261" s="12"/>
      <c r="C261" s="13"/>
      <c r="D261" s="13"/>
      <c r="E261" s="13"/>
      <c r="F261" s="14"/>
      <c r="G261" s="15"/>
      <c r="H261" s="102"/>
    </row>
    <row r="262" spans="1:10" x14ac:dyDescent="0.25">
      <c r="A262" s="109" t="s">
        <v>235</v>
      </c>
      <c r="B262" s="26" t="s">
        <v>91</v>
      </c>
      <c r="C262" s="27" t="s">
        <v>237</v>
      </c>
      <c r="D262" s="27"/>
      <c r="E262" s="27"/>
      <c r="F262" s="28">
        <v>1</v>
      </c>
      <c r="G262" s="52">
        <v>150</v>
      </c>
      <c r="H262" s="104">
        <f>F262*G262</f>
        <v>150</v>
      </c>
    </row>
    <row r="263" spans="1:10" ht="24" x14ac:dyDescent="0.25">
      <c r="A263" s="36"/>
      <c r="B263" s="12"/>
      <c r="C263" s="13" t="s">
        <v>243</v>
      </c>
      <c r="D263" s="13"/>
      <c r="E263" s="13"/>
      <c r="F263" s="14"/>
      <c r="G263" s="15"/>
      <c r="H263" s="102"/>
    </row>
    <row r="264" spans="1:10" x14ac:dyDescent="0.25">
      <c r="A264" s="36"/>
      <c r="B264" s="12"/>
      <c r="C264" s="162"/>
      <c r="D264" s="13"/>
      <c r="E264" s="13"/>
      <c r="F264" s="14"/>
      <c r="G264" s="15"/>
      <c r="H264" s="102"/>
    </row>
    <row r="265" spans="1:10" x14ac:dyDescent="0.25">
      <c r="A265" s="109" t="s">
        <v>289</v>
      </c>
      <c r="B265" s="26" t="s">
        <v>91</v>
      </c>
      <c r="C265" s="133" t="s">
        <v>251</v>
      </c>
      <c r="D265" s="27"/>
      <c r="E265" s="27"/>
      <c r="F265" s="28">
        <v>1</v>
      </c>
      <c r="G265" s="52">
        <v>200</v>
      </c>
      <c r="H265" s="104">
        <f>F265*G265</f>
        <v>200</v>
      </c>
    </row>
    <row r="266" spans="1:10" x14ac:dyDescent="0.25">
      <c r="A266" s="36"/>
      <c r="B266" s="12"/>
      <c r="C266" s="13" t="s">
        <v>252</v>
      </c>
      <c r="D266" s="13"/>
      <c r="E266" s="13"/>
      <c r="F266" s="14"/>
      <c r="G266" s="15"/>
      <c r="H266" s="102"/>
    </row>
    <row r="267" spans="1:10" x14ac:dyDescent="0.25">
      <c r="A267" s="36"/>
      <c r="B267" s="12"/>
      <c r="C267" s="162" t="s">
        <v>253</v>
      </c>
      <c r="D267" s="13"/>
      <c r="E267" s="13"/>
      <c r="F267" s="14"/>
      <c r="G267" s="15"/>
      <c r="H267" s="102"/>
    </row>
    <row r="268" spans="1:10" x14ac:dyDescent="0.25">
      <c r="A268" s="36"/>
      <c r="B268" s="12"/>
      <c r="C268" s="162"/>
      <c r="D268" s="13"/>
      <c r="E268" s="13"/>
      <c r="F268" s="14"/>
      <c r="G268" s="15"/>
      <c r="H268" s="102"/>
    </row>
    <row r="269" spans="1:10" x14ac:dyDescent="0.25">
      <c r="A269" s="36"/>
      <c r="B269" s="12"/>
      <c r="C269" s="162"/>
      <c r="D269" s="13"/>
      <c r="E269" s="13"/>
      <c r="F269" s="14"/>
      <c r="G269" s="15"/>
      <c r="H269" s="102"/>
      <c r="J269" s="125"/>
    </row>
    <row r="270" spans="1:10" x14ac:dyDescent="0.25">
      <c r="A270" s="109" t="s">
        <v>298</v>
      </c>
      <c r="B270" s="26" t="s">
        <v>56</v>
      </c>
      <c r="C270" s="133" t="s">
        <v>301</v>
      </c>
      <c r="D270" s="27"/>
      <c r="E270" s="27"/>
      <c r="F270" s="28">
        <f>F272</f>
        <v>13</v>
      </c>
      <c r="G270" s="52">
        <v>11.5</v>
      </c>
      <c r="H270" s="104">
        <f>F270*G270</f>
        <v>149.5</v>
      </c>
    </row>
    <row r="271" spans="1:10" ht="24" x14ac:dyDescent="0.25">
      <c r="A271" s="36"/>
      <c r="B271" s="12"/>
      <c r="C271" s="13" t="s">
        <v>300</v>
      </c>
      <c r="D271" s="13"/>
      <c r="E271" s="13"/>
      <c r="F271" s="14"/>
      <c r="G271" s="15"/>
      <c r="H271" s="102"/>
    </row>
    <row r="272" spans="1:10" x14ac:dyDescent="0.25">
      <c r="A272" s="36"/>
      <c r="B272" s="12"/>
      <c r="C272" s="162" t="s">
        <v>299</v>
      </c>
      <c r="D272" s="13"/>
      <c r="E272" s="13"/>
      <c r="F272" s="14">
        <v>13</v>
      </c>
      <c r="G272" s="15"/>
      <c r="H272" s="102"/>
      <c r="I272" s="209">
        <f>'RESUM obCIVIL LOT1'!E55</f>
        <v>66763.288648114292</v>
      </c>
    </row>
    <row r="273" spans="1:9" x14ac:dyDescent="0.25">
      <c r="A273" s="36"/>
      <c r="B273" s="12"/>
      <c r="C273" s="162"/>
      <c r="D273" s="13"/>
      <c r="E273" s="13"/>
      <c r="F273" s="14"/>
      <c r="G273" s="15"/>
      <c r="H273" s="102"/>
      <c r="I273" s="209"/>
    </row>
    <row r="274" spans="1:9" x14ac:dyDescent="0.25">
      <c r="A274" s="109" t="s">
        <v>306</v>
      </c>
      <c r="B274" s="26" t="s">
        <v>91</v>
      </c>
      <c r="C274" s="133" t="s">
        <v>307</v>
      </c>
      <c r="D274" s="27"/>
      <c r="E274" s="27"/>
      <c r="F274" s="28">
        <v>1</v>
      </c>
      <c r="G274" s="52">
        <f>78*2</f>
        <v>156</v>
      </c>
      <c r="H274" s="104">
        <f>F274*G274</f>
        <v>156</v>
      </c>
      <c r="I274" s="209"/>
    </row>
    <row r="275" spans="1:9" x14ac:dyDescent="0.25">
      <c r="A275" s="36"/>
      <c r="B275" s="12"/>
      <c r="C275" s="13" t="s">
        <v>308</v>
      </c>
      <c r="D275" s="13"/>
      <c r="E275" s="13"/>
      <c r="F275" s="14"/>
      <c r="G275" s="15"/>
      <c r="H275" s="102"/>
      <c r="I275" s="209"/>
    </row>
    <row r="276" spans="1:9" ht="12.6" thickBot="1" x14ac:dyDescent="0.3">
      <c r="A276" s="36"/>
      <c r="B276" s="12"/>
      <c r="C276" s="162"/>
      <c r="D276" s="13"/>
      <c r="E276" s="13"/>
      <c r="F276" s="14"/>
      <c r="G276" s="15"/>
      <c r="H276" s="102"/>
    </row>
    <row r="277" spans="1:9" ht="14.4" thickBot="1" x14ac:dyDescent="0.3">
      <c r="A277" s="167"/>
      <c r="B277" s="167"/>
      <c r="C277" s="167"/>
      <c r="D277" s="167"/>
      <c r="E277" s="246"/>
      <c r="F277" s="247" t="s">
        <v>404</v>
      </c>
      <c r="G277" s="257"/>
      <c r="H277" s="249">
        <f>H245+H191+H110+H95+H89+H70+H24+H9</f>
        <v>66161.441448114289</v>
      </c>
    </row>
    <row r="278" spans="1:9" x14ac:dyDescent="0.25">
      <c r="A278" s="258"/>
      <c r="B278" s="258"/>
      <c r="C278" s="258"/>
      <c r="D278" s="258"/>
      <c r="E278" s="258"/>
      <c r="F278" s="259"/>
      <c r="G278" s="259"/>
      <c r="H278" s="260"/>
    </row>
    <row r="279" spans="1:9" ht="15.6" x14ac:dyDescent="0.25">
      <c r="A279" s="237" t="s">
        <v>408</v>
      </c>
      <c r="B279" s="238"/>
      <c r="C279" s="238"/>
      <c r="D279" s="238"/>
      <c r="E279" s="238"/>
      <c r="F279" s="239"/>
      <c r="G279" s="239"/>
      <c r="H279" s="261">
        <f>H304</f>
        <v>33950</v>
      </c>
    </row>
    <row r="280" spans="1:9" ht="15.6" x14ac:dyDescent="0.25">
      <c r="A280" s="215"/>
      <c r="B280" s="149"/>
      <c r="C280" s="149"/>
      <c r="D280" s="149"/>
      <c r="E280" s="149"/>
      <c r="F280" s="206"/>
      <c r="G280" s="206"/>
      <c r="H280" s="207"/>
    </row>
    <row r="281" spans="1:9" x14ac:dyDescent="0.25">
      <c r="A281" s="16" t="s">
        <v>0</v>
      </c>
      <c r="B281" s="17" t="s">
        <v>43</v>
      </c>
      <c r="C281" s="18" t="s">
        <v>41</v>
      </c>
      <c r="D281" s="18"/>
      <c r="E281" s="18"/>
      <c r="F281" s="19" t="s">
        <v>42</v>
      </c>
      <c r="G281" s="20" t="s">
        <v>6</v>
      </c>
      <c r="H281" s="100" t="s">
        <v>7</v>
      </c>
    </row>
    <row r="282" spans="1:9" x14ac:dyDescent="0.25">
      <c r="A282" s="216"/>
      <c r="B282" s="221"/>
      <c r="C282" s="217"/>
      <c r="D282" s="217"/>
      <c r="E282" s="217"/>
      <c r="F282" s="218"/>
      <c r="G282" s="219"/>
      <c r="H282" s="220"/>
    </row>
    <row r="283" spans="1:9" x14ac:dyDescent="0.25">
      <c r="A283" s="240" t="s">
        <v>365</v>
      </c>
      <c r="B283" s="240"/>
      <c r="C283" s="241"/>
      <c r="D283" s="242"/>
      <c r="E283" s="242"/>
      <c r="F283" s="243"/>
      <c r="G283" s="244"/>
      <c r="H283" s="245">
        <f>SUM(H285:H293)</f>
        <v>30600</v>
      </c>
    </row>
    <row r="284" spans="1:9" x14ac:dyDescent="0.25">
      <c r="A284" s="163"/>
      <c r="B284" s="164"/>
      <c r="C284" s="124"/>
      <c r="D284" s="121"/>
      <c r="E284" s="121"/>
      <c r="F284" s="123"/>
      <c r="G284" s="165"/>
      <c r="H284" s="102"/>
    </row>
    <row r="285" spans="1:9" x14ac:dyDescent="0.25">
      <c r="A285" s="109" t="s">
        <v>290</v>
      </c>
      <c r="B285" s="26" t="s">
        <v>91</v>
      </c>
      <c r="C285" s="27" t="s">
        <v>236</v>
      </c>
      <c r="D285" s="27"/>
      <c r="E285" s="27"/>
      <c r="F285" s="28">
        <v>1</v>
      </c>
      <c r="G285" s="52">
        <v>8200</v>
      </c>
      <c r="H285" s="104">
        <f>F285*G285</f>
        <v>8200</v>
      </c>
    </row>
    <row r="286" spans="1:9" ht="60" x14ac:dyDescent="0.25">
      <c r="A286" s="122"/>
      <c r="B286" s="123"/>
      <c r="C286" s="13" t="s">
        <v>399</v>
      </c>
      <c r="D286" s="124"/>
      <c r="E286" s="124"/>
      <c r="F286" s="120"/>
      <c r="G286" s="105"/>
      <c r="H286" s="105"/>
    </row>
    <row r="287" spans="1:9" x14ac:dyDescent="0.25">
      <c r="A287" s="122"/>
      <c r="B287" s="123"/>
      <c r="C287" s="97" t="s">
        <v>397</v>
      </c>
      <c r="D287" s="124"/>
      <c r="E287" s="124"/>
      <c r="F287" s="120"/>
      <c r="G287" s="105"/>
      <c r="H287" s="105"/>
    </row>
    <row r="288" spans="1:9" x14ac:dyDescent="0.25">
      <c r="A288" s="149"/>
      <c r="B288" s="149"/>
      <c r="C288" s="149"/>
      <c r="D288" s="149"/>
      <c r="E288" s="149"/>
      <c r="F288" s="206"/>
      <c r="G288" s="206"/>
      <c r="H288" s="207"/>
    </row>
    <row r="289" spans="1:13" x14ac:dyDescent="0.25">
      <c r="A289" s="109" t="s">
        <v>291</v>
      </c>
      <c r="B289" s="26" t="s">
        <v>91</v>
      </c>
      <c r="C289" s="27" t="s">
        <v>292</v>
      </c>
      <c r="D289" s="27"/>
      <c r="E289" s="27"/>
      <c r="F289" s="160">
        <v>1</v>
      </c>
      <c r="G289" s="52">
        <v>12200</v>
      </c>
      <c r="H289" s="104">
        <f>F289*G289</f>
        <v>12200</v>
      </c>
    </row>
    <row r="290" spans="1:13" ht="72" x14ac:dyDescent="0.25">
      <c r="A290" s="122"/>
      <c r="B290" s="123"/>
      <c r="C290" s="13" t="s">
        <v>400</v>
      </c>
      <c r="D290" s="124"/>
      <c r="E290" s="124"/>
      <c r="F290" s="212"/>
      <c r="G290" s="105"/>
      <c r="H290" s="105"/>
    </row>
    <row r="291" spans="1:13" x14ac:dyDescent="0.25">
      <c r="A291" s="122"/>
      <c r="B291" s="123"/>
      <c r="C291" s="97" t="s">
        <v>397</v>
      </c>
      <c r="D291" s="124"/>
      <c r="E291" s="124"/>
      <c r="F291" s="212"/>
      <c r="G291" s="105"/>
      <c r="H291" s="105"/>
    </row>
    <row r="292" spans="1:13" x14ac:dyDescent="0.25">
      <c r="A292" s="122"/>
      <c r="B292" s="123"/>
      <c r="C292" s="13"/>
      <c r="D292" s="124"/>
      <c r="E292" s="124"/>
      <c r="F292" s="212"/>
      <c r="G292" s="105"/>
      <c r="H292" s="105"/>
    </row>
    <row r="293" spans="1:13" x14ac:dyDescent="0.25">
      <c r="A293" s="109" t="s">
        <v>293</v>
      </c>
      <c r="B293" s="26" t="s">
        <v>91</v>
      </c>
      <c r="C293" s="27" t="s">
        <v>398</v>
      </c>
      <c r="D293" s="27"/>
      <c r="E293" s="27"/>
      <c r="F293" s="160">
        <v>1</v>
      </c>
      <c r="G293" s="52">
        <v>10200</v>
      </c>
      <c r="H293" s="104">
        <f>F293*G293</f>
        <v>10200</v>
      </c>
    </row>
    <row r="294" spans="1:13" ht="36" x14ac:dyDescent="0.25">
      <c r="A294" s="122"/>
      <c r="B294" s="123"/>
      <c r="C294" s="13" t="s">
        <v>415</v>
      </c>
      <c r="D294" s="124"/>
      <c r="E294" s="124"/>
      <c r="F294" s="120"/>
      <c r="G294" s="105"/>
      <c r="H294" s="105"/>
    </row>
    <row r="295" spans="1:13" ht="48" x14ac:dyDescent="0.25">
      <c r="A295" s="122"/>
      <c r="B295" s="123"/>
      <c r="C295" s="13" t="s">
        <v>416</v>
      </c>
      <c r="D295" s="124"/>
      <c r="E295" s="124"/>
      <c r="F295" s="120"/>
      <c r="G295" s="105"/>
      <c r="H295" s="105"/>
    </row>
    <row r="296" spans="1:13" x14ac:dyDescent="0.25">
      <c r="A296" s="122"/>
      <c r="B296" s="123"/>
      <c r="C296" s="97" t="s">
        <v>397</v>
      </c>
      <c r="D296" s="124"/>
      <c r="E296" s="124"/>
      <c r="F296" s="120"/>
      <c r="G296" s="105"/>
      <c r="H296" s="105"/>
    </row>
    <row r="297" spans="1:13" x14ac:dyDescent="0.25">
      <c r="A297" s="122"/>
      <c r="B297" s="123"/>
      <c r="C297" s="13"/>
      <c r="D297" s="124"/>
      <c r="E297" s="124"/>
      <c r="F297" s="120"/>
      <c r="G297" s="105"/>
      <c r="H297" s="105"/>
    </row>
    <row r="298" spans="1:13" x14ac:dyDescent="0.25">
      <c r="A298" s="122"/>
      <c r="B298" s="123"/>
      <c r="C298" s="13"/>
      <c r="D298" s="124"/>
      <c r="E298" s="124"/>
      <c r="F298" s="120"/>
      <c r="G298" s="105"/>
      <c r="H298" s="105"/>
    </row>
    <row r="299" spans="1:13" x14ac:dyDescent="0.25">
      <c r="A299" s="240" t="s">
        <v>366</v>
      </c>
      <c r="B299" s="240"/>
      <c r="C299" s="241"/>
      <c r="D299" s="242"/>
      <c r="E299" s="242"/>
      <c r="F299" s="243"/>
      <c r="G299" s="244"/>
      <c r="H299" s="245">
        <f>SUM(H301)</f>
        <v>3350</v>
      </c>
    </row>
    <row r="300" spans="1:13" x14ac:dyDescent="0.25">
      <c r="A300" s="222"/>
      <c r="B300" s="223"/>
      <c r="C300" s="224"/>
      <c r="D300" s="225"/>
      <c r="E300" s="225"/>
      <c r="F300" s="226"/>
      <c r="G300" s="227"/>
      <c r="H300" s="102"/>
    </row>
    <row r="301" spans="1:13" x14ac:dyDescent="0.25">
      <c r="A301" s="109" t="s">
        <v>294</v>
      </c>
      <c r="B301" s="26" t="s">
        <v>91</v>
      </c>
      <c r="C301" s="27" t="s">
        <v>367</v>
      </c>
      <c r="D301" s="27"/>
      <c r="E301" s="27"/>
      <c r="F301" s="160"/>
      <c r="G301" s="161"/>
      <c r="H301" s="104">
        <v>3350</v>
      </c>
      <c r="I301" s="209"/>
    </row>
    <row r="302" spans="1:13" x14ac:dyDescent="0.25">
      <c r="A302" s="122"/>
      <c r="B302" s="123"/>
      <c r="C302" s="13" t="s">
        <v>382</v>
      </c>
      <c r="D302" s="124"/>
      <c r="E302" s="124"/>
      <c r="F302" s="120"/>
      <c r="G302" s="105"/>
      <c r="H302" s="105"/>
      <c r="I302" s="209"/>
    </row>
    <row r="303" spans="1:13" ht="12.6" thickBot="1" x14ac:dyDescent="0.3">
      <c r="A303" s="122"/>
      <c r="B303" s="123"/>
      <c r="C303" s="229"/>
      <c r="D303" s="124"/>
      <c r="E303" s="124"/>
      <c r="F303" s="120"/>
      <c r="G303" s="105"/>
      <c r="H303" s="105"/>
    </row>
    <row r="304" spans="1:13" ht="14.4" thickBot="1" x14ac:dyDescent="0.3">
      <c r="A304" s="246"/>
      <c r="B304" s="246"/>
      <c r="C304" s="246"/>
      <c r="D304" s="246"/>
      <c r="E304" s="246"/>
      <c r="F304" s="247" t="s">
        <v>405</v>
      </c>
      <c r="G304" s="248"/>
      <c r="H304" s="249">
        <f>H283+H299</f>
        <v>33950</v>
      </c>
      <c r="J304" s="1"/>
      <c r="L304" s="211"/>
      <c r="M304" s="200">
        <f>L304/6</f>
        <v>0</v>
      </c>
    </row>
    <row r="305" spans="1:9" x14ac:dyDescent="0.25">
      <c r="A305" s="122"/>
      <c r="B305" s="123"/>
      <c r="C305" s="124"/>
      <c r="D305" s="124"/>
      <c r="E305" s="124"/>
      <c r="F305" s="120"/>
      <c r="G305" s="105"/>
      <c r="H305" s="105"/>
      <c r="I305" s="205">
        <f>H312+H322+H334+H348</f>
        <v>21213.950000000004</v>
      </c>
    </row>
    <row r="306" spans="1:9" ht="15.6" x14ac:dyDescent="0.25">
      <c r="A306" s="237" t="s">
        <v>409</v>
      </c>
      <c r="B306" s="238"/>
      <c r="C306" s="238"/>
      <c r="D306" s="238"/>
      <c r="E306" s="238"/>
      <c r="F306" s="239"/>
      <c r="G306" s="239"/>
      <c r="H306" s="261">
        <f>H384</f>
        <v>27904.119324999996</v>
      </c>
      <c r="I306" s="205"/>
    </row>
    <row r="307" spans="1:9" ht="12.6" customHeight="1" x14ac:dyDescent="0.25">
      <c r="A307" s="215"/>
      <c r="B307" s="149"/>
      <c r="C307" s="149"/>
      <c r="D307" s="149"/>
      <c r="E307" s="149"/>
      <c r="F307" s="206"/>
      <c r="G307" s="206"/>
      <c r="H307" s="207"/>
    </row>
    <row r="308" spans="1:9" ht="12.6" customHeight="1" x14ac:dyDescent="0.25">
      <c r="A308" s="16" t="s">
        <v>0</v>
      </c>
      <c r="B308" s="17" t="s">
        <v>43</v>
      </c>
      <c r="C308" s="18" t="s">
        <v>41</v>
      </c>
      <c r="D308" s="18"/>
      <c r="E308" s="18"/>
      <c r="F308" s="19" t="s">
        <v>42</v>
      </c>
      <c r="G308" s="20" t="s">
        <v>6</v>
      </c>
      <c r="H308" s="100" t="s">
        <v>7</v>
      </c>
    </row>
    <row r="309" spans="1:9" x14ac:dyDescent="0.25">
      <c r="H309" s="10"/>
    </row>
    <row r="310" spans="1:9" x14ac:dyDescent="0.25">
      <c r="A310" s="240" t="s">
        <v>376</v>
      </c>
      <c r="B310" s="240"/>
      <c r="C310" s="241"/>
      <c r="D310" s="242"/>
      <c r="E310" s="242"/>
      <c r="F310" s="243"/>
      <c r="G310" s="244"/>
      <c r="H310" s="245">
        <f>SUM(H312:H366)/2</f>
        <v>21213.949999999997</v>
      </c>
    </row>
    <row r="311" spans="1:9" x14ac:dyDescent="0.25">
      <c r="A311" s="222"/>
      <c r="B311" s="222"/>
      <c r="C311" s="224"/>
      <c r="D311" s="225"/>
      <c r="E311" s="225"/>
      <c r="F311" s="226"/>
      <c r="G311" s="227"/>
      <c r="H311" s="102"/>
    </row>
    <row r="312" spans="1:9" x14ac:dyDescent="0.25">
      <c r="A312" s="93" t="s">
        <v>313</v>
      </c>
      <c r="B312" s="38"/>
      <c r="C312" s="94" t="s">
        <v>314</v>
      </c>
      <c r="D312" s="39"/>
      <c r="E312" s="39"/>
      <c r="F312" s="40"/>
      <c r="G312" s="41"/>
      <c r="H312" s="214">
        <f>SUM(H314:H318)</f>
        <v>4146</v>
      </c>
    </row>
    <row r="313" spans="1:9" x14ac:dyDescent="0.25">
      <c r="A313" s="122"/>
      <c r="B313" s="123"/>
      <c r="C313" s="124"/>
      <c r="D313" s="124"/>
      <c r="E313" s="124"/>
      <c r="F313" s="212"/>
      <c r="G313" s="213"/>
      <c r="H313" s="105"/>
    </row>
    <row r="314" spans="1:9" x14ac:dyDescent="0.25">
      <c r="A314" s="109" t="s">
        <v>315</v>
      </c>
      <c r="B314" s="26" t="s">
        <v>91</v>
      </c>
      <c r="C314" s="27" t="s">
        <v>316</v>
      </c>
      <c r="D314" s="27"/>
      <c r="E314" s="27"/>
      <c r="F314" s="28">
        <f>F316</f>
        <v>6</v>
      </c>
      <c r="G314" s="52">
        <v>414.6</v>
      </c>
      <c r="H314" s="104">
        <f>F314*G314</f>
        <v>2487.6000000000004</v>
      </c>
    </row>
    <row r="315" spans="1:9" ht="72" x14ac:dyDescent="0.25">
      <c r="A315" s="122"/>
      <c r="B315" s="123"/>
      <c r="C315" s="13" t="s">
        <v>321</v>
      </c>
      <c r="D315" s="124"/>
      <c r="E315" s="124"/>
      <c r="F315" s="120"/>
      <c r="G315" s="105"/>
      <c r="H315" s="105"/>
    </row>
    <row r="316" spans="1:9" x14ac:dyDescent="0.25">
      <c r="A316" s="122"/>
      <c r="B316" s="123"/>
      <c r="C316" s="97" t="s">
        <v>318</v>
      </c>
      <c r="D316" s="124"/>
      <c r="E316" s="124"/>
      <c r="F316" s="120">
        <v>6</v>
      </c>
      <c r="G316" s="105"/>
      <c r="H316" s="105"/>
    </row>
    <row r="317" spans="1:9" x14ac:dyDescent="0.25">
      <c r="A317" s="109"/>
      <c r="B317" s="26"/>
      <c r="C317" s="27"/>
      <c r="D317" s="27"/>
      <c r="E317" s="27"/>
      <c r="F317" s="160"/>
      <c r="G317" s="161"/>
      <c r="H317" s="104"/>
    </row>
    <row r="318" spans="1:9" x14ac:dyDescent="0.25">
      <c r="A318" s="109" t="s">
        <v>319</v>
      </c>
      <c r="B318" s="26" t="s">
        <v>91</v>
      </c>
      <c r="C318" s="27" t="s">
        <v>320</v>
      </c>
      <c r="D318" s="27"/>
      <c r="E318" s="27"/>
      <c r="F318" s="28">
        <f>F320</f>
        <v>4</v>
      </c>
      <c r="G318" s="52">
        <v>414.6</v>
      </c>
      <c r="H318" s="104">
        <f>F318*G318</f>
        <v>1658.4</v>
      </c>
    </row>
    <row r="319" spans="1:9" ht="72" x14ac:dyDescent="0.25">
      <c r="A319" s="122"/>
      <c r="B319" s="123"/>
      <c r="C319" s="13" t="s">
        <v>317</v>
      </c>
      <c r="D319" s="124"/>
      <c r="E319" s="124"/>
      <c r="F319" s="120"/>
      <c r="G319" s="105"/>
      <c r="H319" s="105"/>
    </row>
    <row r="320" spans="1:9" x14ac:dyDescent="0.25">
      <c r="A320" s="122"/>
      <c r="B320" s="123"/>
      <c r="C320" s="97" t="s">
        <v>322</v>
      </c>
      <c r="D320" s="124"/>
      <c r="E320" s="124"/>
      <c r="F320" s="120">
        <v>4</v>
      </c>
      <c r="G320" s="105"/>
      <c r="H320" s="105"/>
    </row>
    <row r="321" spans="1:8" x14ac:dyDescent="0.25">
      <c r="A321" s="122"/>
      <c r="B321" s="123"/>
      <c r="C321" s="124"/>
      <c r="D321" s="124"/>
      <c r="E321" s="124"/>
      <c r="F321" s="212"/>
      <c r="G321" s="213"/>
      <c r="H321" s="105"/>
    </row>
    <row r="322" spans="1:8" x14ac:dyDescent="0.25">
      <c r="A322" s="93" t="s">
        <v>323</v>
      </c>
      <c r="B322" s="38"/>
      <c r="C322" s="94" t="s">
        <v>324</v>
      </c>
      <c r="D322" s="39"/>
      <c r="E322" s="39"/>
      <c r="F322" s="40"/>
      <c r="G322" s="41"/>
      <c r="H322" s="214">
        <f>SUM(H324:H332)</f>
        <v>2079</v>
      </c>
    </row>
    <row r="323" spans="1:8" x14ac:dyDescent="0.25">
      <c r="A323" s="163"/>
      <c r="B323" s="164"/>
      <c r="C323" s="124"/>
      <c r="D323" s="121"/>
      <c r="E323" s="121"/>
      <c r="F323" s="123"/>
      <c r="G323" s="165"/>
      <c r="H323" s="102"/>
    </row>
    <row r="324" spans="1:8" x14ac:dyDescent="0.25">
      <c r="A324" s="109" t="s">
        <v>325</v>
      </c>
      <c r="B324" s="26" t="s">
        <v>91</v>
      </c>
      <c r="C324" s="27" t="s">
        <v>331</v>
      </c>
      <c r="D324" s="27"/>
      <c r="E324" s="27"/>
      <c r="F324" s="28">
        <f>SUM(F326:F327)</f>
        <v>12</v>
      </c>
      <c r="G324" s="52">
        <v>84</v>
      </c>
      <c r="H324" s="104">
        <f>F324*G324</f>
        <v>1008</v>
      </c>
    </row>
    <row r="325" spans="1:8" ht="36" x14ac:dyDescent="0.25">
      <c r="A325" s="122"/>
      <c r="B325" s="123"/>
      <c r="C325" s="13" t="s">
        <v>326</v>
      </c>
      <c r="D325" s="124"/>
      <c r="E325" s="124"/>
      <c r="F325" s="120"/>
      <c r="G325" s="105"/>
      <c r="H325" s="105"/>
    </row>
    <row r="326" spans="1:8" x14ac:dyDescent="0.25">
      <c r="A326" s="122"/>
      <c r="B326" s="123"/>
      <c r="C326" s="97" t="s">
        <v>327</v>
      </c>
      <c r="D326" s="124"/>
      <c r="E326" s="124"/>
      <c r="F326" s="123">
        <v>6</v>
      </c>
      <c r="G326" s="105"/>
      <c r="H326" s="105"/>
    </row>
    <row r="327" spans="1:8" x14ac:dyDescent="0.25">
      <c r="A327" s="163"/>
      <c r="B327" s="164"/>
      <c r="C327" s="97" t="s">
        <v>328</v>
      </c>
      <c r="D327" s="121"/>
      <c r="E327" s="121"/>
      <c r="F327" s="123">
        <v>6</v>
      </c>
      <c r="G327" s="165"/>
      <c r="H327" s="102"/>
    </row>
    <row r="328" spans="1:8" x14ac:dyDescent="0.25">
      <c r="A328" s="163"/>
      <c r="B328" s="164"/>
      <c r="C328" s="97"/>
      <c r="D328" s="121"/>
      <c r="E328" s="121"/>
      <c r="F328" s="123"/>
      <c r="G328" s="165"/>
      <c r="H328" s="102"/>
    </row>
    <row r="329" spans="1:8" x14ac:dyDescent="0.25">
      <c r="A329" s="109" t="s">
        <v>332</v>
      </c>
      <c r="B329" s="26" t="s">
        <v>91</v>
      </c>
      <c r="C329" s="27" t="s">
        <v>333</v>
      </c>
      <c r="D329" s="27"/>
      <c r="E329" s="27"/>
      <c r="F329" s="28">
        <f>SUM(F331:F332)</f>
        <v>12</v>
      </c>
      <c r="G329" s="52">
        <v>89.25</v>
      </c>
      <c r="H329" s="104">
        <f>F329*G329</f>
        <v>1071</v>
      </c>
    </row>
    <row r="330" spans="1:8" ht="36" x14ac:dyDescent="0.25">
      <c r="A330" s="122"/>
      <c r="B330" s="123"/>
      <c r="C330" s="13" t="s">
        <v>326</v>
      </c>
      <c r="D330" s="124"/>
      <c r="E330" s="124"/>
      <c r="F330" s="120"/>
      <c r="G330" s="105"/>
      <c r="H330" s="105"/>
    </row>
    <row r="331" spans="1:8" x14ac:dyDescent="0.25">
      <c r="A331" s="163"/>
      <c r="B331" s="164"/>
      <c r="C331" s="97" t="s">
        <v>329</v>
      </c>
      <c r="D331" s="121"/>
      <c r="E331" s="121"/>
      <c r="F331" s="123">
        <v>6</v>
      </c>
      <c r="G331" s="165"/>
      <c r="H331" s="102"/>
    </row>
    <row r="332" spans="1:8" x14ac:dyDescent="0.25">
      <c r="A332" s="163"/>
      <c r="B332" s="164"/>
      <c r="C332" s="97" t="s">
        <v>330</v>
      </c>
      <c r="D332" s="121"/>
      <c r="E332" s="121"/>
      <c r="F332" s="123">
        <v>6</v>
      </c>
      <c r="G332" s="165"/>
      <c r="H332" s="102"/>
    </row>
    <row r="333" spans="1:8" x14ac:dyDescent="0.25">
      <c r="A333" s="163"/>
      <c r="B333" s="164"/>
      <c r="C333" s="97"/>
      <c r="D333" s="121"/>
      <c r="E333" s="121"/>
      <c r="F333" s="123"/>
      <c r="G333" s="165"/>
      <c r="H333" s="102"/>
    </row>
    <row r="334" spans="1:8" x14ac:dyDescent="0.25">
      <c r="A334" s="93" t="s">
        <v>334</v>
      </c>
      <c r="B334" s="38"/>
      <c r="C334" s="94" t="s">
        <v>335</v>
      </c>
      <c r="D334" s="39"/>
      <c r="E334" s="39"/>
      <c r="F334" s="40"/>
      <c r="G334" s="41"/>
      <c r="H334" s="214">
        <f>SUM(H336:H344)</f>
        <v>4081.2</v>
      </c>
    </row>
    <row r="335" spans="1:8" x14ac:dyDescent="0.25">
      <c r="A335" s="163"/>
      <c r="B335" s="164"/>
      <c r="C335" s="124"/>
      <c r="D335" s="121"/>
      <c r="E335" s="121"/>
      <c r="F335" s="123"/>
      <c r="G335" s="165"/>
      <c r="H335" s="102"/>
    </row>
    <row r="336" spans="1:8" x14ac:dyDescent="0.25">
      <c r="A336" s="109" t="s">
        <v>336</v>
      </c>
      <c r="B336" s="26" t="s">
        <v>91</v>
      </c>
      <c r="C336" s="27" t="s">
        <v>337</v>
      </c>
      <c r="D336" s="27"/>
      <c r="E336" s="27"/>
      <c r="F336" s="28">
        <f>SUM(F338:F339)</f>
        <v>8</v>
      </c>
      <c r="G336" s="52">
        <v>133.94999999999999</v>
      </c>
      <c r="H336" s="104">
        <f>F336*G336</f>
        <v>1071.5999999999999</v>
      </c>
    </row>
    <row r="337" spans="1:8" x14ac:dyDescent="0.25">
      <c r="A337" s="122"/>
      <c r="B337" s="123"/>
      <c r="C337" s="13" t="s">
        <v>351</v>
      </c>
      <c r="D337" s="124"/>
      <c r="E337" s="124"/>
      <c r="F337" s="120"/>
      <c r="G337" s="105"/>
      <c r="H337" s="105"/>
    </row>
    <row r="338" spans="1:8" x14ac:dyDescent="0.25">
      <c r="A338" s="122"/>
      <c r="B338" s="123"/>
      <c r="C338" s="97" t="s">
        <v>338</v>
      </c>
      <c r="D338" s="124"/>
      <c r="E338" s="124"/>
      <c r="F338" s="123">
        <v>8</v>
      </c>
      <c r="G338" s="105"/>
      <c r="H338" s="105"/>
    </row>
    <row r="339" spans="1:8" x14ac:dyDescent="0.25">
      <c r="A339" s="163"/>
      <c r="B339" s="164"/>
      <c r="C339" s="97"/>
      <c r="D339" s="121"/>
      <c r="E339" s="121"/>
      <c r="F339" s="123"/>
      <c r="G339" s="165"/>
      <c r="H339" s="102"/>
    </row>
    <row r="340" spans="1:8" x14ac:dyDescent="0.25">
      <c r="A340" s="109" t="s">
        <v>339</v>
      </c>
      <c r="B340" s="26" t="s">
        <v>91</v>
      </c>
      <c r="C340" s="27" t="s">
        <v>340</v>
      </c>
      <c r="D340" s="27"/>
      <c r="E340" s="27"/>
      <c r="F340" s="28">
        <f>SUM(F342:F343)</f>
        <v>4</v>
      </c>
      <c r="G340" s="52">
        <v>376.2</v>
      </c>
      <c r="H340" s="104">
        <f>F340*G340</f>
        <v>1504.8</v>
      </c>
    </row>
    <row r="341" spans="1:8" x14ac:dyDescent="0.25">
      <c r="A341" s="122"/>
      <c r="B341" s="123"/>
      <c r="C341" s="13" t="s">
        <v>351</v>
      </c>
      <c r="D341" s="124"/>
      <c r="E341" s="124"/>
      <c r="F341" s="120"/>
      <c r="G341" s="105"/>
      <c r="H341" s="105"/>
    </row>
    <row r="342" spans="1:8" x14ac:dyDescent="0.25">
      <c r="A342" s="122"/>
      <c r="B342" s="123"/>
      <c r="C342" s="97" t="s">
        <v>341</v>
      </c>
      <c r="D342" s="124"/>
      <c r="E342" s="124"/>
      <c r="F342" s="123">
        <v>4</v>
      </c>
      <c r="G342" s="105"/>
      <c r="H342" s="105"/>
    </row>
    <row r="343" spans="1:8" x14ac:dyDescent="0.25">
      <c r="A343" s="163"/>
      <c r="B343" s="164"/>
      <c r="C343" s="97"/>
      <c r="D343" s="121"/>
      <c r="E343" s="121"/>
      <c r="F343" s="123"/>
      <c r="G343" s="165"/>
      <c r="H343" s="102"/>
    </row>
    <row r="344" spans="1:8" x14ac:dyDescent="0.25">
      <c r="A344" s="109" t="s">
        <v>342</v>
      </c>
      <c r="B344" s="26" t="s">
        <v>91</v>
      </c>
      <c r="C344" s="27" t="s">
        <v>343</v>
      </c>
      <c r="D344" s="27"/>
      <c r="E344" s="27"/>
      <c r="F344" s="28">
        <f>SUM(F346:F347)</f>
        <v>4</v>
      </c>
      <c r="G344" s="52">
        <v>376.2</v>
      </c>
      <c r="H344" s="104">
        <f>F344*G344</f>
        <v>1504.8</v>
      </c>
    </row>
    <row r="345" spans="1:8" x14ac:dyDescent="0.25">
      <c r="A345" s="122"/>
      <c r="B345" s="123"/>
      <c r="C345" s="13" t="s">
        <v>351</v>
      </c>
      <c r="D345" s="124"/>
      <c r="E345" s="124"/>
      <c r="F345" s="120"/>
      <c r="G345" s="105"/>
      <c r="H345" s="105"/>
    </row>
    <row r="346" spans="1:8" x14ac:dyDescent="0.25">
      <c r="A346" s="122"/>
      <c r="B346" s="123"/>
      <c r="C346" s="97" t="s">
        <v>344</v>
      </c>
      <c r="D346" s="124"/>
      <c r="E346" s="124"/>
      <c r="F346" s="123">
        <v>4</v>
      </c>
      <c r="G346" s="105"/>
      <c r="H346" s="105"/>
    </row>
    <row r="347" spans="1:8" x14ac:dyDescent="0.25">
      <c r="A347" s="163"/>
      <c r="B347" s="164"/>
      <c r="C347" s="97"/>
      <c r="D347" s="121"/>
      <c r="E347" s="121"/>
      <c r="F347" s="123"/>
      <c r="G347" s="165"/>
      <c r="H347" s="102"/>
    </row>
    <row r="348" spans="1:8" x14ac:dyDescent="0.25">
      <c r="A348" s="93" t="s">
        <v>345</v>
      </c>
      <c r="B348" s="38"/>
      <c r="C348" s="94" t="s">
        <v>346</v>
      </c>
      <c r="D348" s="39"/>
      <c r="E348" s="39"/>
      <c r="F348" s="40"/>
      <c r="G348" s="41"/>
      <c r="H348" s="214">
        <f>SUM(H350:H368)</f>
        <v>10907.750000000002</v>
      </c>
    </row>
    <row r="349" spans="1:8" x14ac:dyDescent="0.25">
      <c r="A349" s="163"/>
      <c r="B349" s="164"/>
      <c r="C349" s="124"/>
      <c r="D349" s="121"/>
      <c r="E349" s="121"/>
      <c r="F349" s="123"/>
      <c r="G349" s="165"/>
      <c r="H349" s="102"/>
    </row>
    <row r="350" spans="1:8" x14ac:dyDescent="0.25">
      <c r="A350" s="109" t="s">
        <v>347</v>
      </c>
      <c r="B350" s="26" t="s">
        <v>91</v>
      </c>
      <c r="C350" s="27" t="s">
        <v>348</v>
      </c>
      <c r="D350" s="27"/>
      <c r="E350" s="27"/>
      <c r="F350" s="28">
        <f>SUM(F352:F353)</f>
        <v>9</v>
      </c>
      <c r="G350" s="52">
        <v>368.55</v>
      </c>
      <c r="H350" s="104">
        <f>F350*G350</f>
        <v>3316.9500000000003</v>
      </c>
    </row>
    <row r="351" spans="1:8" ht="24" x14ac:dyDescent="0.25">
      <c r="A351" s="122"/>
      <c r="B351" s="123"/>
      <c r="C351" s="13" t="s">
        <v>349</v>
      </c>
      <c r="D351" s="124"/>
      <c r="E351" s="124"/>
      <c r="F351" s="120"/>
      <c r="G351" s="105"/>
      <c r="H351" s="105"/>
    </row>
    <row r="352" spans="1:8" x14ac:dyDescent="0.25">
      <c r="A352" s="122"/>
      <c r="B352" s="123"/>
      <c r="C352" s="97" t="s">
        <v>350</v>
      </c>
      <c r="D352" s="124"/>
      <c r="E352" s="124"/>
      <c r="F352" s="123">
        <v>9</v>
      </c>
      <c r="G352" s="105"/>
      <c r="H352" s="105"/>
    </row>
    <row r="353" spans="1:9" x14ac:dyDescent="0.25">
      <c r="A353" s="163"/>
      <c r="B353" s="164"/>
      <c r="C353" s="97"/>
      <c r="D353" s="121"/>
      <c r="E353" s="121"/>
      <c r="F353" s="123"/>
      <c r="G353" s="165"/>
      <c r="H353" s="102"/>
    </row>
    <row r="354" spans="1:9" x14ac:dyDescent="0.25">
      <c r="A354" s="109" t="s">
        <v>352</v>
      </c>
      <c r="B354" s="26" t="s">
        <v>91</v>
      </c>
      <c r="C354" s="27" t="s">
        <v>355</v>
      </c>
      <c r="D354" s="27"/>
      <c r="E354" s="27"/>
      <c r="F354" s="28">
        <f>SUM(F356:F357)</f>
        <v>5</v>
      </c>
      <c r="G354" s="52">
        <v>336.4</v>
      </c>
      <c r="H354" s="104">
        <f>F354*G354</f>
        <v>1682</v>
      </c>
    </row>
    <row r="355" spans="1:9" ht="36" x14ac:dyDescent="0.25">
      <c r="A355" s="122"/>
      <c r="B355" s="123"/>
      <c r="C355" s="13" t="s">
        <v>353</v>
      </c>
      <c r="D355" s="124"/>
      <c r="E355" s="124"/>
      <c r="F355" s="120"/>
      <c r="G355" s="105"/>
      <c r="H355" s="105"/>
    </row>
    <row r="356" spans="1:9" x14ac:dyDescent="0.25">
      <c r="A356" s="122"/>
      <c r="B356" s="123"/>
      <c r="C356" s="97" t="s">
        <v>354</v>
      </c>
      <c r="D356" s="124"/>
      <c r="E356" s="124"/>
      <c r="F356" s="123">
        <v>5</v>
      </c>
      <c r="G356" s="105"/>
      <c r="H356" s="105"/>
    </row>
    <row r="357" spans="1:9" x14ac:dyDescent="0.25">
      <c r="A357" s="163"/>
      <c r="B357" s="164"/>
      <c r="C357" s="97"/>
      <c r="D357" s="121"/>
      <c r="E357" s="121"/>
      <c r="F357" s="123"/>
      <c r="G357" s="165"/>
      <c r="H357" s="102"/>
    </row>
    <row r="358" spans="1:9" x14ac:dyDescent="0.25">
      <c r="A358" s="109" t="s">
        <v>356</v>
      </c>
      <c r="B358" s="26" t="s">
        <v>91</v>
      </c>
      <c r="C358" s="27" t="s">
        <v>357</v>
      </c>
      <c r="D358" s="27"/>
      <c r="E358" s="27"/>
      <c r="F358" s="28">
        <f>SUM(F360)</f>
        <v>4</v>
      </c>
      <c r="G358" s="52">
        <v>541.15</v>
      </c>
      <c r="H358" s="104">
        <f>F358*G358</f>
        <v>2164.6</v>
      </c>
    </row>
    <row r="359" spans="1:9" ht="36" x14ac:dyDescent="0.25">
      <c r="A359" s="122"/>
      <c r="B359" s="123"/>
      <c r="C359" s="13" t="s">
        <v>353</v>
      </c>
      <c r="D359" s="124"/>
      <c r="E359" s="124"/>
      <c r="F359" s="120"/>
      <c r="G359" s="105"/>
      <c r="H359" s="105"/>
    </row>
    <row r="360" spans="1:9" x14ac:dyDescent="0.25">
      <c r="A360" s="122"/>
      <c r="B360" s="123"/>
      <c r="C360" s="97" t="s">
        <v>358</v>
      </c>
      <c r="D360" s="124"/>
      <c r="E360" s="124"/>
      <c r="F360" s="123">
        <v>4</v>
      </c>
      <c r="G360" s="105"/>
      <c r="H360" s="105"/>
    </row>
    <row r="361" spans="1:9" x14ac:dyDescent="0.25">
      <c r="A361" s="122"/>
      <c r="B361" s="123"/>
      <c r="C361" s="97"/>
      <c r="D361" s="124"/>
      <c r="E361" s="124"/>
      <c r="F361" s="123"/>
      <c r="G361" s="105"/>
      <c r="H361" s="105"/>
    </row>
    <row r="362" spans="1:9" x14ac:dyDescent="0.25">
      <c r="A362" s="109" t="s">
        <v>359</v>
      </c>
      <c r="B362" s="26" t="s">
        <v>91</v>
      </c>
      <c r="C362" s="27" t="s">
        <v>363</v>
      </c>
      <c r="D362" s="27"/>
      <c r="E362" s="27"/>
      <c r="F362" s="28">
        <f>SUM(F364)</f>
        <v>4</v>
      </c>
      <c r="G362" s="52">
        <v>365.65</v>
      </c>
      <c r="H362" s="104">
        <f>F362*G362</f>
        <v>1462.6</v>
      </c>
    </row>
    <row r="363" spans="1:9" ht="36" x14ac:dyDescent="0.25">
      <c r="A363" s="122"/>
      <c r="B363" s="123"/>
      <c r="C363" s="13" t="s">
        <v>353</v>
      </c>
      <c r="D363" s="124"/>
      <c r="E363" s="124"/>
      <c r="F363" s="120"/>
      <c r="G363" s="105"/>
      <c r="H363" s="105"/>
    </row>
    <row r="364" spans="1:9" x14ac:dyDescent="0.25">
      <c r="A364" s="122"/>
      <c r="B364" s="123"/>
      <c r="C364" s="97" t="s">
        <v>362</v>
      </c>
      <c r="D364" s="124"/>
      <c r="E364" s="124"/>
      <c r="F364" s="123">
        <v>4</v>
      </c>
      <c r="G364" s="105"/>
      <c r="H364" s="105"/>
      <c r="I364" s="10" t="e">
        <f>SUMA</f>
        <v>#NAME?</v>
      </c>
    </row>
    <row r="365" spans="1:9" x14ac:dyDescent="0.25">
      <c r="A365" s="122"/>
      <c r="B365" s="123"/>
      <c r="C365" s="97"/>
      <c r="D365" s="124"/>
      <c r="E365" s="124"/>
      <c r="F365" s="123"/>
      <c r="G365" s="105"/>
      <c r="H365" s="105"/>
    </row>
    <row r="366" spans="1:9" x14ac:dyDescent="0.25">
      <c r="A366" s="109" t="s">
        <v>360</v>
      </c>
      <c r="B366" s="26" t="s">
        <v>91</v>
      </c>
      <c r="C366" s="27" t="s">
        <v>364</v>
      </c>
      <c r="D366" s="27"/>
      <c r="E366" s="27"/>
      <c r="F366" s="28">
        <f>SUM(F368)</f>
        <v>4</v>
      </c>
      <c r="G366" s="52">
        <v>570.4</v>
      </c>
      <c r="H366" s="104">
        <f>F366*G366</f>
        <v>2281.6</v>
      </c>
    </row>
    <row r="367" spans="1:9" s="37" customFormat="1" ht="36" x14ac:dyDescent="0.25">
      <c r="A367" s="122"/>
      <c r="B367" s="123"/>
      <c r="C367" s="13" t="s">
        <v>353</v>
      </c>
      <c r="D367" s="124"/>
      <c r="E367" s="124"/>
      <c r="F367" s="120"/>
      <c r="G367" s="105"/>
      <c r="H367" s="105"/>
    </row>
    <row r="368" spans="1:9" s="37" customFormat="1" x14ac:dyDescent="0.25">
      <c r="A368" s="122"/>
      <c r="B368" s="123"/>
      <c r="C368" s="97" t="s">
        <v>361</v>
      </c>
      <c r="D368" s="124"/>
      <c r="E368" s="124"/>
      <c r="F368" s="123">
        <v>4</v>
      </c>
      <c r="G368" s="105"/>
      <c r="H368" s="105"/>
    </row>
    <row r="369" spans="1:10" s="37" customFormat="1" x14ac:dyDescent="0.25">
      <c r="A369" s="122"/>
      <c r="B369" s="123"/>
      <c r="C369" s="97"/>
      <c r="D369" s="124"/>
      <c r="E369" s="124"/>
      <c r="F369" s="123"/>
      <c r="G369" s="105"/>
      <c r="H369" s="105"/>
    </row>
    <row r="370" spans="1:10" s="37" customFormat="1" x14ac:dyDescent="0.25">
      <c r="A370" s="240" t="s">
        <v>377</v>
      </c>
      <c r="B370" s="240"/>
      <c r="C370" s="241"/>
      <c r="D370" s="242"/>
      <c r="E370" s="242"/>
      <c r="F370" s="243"/>
      <c r="G370" s="244"/>
      <c r="H370" s="245">
        <f>SUM(H371:H380)/2</f>
        <v>6690.1693249999998</v>
      </c>
    </row>
    <row r="371" spans="1:10" ht="11.4" customHeight="1" x14ac:dyDescent="0.25">
      <c r="A371" s="122"/>
      <c r="B371" s="123"/>
      <c r="C371" s="97"/>
      <c r="D371" s="124"/>
      <c r="E371" s="124"/>
      <c r="F371" s="123"/>
      <c r="G371" s="105"/>
      <c r="H371" s="105"/>
    </row>
    <row r="372" spans="1:10" ht="14.4" x14ac:dyDescent="0.3">
      <c r="A372" s="131" t="s">
        <v>378</v>
      </c>
      <c r="B372" s="132" t="s">
        <v>91</v>
      </c>
      <c r="C372" s="133" t="s">
        <v>83</v>
      </c>
      <c r="D372" s="133"/>
      <c r="E372" s="133"/>
      <c r="F372" s="160">
        <f>SUM(F374:F375)</f>
        <v>32</v>
      </c>
      <c r="G372" s="52">
        <v>192.6</v>
      </c>
      <c r="H372" s="104">
        <f>F372*G372</f>
        <v>6163.2</v>
      </c>
      <c r="J372" s="114"/>
    </row>
    <row r="373" spans="1:10" ht="72" x14ac:dyDescent="0.25">
      <c r="A373" s="230"/>
      <c r="B373" s="226"/>
      <c r="C373" s="202" t="s">
        <v>182</v>
      </c>
      <c r="D373" s="224"/>
      <c r="E373" s="224"/>
      <c r="F373" s="212"/>
      <c r="G373" s="105"/>
      <c r="H373" s="105"/>
    </row>
    <row r="374" spans="1:10" x14ac:dyDescent="0.25">
      <c r="A374" s="230"/>
      <c r="B374" s="226"/>
      <c r="C374" s="126" t="s">
        <v>58</v>
      </c>
      <c r="D374" s="224"/>
      <c r="E374" s="224"/>
      <c r="F374" s="212">
        <v>21</v>
      </c>
      <c r="G374" s="105"/>
      <c r="H374" s="105"/>
    </row>
    <row r="375" spans="1:10" ht="14.4" x14ac:dyDescent="0.3">
      <c r="A375" s="230"/>
      <c r="B375" s="226"/>
      <c r="C375" s="126" t="s">
        <v>57</v>
      </c>
      <c r="D375" s="224"/>
      <c r="E375" s="224"/>
      <c r="F375" s="212">
        <v>11</v>
      </c>
      <c r="G375" s="105"/>
      <c r="H375" s="105"/>
      <c r="J375" s="114"/>
    </row>
    <row r="376" spans="1:10" x14ac:dyDescent="0.25">
      <c r="A376" s="122"/>
      <c r="B376" s="123"/>
      <c r="C376" s="97"/>
      <c r="D376" s="124"/>
      <c r="E376" s="124"/>
      <c r="F376" s="123"/>
      <c r="G376" s="105"/>
      <c r="H376" s="105"/>
    </row>
    <row r="377" spans="1:10" x14ac:dyDescent="0.25">
      <c r="A377" s="109" t="s">
        <v>379</v>
      </c>
      <c r="B377" s="26" t="s">
        <v>91</v>
      </c>
      <c r="C377" s="27" t="s">
        <v>295</v>
      </c>
      <c r="D377" s="27"/>
      <c r="E377" s="27"/>
      <c r="F377" s="160">
        <v>15</v>
      </c>
      <c r="G377" s="52">
        <v>141.56</v>
      </c>
      <c r="H377" s="104">
        <f>F377*G377</f>
        <v>2123.4</v>
      </c>
    </row>
    <row r="378" spans="1:10" ht="36" x14ac:dyDescent="0.25">
      <c r="A378" s="122"/>
      <c r="B378" s="123"/>
      <c r="C378" s="13" t="s">
        <v>310</v>
      </c>
      <c r="D378" s="124"/>
      <c r="E378" s="124"/>
      <c r="F378" s="212"/>
      <c r="G378" s="105"/>
      <c r="H378" s="105"/>
    </row>
    <row r="379" spans="1:10" x14ac:dyDescent="0.25">
      <c r="A379" s="222"/>
      <c r="B379" s="223"/>
      <c r="C379" s="224"/>
      <c r="D379" s="225"/>
      <c r="E379" s="225"/>
      <c r="F379" s="226"/>
      <c r="G379" s="227"/>
      <c r="H379" s="102"/>
    </row>
    <row r="380" spans="1:10" x14ac:dyDescent="0.25">
      <c r="A380" s="109" t="s">
        <v>380</v>
      </c>
      <c r="B380" s="26" t="s">
        <v>91</v>
      </c>
      <c r="C380" s="27" t="s">
        <v>375</v>
      </c>
      <c r="D380" s="27"/>
      <c r="E380" s="27"/>
      <c r="F380" s="160">
        <f>F382</f>
        <v>35.034999999999997</v>
      </c>
      <c r="G380" s="52">
        <v>145.38999999999999</v>
      </c>
      <c r="H380" s="104">
        <f>F380*G380</f>
        <v>5093.7386499999993</v>
      </c>
    </row>
    <row r="381" spans="1:10" ht="48" x14ac:dyDescent="0.25">
      <c r="A381" s="122"/>
      <c r="B381" s="123"/>
      <c r="C381" s="13" t="s">
        <v>312</v>
      </c>
      <c r="D381" s="124"/>
      <c r="E381" s="124"/>
      <c r="F381" s="120"/>
      <c r="G381" s="228"/>
      <c r="H381" s="105"/>
    </row>
    <row r="382" spans="1:10" x14ac:dyDescent="0.25">
      <c r="A382" s="122"/>
      <c r="B382" s="123"/>
      <c r="C382" s="162" t="s">
        <v>309</v>
      </c>
      <c r="D382" s="162">
        <v>7.7</v>
      </c>
      <c r="E382" s="162">
        <v>4.55</v>
      </c>
      <c r="F382" s="120">
        <f>D382*E382</f>
        <v>35.034999999999997</v>
      </c>
      <c r="G382" s="105"/>
      <c r="H382" s="105"/>
    </row>
    <row r="383" spans="1:10" ht="12.6" thickBot="1" x14ac:dyDescent="0.3">
      <c r="A383" s="122"/>
      <c r="B383" s="123"/>
      <c r="C383" s="162"/>
      <c r="D383" s="162"/>
      <c r="E383" s="162"/>
      <c r="F383" s="120"/>
      <c r="G383" s="105"/>
      <c r="H383" s="105"/>
    </row>
    <row r="384" spans="1:10" ht="14.4" thickBot="1" x14ac:dyDescent="0.3">
      <c r="A384" s="246"/>
      <c r="B384" s="246"/>
      <c r="C384" s="246"/>
      <c r="D384" s="246"/>
      <c r="E384" s="246"/>
      <c r="F384" s="247" t="s">
        <v>406</v>
      </c>
      <c r="G384" s="248"/>
      <c r="H384" s="249">
        <f>H370+H310</f>
        <v>27904.119324999996</v>
      </c>
    </row>
    <row r="385" spans="1:8" x14ac:dyDescent="0.25">
      <c r="H385" s="10"/>
    </row>
    <row r="386" spans="1:8" x14ac:dyDescent="0.25">
      <c r="H386" s="10"/>
    </row>
    <row r="387" spans="1:8" x14ac:dyDescent="0.25">
      <c r="H387" s="10"/>
    </row>
    <row r="388" spans="1:8" x14ac:dyDescent="0.25">
      <c r="A388" s="122"/>
      <c r="B388" s="123"/>
      <c r="C388" s="13"/>
      <c r="D388" s="124"/>
      <c r="E388" s="124"/>
      <c r="F388" s="120"/>
      <c r="G388" s="105"/>
      <c r="H388" s="105"/>
    </row>
    <row r="389" spans="1:8" x14ac:dyDescent="0.25">
      <c r="A389" s="122"/>
      <c r="B389" s="123"/>
      <c r="C389" s="13"/>
      <c r="D389" s="124"/>
      <c r="E389" s="124"/>
      <c r="F389" s="120"/>
      <c r="G389" s="105"/>
      <c r="H389" s="105"/>
    </row>
    <row r="390" spans="1:8" x14ac:dyDescent="0.25">
      <c r="A390" s="36"/>
      <c r="B390" s="29"/>
      <c r="C390" s="1"/>
      <c r="D390" s="1"/>
      <c r="E390" s="1"/>
      <c r="F390" s="1"/>
      <c r="G390" s="1"/>
      <c r="H390" s="106"/>
    </row>
    <row r="391" spans="1:8" x14ac:dyDescent="0.25">
      <c r="A391" s="263"/>
    </row>
    <row r="392" spans="1:8" x14ac:dyDescent="0.25">
      <c r="A392" s="263"/>
    </row>
    <row r="393" spans="1:8" x14ac:dyDescent="0.25">
      <c r="A393" s="29"/>
    </row>
    <row r="394" spans="1:8" x14ac:dyDescent="0.25">
      <c r="A394" s="29"/>
    </row>
    <row r="395" spans="1:8" x14ac:dyDescent="0.25">
      <c r="A395" s="29"/>
    </row>
    <row r="396" spans="1:8" x14ac:dyDescent="0.25">
      <c r="A396" s="29"/>
    </row>
    <row r="397" spans="1:8" x14ac:dyDescent="0.25">
      <c r="A397" s="29"/>
    </row>
  </sheetData>
  <mergeCells count="5">
    <mergeCell ref="A1:H1"/>
    <mergeCell ref="A2:H2"/>
    <mergeCell ref="A13:A18"/>
    <mergeCell ref="A19:A22"/>
    <mergeCell ref="A28:A29"/>
  </mergeCells>
  <pageMargins left="0.70866141732283472" right="0.70866141732283472" top="0.70866141732283472" bottom="1.1023622047244095" header="0" footer="0.39370078740157483"/>
  <pageSetup paperSize="9" fitToHeight="0" orientation="portrait" horizontalDpi="1200" verticalDpi="1200" r:id="rId1"/>
  <headerFooter>
    <oddFooter>&amp;C&amp;G&amp;RAMIDAMENTS CAPÍTOLS   -    &amp;P</oddFooter>
  </headerFooter>
  <rowBreaks count="11" manualBreakCount="11">
    <brk id="41" max="16383" man="1"/>
    <brk id="82" max="16383" man="1"/>
    <brk id="109" max="16383" man="1"/>
    <brk id="129" max="16383" man="1"/>
    <brk id="151" max="16383" man="1"/>
    <brk id="178" max="16383" man="1"/>
    <brk id="214" max="16383" man="1"/>
    <brk id="244" max="16383" man="1"/>
    <brk id="278" max="16383" man="1"/>
    <brk id="305" max="16383" man="1"/>
    <brk id="34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6"/>
  <sheetViews>
    <sheetView tabSelected="1" view="pageBreakPreview" topLeftCell="A367" zoomScale="115" zoomScaleNormal="100" zoomScaleSheetLayoutView="115" workbookViewId="0">
      <selection activeCell="H380" sqref="H380"/>
    </sheetView>
  </sheetViews>
  <sheetFormatPr baseColWidth="10" defaultColWidth="11.44140625" defaultRowHeight="12" x14ac:dyDescent="0.25"/>
  <cols>
    <col min="1" max="1" width="5.33203125" style="10" bestFit="1" customWidth="1"/>
    <col min="2" max="2" width="2.77734375" style="10" customWidth="1"/>
    <col min="3" max="3" width="50.109375" style="10" customWidth="1"/>
    <col min="4" max="5" width="5.6640625" style="10" customWidth="1"/>
    <col min="6" max="6" width="7.88671875" style="10" customWidth="1"/>
    <col min="7" max="7" width="10.88671875" style="10" customWidth="1"/>
    <col min="8" max="8" width="13.77734375" style="107" bestFit="1" customWidth="1"/>
    <col min="9" max="9" width="10.33203125" style="10" customWidth="1"/>
    <col min="10" max="10" width="8.77734375" style="10" customWidth="1"/>
    <col min="11" max="11" width="1.44140625" style="10" customWidth="1"/>
    <col min="12" max="12" width="20.33203125" style="10" customWidth="1"/>
    <col min="13" max="13" width="6.33203125" style="10" customWidth="1"/>
    <col min="14" max="14" width="11.44140625" style="10"/>
    <col min="15" max="15" width="9.33203125" style="10" customWidth="1"/>
    <col min="16" max="16" width="1.6640625" style="10" customWidth="1"/>
    <col min="17" max="16384" width="11.44140625" style="10"/>
  </cols>
  <sheetData>
    <row r="1" spans="1:15" s="9" customFormat="1" ht="15.6" x14ac:dyDescent="0.3">
      <c r="A1" s="271" t="str">
        <f>PORTADA!A15</f>
        <v>Avantprojecte de reforma espai interior de la Ludoteca de Castellar del Vallès</v>
      </c>
      <c r="B1" s="272"/>
      <c r="C1" s="272"/>
      <c r="D1" s="272"/>
      <c r="E1" s="272"/>
      <c r="F1" s="272"/>
      <c r="G1" s="272"/>
      <c r="H1" s="272"/>
      <c r="I1" s="1"/>
      <c r="J1" s="1"/>
      <c r="K1" s="1"/>
      <c r="L1" s="1"/>
    </row>
    <row r="2" spans="1:15" s="9" customFormat="1" ht="14.4" x14ac:dyDescent="0.3">
      <c r="A2" s="274" t="s">
        <v>407</v>
      </c>
      <c r="B2" s="275"/>
      <c r="C2" s="275"/>
      <c r="D2" s="275"/>
      <c r="E2" s="275"/>
      <c r="F2" s="275"/>
      <c r="G2" s="275"/>
      <c r="H2" s="275"/>
      <c r="I2" s="1"/>
      <c r="J2" s="1"/>
      <c r="K2" s="1"/>
      <c r="L2" s="1"/>
    </row>
    <row r="3" spans="1:15" s="9" customFormat="1" ht="12.75" customHeight="1" thickBot="1" x14ac:dyDescent="0.35">
      <c r="A3" s="8"/>
      <c r="B3" s="8"/>
      <c r="C3" s="8"/>
      <c r="D3" s="8"/>
      <c r="E3" s="8"/>
      <c r="F3" s="253"/>
      <c r="G3" s="253"/>
      <c r="H3" s="268">
        <v>45748</v>
      </c>
      <c r="I3" s="1"/>
      <c r="J3" s="1"/>
      <c r="K3" s="1"/>
      <c r="L3" s="1"/>
    </row>
    <row r="4" spans="1:15" s="9" customFormat="1" ht="12.75" customHeight="1" x14ac:dyDescent="0.3">
      <c r="A4" s="234"/>
      <c r="B4" s="234"/>
      <c r="C4" s="234"/>
      <c r="D4" s="234"/>
      <c r="E4" s="234"/>
      <c r="F4" s="235"/>
      <c r="G4" s="236"/>
      <c r="H4" s="236"/>
      <c r="I4" s="1"/>
      <c r="J4" s="1"/>
      <c r="K4" s="1"/>
      <c r="L4" s="1"/>
    </row>
    <row r="5" spans="1:15" ht="15.6" x14ac:dyDescent="0.25">
      <c r="A5" s="237" t="s">
        <v>372</v>
      </c>
      <c r="B5" s="238"/>
      <c r="C5" s="238"/>
      <c r="D5" s="238"/>
      <c r="E5" s="238"/>
      <c r="F5" s="239"/>
      <c r="G5" s="239"/>
      <c r="H5" s="261">
        <f>H277</f>
        <v>66763.288648114292</v>
      </c>
      <c r="I5" s="209"/>
    </row>
    <row r="6" spans="1:15" s="9" customFormat="1" ht="14.4" x14ac:dyDescent="0.3">
      <c r="A6" s="3"/>
      <c r="B6" s="4"/>
      <c r="C6" s="4"/>
      <c r="D6" s="4"/>
      <c r="E6" s="4"/>
      <c r="F6" s="5"/>
      <c r="G6" s="4"/>
      <c r="H6" s="99"/>
      <c r="I6" s="1"/>
      <c r="J6" s="1"/>
      <c r="K6" s="1"/>
      <c r="L6" s="1"/>
    </row>
    <row r="7" spans="1:15" x14ac:dyDescent="0.25">
      <c r="A7" s="16" t="s">
        <v>0</v>
      </c>
      <c r="B7" s="17" t="s">
        <v>43</v>
      </c>
      <c r="C7" s="18" t="s">
        <v>41</v>
      </c>
      <c r="D7" s="18"/>
      <c r="E7" s="18"/>
      <c r="F7" s="19" t="s">
        <v>42</v>
      </c>
      <c r="G7" s="20" t="s">
        <v>6</v>
      </c>
      <c r="H7" s="100" t="s">
        <v>7</v>
      </c>
      <c r="I7" s="21" t="s">
        <v>3</v>
      </c>
      <c r="J7" s="22" t="s">
        <v>1</v>
      </c>
      <c r="K7" s="21"/>
      <c r="L7" s="22" t="s">
        <v>2</v>
      </c>
      <c r="O7" s="1" t="s">
        <v>12</v>
      </c>
    </row>
    <row r="8" spans="1:15" ht="6.75" customHeight="1" thickBot="1" x14ac:dyDescent="0.3">
      <c r="A8" s="11"/>
      <c r="B8" s="23"/>
      <c r="C8" s="23"/>
      <c r="D8" s="23"/>
      <c r="E8" s="23"/>
      <c r="F8" s="24"/>
      <c r="G8" s="25"/>
      <c r="H8" s="101"/>
      <c r="I8" s="1"/>
      <c r="J8" s="1"/>
      <c r="K8" s="1"/>
      <c r="L8" s="1"/>
    </row>
    <row r="9" spans="1:15" ht="12.6" thickBot="1" x14ac:dyDescent="0.3">
      <c r="A9" s="88" t="s">
        <v>164</v>
      </c>
      <c r="B9" s="88"/>
      <c r="C9" s="89"/>
      <c r="D9" s="89"/>
      <c r="E9" s="89"/>
      <c r="F9" s="90"/>
      <c r="G9" s="91"/>
      <c r="H9" s="130">
        <f>SUM(H10:H19)/2</f>
        <v>819</v>
      </c>
      <c r="J9" s="1"/>
      <c r="K9" s="1"/>
      <c r="L9" s="1"/>
    </row>
    <row r="10" spans="1:15" x14ac:dyDescent="0.25">
      <c r="A10" s="49"/>
      <c r="B10" s="12"/>
      <c r="C10" s="13"/>
      <c r="D10" s="13"/>
      <c r="E10" s="13"/>
      <c r="F10" s="14"/>
      <c r="G10" s="15"/>
      <c r="H10" s="102"/>
      <c r="I10" s="1"/>
      <c r="J10" s="1"/>
      <c r="K10" s="1"/>
      <c r="L10" s="1"/>
    </row>
    <row r="11" spans="1:15" x14ac:dyDescent="0.25">
      <c r="A11" s="93" t="s">
        <v>166</v>
      </c>
      <c r="B11" s="38"/>
      <c r="C11" s="38" t="s">
        <v>204</v>
      </c>
      <c r="D11" s="94"/>
      <c r="E11" s="94"/>
      <c r="F11" s="40"/>
      <c r="G11" s="41"/>
      <c r="H11" s="139">
        <f>SUM(H12:H21)</f>
        <v>819</v>
      </c>
      <c r="I11" s="50"/>
      <c r="K11" s="1"/>
      <c r="L11" s="1"/>
      <c r="M11" s="1"/>
    </row>
    <row r="12" spans="1:15" x14ac:dyDescent="0.25">
      <c r="A12" s="49"/>
      <c r="B12" s="12"/>
      <c r="C12" s="13"/>
      <c r="D12" s="13"/>
      <c r="E12" s="13"/>
      <c r="F12" s="14"/>
      <c r="G12" s="15"/>
      <c r="H12" s="102"/>
      <c r="I12" s="1"/>
      <c r="J12" s="1"/>
      <c r="K12" s="1"/>
      <c r="L12" s="1"/>
    </row>
    <row r="13" spans="1:15" s="37" customFormat="1" x14ac:dyDescent="0.25">
      <c r="A13" s="277" t="s">
        <v>8</v>
      </c>
      <c r="B13" s="26" t="s">
        <v>119</v>
      </c>
      <c r="C13" s="27" t="s">
        <v>47</v>
      </c>
      <c r="D13" s="27"/>
      <c r="E13" s="27"/>
      <c r="F13" s="28">
        <v>1</v>
      </c>
      <c r="G13" s="52">
        <f>78*2.5</f>
        <v>195</v>
      </c>
      <c r="H13" s="104">
        <f>F13*G13</f>
        <v>195</v>
      </c>
      <c r="J13" s="125"/>
    </row>
    <row r="14" spans="1:15" s="37" customFormat="1" ht="36" x14ac:dyDescent="0.25">
      <c r="A14" s="278"/>
      <c r="B14" s="98"/>
      <c r="C14" s="53" t="s">
        <v>120</v>
      </c>
      <c r="D14" s="92"/>
      <c r="E14" s="92"/>
      <c r="F14" s="87"/>
      <c r="G14" s="15"/>
      <c r="H14" s="105"/>
    </row>
    <row r="15" spans="1:15" s="37" customFormat="1" x14ac:dyDescent="0.25">
      <c r="A15" s="278"/>
      <c r="B15" s="12"/>
      <c r="C15" s="97" t="s">
        <v>121</v>
      </c>
      <c r="D15" s="13"/>
      <c r="E15" s="13"/>
      <c r="F15" s="14">
        <v>4</v>
      </c>
      <c r="G15" s="15"/>
      <c r="H15" s="102"/>
    </row>
    <row r="16" spans="1:15" s="37" customFormat="1" x14ac:dyDescent="0.25">
      <c r="A16" s="278"/>
      <c r="B16" s="12"/>
      <c r="C16" s="97" t="s">
        <v>111</v>
      </c>
      <c r="D16" s="13"/>
      <c r="E16" s="13"/>
      <c r="F16" s="14">
        <v>4</v>
      </c>
      <c r="G16" s="15"/>
      <c r="H16" s="102"/>
    </row>
    <row r="17" spans="1:13" s="37" customFormat="1" x14ac:dyDescent="0.25">
      <c r="A17" s="278"/>
      <c r="B17" s="12"/>
      <c r="C17" s="97" t="s">
        <v>250</v>
      </c>
      <c r="D17" s="13"/>
      <c r="E17" s="13"/>
      <c r="F17" s="14">
        <v>1</v>
      </c>
      <c r="G17" s="15"/>
      <c r="H17" s="102"/>
    </row>
    <row r="18" spans="1:13" s="37" customFormat="1" x14ac:dyDescent="0.25">
      <c r="A18" s="278"/>
      <c r="B18" s="12"/>
      <c r="C18" s="13"/>
      <c r="D18" s="13"/>
      <c r="E18" s="13"/>
      <c r="F18" s="14"/>
      <c r="G18" s="15"/>
      <c r="H18" s="102"/>
    </row>
    <row r="19" spans="1:13" s="37" customFormat="1" x14ac:dyDescent="0.25">
      <c r="A19" s="277" t="s">
        <v>9</v>
      </c>
      <c r="B19" s="26" t="s">
        <v>119</v>
      </c>
      <c r="C19" s="27" t="s">
        <v>48</v>
      </c>
      <c r="D19" s="27"/>
      <c r="E19" s="27"/>
      <c r="F19" s="28">
        <v>1</v>
      </c>
      <c r="G19" s="52">
        <f>78*8</f>
        <v>624</v>
      </c>
      <c r="H19" s="104">
        <f>F19*G19</f>
        <v>624</v>
      </c>
    </row>
    <row r="20" spans="1:13" s="37" customFormat="1" ht="48.6" thickBot="1" x14ac:dyDescent="0.3">
      <c r="A20" s="278"/>
      <c r="B20" s="12"/>
      <c r="C20" s="53" t="s">
        <v>122</v>
      </c>
      <c r="D20" s="13"/>
      <c r="E20" s="13"/>
      <c r="F20" s="14"/>
      <c r="G20" s="15"/>
      <c r="H20" s="102"/>
    </row>
    <row r="21" spans="1:13" ht="12.6" thickBot="1" x14ac:dyDescent="0.3">
      <c r="A21" s="278"/>
      <c r="B21" s="12"/>
      <c r="C21" s="97" t="s">
        <v>123</v>
      </c>
      <c r="D21" s="13"/>
      <c r="E21" s="13"/>
      <c r="F21" s="14">
        <v>6</v>
      </c>
      <c r="G21" s="15"/>
      <c r="H21" s="102"/>
      <c r="I21" s="51"/>
      <c r="J21" s="1"/>
      <c r="K21" s="1"/>
      <c r="L21" s="1"/>
    </row>
    <row r="22" spans="1:13" x14ac:dyDescent="0.25">
      <c r="A22" s="278"/>
      <c r="B22" s="12"/>
      <c r="C22" s="97" t="s">
        <v>46</v>
      </c>
      <c r="D22" s="13"/>
      <c r="E22" s="13"/>
      <c r="F22" s="14">
        <v>1</v>
      </c>
      <c r="G22" s="15"/>
      <c r="H22" s="102"/>
      <c r="I22" s="1"/>
      <c r="J22" s="1"/>
      <c r="K22" s="1"/>
      <c r="L22" s="1"/>
    </row>
    <row r="23" spans="1:13" ht="12.6" thickBot="1" x14ac:dyDescent="0.3">
      <c r="A23" s="49"/>
      <c r="B23" s="12"/>
      <c r="C23" s="97"/>
      <c r="D23" s="97"/>
      <c r="E23" s="97"/>
      <c r="F23" s="14"/>
      <c r="G23" s="15"/>
      <c r="H23" s="102"/>
      <c r="I23" s="1"/>
      <c r="J23" s="1"/>
      <c r="K23" s="1"/>
      <c r="L23" s="1"/>
    </row>
    <row r="24" spans="1:13" s="37" customFormat="1" ht="12.6" thickBot="1" x14ac:dyDescent="0.3">
      <c r="A24" s="88" t="s">
        <v>165</v>
      </c>
      <c r="B24" s="88"/>
      <c r="C24" s="89"/>
      <c r="D24" s="89"/>
      <c r="E24" s="89"/>
      <c r="F24" s="90"/>
      <c r="G24" s="91"/>
      <c r="H24" s="130">
        <f>SUM(H25:H66)/2</f>
        <v>4765.7483999999995</v>
      </c>
    </row>
    <row r="25" spans="1:13" x14ac:dyDescent="0.25">
      <c r="A25" s="49"/>
      <c r="B25" s="12"/>
      <c r="C25" s="13"/>
      <c r="D25" s="13"/>
      <c r="E25" s="13"/>
      <c r="F25" s="14"/>
      <c r="G25" s="15"/>
      <c r="H25" s="102"/>
      <c r="I25" s="50"/>
      <c r="K25" s="1"/>
      <c r="L25" s="1"/>
      <c r="M25" s="1"/>
    </row>
    <row r="26" spans="1:13" x14ac:dyDescent="0.25">
      <c r="A26" s="93" t="s">
        <v>16</v>
      </c>
      <c r="B26" s="38" t="s">
        <v>119</v>
      </c>
      <c r="C26" s="94" t="s">
        <v>203</v>
      </c>
      <c r="D26" s="94"/>
      <c r="E26" s="94"/>
      <c r="F26" s="95"/>
      <c r="G26" s="96"/>
      <c r="H26" s="139">
        <f>SUM(H27:H28)</f>
        <v>156</v>
      </c>
      <c r="I26" s="50"/>
      <c r="K26" s="1"/>
      <c r="L26" s="1"/>
      <c r="M26" s="1"/>
    </row>
    <row r="27" spans="1:13" x14ac:dyDescent="0.25">
      <c r="A27" s="49"/>
      <c r="B27" s="12"/>
      <c r="C27" s="13"/>
      <c r="D27" s="13"/>
      <c r="E27" s="13"/>
      <c r="F27" s="14"/>
      <c r="G27" s="15"/>
      <c r="H27" s="102"/>
      <c r="I27" s="1"/>
      <c r="J27" s="1"/>
      <c r="K27" s="1"/>
      <c r="L27" s="1"/>
    </row>
    <row r="28" spans="1:13" s="37" customFormat="1" x14ac:dyDescent="0.25">
      <c r="A28" s="279"/>
      <c r="B28" s="26"/>
      <c r="C28" s="27" t="s">
        <v>124</v>
      </c>
      <c r="D28" s="27"/>
      <c r="E28" s="27"/>
      <c r="F28" s="28">
        <v>1</v>
      </c>
      <c r="G28" s="52">
        <v>156</v>
      </c>
      <c r="H28" s="104">
        <f>F28*G28</f>
        <v>156</v>
      </c>
      <c r="J28" s="125"/>
    </row>
    <row r="29" spans="1:13" s="37" customFormat="1" ht="24" x14ac:dyDescent="0.25">
      <c r="A29" s="280"/>
      <c r="B29" s="12"/>
      <c r="C29" s="53" t="s">
        <v>125</v>
      </c>
      <c r="D29" s="13"/>
      <c r="E29" s="13"/>
      <c r="F29" s="14"/>
      <c r="G29" s="15"/>
      <c r="H29" s="102"/>
    </row>
    <row r="30" spans="1:13" s="37" customFormat="1" x14ac:dyDescent="0.25">
      <c r="A30" s="118"/>
      <c r="B30" s="12"/>
      <c r="C30" s="126" t="s">
        <v>110</v>
      </c>
      <c r="D30" s="13">
        <v>4</v>
      </c>
      <c r="E30" s="13">
        <v>2.75</v>
      </c>
      <c r="F30" s="14">
        <f>D30*E30</f>
        <v>11</v>
      </c>
      <c r="G30" s="15"/>
      <c r="H30" s="102"/>
    </row>
    <row r="31" spans="1:13" s="37" customFormat="1" x14ac:dyDescent="0.25">
      <c r="A31" s="49"/>
      <c r="B31" s="12"/>
      <c r="C31" s="13"/>
      <c r="D31" s="13"/>
      <c r="E31" s="13"/>
      <c r="F31" s="14"/>
      <c r="G31" s="15"/>
      <c r="H31" s="102"/>
    </row>
    <row r="32" spans="1:13" x14ac:dyDescent="0.25">
      <c r="A32" s="93" t="s">
        <v>17</v>
      </c>
      <c r="B32" s="38"/>
      <c r="C32" s="94" t="s">
        <v>202</v>
      </c>
      <c r="D32" s="94"/>
      <c r="E32" s="94"/>
      <c r="F32" s="95"/>
      <c r="G32" s="96"/>
      <c r="H32" s="140">
        <f>SUM(H33:H46)</f>
        <v>1420.91</v>
      </c>
      <c r="I32" s="210">
        <f>SUM(H33:H46)</f>
        <v>1420.91</v>
      </c>
      <c r="K32" s="1"/>
      <c r="L32" s="1"/>
      <c r="M32" s="1"/>
    </row>
    <row r="33" spans="1:12" x14ac:dyDescent="0.25">
      <c r="A33" s="49"/>
      <c r="B33" s="12"/>
      <c r="C33" s="13"/>
      <c r="D33" s="13"/>
      <c r="E33" s="13"/>
      <c r="F33" s="14"/>
      <c r="G33" s="15"/>
      <c r="H33" s="102"/>
      <c r="I33" s="1"/>
      <c r="J33" s="1"/>
      <c r="K33" s="1"/>
      <c r="L33" s="1"/>
    </row>
    <row r="34" spans="1:12" s="37" customFormat="1" x14ac:dyDescent="0.25">
      <c r="A34" s="112" t="s">
        <v>18</v>
      </c>
      <c r="B34" s="26" t="s">
        <v>91</v>
      </c>
      <c r="C34" s="27" t="s">
        <v>49</v>
      </c>
      <c r="D34" s="27"/>
      <c r="E34" s="27"/>
      <c r="F34" s="28">
        <f>SUM(F36:F36)</f>
        <v>1</v>
      </c>
      <c r="G34" s="52">
        <v>31.53</v>
      </c>
      <c r="H34" s="104">
        <f>F34*G34</f>
        <v>31.53</v>
      </c>
    </row>
    <row r="35" spans="1:12" s="37" customFormat="1" ht="36" x14ac:dyDescent="0.25">
      <c r="A35" s="113"/>
      <c r="B35" s="12"/>
      <c r="C35" s="53" t="s">
        <v>50</v>
      </c>
      <c r="D35" s="13"/>
      <c r="E35" s="13"/>
      <c r="F35" s="14"/>
      <c r="G35" s="15"/>
      <c r="H35" s="102"/>
    </row>
    <row r="36" spans="1:12" s="37" customFormat="1" x14ac:dyDescent="0.25">
      <c r="A36" s="113"/>
      <c r="B36" s="12"/>
      <c r="C36" s="97" t="s">
        <v>45</v>
      </c>
      <c r="D36" s="97"/>
      <c r="E36" s="97"/>
      <c r="F36" s="14">
        <v>1</v>
      </c>
      <c r="G36" s="15"/>
      <c r="H36" s="102"/>
    </row>
    <row r="37" spans="1:12" s="37" customFormat="1" x14ac:dyDescent="0.25">
      <c r="A37" s="113"/>
      <c r="B37" s="12"/>
      <c r="C37" s="97"/>
      <c r="D37" s="97"/>
      <c r="E37" s="97"/>
      <c r="F37" s="14"/>
      <c r="G37" s="15"/>
      <c r="H37" s="102"/>
    </row>
    <row r="38" spans="1:12" s="37" customFormat="1" x14ac:dyDescent="0.25">
      <c r="A38" s="112" t="s">
        <v>26</v>
      </c>
      <c r="B38" s="26" t="s">
        <v>91</v>
      </c>
      <c r="C38" s="27" t="s">
        <v>54</v>
      </c>
      <c r="D38" s="27"/>
      <c r="E38" s="27"/>
      <c r="F38" s="28">
        <f>SUM(F40:F41)</f>
        <v>17</v>
      </c>
      <c r="G38" s="52">
        <v>65.14</v>
      </c>
      <c r="H38" s="104">
        <f>F38*G38</f>
        <v>1107.3800000000001</v>
      </c>
    </row>
    <row r="39" spans="1:12" s="37" customFormat="1" ht="48" x14ac:dyDescent="0.25">
      <c r="A39" s="49"/>
      <c r="B39" s="12"/>
      <c r="C39" s="53" t="s">
        <v>126</v>
      </c>
      <c r="D39" s="13"/>
      <c r="E39" s="13"/>
      <c r="F39" s="14"/>
      <c r="G39" s="15"/>
      <c r="H39" s="102"/>
    </row>
    <row r="40" spans="1:12" s="37" customFormat="1" x14ac:dyDescent="0.25">
      <c r="A40" s="49"/>
      <c r="B40" s="12"/>
      <c r="C40" s="97" t="s">
        <v>51</v>
      </c>
      <c r="D40" s="97"/>
      <c r="E40" s="97"/>
      <c r="F40" s="14">
        <v>17</v>
      </c>
      <c r="G40" s="15"/>
      <c r="H40" s="102"/>
    </row>
    <row r="41" spans="1:12" s="37" customFormat="1" x14ac:dyDescent="0.25">
      <c r="A41" s="49"/>
      <c r="B41" s="12"/>
      <c r="C41" s="97"/>
      <c r="D41" s="97"/>
      <c r="E41" s="97"/>
      <c r="F41" s="14"/>
      <c r="G41" s="15"/>
      <c r="H41" s="102"/>
    </row>
    <row r="42" spans="1:12" s="37" customFormat="1" x14ac:dyDescent="0.25">
      <c r="A42" s="112" t="s">
        <v>27</v>
      </c>
      <c r="B42" s="26" t="s">
        <v>91</v>
      </c>
      <c r="C42" s="27" t="s">
        <v>52</v>
      </c>
      <c r="D42" s="27"/>
      <c r="E42" s="27"/>
      <c r="F42" s="28">
        <f>SUM(F44:F44)</f>
        <v>48</v>
      </c>
      <c r="G42" s="52">
        <v>5.64</v>
      </c>
      <c r="H42" s="104">
        <f>F42*G42</f>
        <v>270.71999999999997</v>
      </c>
    </row>
    <row r="43" spans="1:12" s="37" customFormat="1" ht="48" x14ac:dyDescent="0.25">
      <c r="A43" s="49"/>
      <c r="B43" s="12"/>
      <c r="C43" s="53" t="s">
        <v>127</v>
      </c>
      <c r="D43" s="13"/>
      <c r="E43" s="13"/>
      <c r="F43" s="14"/>
      <c r="G43" s="15"/>
      <c r="H43" s="102"/>
    </row>
    <row r="44" spans="1:12" s="37" customFormat="1" x14ac:dyDescent="0.25">
      <c r="A44" s="49"/>
      <c r="B44" s="12"/>
      <c r="C44" s="97" t="s">
        <v>53</v>
      </c>
      <c r="D44" s="97"/>
      <c r="E44" s="97"/>
      <c r="F44" s="14">
        <v>48</v>
      </c>
      <c r="G44" s="15"/>
      <c r="H44" s="102"/>
    </row>
    <row r="45" spans="1:12" s="37" customFormat="1" x14ac:dyDescent="0.25">
      <c r="A45" s="201"/>
      <c r="B45" s="12"/>
      <c r="C45" s="97"/>
      <c r="D45" s="97"/>
      <c r="E45" s="97"/>
      <c r="F45" s="14"/>
      <c r="G45" s="15"/>
      <c r="H45" s="102"/>
    </row>
    <row r="46" spans="1:12" s="37" customFormat="1" x14ac:dyDescent="0.25">
      <c r="A46" s="112" t="s">
        <v>254</v>
      </c>
      <c r="B46" s="26" t="s">
        <v>91</v>
      </c>
      <c r="C46" s="27" t="s">
        <v>255</v>
      </c>
      <c r="D46" s="27"/>
      <c r="E46" s="27"/>
      <c r="F46" s="28">
        <v>2</v>
      </c>
      <c r="G46" s="52">
        <v>5.64</v>
      </c>
      <c r="H46" s="104">
        <f>F46*G46</f>
        <v>11.28</v>
      </c>
    </row>
    <row r="47" spans="1:12" s="37" customFormat="1" ht="36" x14ac:dyDescent="0.25">
      <c r="A47" s="201"/>
      <c r="B47" s="12"/>
      <c r="C47" s="53" t="s">
        <v>257</v>
      </c>
      <c r="D47" s="13"/>
      <c r="E47" s="13"/>
      <c r="F47" s="14"/>
      <c r="G47" s="15"/>
      <c r="H47" s="102"/>
    </row>
    <row r="48" spans="1:12" s="37" customFormat="1" x14ac:dyDescent="0.25">
      <c r="A48" s="201"/>
      <c r="B48" s="12"/>
      <c r="C48" s="97" t="s">
        <v>256</v>
      </c>
      <c r="D48" s="97"/>
      <c r="E48" s="97"/>
      <c r="F48" s="14">
        <v>2</v>
      </c>
      <c r="G48" s="15"/>
      <c r="H48" s="102"/>
    </row>
    <row r="49" spans="1:13" s="37" customFormat="1" x14ac:dyDescent="0.25">
      <c r="A49" s="201"/>
      <c r="B49" s="12"/>
      <c r="C49" s="97"/>
      <c r="D49" s="97"/>
      <c r="E49" s="97"/>
      <c r="F49" s="14"/>
      <c r="G49" s="15"/>
      <c r="H49" s="102"/>
    </row>
    <row r="50" spans="1:13" x14ac:dyDescent="0.25">
      <c r="A50" s="93" t="s">
        <v>19</v>
      </c>
      <c r="B50" s="38"/>
      <c r="C50" s="94" t="s">
        <v>201</v>
      </c>
      <c r="D50" s="94"/>
      <c r="E50" s="94"/>
      <c r="F50" s="95"/>
      <c r="G50" s="96"/>
      <c r="H50" s="140">
        <f>SUM(H51:H58)</f>
        <v>3161.2336</v>
      </c>
      <c r="I50" s="210"/>
      <c r="K50" s="1"/>
      <c r="L50" s="1"/>
      <c r="M50" s="1"/>
    </row>
    <row r="51" spans="1:13" x14ac:dyDescent="0.25">
      <c r="A51" s="49"/>
      <c r="B51" s="12"/>
      <c r="C51" s="13"/>
      <c r="D51" s="13"/>
      <c r="E51" s="13"/>
      <c r="F51" s="14"/>
      <c r="G51" s="15"/>
      <c r="H51" s="102"/>
      <c r="I51" s="1"/>
      <c r="J51" s="1"/>
      <c r="K51" s="1"/>
      <c r="L51" s="1"/>
    </row>
    <row r="52" spans="1:13" s="37" customFormat="1" x14ac:dyDescent="0.25">
      <c r="A52" s="109" t="s">
        <v>20</v>
      </c>
      <c r="B52" s="26" t="s">
        <v>25</v>
      </c>
      <c r="C52" s="27" t="s">
        <v>128</v>
      </c>
      <c r="D52" s="27"/>
      <c r="E52" s="27"/>
      <c r="F52" s="28">
        <f>SUM(F54:F56)</f>
        <v>287.51000000000005</v>
      </c>
      <c r="G52" s="52">
        <v>10.53</v>
      </c>
      <c r="H52" s="104">
        <f>F52*G52</f>
        <v>3027.4803000000002</v>
      </c>
    </row>
    <row r="53" spans="1:13" s="37" customFormat="1" ht="36" x14ac:dyDescent="0.25">
      <c r="A53" s="36"/>
      <c r="B53" s="12"/>
      <c r="C53" s="53" t="s">
        <v>129</v>
      </c>
      <c r="D53" s="13"/>
      <c r="E53" s="13"/>
      <c r="F53" s="14"/>
      <c r="G53" s="15"/>
      <c r="H53" s="102"/>
    </row>
    <row r="54" spans="1:13" s="37" customFormat="1" x14ac:dyDescent="0.25">
      <c r="A54" s="36"/>
      <c r="B54" s="12"/>
      <c r="C54" s="97" t="s">
        <v>58</v>
      </c>
      <c r="D54" s="13"/>
      <c r="E54" s="13"/>
      <c r="F54" s="14">
        <f>22.26+118.29+32.07</f>
        <v>172.62</v>
      </c>
      <c r="G54" s="15"/>
      <c r="H54" s="102"/>
    </row>
    <row r="55" spans="1:13" s="37" customFormat="1" x14ac:dyDescent="0.25">
      <c r="A55" s="36"/>
      <c r="B55" s="12"/>
      <c r="C55" s="97" t="s">
        <v>57</v>
      </c>
      <c r="D55" s="13"/>
      <c r="E55" s="13"/>
      <c r="F55" s="14">
        <f>41.45+27.85+14.96+11.04+11.29</f>
        <v>106.59</v>
      </c>
      <c r="G55" s="15"/>
      <c r="H55" s="102"/>
    </row>
    <row r="56" spans="1:13" s="37" customFormat="1" x14ac:dyDescent="0.25">
      <c r="A56" s="36"/>
      <c r="B56" s="12"/>
      <c r="C56" s="97" t="s">
        <v>60</v>
      </c>
      <c r="D56" s="13"/>
      <c r="E56" s="13"/>
      <c r="F56" s="14">
        <v>8.3000000000000007</v>
      </c>
      <c r="G56" s="15"/>
      <c r="H56" s="102"/>
    </row>
    <row r="57" spans="1:13" s="37" customFormat="1" x14ac:dyDescent="0.25">
      <c r="A57" s="36"/>
      <c r="B57" s="12"/>
      <c r="C57" s="13"/>
      <c r="D57" s="13"/>
      <c r="E57" s="13"/>
      <c r="F57" s="14"/>
      <c r="G57" s="15"/>
      <c r="H57" s="102"/>
    </row>
    <row r="58" spans="1:13" s="37" customFormat="1" x14ac:dyDescent="0.25">
      <c r="A58" s="109" t="s">
        <v>28</v>
      </c>
      <c r="B58" s="26" t="s">
        <v>56</v>
      </c>
      <c r="C58" s="27" t="s">
        <v>44</v>
      </c>
      <c r="D58" s="27"/>
      <c r="E58" s="27"/>
      <c r="F58" s="28">
        <f>SUM(F60:F62)</f>
        <v>137.89000000000001</v>
      </c>
      <c r="G58" s="52">
        <v>0.97</v>
      </c>
      <c r="H58" s="104">
        <f>F58*G58</f>
        <v>133.75330000000002</v>
      </c>
    </row>
    <row r="59" spans="1:13" s="37" customFormat="1" ht="24" x14ac:dyDescent="0.25">
      <c r="A59" s="110"/>
      <c r="B59" s="12"/>
      <c r="C59" s="53" t="s">
        <v>55</v>
      </c>
      <c r="D59" s="13"/>
      <c r="E59" s="13"/>
      <c r="F59" s="14"/>
      <c r="G59" s="15"/>
      <c r="H59" s="102"/>
    </row>
    <row r="60" spans="1:13" s="37" customFormat="1" x14ac:dyDescent="0.25">
      <c r="A60" s="110"/>
      <c r="B60" s="12"/>
      <c r="C60" s="97" t="s">
        <v>59</v>
      </c>
      <c r="D60" s="13"/>
      <c r="E60" s="13"/>
      <c r="F60" s="14">
        <f>12.25+13.65+4.55+9.55+(2.48*2)+3+1+4.24+0.99+0.15+(7.35 +4.6)*2+0.7</f>
        <v>78.940000000000012</v>
      </c>
      <c r="G60" s="15"/>
      <c r="H60" s="102"/>
    </row>
    <row r="61" spans="1:13" s="37" customFormat="1" x14ac:dyDescent="0.25">
      <c r="A61" s="110"/>
      <c r="B61" s="12"/>
      <c r="C61" s="97" t="s">
        <v>57</v>
      </c>
      <c r="D61" s="13"/>
      <c r="E61" s="13"/>
      <c r="F61" s="14">
        <f>(11.24+4)*2-2.3*2-(0.8)*3+(7.21+3.8)*2-1.75</f>
        <v>43.75</v>
      </c>
      <c r="G61" s="15"/>
      <c r="H61" s="102"/>
    </row>
    <row r="62" spans="1:13" s="37" customFormat="1" x14ac:dyDescent="0.25">
      <c r="A62" s="49"/>
      <c r="B62" s="12"/>
      <c r="C62" s="97" t="s">
        <v>60</v>
      </c>
      <c r="D62" s="13"/>
      <c r="E62" s="13"/>
      <c r="F62" s="14">
        <v>15.2</v>
      </c>
      <c r="G62" s="15"/>
      <c r="H62" s="102"/>
    </row>
    <row r="63" spans="1:13" s="37" customFormat="1" x14ac:dyDescent="0.25">
      <c r="A63" s="198"/>
      <c r="B63" s="12"/>
      <c r="C63" s="97"/>
      <c r="D63" s="13"/>
      <c r="E63" s="13"/>
      <c r="F63" s="14"/>
      <c r="G63" s="15"/>
      <c r="H63" s="102"/>
    </row>
    <row r="64" spans="1:13" s="37" customFormat="1" x14ac:dyDescent="0.25">
      <c r="A64" s="93" t="s">
        <v>21</v>
      </c>
      <c r="B64" s="38"/>
      <c r="C64" s="94" t="s">
        <v>200</v>
      </c>
      <c r="D64" s="94"/>
      <c r="E64" s="94"/>
      <c r="F64" s="95"/>
      <c r="G64" s="96"/>
      <c r="H64" s="140">
        <f>SUM(H65:H66)</f>
        <v>27.604800000000001</v>
      </c>
    </row>
    <row r="65" spans="1:13" x14ac:dyDescent="0.25">
      <c r="A65" s="49"/>
      <c r="B65" s="12"/>
      <c r="C65" s="13"/>
      <c r="D65" s="13"/>
      <c r="E65" s="13"/>
      <c r="F65" s="14"/>
      <c r="G65" s="15"/>
      <c r="H65" s="102"/>
      <c r="I65" s="87"/>
      <c r="K65" s="1"/>
      <c r="L65" s="1"/>
      <c r="M65" s="1"/>
    </row>
    <row r="66" spans="1:13" ht="12" customHeight="1" x14ac:dyDescent="0.25">
      <c r="A66" s="109" t="s">
        <v>159</v>
      </c>
      <c r="B66" s="26" t="s">
        <v>25</v>
      </c>
      <c r="C66" s="27" t="s">
        <v>63</v>
      </c>
      <c r="D66" s="27"/>
      <c r="E66" s="27"/>
      <c r="F66" s="28">
        <f>SUM(F68:F68)</f>
        <v>2.16</v>
      </c>
      <c r="G66" s="52">
        <v>12.78</v>
      </c>
      <c r="H66" s="104">
        <f>F66*G66</f>
        <v>27.604800000000001</v>
      </c>
      <c r="I66" s="87"/>
      <c r="K66" s="1"/>
      <c r="L66" s="1"/>
      <c r="M66" s="1"/>
    </row>
    <row r="67" spans="1:13" ht="24" x14ac:dyDescent="0.25">
      <c r="A67" s="36"/>
      <c r="B67" s="12"/>
      <c r="C67" s="53" t="s">
        <v>130</v>
      </c>
      <c r="D67" s="13"/>
      <c r="E67" s="13"/>
      <c r="F67" s="14"/>
      <c r="G67" s="15"/>
      <c r="H67" s="102"/>
      <c r="I67" s="87"/>
      <c r="K67" s="1"/>
      <c r="L67" s="1"/>
      <c r="M67" s="1"/>
    </row>
    <row r="68" spans="1:13" ht="12" customHeight="1" x14ac:dyDescent="0.25">
      <c r="A68" s="36"/>
      <c r="B68" s="12"/>
      <c r="C68" s="126" t="s">
        <v>64</v>
      </c>
      <c r="D68" s="127">
        <v>1.8</v>
      </c>
      <c r="E68" s="127">
        <v>1.2</v>
      </c>
      <c r="F68" s="14">
        <f>D68*E68</f>
        <v>2.16</v>
      </c>
      <c r="G68" s="15"/>
      <c r="H68" s="102"/>
      <c r="I68" s="50"/>
      <c r="K68" s="1"/>
      <c r="L68" s="1"/>
      <c r="M68" s="1"/>
    </row>
    <row r="69" spans="1:13" ht="12" customHeight="1" thickBot="1" x14ac:dyDescent="0.3">
      <c r="A69" s="119"/>
      <c r="B69" s="12"/>
      <c r="C69" s="126"/>
      <c r="D69" s="127"/>
      <c r="E69" s="127"/>
      <c r="F69" s="128"/>
      <c r="G69" s="15"/>
      <c r="H69" s="102"/>
      <c r="I69" s="120"/>
      <c r="K69" s="1"/>
      <c r="L69" s="1"/>
      <c r="M69" s="1"/>
    </row>
    <row r="70" spans="1:13" ht="12" customHeight="1" thickBot="1" x14ac:dyDescent="0.3">
      <c r="A70" s="88" t="s">
        <v>167</v>
      </c>
      <c r="B70" s="88"/>
      <c r="C70" s="89"/>
      <c r="D70" s="89"/>
      <c r="E70" s="89"/>
      <c r="F70" s="90"/>
      <c r="G70" s="91"/>
      <c r="H70" s="130">
        <f>SUM(H71:H86)</f>
        <v>771.75223971428591</v>
      </c>
      <c r="I70" s="120"/>
      <c r="K70" s="1"/>
      <c r="L70" s="1"/>
      <c r="M70" s="1"/>
    </row>
    <row r="71" spans="1:13" ht="12" customHeight="1" x14ac:dyDescent="0.25">
      <c r="A71" s="119"/>
      <c r="B71" s="12"/>
      <c r="C71" s="126"/>
      <c r="D71" s="127"/>
      <c r="E71" s="127"/>
      <c r="F71" s="128"/>
      <c r="G71" s="15"/>
      <c r="H71" s="102"/>
      <c r="I71" s="120"/>
      <c r="K71" s="1"/>
      <c r="L71" s="1"/>
      <c r="M71" s="1"/>
    </row>
    <row r="72" spans="1:13" ht="12" customHeight="1" x14ac:dyDescent="0.25">
      <c r="A72" s="109" t="s">
        <v>22</v>
      </c>
      <c r="B72" s="26" t="s">
        <v>134</v>
      </c>
      <c r="C72" s="27" t="s">
        <v>133</v>
      </c>
      <c r="D72" s="27"/>
      <c r="E72" s="27"/>
      <c r="F72" s="28">
        <f>SUM(F74:F81)</f>
        <v>21.298950000000005</v>
      </c>
      <c r="G72" s="52">
        <v>15</v>
      </c>
      <c r="H72" s="104">
        <f>F72*G72</f>
        <v>319.48425000000009</v>
      </c>
      <c r="I72" s="120"/>
      <c r="K72" s="1"/>
      <c r="L72" s="1"/>
      <c r="M72" s="1"/>
    </row>
    <row r="73" spans="1:13" ht="51" customHeight="1" x14ac:dyDescent="0.25">
      <c r="A73" s="119"/>
      <c r="B73" s="12"/>
      <c r="C73" s="53" t="s">
        <v>132</v>
      </c>
      <c r="D73" s="127"/>
      <c r="E73" s="127"/>
      <c r="F73" s="128"/>
      <c r="G73" s="15"/>
      <c r="H73" s="102"/>
      <c r="I73" s="120"/>
      <c r="K73" s="1"/>
      <c r="L73" s="1"/>
      <c r="M73" s="1"/>
    </row>
    <row r="74" spans="1:13" ht="12" customHeight="1" x14ac:dyDescent="0.25">
      <c r="A74" s="119"/>
      <c r="B74" s="12"/>
      <c r="C74" s="126" t="str">
        <f>C15</f>
        <v>.Armaris 1,20x1,80x0,60</v>
      </c>
      <c r="D74" s="129">
        <f>F15</f>
        <v>4</v>
      </c>
      <c r="E74" s="127">
        <f>1.2*1.8*0.6*0.5</f>
        <v>0.64800000000000002</v>
      </c>
      <c r="F74" s="14">
        <f>D74*E74</f>
        <v>2.5920000000000001</v>
      </c>
      <c r="G74" s="15"/>
      <c r="H74" s="102"/>
      <c r="I74" s="120"/>
      <c r="K74" s="1"/>
      <c r="L74" s="1"/>
      <c r="M74" s="1"/>
    </row>
    <row r="75" spans="1:13" ht="12" customHeight="1" x14ac:dyDescent="0.25">
      <c r="A75" s="119"/>
      <c r="B75" s="12"/>
      <c r="C75" s="126" t="str">
        <f>C16</f>
        <v>.Persianes interiors office</v>
      </c>
      <c r="D75" s="129">
        <f>F16</f>
        <v>4</v>
      </c>
      <c r="E75" s="127">
        <f>2*0.15*0.15</f>
        <v>4.4999999999999998E-2</v>
      </c>
      <c r="F75" s="14">
        <f>D75*E75</f>
        <v>0.18</v>
      </c>
      <c r="G75" s="15"/>
      <c r="H75" s="102"/>
      <c r="I75" s="120"/>
      <c r="K75" s="1"/>
      <c r="L75" s="1"/>
      <c r="M75" s="1"/>
    </row>
    <row r="76" spans="1:13" ht="12" customHeight="1" x14ac:dyDescent="0.25">
      <c r="A76" s="119"/>
      <c r="B76" s="12"/>
      <c r="C76" s="126" t="str">
        <f>C30</f>
        <v>.Aparador</v>
      </c>
      <c r="D76" s="129">
        <f>F30</f>
        <v>11</v>
      </c>
      <c r="E76" s="127">
        <v>0.15</v>
      </c>
      <c r="F76" s="14">
        <f>D76*E76</f>
        <v>1.65</v>
      </c>
      <c r="G76" s="15"/>
      <c r="H76" s="102"/>
      <c r="I76" s="120"/>
      <c r="K76" s="1"/>
      <c r="L76" s="1"/>
      <c r="M76" s="1"/>
    </row>
    <row r="77" spans="1:13" ht="12" customHeight="1" x14ac:dyDescent="0.25">
      <c r="A77" s="119"/>
      <c r="B77" s="12"/>
      <c r="C77" s="126" t="str">
        <f>C36</f>
        <v>.Pica cuina</v>
      </c>
      <c r="D77" s="129"/>
      <c r="E77" s="127"/>
      <c r="F77" s="14">
        <v>0.3</v>
      </c>
      <c r="G77" s="15"/>
      <c r="H77" s="102"/>
      <c r="I77" s="120"/>
      <c r="K77" s="1"/>
      <c r="L77" s="1"/>
      <c r="M77" s="1"/>
    </row>
    <row r="78" spans="1:13" ht="12" customHeight="1" x14ac:dyDescent="0.25">
      <c r="A78" s="119"/>
      <c r="B78" s="12"/>
      <c r="C78" s="126" t="str">
        <f>C44</f>
        <v>. Fluorescents</v>
      </c>
      <c r="D78" s="129">
        <f>F44</f>
        <v>48</v>
      </c>
      <c r="E78" s="127">
        <f>1.2*0.15*0.15</f>
        <v>2.7E-2</v>
      </c>
      <c r="F78" s="14">
        <f>D78*E78</f>
        <v>1.296</v>
      </c>
      <c r="G78" s="15"/>
      <c r="H78" s="102"/>
      <c r="I78" s="120"/>
      <c r="K78" s="1"/>
      <c r="L78" s="1"/>
      <c r="M78" s="1"/>
    </row>
    <row r="79" spans="1:13" ht="12" customHeight="1" x14ac:dyDescent="0.25">
      <c r="A79" s="119"/>
      <c r="B79" s="12"/>
      <c r="C79" s="126" t="s">
        <v>141</v>
      </c>
      <c r="D79" s="129">
        <f>F52</f>
        <v>287.51000000000005</v>
      </c>
      <c r="E79" s="127">
        <v>0.05</v>
      </c>
      <c r="F79" s="14">
        <f>D79*E79</f>
        <v>14.375500000000002</v>
      </c>
      <c r="G79" s="15"/>
      <c r="H79" s="102"/>
      <c r="I79" s="120"/>
      <c r="K79" s="1"/>
      <c r="L79" s="1"/>
      <c r="M79" s="1"/>
    </row>
    <row r="80" spans="1:13" ht="12" customHeight="1" x14ac:dyDescent="0.25">
      <c r="A80" s="119"/>
      <c r="B80" s="12"/>
      <c r="C80" s="126" t="s">
        <v>142</v>
      </c>
      <c r="D80" s="129">
        <f>F58</f>
        <v>137.89000000000001</v>
      </c>
      <c r="E80" s="127">
        <f>0.1*0.05</f>
        <v>5.000000000000001E-3</v>
      </c>
      <c r="F80" s="14">
        <f>D80*E80</f>
        <v>0.68945000000000023</v>
      </c>
      <c r="G80" s="15"/>
      <c r="H80" s="102"/>
      <c r="I80" s="120"/>
      <c r="K80" s="1"/>
      <c r="L80" s="1"/>
      <c r="M80" s="1"/>
    </row>
    <row r="81" spans="1:13" ht="12" customHeight="1" x14ac:dyDescent="0.25">
      <c r="A81" s="119"/>
      <c r="B81" s="12"/>
      <c r="C81" s="126" t="s">
        <v>143</v>
      </c>
      <c r="D81" s="129">
        <f>F66</f>
        <v>2.16</v>
      </c>
      <c r="E81" s="127">
        <f>0.1</f>
        <v>0.1</v>
      </c>
      <c r="F81" s="14">
        <f>D81*E81</f>
        <v>0.21600000000000003</v>
      </c>
      <c r="G81" s="15"/>
      <c r="H81" s="102"/>
      <c r="I81" s="120"/>
      <c r="K81" s="1"/>
      <c r="L81" s="1"/>
      <c r="M81" s="1"/>
    </row>
    <row r="82" spans="1:13" ht="12" customHeight="1" x14ac:dyDescent="0.25">
      <c r="A82" s="119"/>
      <c r="B82" s="12"/>
      <c r="C82" s="126"/>
      <c r="D82" s="127"/>
      <c r="E82" s="127"/>
      <c r="F82" s="128"/>
      <c r="G82" s="15"/>
      <c r="H82" s="102"/>
      <c r="I82" s="120"/>
      <c r="K82" s="1"/>
      <c r="L82" s="1"/>
      <c r="M82" s="1"/>
    </row>
    <row r="83" spans="1:13" ht="12" customHeight="1" x14ac:dyDescent="0.25">
      <c r="A83" s="109" t="s">
        <v>135</v>
      </c>
      <c r="B83" s="26" t="s">
        <v>91</v>
      </c>
      <c r="C83" s="27" t="s">
        <v>137</v>
      </c>
      <c r="D83" s="27"/>
      <c r="E83" s="27"/>
      <c r="F83" s="28">
        <f>F72/7</f>
        <v>3.0427071428571435</v>
      </c>
      <c r="G83" s="52">
        <v>99.53</v>
      </c>
      <c r="H83" s="104">
        <f>F83*G83</f>
        <v>302.84064192857147</v>
      </c>
      <c r="I83" s="120"/>
      <c r="K83" s="1"/>
      <c r="L83" s="1"/>
      <c r="M83" s="1"/>
    </row>
    <row r="84" spans="1:13" ht="60.6" customHeight="1" x14ac:dyDescent="0.25">
      <c r="A84" s="119"/>
      <c r="B84" s="12"/>
      <c r="C84" s="53" t="s">
        <v>136</v>
      </c>
      <c r="D84" s="127"/>
      <c r="E84" s="127"/>
      <c r="F84" s="128"/>
      <c r="G84" s="15"/>
      <c r="H84" s="102"/>
      <c r="I84" s="120"/>
      <c r="K84" s="1"/>
      <c r="L84" s="1"/>
      <c r="M84" s="1"/>
    </row>
    <row r="85" spans="1:13" ht="12" customHeight="1" x14ac:dyDescent="0.25">
      <c r="A85" s="119"/>
      <c r="B85" s="12"/>
      <c r="C85" s="126"/>
      <c r="D85" s="127"/>
      <c r="E85" s="127"/>
      <c r="F85" s="128"/>
      <c r="G85" s="15"/>
      <c r="H85" s="102"/>
      <c r="I85" s="120"/>
      <c r="K85" s="1"/>
      <c r="L85" s="1"/>
      <c r="M85" s="1"/>
    </row>
    <row r="86" spans="1:13" ht="12" customHeight="1" x14ac:dyDescent="0.25">
      <c r="A86" s="109" t="s">
        <v>140</v>
      </c>
      <c r="B86" s="26" t="s">
        <v>91</v>
      </c>
      <c r="C86" s="27" t="s">
        <v>139</v>
      </c>
      <c r="D86" s="27"/>
      <c r="E86" s="27"/>
      <c r="F86" s="28">
        <f>F83</f>
        <v>3.0427071428571435</v>
      </c>
      <c r="G86" s="52">
        <v>49.11</v>
      </c>
      <c r="H86" s="104">
        <f>F86*G86</f>
        <v>149.42734778571432</v>
      </c>
      <c r="I86" s="120"/>
      <c r="K86" s="1"/>
      <c r="L86" s="1"/>
      <c r="M86" s="1"/>
    </row>
    <row r="87" spans="1:13" ht="60.6" customHeight="1" x14ac:dyDescent="0.25">
      <c r="A87" s="119"/>
      <c r="B87" s="12"/>
      <c r="C87" s="121" t="s">
        <v>138</v>
      </c>
      <c r="D87" s="127"/>
      <c r="E87" s="127"/>
      <c r="F87" s="128"/>
      <c r="G87" s="15"/>
      <c r="H87" s="102"/>
      <c r="I87" s="120"/>
      <c r="J87" s="1"/>
      <c r="K87" s="1"/>
      <c r="L87" s="1"/>
      <c r="M87" s="1"/>
    </row>
    <row r="88" spans="1:13" ht="10.199999999999999" customHeight="1" thickBot="1" x14ac:dyDescent="0.3">
      <c r="A88" s="49"/>
      <c r="B88" s="12"/>
      <c r="C88" s="13"/>
      <c r="D88" s="13"/>
      <c r="E88" s="13"/>
      <c r="F88" s="14"/>
      <c r="G88" s="15"/>
      <c r="H88" s="102"/>
      <c r="I88" s="87"/>
      <c r="J88" s="13"/>
      <c r="K88" s="1"/>
      <c r="L88" s="1"/>
      <c r="M88" s="1"/>
    </row>
    <row r="89" spans="1:13" ht="12.6" thickBot="1" x14ac:dyDescent="0.3">
      <c r="A89" s="88" t="s">
        <v>169</v>
      </c>
      <c r="B89" s="88"/>
      <c r="C89" s="89"/>
      <c r="D89" s="89"/>
      <c r="E89" s="89"/>
      <c r="F89" s="90"/>
      <c r="G89" s="91"/>
      <c r="H89" s="130">
        <f>SUM(H90:H92)</f>
        <v>817.58</v>
      </c>
      <c r="I89" s="87"/>
      <c r="J89" s="1"/>
      <c r="K89" s="1"/>
      <c r="L89" s="1"/>
      <c r="M89" s="1"/>
    </row>
    <row r="90" spans="1:13" ht="12" customHeight="1" x14ac:dyDescent="0.25">
      <c r="A90" s="49"/>
      <c r="B90" s="12"/>
      <c r="C90" s="13"/>
      <c r="D90" s="13"/>
      <c r="E90" s="13"/>
      <c r="F90" s="14"/>
      <c r="G90" s="15"/>
      <c r="H90" s="102"/>
      <c r="I90" s="1"/>
      <c r="K90" s="1"/>
      <c r="L90" s="1"/>
    </row>
    <row r="91" spans="1:13" s="37" customFormat="1" ht="12" customHeight="1" x14ac:dyDescent="0.25">
      <c r="A91" s="93" t="s">
        <v>24</v>
      </c>
      <c r="B91" s="38" t="s">
        <v>91</v>
      </c>
      <c r="C91" s="94" t="s">
        <v>199</v>
      </c>
      <c r="D91" s="94"/>
      <c r="E91" s="94"/>
      <c r="F91" s="28">
        <v>1</v>
      </c>
      <c r="G91" s="52">
        <v>817.58</v>
      </c>
      <c r="H91" s="104">
        <f>F91*G91</f>
        <v>817.58</v>
      </c>
      <c r="J91" s="1"/>
    </row>
    <row r="92" spans="1:13" s="37" customFormat="1" ht="96" x14ac:dyDescent="0.25">
      <c r="A92" s="49"/>
      <c r="B92" s="12"/>
      <c r="C92" s="53" t="s">
        <v>383</v>
      </c>
      <c r="D92" s="13"/>
      <c r="E92" s="13"/>
      <c r="F92" s="14"/>
      <c r="G92" s="15"/>
      <c r="H92" s="102"/>
    </row>
    <row r="93" spans="1:13" s="37" customFormat="1" ht="12" customHeight="1" x14ac:dyDescent="0.25">
      <c r="A93" s="122"/>
      <c r="B93" s="123"/>
      <c r="C93" s="97" t="s">
        <v>62</v>
      </c>
      <c r="D93" s="13">
        <v>0.95</v>
      </c>
      <c r="E93" s="13" t="s">
        <v>61</v>
      </c>
    </row>
    <row r="94" spans="1:13" s="37" customFormat="1" ht="12.6" thickBot="1" x14ac:dyDescent="0.3">
      <c r="A94" s="122"/>
      <c r="B94" s="123"/>
      <c r="D94" s="13"/>
      <c r="E94" s="13"/>
      <c r="F94" s="14"/>
      <c r="G94" s="15"/>
      <c r="H94" s="102"/>
    </row>
    <row r="95" spans="1:13" s="37" customFormat="1" ht="12" customHeight="1" thickBot="1" x14ac:dyDescent="0.3">
      <c r="A95" s="88" t="s">
        <v>170</v>
      </c>
      <c r="B95" s="88"/>
      <c r="C95" s="89"/>
      <c r="D95" s="89"/>
      <c r="E95" s="89"/>
      <c r="F95" s="90"/>
      <c r="G95" s="91"/>
      <c r="H95" s="130">
        <f>SUM(H97:H106)</f>
        <v>11480</v>
      </c>
    </row>
    <row r="96" spans="1:13" s="37" customFormat="1" ht="12" customHeight="1" x14ac:dyDescent="0.25">
      <c r="A96" s="49"/>
      <c r="B96" s="12"/>
      <c r="C96" s="13"/>
      <c r="D96" s="13"/>
      <c r="E96" s="13"/>
      <c r="F96" s="14"/>
      <c r="G96" s="15"/>
      <c r="H96" s="102"/>
    </row>
    <row r="97" spans="1:8" s="37" customFormat="1" x14ac:dyDescent="0.25">
      <c r="A97" s="109" t="s">
        <v>72</v>
      </c>
      <c r="B97" s="26" t="s">
        <v>91</v>
      </c>
      <c r="C97" s="27" t="s">
        <v>107</v>
      </c>
      <c r="D97" s="27"/>
      <c r="E97" s="27"/>
      <c r="F97" s="28">
        <v>1</v>
      </c>
      <c r="G97" s="52">
        <v>7530</v>
      </c>
      <c r="H97" s="104">
        <f>F97*G97</f>
        <v>7530</v>
      </c>
    </row>
    <row r="98" spans="1:8" s="37" customFormat="1" ht="120" x14ac:dyDescent="0.25">
      <c r="A98" s="36"/>
      <c r="B98" s="12"/>
      <c r="C98" s="53" t="s">
        <v>305</v>
      </c>
      <c r="D98" s="13"/>
      <c r="E98" s="13"/>
      <c r="F98" s="14"/>
      <c r="G98" s="15"/>
      <c r="H98" s="102"/>
    </row>
    <row r="99" spans="1:8" s="37" customFormat="1" x14ac:dyDescent="0.25">
      <c r="A99" s="36"/>
      <c r="B99" s="12"/>
      <c r="C99" s="121"/>
      <c r="D99" s="13"/>
      <c r="E99" s="13"/>
      <c r="F99" s="14"/>
      <c r="G99" s="15"/>
      <c r="H99" s="102"/>
    </row>
    <row r="100" spans="1:8" s="37" customFormat="1" x14ac:dyDescent="0.25">
      <c r="A100" s="131" t="s">
        <v>81</v>
      </c>
      <c r="B100" s="132" t="s">
        <v>119</v>
      </c>
      <c r="C100" s="133" t="s">
        <v>304</v>
      </c>
      <c r="D100" s="133"/>
      <c r="E100" s="133"/>
      <c r="F100" s="160">
        <v>1</v>
      </c>
      <c r="G100" s="52">
        <v>2500</v>
      </c>
      <c r="H100" s="104">
        <f>F100*G100</f>
        <v>2500</v>
      </c>
    </row>
    <row r="101" spans="1:8" s="37" customFormat="1" ht="24" x14ac:dyDescent="0.25">
      <c r="A101" s="230"/>
      <c r="B101" s="226"/>
      <c r="C101" s="202" t="s">
        <v>264</v>
      </c>
      <c r="D101" s="127"/>
      <c r="E101" s="127"/>
      <c r="F101" s="128"/>
      <c r="G101" s="159"/>
      <c r="H101" s="102"/>
    </row>
    <row r="102" spans="1:8" s="37" customFormat="1" x14ac:dyDescent="0.25">
      <c r="A102" s="230"/>
      <c r="B102" s="226"/>
      <c r="C102" s="225"/>
      <c r="D102" s="127"/>
      <c r="E102" s="127"/>
      <c r="F102" s="128"/>
      <c r="G102" s="159"/>
      <c r="H102" s="102"/>
    </row>
    <row r="103" spans="1:8" s="37" customFormat="1" x14ac:dyDescent="0.25">
      <c r="A103" s="131" t="s">
        <v>82</v>
      </c>
      <c r="B103" s="132" t="s">
        <v>119</v>
      </c>
      <c r="C103" s="133" t="s">
        <v>265</v>
      </c>
      <c r="D103" s="133"/>
      <c r="E103" s="133"/>
      <c r="F103" s="160">
        <v>1</v>
      </c>
      <c r="G103" s="52">
        <v>1000</v>
      </c>
      <c r="H103" s="104">
        <f>F103*G103</f>
        <v>1000</v>
      </c>
    </row>
    <row r="104" spans="1:8" s="37" customFormat="1" ht="24" x14ac:dyDescent="0.25">
      <c r="A104" s="230"/>
      <c r="B104" s="226"/>
      <c r="C104" s="202" t="s">
        <v>266</v>
      </c>
      <c r="D104" s="127"/>
      <c r="E104" s="127"/>
      <c r="F104" s="128"/>
      <c r="G104" s="159"/>
      <c r="H104" s="102"/>
    </row>
    <row r="105" spans="1:8" s="37" customFormat="1" x14ac:dyDescent="0.25">
      <c r="A105" s="122"/>
      <c r="B105" s="123"/>
      <c r="C105" s="121"/>
      <c r="D105" s="13"/>
      <c r="E105" s="13"/>
      <c r="F105" s="14"/>
      <c r="G105" s="15"/>
      <c r="H105" s="102"/>
    </row>
    <row r="106" spans="1:8" s="37" customFormat="1" x14ac:dyDescent="0.25">
      <c r="A106" s="131" t="s">
        <v>263</v>
      </c>
      <c r="B106" s="132" t="s">
        <v>91</v>
      </c>
      <c r="C106" s="133" t="s">
        <v>267</v>
      </c>
      <c r="D106" s="27"/>
      <c r="E106" s="27"/>
      <c r="F106" s="28">
        <v>1</v>
      </c>
      <c r="G106" s="52">
        <v>450</v>
      </c>
      <c r="H106" s="104">
        <f>F106*G106</f>
        <v>450</v>
      </c>
    </row>
    <row r="107" spans="1:8" s="37" customFormat="1" ht="24" x14ac:dyDescent="0.25">
      <c r="A107" s="122"/>
      <c r="B107" s="123"/>
      <c r="C107" s="53" t="s">
        <v>269</v>
      </c>
      <c r="D107" s="13"/>
      <c r="E107" s="13"/>
      <c r="F107" s="14"/>
      <c r="G107" s="15"/>
      <c r="H107" s="102"/>
    </row>
    <row r="108" spans="1:8" s="37" customFormat="1" x14ac:dyDescent="0.25">
      <c r="A108" s="122"/>
      <c r="B108" s="123"/>
      <c r="C108" s="162" t="s">
        <v>268</v>
      </c>
      <c r="D108" s="13"/>
      <c r="E108" s="13"/>
      <c r="F108" s="14"/>
      <c r="G108" s="15"/>
      <c r="H108" s="102"/>
    </row>
    <row r="109" spans="1:8" s="37" customFormat="1" ht="12.6" thickBot="1" x14ac:dyDescent="0.3">
      <c r="A109" s="36"/>
      <c r="B109" s="12"/>
      <c r="C109" s="13"/>
      <c r="D109" s="13"/>
      <c r="E109" s="13"/>
      <c r="F109" s="14"/>
      <c r="G109" s="15"/>
      <c r="H109" s="102"/>
    </row>
    <row r="110" spans="1:8" s="37" customFormat="1" ht="12" customHeight="1" thickBot="1" x14ac:dyDescent="0.3">
      <c r="A110" s="88" t="s">
        <v>171</v>
      </c>
      <c r="B110" s="88"/>
      <c r="C110" s="89"/>
      <c r="D110" s="89"/>
      <c r="E110" s="89"/>
      <c r="F110" s="90"/>
      <c r="G110" s="91"/>
      <c r="H110" s="130">
        <f>SUM(H112:H185)/2</f>
        <v>27159.228008400001</v>
      </c>
    </row>
    <row r="111" spans="1:8" s="37" customFormat="1" ht="12" customHeight="1" x14ac:dyDescent="0.25">
      <c r="A111" s="36"/>
      <c r="B111" s="12"/>
      <c r="C111" s="13"/>
      <c r="D111" s="13"/>
      <c r="E111" s="13"/>
      <c r="F111" s="14"/>
      <c r="G111" s="15"/>
      <c r="H111" s="102"/>
    </row>
    <row r="112" spans="1:8" s="37" customFormat="1" x14ac:dyDescent="0.25">
      <c r="A112" s="93" t="s">
        <v>76</v>
      </c>
      <c r="B112" s="38"/>
      <c r="C112" s="94" t="s">
        <v>234</v>
      </c>
      <c r="D112" s="39"/>
      <c r="E112" s="39"/>
      <c r="F112" s="40"/>
      <c r="G112" s="41"/>
      <c r="H112" s="103">
        <f>SUM(H114:H118)</f>
        <v>12098.420800000002</v>
      </c>
    </row>
    <row r="113" spans="1:12" s="37" customFormat="1" x14ac:dyDescent="0.25">
      <c r="A113" s="49"/>
      <c r="B113" s="12"/>
      <c r="C113" s="13"/>
      <c r="D113" s="13"/>
      <c r="E113" s="13"/>
      <c r="F113" s="14"/>
      <c r="G113" s="15"/>
      <c r="H113" s="102"/>
    </row>
    <row r="114" spans="1:12" s="37" customFormat="1" x14ac:dyDescent="0.25">
      <c r="A114" s="109" t="s">
        <v>74</v>
      </c>
      <c r="B114" s="26" t="s">
        <v>25</v>
      </c>
      <c r="C114" s="27" t="s">
        <v>154</v>
      </c>
      <c r="D114" s="27"/>
      <c r="E114" s="27"/>
      <c r="F114" s="28">
        <f>F118</f>
        <v>287.51000000000005</v>
      </c>
      <c r="G114" s="52">
        <v>10.08</v>
      </c>
      <c r="H114" s="104">
        <f>F114*G114</f>
        <v>2898.1008000000006</v>
      </c>
    </row>
    <row r="115" spans="1:12" s="37" customFormat="1" ht="84" x14ac:dyDescent="0.25">
      <c r="A115" s="119"/>
      <c r="B115" s="12"/>
      <c r="C115" s="13" t="s">
        <v>153</v>
      </c>
      <c r="D115" s="13"/>
      <c r="E115" s="13"/>
      <c r="F115" s="14"/>
      <c r="G115" s="15"/>
      <c r="H115" s="102"/>
    </row>
    <row r="116" spans="1:12" s="37" customFormat="1" x14ac:dyDescent="0.25">
      <c r="A116" s="119"/>
      <c r="B116" s="12"/>
      <c r="C116" s="13"/>
      <c r="D116" s="13"/>
      <c r="E116" s="13"/>
      <c r="F116" s="14"/>
      <c r="G116" s="15"/>
      <c r="H116" s="102"/>
    </row>
    <row r="117" spans="1:12" s="37" customFormat="1" x14ac:dyDescent="0.25">
      <c r="A117" s="119"/>
      <c r="B117" s="12"/>
      <c r="C117" s="13"/>
      <c r="D117" s="13"/>
      <c r="E117" s="13"/>
      <c r="F117" s="14"/>
      <c r="G117" s="15"/>
      <c r="H117" s="102"/>
    </row>
    <row r="118" spans="1:12" s="37" customFormat="1" x14ac:dyDescent="0.25">
      <c r="A118" s="109" t="s">
        <v>75</v>
      </c>
      <c r="B118" s="26" t="s">
        <v>25</v>
      </c>
      <c r="C118" s="27" t="s">
        <v>151</v>
      </c>
      <c r="D118" s="27"/>
      <c r="E118" s="27"/>
      <c r="F118" s="28">
        <f>SUM(F120:F122)</f>
        <v>287.51000000000005</v>
      </c>
      <c r="G118" s="52">
        <v>32</v>
      </c>
      <c r="H118" s="104">
        <f>F118*G118</f>
        <v>9200.3200000000015</v>
      </c>
    </row>
    <row r="119" spans="1:12" s="37" customFormat="1" ht="96" x14ac:dyDescent="0.25">
      <c r="A119" s="110"/>
      <c r="B119" s="12"/>
      <c r="C119" s="13" t="s">
        <v>152</v>
      </c>
      <c r="D119" s="13"/>
      <c r="E119" s="13"/>
      <c r="F119" s="14"/>
      <c r="G119" s="15"/>
      <c r="H119" s="102"/>
    </row>
    <row r="120" spans="1:12" s="37" customFormat="1" x14ac:dyDescent="0.25">
      <c r="A120" s="110"/>
      <c r="B120" s="12"/>
      <c r="C120" s="97" t="str">
        <f>C54</f>
        <v>.PBaixa</v>
      </c>
      <c r="D120" s="13"/>
      <c r="E120" s="13"/>
      <c r="F120" s="14">
        <f>F54</f>
        <v>172.62</v>
      </c>
      <c r="G120" s="15"/>
      <c r="H120" s="102"/>
    </row>
    <row r="121" spans="1:12" s="37" customFormat="1" ht="12" customHeight="1" x14ac:dyDescent="0.25">
      <c r="A121" s="110"/>
      <c r="B121" s="12"/>
      <c r="C121" s="97" t="str">
        <f>C55</f>
        <v>.P1</v>
      </c>
      <c r="D121" s="13"/>
      <c r="E121" s="13"/>
      <c r="F121" s="14">
        <f>F55</f>
        <v>106.59</v>
      </c>
      <c r="G121" s="15"/>
      <c r="H121" s="102"/>
    </row>
    <row r="122" spans="1:12" s="37" customFormat="1" ht="12" customHeight="1" x14ac:dyDescent="0.25">
      <c r="A122" s="110"/>
      <c r="B122" s="12"/>
      <c r="C122" s="97" t="str">
        <f>C56</f>
        <v>.Passadís</v>
      </c>
      <c r="D122" s="13"/>
      <c r="E122" s="13"/>
      <c r="F122" s="14">
        <f>F56</f>
        <v>8.3000000000000007</v>
      </c>
      <c r="G122" s="134"/>
      <c r="H122" s="102"/>
    </row>
    <row r="123" spans="1:12" s="37" customFormat="1" ht="12" customHeight="1" x14ac:dyDescent="0.25">
      <c r="A123" s="110"/>
      <c r="B123" s="12"/>
      <c r="C123" s="97"/>
      <c r="D123" s="13"/>
      <c r="E123" s="13"/>
      <c r="F123" s="14"/>
      <c r="G123" s="15"/>
      <c r="H123" s="102"/>
    </row>
    <row r="124" spans="1:12" x14ac:dyDescent="0.25">
      <c r="A124" s="93" t="s">
        <v>77</v>
      </c>
      <c r="B124" s="38"/>
      <c r="C124" s="94" t="s">
        <v>173</v>
      </c>
      <c r="D124" s="39"/>
      <c r="E124" s="39"/>
      <c r="F124" s="40"/>
      <c r="G124" s="41"/>
      <c r="H124" s="103">
        <f>SUM(H126:H156)</f>
        <v>10857.735108400002</v>
      </c>
      <c r="I124" s="1"/>
      <c r="J124" s="1"/>
      <c r="K124" s="1"/>
      <c r="L124" s="1"/>
    </row>
    <row r="125" spans="1:12" s="37" customFormat="1" x14ac:dyDescent="0.25">
      <c r="A125" s="49"/>
      <c r="B125" s="12"/>
      <c r="C125" s="13"/>
      <c r="D125" s="13"/>
      <c r="E125" s="13"/>
      <c r="F125" s="14"/>
      <c r="G125" s="15"/>
      <c r="H125" s="102"/>
    </row>
    <row r="126" spans="1:12" s="37" customFormat="1" x14ac:dyDescent="0.25">
      <c r="A126" s="109" t="s">
        <v>78</v>
      </c>
      <c r="B126" s="26" t="s">
        <v>25</v>
      </c>
      <c r="C126" s="27" t="s">
        <v>67</v>
      </c>
      <c r="D126" s="27"/>
      <c r="E126" s="27"/>
      <c r="F126" s="28">
        <f>SUM(F128)</f>
        <v>54.604440000000011</v>
      </c>
      <c r="G126" s="52">
        <v>77.63</v>
      </c>
      <c r="H126" s="104">
        <f>F126*G126</f>
        <v>4238.9426772000006</v>
      </c>
      <c r="L126" s="99">
        <f>J126*F126</f>
        <v>0</v>
      </c>
    </row>
    <row r="127" spans="1:12" s="37" customFormat="1" ht="180" x14ac:dyDescent="0.25">
      <c r="A127" s="36"/>
      <c r="B127" s="12"/>
      <c r="C127" s="53" t="s">
        <v>280</v>
      </c>
      <c r="D127" s="13"/>
      <c r="E127" s="13"/>
      <c r="F127" s="14"/>
      <c r="G127" s="15"/>
      <c r="H127" s="102"/>
    </row>
    <row r="128" spans="1:12" s="37" customFormat="1" x14ac:dyDescent="0.25">
      <c r="A128" s="36"/>
      <c r="B128" s="12"/>
      <c r="C128" s="97" t="s">
        <v>156</v>
      </c>
      <c r="D128" s="14">
        <f>F58*1.2</f>
        <v>165.46800000000002</v>
      </c>
      <c r="E128" s="13">
        <v>0.33</v>
      </c>
      <c r="F128" s="135">
        <f>D128*E128</f>
        <v>54.604440000000011</v>
      </c>
      <c r="G128" s="15"/>
      <c r="H128" s="102"/>
    </row>
    <row r="129" spans="1:14" s="37" customFormat="1" x14ac:dyDescent="0.25">
      <c r="A129" s="36"/>
      <c r="B129" s="12"/>
      <c r="C129" s="13"/>
      <c r="D129" s="13"/>
      <c r="E129" s="13"/>
      <c r="F129" s="14"/>
      <c r="G129" s="15"/>
      <c r="H129" s="102"/>
    </row>
    <row r="130" spans="1:14" x14ac:dyDescent="0.25">
      <c r="A130" s="109" t="s">
        <v>79</v>
      </c>
      <c r="B130" s="26" t="s">
        <v>25</v>
      </c>
      <c r="C130" s="27" t="s">
        <v>68</v>
      </c>
      <c r="D130" s="27"/>
      <c r="E130" s="27"/>
      <c r="F130" s="28">
        <f>SUM(F132)</f>
        <v>54.604440000000011</v>
      </c>
      <c r="G130" s="52">
        <v>59.53</v>
      </c>
      <c r="H130" s="104">
        <f>F130*G130</f>
        <v>3250.6023132000009</v>
      </c>
      <c r="I130" s="50"/>
      <c r="K130" s="1"/>
      <c r="L130" s="99">
        <f>J130*F130</f>
        <v>0</v>
      </c>
      <c r="M130" s="1"/>
      <c r="N130" s="205">
        <f>L126+L130</f>
        <v>0</v>
      </c>
    </row>
    <row r="131" spans="1:14" ht="132" x14ac:dyDescent="0.25">
      <c r="A131" s="36"/>
      <c r="B131" s="12"/>
      <c r="C131" s="53" t="s">
        <v>279</v>
      </c>
      <c r="D131" s="13"/>
      <c r="E131" s="13"/>
      <c r="F131" s="14"/>
      <c r="G131" s="15"/>
      <c r="H131" s="102"/>
      <c r="I131" s="1"/>
      <c r="J131" s="1"/>
      <c r="K131" s="1"/>
      <c r="L131" s="1"/>
      <c r="N131" s="205"/>
    </row>
    <row r="132" spans="1:14" x14ac:dyDescent="0.25">
      <c r="A132" s="36"/>
      <c r="B132" s="12"/>
      <c r="C132" s="97" t="s">
        <v>156</v>
      </c>
      <c r="D132" s="14">
        <f>F58*1.2</f>
        <v>165.46800000000002</v>
      </c>
      <c r="E132" s="13">
        <v>0.33</v>
      </c>
      <c r="F132" s="135">
        <f>D132*E132</f>
        <v>54.604440000000011</v>
      </c>
      <c r="G132" s="15"/>
      <c r="H132" s="102"/>
      <c r="I132" s="1"/>
      <c r="J132" s="1"/>
      <c r="K132" s="1"/>
      <c r="L132" s="1"/>
    </row>
    <row r="133" spans="1:14" ht="12" customHeight="1" x14ac:dyDescent="0.25">
      <c r="A133" s="36"/>
      <c r="B133" s="12"/>
      <c r="C133" s="13"/>
      <c r="D133" s="13"/>
      <c r="E133" s="13"/>
      <c r="F133" s="14"/>
      <c r="G133" s="15"/>
      <c r="H133" s="102"/>
      <c r="I133" s="1"/>
      <c r="J133" s="1"/>
      <c r="K133" s="1"/>
      <c r="L133" s="1"/>
    </row>
    <row r="134" spans="1:14" ht="12" customHeight="1" x14ac:dyDescent="0.25">
      <c r="A134" s="109" t="s">
        <v>80</v>
      </c>
      <c r="B134" s="26" t="s">
        <v>56</v>
      </c>
      <c r="C134" s="27" t="s">
        <v>155</v>
      </c>
      <c r="D134" s="27"/>
      <c r="E134" s="27"/>
      <c r="F134" s="28">
        <f>SUM(F136)</f>
        <v>45.503700000000009</v>
      </c>
      <c r="G134" s="52">
        <v>9.14</v>
      </c>
      <c r="H134" s="104">
        <f>F134*G134</f>
        <v>415.90381800000011</v>
      </c>
      <c r="I134" s="1"/>
      <c r="J134" s="1"/>
      <c r="K134" s="1"/>
      <c r="L134" s="1"/>
    </row>
    <row r="135" spans="1:14" ht="36" x14ac:dyDescent="0.25">
      <c r="A135" s="36"/>
      <c r="B135" s="12"/>
      <c r="C135" s="53" t="s">
        <v>158</v>
      </c>
      <c r="D135" s="13"/>
      <c r="E135" s="13"/>
      <c r="F135" s="14"/>
      <c r="G135" s="15"/>
      <c r="H135" s="102"/>
      <c r="I135" s="1"/>
      <c r="J135" s="1"/>
      <c r="K135" s="1"/>
      <c r="L135" s="1"/>
    </row>
    <row r="136" spans="1:14" ht="12" customHeight="1" x14ac:dyDescent="0.25">
      <c r="A136" s="36"/>
      <c r="B136" s="12"/>
      <c r="C136" s="97" t="s">
        <v>156</v>
      </c>
      <c r="D136" s="14">
        <f>F58</f>
        <v>137.89000000000001</v>
      </c>
      <c r="E136" s="13">
        <v>0.33</v>
      </c>
      <c r="F136" s="135">
        <f>D136*E136</f>
        <v>45.503700000000009</v>
      </c>
      <c r="G136" s="15"/>
      <c r="H136" s="102"/>
      <c r="I136" s="1"/>
      <c r="J136" s="1"/>
      <c r="K136" s="1"/>
      <c r="L136" s="1"/>
    </row>
    <row r="137" spans="1:14" ht="12" customHeight="1" x14ac:dyDescent="0.25">
      <c r="A137" s="157"/>
      <c r="B137" s="158"/>
      <c r="C137" s="127"/>
      <c r="D137" s="127"/>
      <c r="E137" s="127"/>
      <c r="F137" s="128"/>
      <c r="G137" s="159"/>
      <c r="H137" s="102"/>
      <c r="I137" s="155"/>
      <c r="J137" s="155"/>
      <c r="K137" s="1"/>
      <c r="L137" s="1"/>
    </row>
    <row r="138" spans="1:14" ht="12" customHeight="1" x14ac:dyDescent="0.25">
      <c r="A138" s="131" t="s">
        <v>88</v>
      </c>
      <c r="B138" s="132" t="s">
        <v>25</v>
      </c>
      <c r="C138" s="133" t="s">
        <v>85</v>
      </c>
      <c r="D138" s="133"/>
      <c r="E138" s="133"/>
      <c r="F138" s="160">
        <f>SUM(F140:F140)</f>
        <v>2.16</v>
      </c>
      <c r="G138" s="52">
        <v>49.86</v>
      </c>
      <c r="H138" s="104">
        <f>F138*G138</f>
        <v>107.69760000000001</v>
      </c>
      <c r="I138" s="1"/>
      <c r="J138" s="1"/>
      <c r="K138" s="1"/>
      <c r="L138" s="1"/>
    </row>
    <row r="139" spans="1:14" ht="84" x14ac:dyDescent="0.25">
      <c r="A139" s="110"/>
      <c r="B139" s="98"/>
      <c r="C139" s="53" t="s">
        <v>239</v>
      </c>
      <c r="D139" s="92"/>
      <c r="E139" s="92"/>
      <c r="F139" s="87"/>
      <c r="G139" s="87"/>
      <c r="H139" s="105"/>
      <c r="I139" s="1"/>
      <c r="J139" s="1"/>
      <c r="K139" s="1"/>
      <c r="L139" s="1"/>
    </row>
    <row r="140" spans="1:14" ht="12" customHeight="1" x14ac:dyDescent="0.25">
      <c r="A140" s="110"/>
      <c r="B140" s="98"/>
      <c r="C140" s="97" t="s">
        <v>64</v>
      </c>
      <c r="D140" s="87">
        <v>12</v>
      </c>
      <c r="E140" s="14">
        <v>1.3</v>
      </c>
      <c r="F140" s="14">
        <f>F68</f>
        <v>2.16</v>
      </c>
      <c r="G140" s="87"/>
      <c r="H140" s="105"/>
      <c r="I140" s="1"/>
      <c r="J140" s="1"/>
      <c r="K140" s="1"/>
      <c r="L140" s="1"/>
    </row>
    <row r="141" spans="1:14" ht="12" customHeight="1" x14ac:dyDescent="0.25">
      <c r="A141" s="110"/>
      <c r="B141" s="98"/>
      <c r="C141" s="97"/>
      <c r="D141" s="14"/>
      <c r="E141" s="14"/>
      <c r="F141" s="14"/>
      <c r="G141" s="87"/>
      <c r="H141" s="105"/>
      <c r="I141" s="1"/>
      <c r="J141" s="1"/>
      <c r="K141" s="1"/>
      <c r="L141" s="1"/>
    </row>
    <row r="142" spans="1:14" ht="12" customHeight="1" x14ac:dyDescent="0.25">
      <c r="A142" s="109" t="s">
        <v>131</v>
      </c>
      <c r="B142" s="26" t="s">
        <v>25</v>
      </c>
      <c r="C142" s="27" t="s">
        <v>373</v>
      </c>
      <c r="D142" s="27"/>
      <c r="E142" s="27"/>
      <c r="F142" s="160">
        <f>SUM(F144:F144)</f>
        <v>5</v>
      </c>
      <c r="G142" s="52">
        <v>43.98</v>
      </c>
      <c r="H142" s="104">
        <f>F142*G142</f>
        <v>219.89999999999998</v>
      </c>
      <c r="I142" s="1"/>
      <c r="J142" s="1"/>
      <c r="K142" s="1"/>
      <c r="L142" s="1"/>
    </row>
    <row r="143" spans="1:14" ht="168" x14ac:dyDescent="0.25">
      <c r="A143" s="110"/>
      <c r="B143" s="98"/>
      <c r="C143" s="53" t="s">
        <v>160</v>
      </c>
      <c r="D143" s="92"/>
      <c r="E143" s="92"/>
      <c r="F143" s="87"/>
      <c r="G143" s="87"/>
      <c r="H143" s="105"/>
      <c r="I143" s="1"/>
      <c r="J143" s="1"/>
      <c r="K143" s="1"/>
      <c r="L143" s="1"/>
    </row>
    <row r="144" spans="1:14" ht="12" customHeight="1" x14ac:dyDescent="0.25">
      <c r="A144" s="110"/>
      <c r="B144" s="98"/>
      <c r="C144" s="97" t="s">
        <v>71</v>
      </c>
      <c r="D144" s="14">
        <v>2</v>
      </c>
      <c r="E144" s="14">
        <v>2.5</v>
      </c>
      <c r="F144" s="14">
        <f>D144*E144</f>
        <v>5</v>
      </c>
      <c r="G144" s="87"/>
      <c r="H144" s="105"/>
      <c r="I144" s="125"/>
      <c r="J144" s="1"/>
      <c r="K144" s="1"/>
      <c r="L144" s="1"/>
    </row>
    <row r="145" spans="1:13" ht="12" customHeight="1" x14ac:dyDescent="0.25">
      <c r="A145" s="49"/>
      <c r="B145" s="12"/>
      <c r="C145" s="13"/>
      <c r="D145" s="13"/>
      <c r="E145" s="13"/>
      <c r="F145" s="14"/>
      <c r="G145" s="15"/>
      <c r="H145" s="102"/>
      <c r="I145" s="1"/>
      <c r="J145" s="1"/>
      <c r="K145" s="1"/>
      <c r="L145" s="1"/>
    </row>
    <row r="146" spans="1:13" s="37" customFormat="1" x14ac:dyDescent="0.25">
      <c r="A146" s="109" t="s">
        <v>157</v>
      </c>
      <c r="B146" s="26" t="s">
        <v>25</v>
      </c>
      <c r="C146" s="27" t="s">
        <v>73</v>
      </c>
      <c r="D146" s="27"/>
      <c r="E146" s="27"/>
      <c r="F146" s="160">
        <f>SUM(F148:F150)</f>
        <v>234.41300000000001</v>
      </c>
      <c r="G146" s="52">
        <v>9.9</v>
      </c>
      <c r="H146" s="104">
        <f>F146*G146</f>
        <v>2320.6887000000002</v>
      </c>
    </row>
    <row r="147" spans="1:13" s="37" customFormat="1" ht="48" x14ac:dyDescent="0.25">
      <c r="A147" s="36"/>
      <c r="B147" s="98"/>
      <c r="C147" s="53" t="s">
        <v>161</v>
      </c>
      <c r="D147" s="92"/>
      <c r="E147" s="92"/>
      <c r="F147" s="87"/>
      <c r="G147" s="15"/>
      <c r="H147" s="105"/>
    </row>
    <row r="148" spans="1:13" s="37" customFormat="1" x14ac:dyDescent="0.25">
      <c r="A148" s="36"/>
      <c r="B148" s="98"/>
      <c r="C148" s="97" t="str">
        <f>C120</f>
        <v>.PBaixa</v>
      </c>
      <c r="D148" s="137">
        <f>F60</f>
        <v>78.940000000000012</v>
      </c>
      <c r="E148" s="128">
        <v>1.7</v>
      </c>
      <c r="F148" s="14">
        <f>D148*E148</f>
        <v>134.19800000000001</v>
      </c>
      <c r="G148" s="15"/>
      <c r="H148" s="105"/>
      <c r="I148" s="37" t="s">
        <v>162</v>
      </c>
    </row>
    <row r="149" spans="1:13" s="37" customFormat="1" x14ac:dyDescent="0.25">
      <c r="A149" s="36"/>
      <c r="B149" s="12"/>
      <c r="C149" s="97" t="str">
        <f>C121</f>
        <v>.P1</v>
      </c>
      <c r="D149" s="137">
        <f>F61</f>
        <v>43.75</v>
      </c>
      <c r="E149" s="128">
        <v>1.7</v>
      </c>
      <c r="F149" s="14">
        <f>D149*E149</f>
        <v>74.375</v>
      </c>
      <c r="G149" s="15"/>
      <c r="H149" s="102"/>
    </row>
    <row r="150" spans="1:13" s="37" customFormat="1" x14ac:dyDescent="0.25">
      <c r="A150" s="36"/>
      <c r="B150" s="12"/>
      <c r="C150" s="97" t="str">
        <f>C122</f>
        <v>.Passadís</v>
      </c>
      <c r="D150" s="137">
        <f>F62</f>
        <v>15.2</v>
      </c>
      <c r="E150" s="128">
        <v>1.7</v>
      </c>
      <c r="F150" s="14">
        <f>D150*E150</f>
        <v>25.84</v>
      </c>
      <c r="G150" s="15"/>
      <c r="H150" s="102"/>
    </row>
    <row r="151" spans="1:13" s="37" customFormat="1" x14ac:dyDescent="0.25">
      <c r="A151" s="36"/>
      <c r="B151" s="12"/>
      <c r="C151" s="97"/>
      <c r="D151" s="137"/>
      <c r="E151" s="128"/>
      <c r="F151" s="14"/>
      <c r="G151" s="15"/>
      <c r="H151" s="102"/>
    </row>
    <row r="152" spans="1:13" s="37" customFormat="1" x14ac:dyDescent="0.25">
      <c r="A152" s="109" t="s">
        <v>384</v>
      </c>
      <c r="B152" s="26" t="s">
        <v>25</v>
      </c>
      <c r="C152" s="27" t="s">
        <v>389</v>
      </c>
      <c r="D152" s="27"/>
      <c r="E152" s="27"/>
      <c r="F152" s="160">
        <v>6</v>
      </c>
      <c r="G152" s="52">
        <v>39.5</v>
      </c>
      <c r="H152" s="104">
        <f>F152*G152</f>
        <v>237</v>
      </c>
    </row>
    <row r="153" spans="1:13" s="37" customFormat="1" ht="120" x14ac:dyDescent="0.25">
      <c r="A153" s="36"/>
      <c r="B153" s="98"/>
      <c r="C153" s="53" t="s">
        <v>390</v>
      </c>
      <c r="D153" s="92"/>
      <c r="E153" s="92"/>
      <c r="F153" s="87"/>
      <c r="G153" s="15"/>
      <c r="H153" s="105"/>
    </row>
    <row r="154" spans="1:13" s="37" customFormat="1" x14ac:dyDescent="0.25">
      <c r="A154" s="36"/>
      <c r="B154" s="12"/>
      <c r="C154" s="97" t="s">
        <v>386</v>
      </c>
      <c r="D154" s="137"/>
      <c r="E154" s="128"/>
      <c r="F154" s="14">
        <v>1.5</v>
      </c>
      <c r="G154" s="15"/>
      <c r="H154" s="102"/>
    </row>
    <row r="155" spans="1:13" s="37" customFormat="1" x14ac:dyDescent="0.25">
      <c r="A155" s="36"/>
      <c r="B155" s="12"/>
      <c r="C155" s="97"/>
      <c r="D155" s="137"/>
      <c r="E155" s="128"/>
      <c r="F155" s="14"/>
      <c r="G155" s="15"/>
      <c r="H155" s="102"/>
    </row>
    <row r="156" spans="1:13" s="37" customFormat="1" x14ac:dyDescent="0.25">
      <c r="A156" s="109" t="s">
        <v>387</v>
      </c>
      <c r="B156" s="26" t="s">
        <v>25</v>
      </c>
      <c r="C156" s="27" t="s">
        <v>385</v>
      </c>
      <c r="D156" s="27"/>
      <c r="E156" s="27"/>
      <c r="F156" s="160">
        <v>10</v>
      </c>
      <c r="G156" s="52">
        <v>6.7</v>
      </c>
      <c r="H156" s="104">
        <f>F156*G156</f>
        <v>67</v>
      </c>
    </row>
    <row r="157" spans="1:13" s="37" customFormat="1" ht="48" x14ac:dyDescent="0.25">
      <c r="A157" s="36"/>
      <c r="B157" s="98"/>
      <c r="C157" s="53" t="s">
        <v>388</v>
      </c>
      <c r="D157" s="92"/>
      <c r="E157" s="92"/>
      <c r="F157" s="87"/>
      <c r="G157" s="15"/>
      <c r="H157" s="105"/>
    </row>
    <row r="158" spans="1:13" s="37" customFormat="1" x14ac:dyDescent="0.25">
      <c r="A158" s="36"/>
      <c r="B158" s="12"/>
      <c r="C158" s="97" t="s">
        <v>402</v>
      </c>
      <c r="D158" s="137"/>
      <c r="E158" s="128"/>
      <c r="F158" s="14">
        <v>3</v>
      </c>
      <c r="G158" s="15"/>
      <c r="H158" s="102"/>
    </row>
    <row r="159" spans="1:13" x14ac:dyDescent="0.25">
      <c r="A159" s="36"/>
      <c r="B159" s="12"/>
      <c r="C159" s="13"/>
      <c r="D159" s="13"/>
      <c r="E159" s="13"/>
      <c r="F159" s="14"/>
      <c r="G159" s="15"/>
      <c r="H159" s="102"/>
      <c r="I159" s="50">
        <v>16.399999999999999</v>
      </c>
      <c r="J159" s="153" t="s">
        <v>178</v>
      </c>
      <c r="K159" s="1"/>
      <c r="L159" s="1"/>
      <c r="M159" s="1"/>
    </row>
    <row r="160" spans="1:13" x14ac:dyDescent="0.25">
      <c r="A160" s="111" t="s">
        <v>112</v>
      </c>
      <c r="B160" s="40" t="s">
        <v>91</v>
      </c>
      <c r="C160" s="94" t="s">
        <v>258</v>
      </c>
      <c r="D160" s="94"/>
      <c r="E160" s="94"/>
      <c r="F160" s="108"/>
      <c r="G160" s="108"/>
      <c r="H160" s="103">
        <f>SUM(H162:H179)</f>
        <v>1330.8471999999999</v>
      </c>
      <c r="I160" s="152">
        <f>1*2.01*2</f>
        <v>4.0199999999999996</v>
      </c>
      <c r="J160" s="1" t="s">
        <v>177</v>
      </c>
      <c r="K160" s="1"/>
      <c r="L160" s="1"/>
      <c r="M160" s="1"/>
    </row>
    <row r="161" spans="1:12" ht="6.75" customHeight="1" x14ac:dyDescent="0.25">
      <c r="A161" s="36"/>
      <c r="B161" s="12"/>
      <c r="C161" s="13"/>
      <c r="D161" s="13"/>
      <c r="E161" s="13"/>
      <c r="F161" s="14"/>
      <c r="G161" s="15"/>
      <c r="H161" s="102"/>
      <c r="I161" s="1"/>
      <c r="J161" s="1"/>
      <c r="K161" s="1"/>
      <c r="L161" s="1"/>
    </row>
    <row r="162" spans="1:12" s="37" customFormat="1" x14ac:dyDescent="0.25">
      <c r="A162" s="109" t="s">
        <v>144</v>
      </c>
      <c r="B162" s="26" t="s">
        <v>91</v>
      </c>
      <c r="C162" s="27" t="s">
        <v>273</v>
      </c>
      <c r="D162" s="27"/>
      <c r="E162" s="27"/>
      <c r="F162" s="28">
        <f>SUM(F164)</f>
        <v>2</v>
      </c>
      <c r="G162" s="52">
        <f>I159*I160</f>
        <v>65.927999999999983</v>
      </c>
      <c r="H162" s="104">
        <f>F162*G162</f>
        <v>131.85599999999997</v>
      </c>
    </row>
    <row r="163" spans="1:12" s="37" customFormat="1" ht="84" x14ac:dyDescent="0.25">
      <c r="A163" s="36"/>
      <c r="B163" s="12"/>
      <c r="C163" s="53" t="s">
        <v>176</v>
      </c>
      <c r="D163" s="13"/>
      <c r="E163" s="13"/>
      <c r="F163" s="14"/>
      <c r="G163" s="15"/>
      <c r="H163" s="102"/>
    </row>
    <row r="164" spans="1:12" s="37" customFormat="1" x14ac:dyDescent="0.25">
      <c r="A164" s="36"/>
      <c r="B164" s="12"/>
      <c r="C164" s="97" t="s">
        <v>276</v>
      </c>
      <c r="D164" s="13"/>
      <c r="E164" s="13"/>
      <c r="F164" s="14">
        <v>2</v>
      </c>
      <c r="G164" s="15"/>
      <c r="H164" s="102"/>
      <c r="I164" s="50">
        <v>16.399999999999999</v>
      </c>
      <c r="J164" s="153" t="s">
        <v>178</v>
      </c>
    </row>
    <row r="165" spans="1:12" s="37" customFormat="1" x14ac:dyDescent="0.25">
      <c r="A165" s="36"/>
      <c r="B165" s="12"/>
      <c r="C165" s="97"/>
      <c r="D165" s="13"/>
      <c r="E165" s="13"/>
      <c r="F165" s="14"/>
      <c r="G165" s="15"/>
      <c r="H165" s="102"/>
      <c r="I165" s="152">
        <f>1*2.01*2*1.3</f>
        <v>5.226</v>
      </c>
      <c r="J165" s="1" t="s">
        <v>179</v>
      </c>
    </row>
    <row r="166" spans="1:12" s="37" customFormat="1" x14ac:dyDescent="0.25">
      <c r="A166" s="36"/>
      <c r="B166" s="12"/>
      <c r="C166" s="13"/>
      <c r="D166" s="13"/>
      <c r="E166" s="13"/>
      <c r="F166" s="14"/>
      <c r="G166" s="15"/>
      <c r="H166" s="102"/>
      <c r="I166" s="152"/>
      <c r="J166" s="1"/>
    </row>
    <row r="167" spans="1:12" s="37" customFormat="1" x14ac:dyDescent="0.25">
      <c r="A167" s="109" t="s">
        <v>145</v>
      </c>
      <c r="B167" s="26" t="s">
        <v>91</v>
      </c>
      <c r="C167" s="27" t="s">
        <v>108</v>
      </c>
      <c r="D167" s="27"/>
      <c r="E167" s="27"/>
      <c r="F167" s="28">
        <f>SUM(F169:F173)</f>
        <v>5</v>
      </c>
      <c r="G167" s="52">
        <f>I164*I165</f>
        <v>85.706399999999988</v>
      </c>
      <c r="H167" s="104">
        <f>F167*G167</f>
        <v>428.53199999999993</v>
      </c>
      <c r="I167" s="152"/>
      <c r="J167" s="1"/>
    </row>
    <row r="168" spans="1:12" s="37" customFormat="1" ht="84" x14ac:dyDescent="0.25">
      <c r="A168" s="36"/>
      <c r="B168" s="12"/>
      <c r="C168" s="53" t="s">
        <v>277</v>
      </c>
      <c r="D168" s="13"/>
      <c r="E168" s="13"/>
      <c r="F168" s="14"/>
      <c r="G168" s="15"/>
      <c r="H168" s="102"/>
      <c r="I168" s="152"/>
      <c r="J168" s="1"/>
    </row>
    <row r="169" spans="1:12" s="37" customFormat="1" x14ac:dyDescent="0.25">
      <c r="A169" s="36"/>
      <c r="B169" s="12"/>
      <c r="C169" s="97" t="s">
        <v>69</v>
      </c>
      <c r="D169" s="13"/>
      <c r="E169" s="13"/>
      <c r="F169" s="14">
        <v>1</v>
      </c>
      <c r="G169" s="15"/>
      <c r="H169" s="102"/>
    </row>
    <row r="170" spans="1:12" s="37" customFormat="1" x14ac:dyDescent="0.25">
      <c r="A170" s="36"/>
      <c r="B170" s="12"/>
      <c r="C170" s="97" t="s">
        <v>70</v>
      </c>
      <c r="D170" s="13"/>
      <c r="E170" s="13"/>
      <c r="F170" s="14">
        <v>1</v>
      </c>
      <c r="G170" s="15"/>
      <c r="H170" s="102"/>
    </row>
    <row r="171" spans="1:12" s="37" customFormat="1" x14ac:dyDescent="0.25">
      <c r="A171" s="36"/>
      <c r="B171" s="12"/>
      <c r="C171" s="97" t="s">
        <v>71</v>
      </c>
      <c r="D171" s="13"/>
      <c r="E171" s="13"/>
      <c r="F171" s="14">
        <v>1</v>
      </c>
      <c r="G171" s="15"/>
      <c r="H171" s="102"/>
    </row>
    <row r="172" spans="1:12" s="37" customFormat="1" x14ac:dyDescent="0.25">
      <c r="A172" s="36"/>
      <c r="B172" s="12"/>
      <c r="C172" s="97" t="s">
        <v>274</v>
      </c>
      <c r="D172" s="13"/>
      <c r="E172" s="13"/>
      <c r="F172" s="14">
        <v>1</v>
      </c>
      <c r="G172" s="15"/>
      <c r="H172" s="102"/>
      <c r="I172" s="50">
        <v>16.399999999999999</v>
      </c>
      <c r="J172" s="153" t="s">
        <v>178</v>
      </c>
    </row>
    <row r="173" spans="1:12" s="37" customFormat="1" x14ac:dyDescent="0.25">
      <c r="A173" s="36"/>
      <c r="B173" s="12"/>
      <c r="C173" s="97" t="s">
        <v>275</v>
      </c>
      <c r="D173" s="13"/>
      <c r="E173" s="13"/>
      <c r="F173" s="14">
        <v>1</v>
      </c>
      <c r="G173" s="15"/>
      <c r="H173" s="102"/>
      <c r="I173" s="37">
        <f>(3*1.2 -2.8*1.06)*2*2</f>
        <v>2.5279999999999987</v>
      </c>
      <c r="J173" s="37" t="s">
        <v>180</v>
      </c>
    </row>
    <row r="174" spans="1:12" s="37" customFormat="1" x14ac:dyDescent="0.25">
      <c r="A174" s="36"/>
      <c r="B174" s="12"/>
      <c r="C174" s="13"/>
      <c r="D174" s="13"/>
      <c r="E174" s="13"/>
      <c r="F174" s="14"/>
      <c r="G174" s="15"/>
      <c r="H174" s="102"/>
    </row>
    <row r="175" spans="1:12" s="37" customFormat="1" x14ac:dyDescent="0.25">
      <c r="A175" s="109" t="s">
        <v>146</v>
      </c>
      <c r="B175" s="26" t="s">
        <v>91</v>
      </c>
      <c r="C175" s="27" t="s">
        <v>109</v>
      </c>
      <c r="D175" s="27"/>
      <c r="E175" s="27"/>
      <c r="F175" s="28">
        <v>1</v>
      </c>
      <c r="G175" s="52">
        <f>I172*I173</f>
        <v>41.459199999999974</v>
      </c>
      <c r="H175" s="104">
        <f>F175*G175</f>
        <v>41.459199999999974</v>
      </c>
    </row>
    <row r="176" spans="1:12" s="37" customFormat="1" ht="84" x14ac:dyDescent="0.25">
      <c r="A176" s="36"/>
      <c r="B176" s="12"/>
      <c r="C176" s="53" t="s">
        <v>278</v>
      </c>
      <c r="D176" s="13"/>
      <c r="E176" s="13"/>
      <c r="F176" s="14"/>
      <c r="G176" s="15"/>
      <c r="H176" s="102"/>
      <c r="I176" s="50">
        <v>16.399999999999999</v>
      </c>
      <c r="J176" s="153" t="s">
        <v>178</v>
      </c>
    </row>
    <row r="177" spans="1:13" s="37" customFormat="1" x14ac:dyDescent="0.25">
      <c r="A177" s="36"/>
      <c r="B177" s="12"/>
      <c r="C177" s="97" t="s">
        <v>71</v>
      </c>
      <c r="D177" s="13"/>
      <c r="E177" s="13"/>
      <c r="F177" s="14">
        <v>1</v>
      </c>
      <c r="G177" s="15"/>
      <c r="H177" s="102"/>
    </row>
    <row r="178" spans="1:13" x14ac:dyDescent="0.25">
      <c r="A178" s="36"/>
      <c r="B178" s="12"/>
      <c r="C178" s="97"/>
      <c r="D178" s="13"/>
      <c r="E178" s="13"/>
      <c r="F178" s="14"/>
      <c r="G178" s="15"/>
      <c r="H178" s="102"/>
      <c r="I178" s="1"/>
      <c r="J178" s="1"/>
      <c r="K178" s="1"/>
      <c r="L178" s="1"/>
    </row>
    <row r="179" spans="1:13" s="37" customFormat="1" x14ac:dyDescent="0.25">
      <c r="A179" s="109" t="s">
        <v>259</v>
      </c>
      <c r="B179" s="26" t="s">
        <v>91</v>
      </c>
      <c r="C179" s="27" t="s">
        <v>260</v>
      </c>
      <c r="D179" s="27"/>
      <c r="E179" s="27"/>
      <c r="F179" s="28">
        <f>SUM(F181)</f>
        <v>15</v>
      </c>
      <c r="G179" s="52">
        <v>48.6</v>
      </c>
      <c r="H179" s="104">
        <f>F179*G179</f>
        <v>729</v>
      </c>
    </row>
    <row r="180" spans="1:13" s="37" customFormat="1" ht="48" x14ac:dyDescent="0.25">
      <c r="A180" s="36"/>
      <c r="B180" s="12"/>
      <c r="C180" s="53" t="s">
        <v>262</v>
      </c>
      <c r="D180" s="13"/>
      <c r="E180" s="13"/>
      <c r="F180" s="14"/>
      <c r="G180" s="15"/>
      <c r="H180" s="102"/>
    </row>
    <row r="181" spans="1:13" s="37" customFormat="1" x14ac:dyDescent="0.25">
      <c r="A181" s="36"/>
      <c r="B181" s="12"/>
      <c r="C181" s="97" t="s">
        <v>261</v>
      </c>
      <c r="D181" s="13"/>
      <c r="E181" s="13"/>
      <c r="F181" s="14">
        <v>15</v>
      </c>
      <c r="G181" s="15"/>
      <c r="H181" s="102"/>
    </row>
    <row r="182" spans="1:13" s="37" customFormat="1" x14ac:dyDescent="0.25">
      <c r="A182" s="36"/>
      <c r="B182" s="12"/>
      <c r="C182" s="13"/>
      <c r="D182" s="13"/>
      <c r="E182" s="13"/>
      <c r="F182" s="14"/>
      <c r="G182" s="15"/>
      <c r="H182" s="102"/>
    </row>
    <row r="183" spans="1:13" s="37" customFormat="1" x14ac:dyDescent="0.25">
      <c r="A183" s="93" t="s">
        <v>113</v>
      </c>
      <c r="B183" s="38"/>
      <c r="C183" s="94" t="s">
        <v>172</v>
      </c>
      <c r="D183" s="39"/>
      <c r="E183" s="39"/>
      <c r="F183" s="40"/>
      <c r="G183" s="41"/>
      <c r="H183" s="103">
        <f>SUM(H185:H185)</f>
        <v>2872.2249000000006</v>
      </c>
    </row>
    <row r="184" spans="1:13" s="37" customFormat="1" x14ac:dyDescent="0.25">
      <c r="A184" s="36"/>
      <c r="B184" s="12"/>
      <c r="C184" s="13"/>
      <c r="D184" s="13"/>
      <c r="E184" s="13"/>
      <c r="F184" s="14"/>
      <c r="G184" s="15"/>
      <c r="H184" s="102"/>
    </row>
    <row r="185" spans="1:13" s="37" customFormat="1" ht="12.6" thickBot="1" x14ac:dyDescent="0.3">
      <c r="A185" s="109" t="s">
        <v>147</v>
      </c>
      <c r="B185" s="26" t="s">
        <v>25</v>
      </c>
      <c r="C185" s="27" t="s">
        <v>84</v>
      </c>
      <c r="D185" s="27"/>
      <c r="E185" s="27"/>
      <c r="F185" s="28">
        <f>SUM(F187:F189)</f>
        <v>287.51000000000005</v>
      </c>
      <c r="G185" s="52">
        <v>9.99</v>
      </c>
      <c r="H185" s="104">
        <f>F185*G185</f>
        <v>2872.2249000000006</v>
      </c>
    </row>
    <row r="186" spans="1:13" ht="48.6" thickBot="1" x14ac:dyDescent="0.3">
      <c r="A186" s="49"/>
      <c r="B186" s="12"/>
      <c r="C186" s="53" t="s">
        <v>161</v>
      </c>
      <c r="D186" s="13"/>
      <c r="E186" s="13"/>
      <c r="F186" s="14"/>
      <c r="G186" s="15"/>
      <c r="H186" s="102"/>
      <c r="I186" s="51"/>
      <c r="J186" s="1"/>
      <c r="K186" s="1"/>
      <c r="L186" s="1"/>
    </row>
    <row r="187" spans="1:13" x14ac:dyDescent="0.25">
      <c r="A187" s="136"/>
      <c r="B187" s="12"/>
      <c r="C187" s="97" t="str">
        <f>C54</f>
        <v>.PBaixa</v>
      </c>
      <c r="D187" s="13"/>
      <c r="E187" s="13"/>
      <c r="F187" s="97">
        <f>F54</f>
        <v>172.62</v>
      </c>
      <c r="G187" s="15"/>
      <c r="H187" s="102"/>
      <c r="I187" s="1"/>
      <c r="J187" s="1"/>
      <c r="K187" s="1"/>
      <c r="L187" s="1"/>
    </row>
    <row r="188" spans="1:13" x14ac:dyDescent="0.25">
      <c r="A188" s="136"/>
      <c r="B188" s="12"/>
      <c r="C188" s="97" t="str">
        <f>C55</f>
        <v>.P1</v>
      </c>
      <c r="D188" s="13"/>
      <c r="E188" s="13"/>
      <c r="F188" s="97">
        <f>F55</f>
        <v>106.59</v>
      </c>
      <c r="G188" s="15"/>
      <c r="H188" s="102"/>
      <c r="I188" s="50"/>
      <c r="K188" s="1"/>
      <c r="L188" s="1"/>
      <c r="M188" s="1"/>
    </row>
    <row r="189" spans="1:13" x14ac:dyDescent="0.25">
      <c r="A189" s="136"/>
      <c r="B189" s="12"/>
      <c r="C189" s="97" t="str">
        <f>C56</f>
        <v>.Passadís</v>
      </c>
      <c r="D189" s="13"/>
      <c r="E189" s="13"/>
      <c r="F189" s="97">
        <f>F56</f>
        <v>8.3000000000000007</v>
      </c>
      <c r="G189" s="15"/>
      <c r="H189" s="102"/>
      <c r="I189" s="1"/>
      <c r="J189" s="1"/>
      <c r="K189" s="1"/>
      <c r="L189" s="1"/>
    </row>
    <row r="190" spans="1:13" s="37" customFormat="1" ht="12.6" thickBot="1" x14ac:dyDescent="0.3">
      <c r="A190" s="49"/>
      <c r="B190" s="12"/>
      <c r="C190" s="13"/>
      <c r="D190" s="13"/>
      <c r="E190" s="13"/>
      <c r="F190" s="14"/>
      <c r="G190" s="15"/>
      <c r="H190" s="102"/>
    </row>
    <row r="191" spans="1:13" s="37" customFormat="1" ht="12.6" thickBot="1" x14ac:dyDescent="0.3">
      <c r="A191" s="88" t="s">
        <v>174</v>
      </c>
      <c r="B191" s="88"/>
      <c r="C191" s="89"/>
      <c r="D191" s="89"/>
      <c r="E191" s="89"/>
      <c r="F191" s="90"/>
      <c r="G191" s="91"/>
      <c r="H191" s="130">
        <f>H193+H208</f>
        <v>16344.48</v>
      </c>
    </row>
    <row r="192" spans="1:13" s="37" customFormat="1" x14ac:dyDescent="0.25">
      <c r="A192" s="49"/>
      <c r="B192" s="12"/>
      <c r="C192" s="13"/>
      <c r="D192" s="13"/>
      <c r="E192" s="13"/>
      <c r="F192" s="14"/>
      <c r="G192" s="15"/>
      <c r="H192" s="102"/>
    </row>
    <row r="193" spans="1:12" s="37" customFormat="1" x14ac:dyDescent="0.25">
      <c r="A193" s="93" t="s">
        <v>89</v>
      </c>
      <c r="B193" s="38"/>
      <c r="C193" s="94" t="s">
        <v>23</v>
      </c>
      <c r="D193" s="39"/>
      <c r="E193" s="39"/>
      <c r="F193" s="40"/>
      <c r="G193" s="41"/>
      <c r="H193" s="103">
        <f>SUM(H195:H203)</f>
        <v>12182.8</v>
      </c>
    </row>
    <row r="194" spans="1:12" s="37" customFormat="1" x14ac:dyDescent="0.25">
      <c r="A194" s="113"/>
      <c r="B194" s="12"/>
      <c r="C194" s="13"/>
      <c r="D194" s="13"/>
      <c r="E194" s="13"/>
      <c r="F194" s="14"/>
      <c r="G194" s="15"/>
      <c r="H194" s="102"/>
    </row>
    <row r="195" spans="1:12" s="37" customFormat="1" x14ac:dyDescent="0.25">
      <c r="A195" s="109" t="s">
        <v>90</v>
      </c>
      <c r="B195" s="26" t="s">
        <v>91</v>
      </c>
      <c r="C195" s="27" t="s">
        <v>87</v>
      </c>
      <c r="D195" s="27"/>
      <c r="E195" s="27"/>
      <c r="F195" s="28">
        <v>34</v>
      </c>
      <c r="G195" s="52">
        <v>194.5</v>
      </c>
      <c r="H195" s="104">
        <f>F195*G195</f>
        <v>6613</v>
      </c>
    </row>
    <row r="196" spans="1:12" s="37" customFormat="1" ht="24" x14ac:dyDescent="0.25">
      <c r="A196" s="110"/>
      <c r="B196" s="12"/>
      <c r="C196" s="202" t="s">
        <v>249</v>
      </c>
      <c r="D196" s="13"/>
      <c r="E196" s="13"/>
      <c r="F196" s="14"/>
      <c r="G196" s="15"/>
      <c r="H196" s="102"/>
    </row>
    <row r="197" spans="1:12" s="37" customFormat="1" x14ac:dyDescent="0.25">
      <c r="A197" s="110"/>
      <c r="B197" s="12"/>
      <c r="C197" s="203" t="s">
        <v>246</v>
      </c>
      <c r="D197" s="13"/>
      <c r="E197" s="13"/>
      <c r="F197" s="14"/>
      <c r="G197" s="15"/>
      <c r="H197" s="102"/>
    </row>
    <row r="198" spans="1:12" s="37" customFormat="1" x14ac:dyDescent="0.25">
      <c r="A198" s="110"/>
      <c r="B198" s="12"/>
      <c r="C198" s="121"/>
      <c r="D198" s="13"/>
      <c r="E198" s="13"/>
      <c r="F198" s="14"/>
      <c r="G198" s="15"/>
      <c r="H198" s="102"/>
    </row>
    <row r="199" spans="1:12" s="37" customFormat="1" x14ac:dyDescent="0.25">
      <c r="A199" s="109" t="s">
        <v>148</v>
      </c>
      <c r="B199" s="26" t="s">
        <v>91</v>
      </c>
      <c r="C199" s="27" t="s">
        <v>87</v>
      </c>
      <c r="D199" s="27"/>
      <c r="E199" s="27"/>
      <c r="F199" s="28">
        <v>34</v>
      </c>
      <c r="G199" s="52">
        <v>119.7</v>
      </c>
      <c r="H199" s="104">
        <f>F199*G199</f>
        <v>4069.8</v>
      </c>
    </row>
    <row r="200" spans="1:12" s="37" customFormat="1" ht="36" x14ac:dyDescent="0.25">
      <c r="A200" s="110"/>
      <c r="B200" s="12"/>
      <c r="C200" s="202" t="s">
        <v>248</v>
      </c>
      <c r="D200" s="13"/>
      <c r="E200" s="13"/>
      <c r="F200" s="14"/>
      <c r="G200" s="15"/>
      <c r="H200" s="102"/>
    </row>
    <row r="201" spans="1:12" s="37" customFormat="1" x14ac:dyDescent="0.25">
      <c r="A201" s="110"/>
      <c r="B201" s="12"/>
      <c r="C201" s="203" t="s">
        <v>247</v>
      </c>
      <c r="D201" s="13"/>
      <c r="E201" s="13"/>
      <c r="F201" s="14"/>
      <c r="G201" s="15"/>
      <c r="H201" s="102"/>
    </row>
    <row r="202" spans="1:12" x14ac:dyDescent="0.25">
      <c r="A202" s="110"/>
      <c r="B202" s="12"/>
      <c r="C202" s="13"/>
      <c r="D202" s="13"/>
      <c r="E202" s="13"/>
      <c r="F202" s="14"/>
      <c r="G202" s="15"/>
      <c r="H202" s="102"/>
      <c r="I202" s="1"/>
      <c r="J202" s="1"/>
      <c r="K202" s="1"/>
      <c r="L202" s="1"/>
    </row>
    <row r="203" spans="1:12" x14ac:dyDescent="0.25">
      <c r="A203" s="131" t="s">
        <v>184</v>
      </c>
      <c r="B203" s="132" t="s">
        <v>91</v>
      </c>
      <c r="C203" s="133" t="s">
        <v>181</v>
      </c>
      <c r="D203" s="133"/>
      <c r="E203" s="133"/>
      <c r="F203" s="160">
        <v>1</v>
      </c>
      <c r="G203" s="52">
        <v>1500</v>
      </c>
      <c r="H203" s="104">
        <f>F203*G203</f>
        <v>1500</v>
      </c>
      <c r="I203" s="1"/>
      <c r="J203" s="1"/>
      <c r="K203" s="1"/>
      <c r="L203" s="1"/>
    </row>
    <row r="204" spans="1:12" ht="48" x14ac:dyDescent="0.25">
      <c r="A204" s="208"/>
      <c r="B204" s="158"/>
      <c r="C204" s="202" t="s">
        <v>303</v>
      </c>
      <c r="D204" s="127"/>
      <c r="E204" s="127"/>
      <c r="F204" s="128"/>
      <c r="G204" s="159"/>
      <c r="H204" s="102"/>
    </row>
    <row r="205" spans="1:12" x14ac:dyDescent="0.25">
      <c r="A205" s="208"/>
      <c r="B205" s="158"/>
      <c r="C205" s="203" t="s">
        <v>186</v>
      </c>
      <c r="D205" s="127"/>
      <c r="E205" s="127"/>
      <c r="F205" s="128"/>
      <c r="G205" s="159"/>
      <c r="H205" s="102"/>
    </row>
    <row r="206" spans="1:12" x14ac:dyDescent="0.25">
      <c r="A206" s="208"/>
      <c r="B206" s="158"/>
      <c r="C206" s="203" t="s">
        <v>401</v>
      </c>
      <c r="D206" s="127"/>
      <c r="E206" s="127"/>
      <c r="F206" s="128"/>
      <c r="G206" s="159"/>
      <c r="H206" s="102"/>
    </row>
    <row r="207" spans="1:12" x14ac:dyDescent="0.25">
      <c r="A207" s="110"/>
      <c r="B207" s="12"/>
      <c r="C207" s="13"/>
      <c r="D207" s="13"/>
      <c r="E207" s="13"/>
      <c r="F207" s="14"/>
      <c r="G207" s="15"/>
      <c r="H207" s="102"/>
    </row>
    <row r="208" spans="1:12" x14ac:dyDescent="0.25">
      <c r="A208" s="93" t="s">
        <v>114</v>
      </c>
      <c r="B208" s="38"/>
      <c r="C208" s="94" t="s">
        <v>86</v>
      </c>
      <c r="D208" s="39"/>
      <c r="E208" s="39"/>
      <c r="F208" s="40"/>
      <c r="G208" s="41"/>
      <c r="H208" s="103">
        <f>SUM(H210:H241)</f>
        <v>4161.68</v>
      </c>
    </row>
    <row r="209" spans="1:9" x14ac:dyDescent="0.25">
      <c r="A209" s="113"/>
      <c r="B209" s="12"/>
      <c r="C209" s="13"/>
      <c r="D209" s="13"/>
      <c r="E209" s="13"/>
      <c r="F209" s="14"/>
      <c r="G209" s="15"/>
      <c r="H209" s="102"/>
    </row>
    <row r="210" spans="1:9" x14ac:dyDescent="0.25">
      <c r="A210" s="109" t="s">
        <v>115</v>
      </c>
      <c r="B210" s="26" t="s">
        <v>91</v>
      </c>
      <c r="C210" s="27" t="s">
        <v>197</v>
      </c>
      <c r="D210" s="27"/>
      <c r="E210" s="27"/>
      <c r="F210" s="28">
        <v>1</v>
      </c>
      <c r="G210" s="52">
        <f>295.58+178.96</f>
        <v>474.53999999999996</v>
      </c>
      <c r="H210" s="104">
        <f>F210*G210</f>
        <v>474.53999999999996</v>
      </c>
    </row>
    <row r="211" spans="1:9" ht="72" x14ac:dyDescent="0.25">
      <c r="A211" s="110"/>
      <c r="B211" s="12"/>
      <c r="C211" s="53" t="s">
        <v>296</v>
      </c>
      <c r="D211" s="13"/>
      <c r="E211" s="13"/>
      <c r="F211" s="14"/>
      <c r="G211" s="15"/>
      <c r="H211" s="102"/>
    </row>
    <row r="212" spans="1:9" x14ac:dyDescent="0.25">
      <c r="A212" s="110"/>
      <c r="B212" s="12"/>
      <c r="C212" s="162" t="s">
        <v>241</v>
      </c>
      <c r="D212" s="13"/>
      <c r="E212" s="13"/>
      <c r="F212" s="14"/>
      <c r="G212" s="15"/>
      <c r="H212" s="102"/>
      <c r="I212" s="162"/>
    </row>
    <row r="213" spans="1:9" x14ac:dyDescent="0.25">
      <c r="A213" s="110"/>
      <c r="B213" s="12"/>
      <c r="C213" s="162" t="s">
        <v>297</v>
      </c>
      <c r="D213" s="13"/>
      <c r="E213" s="13"/>
      <c r="F213" s="14"/>
      <c r="G213" s="15"/>
      <c r="H213" s="102"/>
      <c r="I213" s="162"/>
    </row>
    <row r="214" spans="1:9" x14ac:dyDescent="0.25">
      <c r="A214" s="110"/>
      <c r="B214" s="12"/>
      <c r="C214" s="13"/>
      <c r="D214" s="13"/>
      <c r="E214" s="13"/>
      <c r="F214" s="14"/>
      <c r="G214" s="15"/>
      <c r="H214" s="102"/>
    </row>
    <row r="215" spans="1:9" x14ac:dyDescent="0.25">
      <c r="A215" s="109" t="s">
        <v>116</v>
      </c>
      <c r="B215" s="26" t="s">
        <v>91</v>
      </c>
      <c r="C215" s="27" t="s">
        <v>198</v>
      </c>
      <c r="D215" s="27"/>
      <c r="E215" s="27"/>
      <c r="F215" s="28">
        <v>1</v>
      </c>
      <c r="G215" s="52">
        <f>295.58+100.83</f>
        <v>396.40999999999997</v>
      </c>
      <c r="H215" s="104">
        <f>F215*G215</f>
        <v>396.40999999999997</v>
      </c>
    </row>
    <row r="216" spans="1:9" ht="72" x14ac:dyDescent="0.25">
      <c r="A216" s="36"/>
      <c r="B216" s="12"/>
      <c r="C216" s="53" t="s">
        <v>219</v>
      </c>
      <c r="D216" s="13"/>
      <c r="E216" s="13"/>
      <c r="F216" s="14"/>
      <c r="G216" s="15"/>
      <c r="H216" s="102"/>
    </row>
    <row r="217" spans="1:9" x14ac:dyDescent="0.25">
      <c r="A217" s="36"/>
      <c r="B217" s="12"/>
      <c r="C217" s="162" t="s">
        <v>241</v>
      </c>
      <c r="D217" s="13"/>
      <c r="E217" s="13"/>
      <c r="F217" s="14"/>
      <c r="G217" s="15"/>
      <c r="H217" s="102"/>
    </row>
    <row r="218" spans="1:9" x14ac:dyDescent="0.25">
      <c r="A218" s="36"/>
      <c r="B218" s="12"/>
      <c r="C218" s="199" t="s">
        <v>242</v>
      </c>
      <c r="D218" s="13"/>
      <c r="E218" s="13"/>
      <c r="F218" s="14"/>
      <c r="G218" s="15"/>
      <c r="H218" s="102"/>
    </row>
    <row r="219" spans="1:9" x14ac:dyDescent="0.25">
      <c r="A219" s="36"/>
      <c r="B219" s="12"/>
      <c r="C219" s="13"/>
      <c r="D219" s="13"/>
      <c r="E219" s="13"/>
      <c r="F219" s="14"/>
      <c r="G219" s="15"/>
      <c r="H219" s="102"/>
    </row>
    <row r="220" spans="1:9" x14ac:dyDescent="0.25">
      <c r="A220" s="109" t="s">
        <v>117</v>
      </c>
      <c r="B220" s="26" t="s">
        <v>91</v>
      </c>
      <c r="C220" s="27" t="s">
        <v>238</v>
      </c>
      <c r="D220" s="27"/>
      <c r="E220" s="27"/>
      <c r="F220" s="28">
        <v>1</v>
      </c>
      <c r="G220" s="52">
        <v>537.28</v>
      </c>
      <c r="H220" s="104">
        <f>F220*G220</f>
        <v>537.28</v>
      </c>
    </row>
    <row r="221" spans="1:9" ht="96" x14ac:dyDescent="0.25">
      <c r="A221" s="122"/>
      <c r="B221" s="123"/>
      <c r="C221" s="53" t="s">
        <v>283</v>
      </c>
      <c r="D221" s="124"/>
      <c r="E221" s="124"/>
      <c r="F221" s="120"/>
      <c r="G221" s="15"/>
      <c r="H221" s="105"/>
    </row>
    <row r="222" spans="1:9" x14ac:dyDescent="0.25">
      <c r="A222" s="122"/>
      <c r="B222" s="123"/>
      <c r="C222" s="162" t="s">
        <v>189</v>
      </c>
      <c r="D222" s="124"/>
      <c r="E222" s="124"/>
      <c r="F222" s="120"/>
      <c r="G222" s="15"/>
      <c r="H222" s="105"/>
    </row>
    <row r="223" spans="1:9" x14ac:dyDescent="0.25">
      <c r="A223" s="36"/>
      <c r="B223" s="12"/>
      <c r="C223" s="13"/>
      <c r="D223" s="13"/>
      <c r="E223" s="13"/>
      <c r="F223" s="14"/>
      <c r="G223" s="15"/>
      <c r="H223" s="102"/>
    </row>
    <row r="224" spans="1:9" x14ac:dyDescent="0.25">
      <c r="A224" s="109" t="s">
        <v>118</v>
      </c>
      <c r="B224" s="26" t="s">
        <v>91</v>
      </c>
      <c r="C224" s="27" t="s">
        <v>282</v>
      </c>
      <c r="D224" s="27"/>
      <c r="E224" s="27"/>
      <c r="F224" s="28">
        <v>1</v>
      </c>
      <c r="G224" s="52">
        <v>317.45</v>
      </c>
      <c r="H224" s="104">
        <f>F224*G224</f>
        <v>317.45</v>
      </c>
    </row>
    <row r="225" spans="1:8" ht="72" x14ac:dyDescent="0.25">
      <c r="A225" s="122"/>
      <c r="B225" s="123"/>
      <c r="C225" s="53" t="s">
        <v>281</v>
      </c>
      <c r="D225" s="124"/>
      <c r="E225" s="124"/>
      <c r="F225" s="120"/>
      <c r="G225" s="15"/>
      <c r="H225" s="105"/>
    </row>
    <row r="226" spans="1:8" x14ac:dyDescent="0.25">
      <c r="A226" s="122"/>
      <c r="B226" s="123"/>
      <c r="C226" s="162" t="s">
        <v>189</v>
      </c>
      <c r="D226" s="124"/>
      <c r="E226" s="124"/>
      <c r="F226" s="120"/>
      <c r="G226" s="15"/>
      <c r="H226" s="105"/>
    </row>
    <row r="227" spans="1:8" x14ac:dyDescent="0.25">
      <c r="A227" s="122"/>
      <c r="B227" s="123"/>
      <c r="C227" s="124"/>
      <c r="D227" s="124"/>
      <c r="E227" s="124"/>
      <c r="F227" s="120"/>
      <c r="G227" s="15"/>
      <c r="H227" s="105"/>
    </row>
    <row r="228" spans="1:8" x14ac:dyDescent="0.25">
      <c r="A228" s="109" t="s">
        <v>187</v>
      </c>
      <c r="B228" s="26" t="s">
        <v>91</v>
      </c>
      <c r="C228" s="27" t="s">
        <v>192</v>
      </c>
      <c r="D228" s="27"/>
      <c r="E228" s="27"/>
      <c r="F228" s="28">
        <v>1</v>
      </c>
      <c r="G228" s="52">
        <v>300</v>
      </c>
      <c r="H228" s="104">
        <f>F228*G228</f>
        <v>300</v>
      </c>
    </row>
    <row r="229" spans="1:8" ht="24" x14ac:dyDescent="0.25">
      <c r="A229" s="122"/>
      <c r="B229" s="123"/>
      <c r="C229" s="53" t="s">
        <v>190</v>
      </c>
      <c r="D229" s="124"/>
      <c r="E229" s="124"/>
      <c r="F229" s="120"/>
      <c r="G229" s="15"/>
      <c r="H229" s="105"/>
    </row>
    <row r="230" spans="1:8" x14ac:dyDescent="0.25">
      <c r="A230" s="122"/>
      <c r="B230" s="123"/>
      <c r="C230" s="162" t="s">
        <v>193</v>
      </c>
      <c r="D230" s="124"/>
      <c r="E230" s="124"/>
      <c r="F230" s="120"/>
      <c r="G230" s="15"/>
      <c r="H230" s="105"/>
    </row>
    <row r="231" spans="1:8" x14ac:dyDescent="0.25">
      <c r="A231" s="122"/>
      <c r="B231" s="123"/>
      <c r="C231" s="124"/>
      <c r="D231" s="124"/>
      <c r="E231" s="124"/>
      <c r="F231" s="120"/>
      <c r="G231" s="15"/>
      <c r="H231" s="105"/>
    </row>
    <row r="232" spans="1:8" x14ac:dyDescent="0.25">
      <c r="A232" s="109" t="s">
        <v>188</v>
      </c>
      <c r="B232" s="26" t="s">
        <v>91</v>
      </c>
      <c r="C232" s="27" t="s">
        <v>285</v>
      </c>
      <c r="D232" s="27"/>
      <c r="E232" s="27"/>
      <c r="F232" s="28">
        <v>2</v>
      </c>
      <c r="G232" s="52">
        <v>300</v>
      </c>
      <c r="H232" s="104">
        <f>F232*G232</f>
        <v>600</v>
      </c>
    </row>
    <row r="233" spans="1:8" ht="24" x14ac:dyDescent="0.25">
      <c r="A233" s="122"/>
      <c r="B233" s="123"/>
      <c r="C233" s="53" t="s">
        <v>286</v>
      </c>
      <c r="D233" s="124"/>
      <c r="E233" s="124"/>
      <c r="F233" s="120"/>
      <c r="G233" s="15"/>
      <c r="H233" s="105"/>
    </row>
    <row r="234" spans="1:8" x14ac:dyDescent="0.25">
      <c r="A234" s="122"/>
      <c r="B234" s="123"/>
      <c r="C234" s="162" t="s">
        <v>288</v>
      </c>
      <c r="D234" s="124"/>
      <c r="E234" s="124"/>
      <c r="F234" s="120"/>
      <c r="G234" s="15"/>
      <c r="H234" s="105"/>
    </row>
    <row r="235" spans="1:8" x14ac:dyDescent="0.25">
      <c r="A235" s="122"/>
      <c r="B235" s="123"/>
      <c r="C235" s="162" t="s">
        <v>64</v>
      </c>
      <c r="D235" s="124"/>
      <c r="E235" s="124"/>
      <c r="F235" s="120"/>
      <c r="G235" s="15"/>
      <c r="H235" s="105"/>
    </row>
    <row r="236" spans="1:8" x14ac:dyDescent="0.25">
      <c r="A236" s="122"/>
      <c r="B236" s="123"/>
      <c r="C236" s="124"/>
      <c r="D236" s="124"/>
      <c r="E236" s="124"/>
      <c r="F236" s="120"/>
      <c r="G236" s="15"/>
      <c r="H236" s="105"/>
    </row>
    <row r="237" spans="1:8" x14ac:dyDescent="0.25">
      <c r="A237" s="131" t="s">
        <v>191</v>
      </c>
      <c r="B237" s="132" t="s">
        <v>91</v>
      </c>
      <c r="C237" s="133" t="s">
        <v>287</v>
      </c>
      <c r="D237" s="133"/>
      <c r="E237" s="133"/>
      <c r="F237" s="160">
        <v>2</v>
      </c>
      <c r="G237" s="52">
        <v>418</v>
      </c>
      <c r="H237" s="104">
        <f>F237*G237</f>
        <v>836</v>
      </c>
    </row>
    <row r="238" spans="1:8" ht="36" x14ac:dyDescent="0.25">
      <c r="A238" s="230"/>
      <c r="B238" s="226"/>
      <c r="C238" s="202" t="s">
        <v>302</v>
      </c>
      <c r="D238" s="224"/>
      <c r="E238" s="224"/>
      <c r="F238" s="212"/>
      <c r="G238" s="159"/>
      <c r="H238" s="105"/>
    </row>
    <row r="239" spans="1:8" x14ac:dyDescent="0.25">
      <c r="A239" s="230"/>
      <c r="B239" s="226"/>
      <c r="C239" s="203" t="s">
        <v>288</v>
      </c>
      <c r="D239" s="224"/>
      <c r="E239" s="224"/>
      <c r="F239" s="212">
        <v>2</v>
      </c>
      <c r="G239" s="159"/>
      <c r="H239" s="105"/>
    </row>
    <row r="240" spans="1:8" x14ac:dyDescent="0.25">
      <c r="A240" s="122"/>
      <c r="B240" s="123"/>
      <c r="C240" s="124"/>
      <c r="D240" s="124"/>
      <c r="E240" s="124"/>
      <c r="F240" s="120"/>
      <c r="G240" s="15"/>
      <c r="H240" s="105"/>
    </row>
    <row r="241" spans="1:10" x14ac:dyDescent="0.25">
      <c r="A241" s="109" t="s">
        <v>284</v>
      </c>
      <c r="B241" s="26" t="s">
        <v>91</v>
      </c>
      <c r="C241" s="27" t="s">
        <v>194</v>
      </c>
      <c r="D241" s="27"/>
      <c r="E241" s="27"/>
      <c r="F241" s="28">
        <v>1</v>
      </c>
      <c r="G241" s="52">
        <v>700</v>
      </c>
      <c r="H241" s="104">
        <f>F241*G241</f>
        <v>700</v>
      </c>
    </row>
    <row r="242" spans="1:10" ht="48" x14ac:dyDescent="0.25">
      <c r="A242" s="122"/>
      <c r="B242" s="123"/>
      <c r="C242" s="53" t="s">
        <v>195</v>
      </c>
      <c r="D242" s="124"/>
      <c r="E242" s="124"/>
      <c r="F242" s="120"/>
      <c r="G242" s="15"/>
      <c r="H242" s="105"/>
    </row>
    <row r="243" spans="1:10" x14ac:dyDescent="0.25">
      <c r="A243" s="122"/>
      <c r="B243" s="123"/>
      <c r="C243" s="162" t="s">
        <v>196</v>
      </c>
      <c r="D243" s="124"/>
      <c r="E243" s="124"/>
      <c r="F243" s="120"/>
      <c r="G243" s="15"/>
      <c r="H243" s="105"/>
    </row>
    <row r="244" spans="1:10" ht="12.6" thickBot="1" x14ac:dyDescent="0.3">
      <c r="A244" s="36"/>
      <c r="B244" s="12"/>
      <c r="C244" s="13"/>
      <c r="D244" s="13"/>
      <c r="E244" s="13"/>
      <c r="F244" s="14"/>
      <c r="G244" s="15"/>
      <c r="H244" s="102"/>
    </row>
    <row r="245" spans="1:10" ht="12.6" thickBot="1" x14ac:dyDescent="0.3">
      <c r="A245" s="88" t="s">
        <v>175</v>
      </c>
      <c r="B245" s="88"/>
      <c r="C245" s="89"/>
      <c r="D245" s="89"/>
      <c r="E245" s="89"/>
      <c r="F245" s="90"/>
      <c r="G245" s="91"/>
      <c r="H245" s="130">
        <f>H247+H260</f>
        <v>4605.5</v>
      </c>
    </row>
    <row r="246" spans="1:10" x14ac:dyDescent="0.25">
      <c r="A246" s="49"/>
      <c r="B246" s="12"/>
      <c r="C246" s="13"/>
      <c r="D246" s="13"/>
      <c r="E246" s="13"/>
      <c r="F246" s="14"/>
      <c r="G246" s="15"/>
      <c r="H246" s="102"/>
    </row>
    <row r="247" spans="1:10" x14ac:dyDescent="0.25">
      <c r="A247" s="93" t="s">
        <v>149</v>
      </c>
      <c r="B247" s="38"/>
      <c r="C247" s="94" t="s">
        <v>205</v>
      </c>
      <c r="D247" s="39"/>
      <c r="E247" s="39"/>
      <c r="F247" s="40"/>
      <c r="G247" s="41"/>
      <c r="H247" s="103">
        <f>SUM(H249:H254)</f>
        <v>3950</v>
      </c>
    </row>
    <row r="248" spans="1:10" x14ac:dyDescent="0.25">
      <c r="A248" s="49"/>
      <c r="B248" s="12"/>
      <c r="C248" s="13"/>
      <c r="D248" s="13"/>
      <c r="E248" s="13"/>
      <c r="F248" s="14"/>
      <c r="G248" s="15"/>
      <c r="H248" s="102"/>
    </row>
    <row r="249" spans="1:10" x14ac:dyDescent="0.25">
      <c r="A249" s="109" t="s">
        <v>150</v>
      </c>
      <c r="B249" s="26" t="s">
        <v>91</v>
      </c>
      <c r="C249" s="27" t="s">
        <v>207</v>
      </c>
      <c r="D249" s="27"/>
      <c r="E249" s="27"/>
      <c r="F249" s="28">
        <v>1</v>
      </c>
      <c r="G249" s="52">
        <v>1750</v>
      </c>
      <c r="H249" s="104">
        <f>F249*G249</f>
        <v>1750</v>
      </c>
    </row>
    <row r="250" spans="1:10" ht="60" x14ac:dyDescent="0.25">
      <c r="A250" s="145"/>
      <c r="B250" s="12"/>
      <c r="C250" s="13" t="s">
        <v>240</v>
      </c>
      <c r="D250" s="13"/>
      <c r="E250" s="13"/>
      <c r="F250" s="14"/>
      <c r="G250" s="15"/>
      <c r="H250" s="102"/>
    </row>
    <row r="251" spans="1:10" x14ac:dyDescent="0.25">
      <c r="A251" s="262"/>
      <c r="B251" s="12"/>
      <c r="C251" s="162" t="s">
        <v>392</v>
      </c>
      <c r="D251" s="13"/>
      <c r="E251" s="13"/>
      <c r="F251" s="14"/>
      <c r="G251" s="15"/>
      <c r="H251" s="102"/>
      <c r="I251" s="10">
        <v>922.22</v>
      </c>
    </row>
    <row r="252" spans="1:10" x14ac:dyDescent="0.25">
      <c r="A252" s="262"/>
      <c r="B252" s="12"/>
      <c r="C252" s="162" t="s">
        <v>391</v>
      </c>
      <c r="D252" s="13"/>
      <c r="E252" s="13"/>
      <c r="F252" s="14"/>
      <c r="G252" s="15"/>
      <c r="H252" s="102"/>
      <c r="I252" s="10">
        <v>435.78</v>
      </c>
      <c r="J252" s="10">
        <f>I251+I252</f>
        <v>1358</v>
      </c>
    </row>
    <row r="253" spans="1:10" x14ac:dyDescent="0.25">
      <c r="A253" s="145"/>
      <c r="B253" s="12"/>
      <c r="C253" s="13"/>
      <c r="D253" s="13"/>
      <c r="E253" s="13"/>
      <c r="F253" s="14"/>
      <c r="G253" s="15"/>
      <c r="H253" s="102"/>
    </row>
    <row r="254" spans="1:10" x14ac:dyDescent="0.25">
      <c r="A254" s="109" t="s">
        <v>185</v>
      </c>
      <c r="B254" s="26" t="s">
        <v>91</v>
      </c>
      <c r="C254" s="27" t="s">
        <v>220</v>
      </c>
      <c r="D254" s="27"/>
      <c r="E254" s="27"/>
      <c r="F254" s="28">
        <v>1</v>
      </c>
      <c r="G254" s="52">
        <v>2200</v>
      </c>
      <c r="H254" s="104">
        <f>F254*G254</f>
        <v>2200</v>
      </c>
    </row>
    <row r="255" spans="1:10" ht="168" x14ac:dyDescent="0.25">
      <c r="A255" s="145"/>
      <c r="B255" s="12"/>
      <c r="C255" s="13" t="s">
        <v>396</v>
      </c>
      <c r="D255" s="13"/>
      <c r="E255" s="13"/>
      <c r="F255" s="14"/>
      <c r="G255" s="15"/>
      <c r="H255" s="102"/>
    </row>
    <row r="256" spans="1:10" x14ac:dyDescent="0.25">
      <c r="A256" s="145"/>
      <c r="B256" s="12"/>
      <c r="C256" s="97" t="s">
        <v>393</v>
      </c>
      <c r="D256" s="13"/>
      <c r="E256" s="13"/>
      <c r="F256" s="14"/>
      <c r="G256" s="15"/>
      <c r="H256" s="102"/>
      <c r="I256" s="156">
        <f>'RESUM MOB LOT2'!F20</f>
        <v>33950</v>
      </c>
    </row>
    <row r="257" spans="1:10" ht="24" x14ac:dyDescent="0.25">
      <c r="A257" s="122"/>
      <c r="B257" s="123"/>
      <c r="C257" s="162" t="s">
        <v>394</v>
      </c>
      <c r="D257" s="124"/>
      <c r="E257" s="124"/>
      <c r="F257" s="120"/>
      <c r="G257" s="105"/>
      <c r="H257" s="105"/>
    </row>
    <row r="258" spans="1:10" ht="24" x14ac:dyDescent="0.25">
      <c r="A258" s="122"/>
      <c r="B258" s="123"/>
      <c r="C258" s="162" t="s">
        <v>395</v>
      </c>
      <c r="D258" s="124"/>
      <c r="E258" s="124"/>
      <c r="F258" s="120"/>
      <c r="G258" s="105"/>
      <c r="H258" s="105"/>
    </row>
    <row r="259" spans="1:10" x14ac:dyDescent="0.25">
      <c r="A259" s="145"/>
      <c r="B259" s="12"/>
      <c r="C259" s="13"/>
      <c r="D259" s="13"/>
      <c r="E259" s="13"/>
      <c r="F259" s="14"/>
      <c r="G259" s="15"/>
      <c r="H259" s="102"/>
    </row>
    <row r="260" spans="1:10" x14ac:dyDescent="0.25">
      <c r="A260" s="93" t="s">
        <v>206</v>
      </c>
      <c r="B260" s="38"/>
      <c r="C260" s="94" t="s">
        <v>244</v>
      </c>
      <c r="D260" s="39"/>
      <c r="E260" s="39"/>
      <c r="F260" s="40"/>
      <c r="G260" s="41"/>
      <c r="H260" s="103">
        <f>SUM(H262:H274)</f>
        <v>655.5</v>
      </c>
    </row>
    <row r="261" spans="1:10" x14ac:dyDescent="0.25">
      <c r="A261" s="145"/>
      <c r="B261" s="12"/>
      <c r="C261" s="13"/>
      <c r="D261" s="13"/>
      <c r="E261" s="13"/>
      <c r="F261" s="14"/>
      <c r="G261" s="15"/>
      <c r="H261" s="102"/>
    </row>
    <row r="262" spans="1:10" x14ac:dyDescent="0.25">
      <c r="A262" s="109" t="s">
        <v>235</v>
      </c>
      <c r="B262" s="26" t="s">
        <v>91</v>
      </c>
      <c r="C262" s="27" t="s">
        <v>237</v>
      </c>
      <c r="D262" s="27"/>
      <c r="E262" s="27"/>
      <c r="F262" s="28">
        <v>1</v>
      </c>
      <c r="G262" s="52">
        <v>150</v>
      </c>
      <c r="H262" s="104">
        <f>F262*G262</f>
        <v>150</v>
      </c>
    </row>
    <row r="263" spans="1:10" ht="24" x14ac:dyDescent="0.25">
      <c r="A263" s="36"/>
      <c r="B263" s="12"/>
      <c r="C263" s="13" t="s">
        <v>243</v>
      </c>
      <c r="D263" s="13"/>
      <c r="E263" s="13"/>
      <c r="F263" s="14"/>
      <c r="G263" s="15"/>
      <c r="H263" s="102"/>
    </row>
    <row r="264" spans="1:10" x14ac:dyDescent="0.25">
      <c r="A264" s="36"/>
      <c r="B264" s="12"/>
      <c r="C264" s="162"/>
      <c r="D264" s="13"/>
      <c r="E264" s="13"/>
      <c r="F264" s="14"/>
      <c r="G264" s="15"/>
      <c r="H264" s="102"/>
    </row>
    <row r="265" spans="1:10" x14ac:dyDescent="0.25">
      <c r="A265" s="109" t="s">
        <v>289</v>
      </c>
      <c r="B265" s="26" t="s">
        <v>91</v>
      </c>
      <c r="C265" s="133" t="s">
        <v>251</v>
      </c>
      <c r="D265" s="27"/>
      <c r="E265" s="27"/>
      <c r="F265" s="28">
        <v>1</v>
      </c>
      <c r="G265" s="52">
        <v>200</v>
      </c>
      <c r="H265" s="104">
        <f>F265*G265</f>
        <v>200</v>
      </c>
    </row>
    <row r="266" spans="1:10" x14ac:dyDescent="0.25">
      <c r="A266" s="36"/>
      <c r="B266" s="12"/>
      <c r="C266" s="13" t="s">
        <v>252</v>
      </c>
      <c r="D266" s="13"/>
      <c r="E266" s="13"/>
      <c r="F266" s="14"/>
      <c r="G266" s="15"/>
      <c r="H266" s="102"/>
    </row>
    <row r="267" spans="1:10" x14ac:dyDescent="0.25">
      <c r="A267" s="36"/>
      <c r="B267" s="12"/>
      <c r="C267" s="162" t="s">
        <v>253</v>
      </c>
      <c r="D267" s="13"/>
      <c r="E267" s="13"/>
      <c r="F267" s="14"/>
      <c r="G267" s="15"/>
      <c r="H267" s="102"/>
    </row>
    <row r="268" spans="1:10" x14ac:dyDescent="0.25">
      <c r="A268" s="36"/>
      <c r="B268" s="12"/>
      <c r="C268" s="162"/>
      <c r="D268" s="13"/>
      <c r="E268" s="13"/>
      <c r="F268" s="14"/>
      <c r="G268" s="15"/>
      <c r="H268" s="102"/>
    </row>
    <row r="269" spans="1:10" x14ac:dyDescent="0.25">
      <c r="A269" s="36"/>
      <c r="B269" s="12"/>
      <c r="C269" s="162"/>
      <c r="D269" s="13"/>
      <c r="E269" s="13"/>
      <c r="F269" s="14"/>
      <c r="G269" s="15"/>
      <c r="H269" s="102"/>
      <c r="J269" s="125"/>
    </row>
    <row r="270" spans="1:10" x14ac:dyDescent="0.25">
      <c r="A270" s="109" t="s">
        <v>298</v>
      </c>
      <c r="B270" s="26" t="s">
        <v>56</v>
      </c>
      <c r="C270" s="133" t="s">
        <v>301</v>
      </c>
      <c r="D270" s="27"/>
      <c r="E270" s="27"/>
      <c r="F270" s="28">
        <f>F272</f>
        <v>13</v>
      </c>
      <c r="G270" s="52">
        <v>11.5</v>
      </c>
      <c r="H270" s="104">
        <f>F270*G270</f>
        <v>149.5</v>
      </c>
    </row>
    <row r="271" spans="1:10" ht="24" x14ac:dyDescent="0.25">
      <c r="A271" s="36"/>
      <c r="B271" s="12"/>
      <c r="C271" s="13" t="s">
        <v>300</v>
      </c>
      <c r="D271" s="13"/>
      <c r="E271" s="13"/>
      <c r="F271" s="14"/>
      <c r="G271" s="15"/>
      <c r="H271" s="102"/>
    </row>
    <row r="272" spans="1:10" x14ac:dyDescent="0.25">
      <c r="A272" s="36"/>
      <c r="B272" s="12"/>
      <c r="C272" s="162" t="s">
        <v>299</v>
      </c>
      <c r="D272" s="13"/>
      <c r="E272" s="13"/>
      <c r="F272" s="14">
        <v>13</v>
      </c>
      <c r="G272" s="15"/>
      <c r="H272" s="102"/>
      <c r="I272" s="209">
        <f>'RESUM obCIVIL LOT1'!E55</f>
        <v>66763.288648114292</v>
      </c>
    </row>
    <row r="273" spans="1:9" x14ac:dyDescent="0.25">
      <c r="A273" s="36"/>
      <c r="B273" s="12"/>
      <c r="C273" s="162"/>
      <c r="D273" s="13"/>
      <c r="E273" s="13"/>
      <c r="F273" s="14"/>
      <c r="G273" s="15"/>
      <c r="H273" s="102"/>
      <c r="I273" s="209"/>
    </row>
    <row r="274" spans="1:9" x14ac:dyDescent="0.25">
      <c r="A274" s="109" t="s">
        <v>306</v>
      </c>
      <c r="B274" s="26" t="s">
        <v>91</v>
      </c>
      <c r="C274" s="133" t="s">
        <v>307</v>
      </c>
      <c r="D274" s="27"/>
      <c r="E274" s="27"/>
      <c r="F274" s="28">
        <v>1</v>
      </c>
      <c r="G274" s="52">
        <f>78*2</f>
        <v>156</v>
      </c>
      <c r="H274" s="104">
        <f>F274*G274</f>
        <v>156</v>
      </c>
      <c r="I274" s="209"/>
    </row>
    <row r="275" spans="1:9" x14ac:dyDescent="0.25">
      <c r="A275" s="36"/>
      <c r="B275" s="12"/>
      <c r="C275" s="13" t="s">
        <v>308</v>
      </c>
      <c r="D275" s="13"/>
      <c r="E275" s="13"/>
      <c r="F275" s="14"/>
      <c r="G275" s="15"/>
      <c r="H275" s="102"/>
      <c r="I275" s="209"/>
    </row>
    <row r="276" spans="1:9" ht="12.6" thickBot="1" x14ac:dyDescent="0.3">
      <c r="A276" s="36"/>
      <c r="B276" s="12"/>
      <c r="C276" s="162"/>
      <c r="D276" s="13"/>
      <c r="E276" s="13"/>
      <c r="F276" s="14"/>
      <c r="G276" s="15"/>
      <c r="H276" s="102"/>
    </row>
    <row r="277" spans="1:9" ht="14.4" thickBot="1" x14ac:dyDescent="0.3">
      <c r="A277" s="167"/>
      <c r="B277" s="167"/>
      <c r="C277" s="167"/>
      <c r="D277" s="167"/>
      <c r="E277" s="167"/>
      <c r="F277" s="256"/>
      <c r="G277" s="266" t="s">
        <v>411</v>
      </c>
      <c r="H277" s="267">
        <f>H245+H191+H110+H95+H89+H70+H24+H9</f>
        <v>66763.288648114292</v>
      </c>
    </row>
    <row r="278" spans="1:9" x14ac:dyDescent="0.25">
      <c r="A278" s="258"/>
      <c r="B278" s="258"/>
      <c r="C278" s="258"/>
      <c r="D278" s="258"/>
      <c r="E278" s="258"/>
      <c r="F278" s="259"/>
      <c r="G278" s="259"/>
      <c r="H278" s="260"/>
    </row>
    <row r="279" spans="1:9" ht="15.6" x14ac:dyDescent="0.25">
      <c r="A279" s="237" t="s">
        <v>371</v>
      </c>
      <c r="B279" s="238"/>
      <c r="C279" s="238"/>
      <c r="D279" s="238"/>
      <c r="E279" s="238"/>
      <c r="F279" s="239"/>
      <c r="G279" s="239"/>
      <c r="H279" s="261">
        <f>H303</f>
        <v>33950</v>
      </c>
    </row>
    <row r="280" spans="1:9" ht="15.6" x14ac:dyDescent="0.25">
      <c r="A280" s="215"/>
      <c r="B280" s="149"/>
      <c r="C280" s="149"/>
      <c r="D280" s="149"/>
      <c r="E280" s="149"/>
      <c r="F280" s="206"/>
      <c r="G280" s="206"/>
      <c r="H280" s="207"/>
    </row>
    <row r="281" spans="1:9" x14ac:dyDescent="0.25">
      <c r="A281" s="16" t="s">
        <v>0</v>
      </c>
      <c r="B281" s="17" t="s">
        <v>43</v>
      </c>
      <c r="C281" s="18" t="s">
        <v>41</v>
      </c>
      <c r="D281" s="18"/>
      <c r="E281" s="18"/>
      <c r="F281" s="19" t="s">
        <v>42</v>
      </c>
      <c r="G281" s="20" t="s">
        <v>6</v>
      </c>
      <c r="H281" s="100" t="s">
        <v>7</v>
      </c>
    </row>
    <row r="282" spans="1:9" x14ac:dyDescent="0.25">
      <c r="A282" s="216"/>
      <c r="B282" s="221"/>
      <c r="C282" s="217"/>
      <c r="D282" s="217"/>
      <c r="E282" s="217"/>
      <c r="F282" s="218"/>
      <c r="G282" s="219"/>
      <c r="H282" s="220"/>
    </row>
    <row r="283" spans="1:9" x14ac:dyDescent="0.25">
      <c r="A283" s="240" t="s">
        <v>365</v>
      </c>
      <c r="B283" s="240"/>
      <c r="C283" s="241"/>
      <c r="D283" s="242"/>
      <c r="E283" s="242"/>
      <c r="F283" s="243"/>
      <c r="G283" s="244"/>
      <c r="H283" s="245">
        <f>SUM(H285:H293)</f>
        <v>30600</v>
      </c>
    </row>
    <row r="284" spans="1:9" x14ac:dyDescent="0.25">
      <c r="A284" s="163"/>
      <c r="B284" s="164"/>
      <c r="C284" s="124"/>
      <c r="D284" s="121"/>
      <c r="E284" s="121"/>
      <c r="F284" s="123"/>
      <c r="G284" s="165"/>
      <c r="H284" s="102"/>
    </row>
    <row r="285" spans="1:9" x14ac:dyDescent="0.25">
      <c r="A285" s="109" t="s">
        <v>290</v>
      </c>
      <c r="B285" s="26" t="s">
        <v>91</v>
      </c>
      <c r="C285" s="27" t="s">
        <v>236</v>
      </c>
      <c r="D285" s="27"/>
      <c r="E285" s="27"/>
      <c r="F285" s="28">
        <v>1</v>
      </c>
      <c r="G285" s="52">
        <v>8200</v>
      </c>
      <c r="H285" s="104">
        <f>F285*G285</f>
        <v>8200</v>
      </c>
    </row>
    <row r="286" spans="1:9" ht="60" x14ac:dyDescent="0.25">
      <c r="A286" s="122"/>
      <c r="B286" s="123"/>
      <c r="C286" s="13" t="s">
        <v>399</v>
      </c>
      <c r="D286" s="124"/>
      <c r="E286" s="124"/>
      <c r="F286" s="120"/>
      <c r="G286" s="105"/>
      <c r="H286" s="105"/>
    </row>
    <row r="287" spans="1:9" x14ac:dyDescent="0.25">
      <c r="A287" s="122"/>
      <c r="B287" s="123"/>
      <c r="C287" s="97" t="s">
        <v>397</v>
      </c>
      <c r="D287" s="124"/>
      <c r="E287" s="124"/>
      <c r="F287" s="120"/>
      <c r="G287" s="105"/>
      <c r="H287" s="105"/>
    </row>
    <row r="288" spans="1:9" x14ac:dyDescent="0.25">
      <c r="A288" s="149"/>
      <c r="B288" s="149"/>
      <c r="C288" s="149"/>
      <c r="D288" s="149"/>
      <c r="E288" s="149"/>
      <c r="F288" s="206"/>
      <c r="G288" s="206"/>
      <c r="H288" s="207"/>
    </row>
    <row r="289" spans="1:13" x14ac:dyDescent="0.25">
      <c r="A289" s="109" t="s">
        <v>291</v>
      </c>
      <c r="B289" s="26" t="s">
        <v>91</v>
      </c>
      <c r="C289" s="27" t="s">
        <v>292</v>
      </c>
      <c r="D289" s="27"/>
      <c r="E289" s="27"/>
      <c r="F289" s="160">
        <v>1</v>
      </c>
      <c r="G289" s="52">
        <v>12200</v>
      </c>
      <c r="H289" s="104">
        <f>F289*G289</f>
        <v>12200</v>
      </c>
    </row>
    <row r="290" spans="1:13" ht="72" x14ac:dyDescent="0.25">
      <c r="A290" s="122"/>
      <c r="B290" s="123"/>
      <c r="C290" s="13" t="s">
        <v>400</v>
      </c>
      <c r="D290" s="124"/>
      <c r="E290" s="124"/>
      <c r="F290" s="212"/>
      <c r="G290" s="105"/>
      <c r="H290" s="105"/>
    </row>
    <row r="291" spans="1:13" x14ac:dyDescent="0.25">
      <c r="A291" s="122"/>
      <c r="B291" s="123"/>
      <c r="C291" s="97" t="s">
        <v>397</v>
      </c>
      <c r="D291" s="124"/>
      <c r="E291" s="124"/>
      <c r="F291" s="212"/>
      <c r="G291" s="105"/>
      <c r="H291" s="105"/>
    </row>
    <row r="292" spans="1:13" x14ac:dyDescent="0.25">
      <c r="A292" s="122"/>
      <c r="B292" s="123"/>
      <c r="C292" s="13"/>
      <c r="D292" s="124"/>
      <c r="E292" s="124"/>
      <c r="F292" s="212"/>
      <c r="G292" s="105"/>
      <c r="H292" s="105"/>
    </row>
    <row r="293" spans="1:13" x14ac:dyDescent="0.25">
      <c r="A293" s="109" t="s">
        <v>293</v>
      </c>
      <c r="B293" s="26" t="s">
        <v>91</v>
      </c>
      <c r="C293" s="27" t="s">
        <v>398</v>
      </c>
      <c r="D293" s="27"/>
      <c r="E293" s="27"/>
      <c r="F293" s="160">
        <v>1</v>
      </c>
      <c r="G293" s="52">
        <v>10200</v>
      </c>
      <c r="H293" s="104">
        <f>F293*G293</f>
        <v>10200</v>
      </c>
    </row>
    <row r="294" spans="1:13" ht="36" x14ac:dyDescent="0.25">
      <c r="A294" s="122"/>
      <c r="B294" s="123"/>
      <c r="C294" s="13" t="s">
        <v>414</v>
      </c>
      <c r="D294" s="124"/>
      <c r="E294" s="124"/>
      <c r="F294" s="120"/>
      <c r="G294" s="105"/>
      <c r="H294" s="105"/>
    </row>
    <row r="295" spans="1:13" ht="48" x14ac:dyDescent="0.25">
      <c r="A295" s="122"/>
      <c r="B295" s="123"/>
      <c r="C295" s="13" t="s">
        <v>413</v>
      </c>
      <c r="D295" s="124"/>
      <c r="E295" s="124"/>
      <c r="F295" s="120"/>
      <c r="G295" s="105"/>
      <c r="H295" s="105"/>
    </row>
    <row r="296" spans="1:13" x14ac:dyDescent="0.25">
      <c r="A296" s="122"/>
      <c r="B296" s="123"/>
      <c r="C296" s="97" t="s">
        <v>397</v>
      </c>
      <c r="D296" s="124"/>
      <c r="E296" s="124"/>
      <c r="F296" s="120"/>
      <c r="G296" s="105"/>
      <c r="H296" s="105"/>
    </row>
    <row r="297" spans="1:13" x14ac:dyDescent="0.25">
      <c r="A297" s="122"/>
      <c r="B297" s="123"/>
      <c r="C297" s="13"/>
      <c r="D297" s="124"/>
      <c r="E297" s="124"/>
      <c r="F297" s="120"/>
      <c r="G297" s="105"/>
      <c r="H297" s="105"/>
    </row>
    <row r="298" spans="1:13" x14ac:dyDescent="0.25">
      <c r="A298" s="240" t="s">
        <v>366</v>
      </c>
      <c r="B298" s="240"/>
      <c r="C298" s="241"/>
      <c r="D298" s="242"/>
      <c r="E298" s="242"/>
      <c r="F298" s="243"/>
      <c r="G298" s="244"/>
      <c r="H298" s="245">
        <f>SUM(H300)</f>
        <v>3350</v>
      </c>
    </row>
    <row r="299" spans="1:13" x14ac:dyDescent="0.25">
      <c r="A299" s="222"/>
      <c r="B299" s="223"/>
      <c r="C299" s="224"/>
      <c r="D299" s="225"/>
      <c r="E299" s="225"/>
      <c r="F299" s="226"/>
      <c r="G299" s="227"/>
      <c r="H299" s="102"/>
    </row>
    <row r="300" spans="1:13" x14ac:dyDescent="0.25">
      <c r="A300" s="109" t="s">
        <v>294</v>
      </c>
      <c r="B300" s="26" t="s">
        <v>91</v>
      </c>
      <c r="C300" s="27" t="s">
        <v>367</v>
      </c>
      <c r="D300" s="27"/>
      <c r="E300" s="27"/>
      <c r="F300" s="160"/>
      <c r="G300" s="161"/>
      <c r="H300" s="104">
        <v>3350</v>
      </c>
      <c r="I300" s="209"/>
    </row>
    <row r="301" spans="1:13" x14ac:dyDescent="0.25">
      <c r="A301" s="122"/>
      <c r="B301" s="123"/>
      <c r="C301" s="13" t="s">
        <v>382</v>
      </c>
      <c r="D301" s="124"/>
      <c r="E301" s="124"/>
      <c r="F301" s="120"/>
      <c r="G301" s="105"/>
      <c r="H301" s="105"/>
      <c r="I301" s="209"/>
    </row>
    <row r="302" spans="1:13" ht="12.6" thickBot="1" x14ac:dyDescent="0.3">
      <c r="A302" s="122"/>
      <c r="B302" s="123"/>
      <c r="C302" s="229"/>
      <c r="D302" s="124"/>
      <c r="E302" s="124"/>
      <c r="F302" s="120"/>
      <c r="G302" s="105"/>
      <c r="H302" s="105"/>
    </row>
    <row r="303" spans="1:13" ht="14.4" thickBot="1" x14ac:dyDescent="0.3">
      <c r="A303" s="246"/>
      <c r="B303" s="246"/>
      <c r="C303" s="246"/>
      <c r="D303" s="246"/>
      <c r="E303" s="246"/>
      <c r="F303" s="247"/>
      <c r="G303" s="266" t="s">
        <v>410</v>
      </c>
      <c r="H303" s="267">
        <f>H283+H298</f>
        <v>33950</v>
      </c>
      <c r="J303" s="1" t="s">
        <v>311</v>
      </c>
      <c r="L303" s="211">
        <v>872.34</v>
      </c>
      <c r="M303" s="200">
        <f>L303/6</f>
        <v>145.39000000000001</v>
      </c>
    </row>
    <row r="304" spans="1:13" x14ac:dyDescent="0.25">
      <c r="A304" s="122"/>
      <c r="B304" s="123"/>
      <c r="C304" s="124"/>
      <c r="D304" s="124"/>
      <c r="E304" s="124"/>
      <c r="F304" s="120"/>
      <c r="G304" s="105"/>
      <c r="H304" s="105"/>
    </row>
    <row r="305" spans="1:9" ht="15.6" x14ac:dyDescent="0.25">
      <c r="A305" s="237" t="s">
        <v>374</v>
      </c>
      <c r="B305" s="238"/>
      <c r="C305" s="238"/>
      <c r="D305" s="238"/>
      <c r="E305" s="238"/>
      <c r="F305" s="239"/>
      <c r="G305" s="239"/>
      <c r="H305" s="261">
        <f>H383</f>
        <v>27904.119324999996</v>
      </c>
      <c r="I305" s="205"/>
    </row>
    <row r="306" spans="1:9" ht="12.6" customHeight="1" x14ac:dyDescent="0.25">
      <c r="A306" s="215"/>
      <c r="B306" s="149"/>
      <c r="C306" s="149"/>
      <c r="D306" s="149"/>
      <c r="E306" s="149"/>
      <c r="F306" s="206"/>
      <c r="G306" s="206"/>
      <c r="H306" s="207"/>
    </row>
    <row r="307" spans="1:9" ht="12.6" customHeight="1" x14ac:dyDescent="0.25">
      <c r="A307" s="16" t="s">
        <v>0</v>
      </c>
      <c r="B307" s="17" t="s">
        <v>43</v>
      </c>
      <c r="C307" s="18" t="s">
        <v>41</v>
      </c>
      <c r="D307" s="18"/>
      <c r="E307" s="18"/>
      <c r="F307" s="19" t="s">
        <v>42</v>
      </c>
      <c r="G307" s="20" t="s">
        <v>6</v>
      </c>
      <c r="H307" s="100" t="s">
        <v>7</v>
      </c>
    </row>
    <row r="308" spans="1:9" x14ac:dyDescent="0.25">
      <c r="H308" s="10"/>
    </row>
    <row r="309" spans="1:9" x14ac:dyDescent="0.25">
      <c r="A309" s="240" t="s">
        <v>376</v>
      </c>
      <c r="B309" s="240"/>
      <c r="C309" s="241"/>
      <c r="D309" s="242"/>
      <c r="E309" s="242"/>
      <c r="F309" s="243"/>
      <c r="G309" s="244"/>
      <c r="H309" s="245">
        <f>SUM(H311:H365)/2</f>
        <v>21213.949999999997</v>
      </c>
      <c r="I309" s="205">
        <f>H311+H321+H333+H347</f>
        <v>21213.950000000004</v>
      </c>
    </row>
    <row r="310" spans="1:9" x14ac:dyDescent="0.25">
      <c r="A310" s="222"/>
      <c r="B310" s="222"/>
      <c r="C310" s="224"/>
      <c r="D310" s="225"/>
      <c r="E310" s="225"/>
      <c r="F310" s="226"/>
      <c r="G310" s="227"/>
      <c r="H310" s="102"/>
    </row>
    <row r="311" spans="1:9" x14ac:dyDescent="0.25">
      <c r="A311" s="93" t="s">
        <v>313</v>
      </c>
      <c r="B311" s="38"/>
      <c r="C311" s="94" t="s">
        <v>314</v>
      </c>
      <c r="D311" s="39"/>
      <c r="E311" s="39"/>
      <c r="F311" s="40"/>
      <c r="G311" s="41"/>
      <c r="H311" s="214">
        <f>SUM(H313:H317)</f>
        <v>4146</v>
      </c>
    </row>
    <row r="312" spans="1:9" x14ac:dyDescent="0.25">
      <c r="A312" s="122"/>
      <c r="B312" s="123"/>
      <c r="C312" s="124"/>
      <c r="D312" s="124"/>
      <c r="E312" s="124"/>
      <c r="F312" s="212"/>
      <c r="G312" s="213"/>
      <c r="H312" s="105"/>
    </row>
    <row r="313" spans="1:9" x14ac:dyDescent="0.25">
      <c r="A313" s="109" t="s">
        <v>315</v>
      </c>
      <c r="B313" s="26" t="s">
        <v>91</v>
      </c>
      <c r="C313" s="27" t="s">
        <v>316</v>
      </c>
      <c r="D313" s="27"/>
      <c r="E313" s="27"/>
      <c r="F313" s="28">
        <f>F315</f>
        <v>6</v>
      </c>
      <c r="G313" s="52">
        <v>414.6</v>
      </c>
      <c r="H313" s="104">
        <f>F313*G313</f>
        <v>2487.6000000000004</v>
      </c>
    </row>
    <row r="314" spans="1:9" ht="72" x14ac:dyDescent="0.25">
      <c r="A314" s="122"/>
      <c r="B314" s="123"/>
      <c r="C314" s="13" t="s">
        <v>321</v>
      </c>
      <c r="D314" s="124"/>
      <c r="E314" s="124"/>
      <c r="F314" s="120"/>
      <c r="G314" s="105"/>
      <c r="H314" s="105"/>
    </row>
    <row r="315" spans="1:9" x14ac:dyDescent="0.25">
      <c r="A315" s="122"/>
      <c r="B315" s="123"/>
      <c r="C315" s="97" t="s">
        <v>318</v>
      </c>
      <c r="D315" s="124"/>
      <c r="E315" s="124"/>
      <c r="F315" s="120">
        <v>6</v>
      </c>
      <c r="G315" s="105"/>
      <c r="H315" s="105"/>
    </row>
    <row r="316" spans="1:9" x14ac:dyDescent="0.25">
      <c r="A316" s="109"/>
      <c r="B316" s="26"/>
      <c r="C316" s="27"/>
      <c r="D316" s="27"/>
      <c r="E316" s="27"/>
      <c r="F316" s="160"/>
      <c r="G316" s="161"/>
      <c r="H316" s="104"/>
    </row>
    <row r="317" spans="1:9" x14ac:dyDescent="0.25">
      <c r="A317" s="109" t="s">
        <v>319</v>
      </c>
      <c r="B317" s="26" t="s">
        <v>91</v>
      </c>
      <c r="C317" s="27" t="s">
        <v>320</v>
      </c>
      <c r="D317" s="27"/>
      <c r="E317" s="27"/>
      <c r="F317" s="28">
        <f>F319</f>
        <v>4</v>
      </c>
      <c r="G317" s="52">
        <v>414.6</v>
      </c>
      <c r="H317" s="104">
        <f>F317*G317</f>
        <v>1658.4</v>
      </c>
    </row>
    <row r="318" spans="1:9" ht="72" x14ac:dyDescent="0.25">
      <c r="A318" s="122"/>
      <c r="B318" s="123"/>
      <c r="C318" s="13" t="s">
        <v>317</v>
      </c>
      <c r="D318" s="124"/>
      <c r="E318" s="124"/>
      <c r="F318" s="120"/>
      <c r="G318" s="105"/>
      <c r="H318" s="105"/>
    </row>
    <row r="319" spans="1:9" x14ac:dyDescent="0.25">
      <c r="A319" s="122"/>
      <c r="B319" s="123"/>
      <c r="C319" s="97" t="s">
        <v>322</v>
      </c>
      <c r="D319" s="124"/>
      <c r="E319" s="124"/>
      <c r="F319" s="120">
        <v>4</v>
      </c>
      <c r="G319" s="105"/>
      <c r="H319" s="105"/>
    </row>
    <row r="320" spans="1:9" x14ac:dyDescent="0.25">
      <c r="A320" s="122"/>
      <c r="B320" s="123"/>
      <c r="C320" s="124"/>
      <c r="D320" s="124"/>
      <c r="E320" s="124"/>
      <c r="F320" s="212"/>
      <c r="G320" s="213"/>
      <c r="H320" s="105"/>
    </row>
    <row r="321" spans="1:8" x14ac:dyDescent="0.25">
      <c r="A321" s="93" t="s">
        <v>323</v>
      </c>
      <c r="B321" s="38"/>
      <c r="C321" s="94" t="s">
        <v>324</v>
      </c>
      <c r="D321" s="39"/>
      <c r="E321" s="39"/>
      <c r="F321" s="40"/>
      <c r="G321" s="41"/>
      <c r="H321" s="214">
        <f>SUM(H323:H331)</f>
        <v>2079</v>
      </c>
    </row>
    <row r="322" spans="1:8" x14ac:dyDescent="0.25">
      <c r="A322" s="163"/>
      <c r="B322" s="164"/>
      <c r="C322" s="124"/>
      <c r="D322" s="121"/>
      <c r="E322" s="121"/>
      <c r="F322" s="123"/>
      <c r="G322" s="165"/>
      <c r="H322" s="102"/>
    </row>
    <row r="323" spans="1:8" x14ac:dyDescent="0.25">
      <c r="A323" s="109" t="s">
        <v>325</v>
      </c>
      <c r="B323" s="26" t="s">
        <v>91</v>
      </c>
      <c r="C323" s="27" t="s">
        <v>331</v>
      </c>
      <c r="D323" s="27"/>
      <c r="E323" s="27"/>
      <c r="F323" s="28">
        <f>SUM(F325:F326)</f>
        <v>12</v>
      </c>
      <c r="G323" s="52">
        <v>84</v>
      </c>
      <c r="H323" s="104">
        <f>F323*G323</f>
        <v>1008</v>
      </c>
    </row>
    <row r="324" spans="1:8" ht="36" x14ac:dyDescent="0.25">
      <c r="A324" s="122"/>
      <c r="B324" s="123"/>
      <c r="C324" s="13" t="s">
        <v>326</v>
      </c>
      <c r="D324" s="124"/>
      <c r="E324" s="124"/>
      <c r="F324" s="120"/>
      <c r="G324" s="105"/>
      <c r="H324" s="105"/>
    </row>
    <row r="325" spans="1:8" x14ac:dyDescent="0.25">
      <c r="A325" s="122"/>
      <c r="B325" s="123"/>
      <c r="C325" s="97" t="s">
        <v>327</v>
      </c>
      <c r="D325" s="124"/>
      <c r="E325" s="124"/>
      <c r="F325" s="123">
        <v>6</v>
      </c>
      <c r="G325" s="105"/>
      <c r="H325" s="105"/>
    </row>
    <row r="326" spans="1:8" x14ac:dyDescent="0.25">
      <c r="A326" s="163"/>
      <c r="B326" s="164"/>
      <c r="C326" s="97" t="s">
        <v>328</v>
      </c>
      <c r="D326" s="121"/>
      <c r="E326" s="121"/>
      <c r="F326" s="123">
        <v>6</v>
      </c>
      <c r="G326" s="165"/>
      <c r="H326" s="102"/>
    </row>
    <row r="327" spans="1:8" x14ac:dyDescent="0.25">
      <c r="A327" s="163"/>
      <c r="B327" s="164"/>
      <c r="C327" s="97"/>
      <c r="D327" s="121"/>
      <c r="E327" s="121"/>
      <c r="F327" s="123"/>
      <c r="G327" s="165"/>
      <c r="H327" s="102"/>
    </row>
    <row r="328" spans="1:8" x14ac:dyDescent="0.25">
      <c r="A328" s="109" t="s">
        <v>332</v>
      </c>
      <c r="B328" s="26" t="s">
        <v>91</v>
      </c>
      <c r="C328" s="27" t="s">
        <v>333</v>
      </c>
      <c r="D328" s="27"/>
      <c r="E328" s="27"/>
      <c r="F328" s="28">
        <f>SUM(F330:F331)</f>
        <v>12</v>
      </c>
      <c r="G328" s="52">
        <v>89.25</v>
      </c>
      <c r="H328" s="104">
        <f>F328*G328</f>
        <v>1071</v>
      </c>
    </row>
    <row r="329" spans="1:8" ht="36" x14ac:dyDescent="0.25">
      <c r="A329" s="122"/>
      <c r="B329" s="123"/>
      <c r="C329" s="13" t="s">
        <v>326</v>
      </c>
      <c r="D329" s="124"/>
      <c r="E329" s="124"/>
      <c r="F329" s="120"/>
      <c r="G329" s="105"/>
      <c r="H329" s="105"/>
    </row>
    <row r="330" spans="1:8" x14ac:dyDescent="0.25">
      <c r="A330" s="163"/>
      <c r="B330" s="164"/>
      <c r="C330" s="97" t="s">
        <v>329</v>
      </c>
      <c r="D330" s="121"/>
      <c r="E330" s="121"/>
      <c r="F330" s="123">
        <v>6</v>
      </c>
      <c r="G330" s="165"/>
      <c r="H330" s="102"/>
    </row>
    <row r="331" spans="1:8" x14ac:dyDescent="0.25">
      <c r="A331" s="163"/>
      <c r="B331" s="164"/>
      <c r="C331" s="97" t="s">
        <v>330</v>
      </c>
      <c r="D331" s="121"/>
      <c r="E331" s="121"/>
      <c r="F331" s="123">
        <v>6</v>
      </c>
      <c r="G331" s="165"/>
      <c r="H331" s="102"/>
    </row>
    <row r="332" spans="1:8" x14ac:dyDescent="0.25">
      <c r="A332" s="163"/>
      <c r="B332" s="164"/>
      <c r="C332" s="97"/>
      <c r="D332" s="121"/>
      <c r="E332" s="121"/>
      <c r="F332" s="123"/>
      <c r="G332" s="165"/>
      <c r="H332" s="102"/>
    </row>
    <row r="333" spans="1:8" x14ac:dyDescent="0.25">
      <c r="A333" s="93" t="s">
        <v>334</v>
      </c>
      <c r="B333" s="38"/>
      <c r="C333" s="94" t="s">
        <v>335</v>
      </c>
      <c r="D333" s="39"/>
      <c r="E333" s="39"/>
      <c r="F333" s="40"/>
      <c r="G333" s="41"/>
      <c r="H333" s="214">
        <f>SUM(H335:H343)</f>
        <v>4081.2</v>
      </c>
    </row>
    <row r="334" spans="1:8" x14ac:dyDescent="0.25">
      <c r="A334" s="163"/>
      <c r="B334" s="164"/>
      <c r="C334" s="124"/>
      <c r="D334" s="121"/>
      <c r="E334" s="121"/>
      <c r="F334" s="123"/>
      <c r="G334" s="165"/>
      <c r="H334" s="102"/>
    </row>
    <row r="335" spans="1:8" x14ac:dyDescent="0.25">
      <c r="A335" s="109" t="s">
        <v>336</v>
      </c>
      <c r="B335" s="26" t="s">
        <v>91</v>
      </c>
      <c r="C335" s="27" t="s">
        <v>337</v>
      </c>
      <c r="D335" s="27"/>
      <c r="E335" s="27"/>
      <c r="F335" s="28">
        <f>SUM(F337:F338)</f>
        <v>8</v>
      </c>
      <c r="G335" s="52">
        <v>133.94999999999999</v>
      </c>
      <c r="H335" s="104">
        <f>F335*G335</f>
        <v>1071.5999999999999</v>
      </c>
    </row>
    <row r="336" spans="1:8" x14ac:dyDescent="0.25">
      <c r="A336" s="122"/>
      <c r="B336" s="123"/>
      <c r="C336" s="13" t="s">
        <v>351</v>
      </c>
      <c r="D336" s="124"/>
      <c r="E336" s="124"/>
      <c r="F336" s="120"/>
      <c r="G336" s="105"/>
      <c r="H336" s="105"/>
    </row>
    <row r="337" spans="1:8" x14ac:dyDescent="0.25">
      <c r="A337" s="122"/>
      <c r="B337" s="123"/>
      <c r="C337" s="97" t="s">
        <v>338</v>
      </c>
      <c r="D337" s="124"/>
      <c r="E337" s="124"/>
      <c r="F337" s="123">
        <v>8</v>
      </c>
      <c r="G337" s="105"/>
      <c r="H337" s="105"/>
    </row>
    <row r="338" spans="1:8" x14ac:dyDescent="0.25">
      <c r="A338" s="163"/>
      <c r="B338" s="164"/>
      <c r="C338" s="97"/>
      <c r="D338" s="121"/>
      <c r="E338" s="121"/>
      <c r="F338" s="123"/>
      <c r="G338" s="165"/>
      <c r="H338" s="102"/>
    </row>
    <row r="339" spans="1:8" x14ac:dyDescent="0.25">
      <c r="A339" s="109" t="s">
        <v>339</v>
      </c>
      <c r="B339" s="26" t="s">
        <v>91</v>
      </c>
      <c r="C339" s="27" t="s">
        <v>340</v>
      </c>
      <c r="D339" s="27"/>
      <c r="E339" s="27"/>
      <c r="F339" s="28">
        <f>SUM(F341:F342)</f>
        <v>4</v>
      </c>
      <c r="G339" s="52">
        <v>376.2</v>
      </c>
      <c r="H339" s="104">
        <f>F339*G339</f>
        <v>1504.8</v>
      </c>
    </row>
    <row r="340" spans="1:8" x14ac:dyDescent="0.25">
      <c r="A340" s="122"/>
      <c r="B340" s="123"/>
      <c r="C340" s="13" t="s">
        <v>351</v>
      </c>
      <c r="D340" s="124"/>
      <c r="E340" s="124"/>
      <c r="F340" s="120"/>
      <c r="G340" s="105"/>
      <c r="H340" s="105"/>
    </row>
    <row r="341" spans="1:8" x14ac:dyDescent="0.25">
      <c r="A341" s="122"/>
      <c r="B341" s="123"/>
      <c r="C341" s="97" t="s">
        <v>341</v>
      </c>
      <c r="D341" s="124"/>
      <c r="E341" s="124"/>
      <c r="F341" s="123">
        <v>4</v>
      </c>
      <c r="G341" s="105"/>
      <c r="H341" s="105"/>
    </row>
    <row r="342" spans="1:8" x14ac:dyDescent="0.25">
      <c r="A342" s="163"/>
      <c r="B342" s="164"/>
      <c r="C342" s="97"/>
      <c r="D342" s="121"/>
      <c r="E342" s="121"/>
      <c r="F342" s="123"/>
      <c r="G342" s="165"/>
      <c r="H342" s="102"/>
    </row>
    <row r="343" spans="1:8" x14ac:dyDescent="0.25">
      <c r="A343" s="109" t="s">
        <v>342</v>
      </c>
      <c r="B343" s="26" t="s">
        <v>91</v>
      </c>
      <c r="C343" s="27" t="s">
        <v>343</v>
      </c>
      <c r="D343" s="27"/>
      <c r="E343" s="27"/>
      <c r="F343" s="28">
        <f>SUM(F345:F346)</f>
        <v>4</v>
      </c>
      <c r="G343" s="52">
        <v>376.2</v>
      </c>
      <c r="H343" s="104">
        <f>F343*G343</f>
        <v>1504.8</v>
      </c>
    </row>
    <row r="344" spans="1:8" x14ac:dyDescent="0.25">
      <c r="A344" s="122"/>
      <c r="B344" s="123"/>
      <c r="C344" s="13" t="s">
        <v>351</v>
      </c>
      <c r="D344" s="124"/>
      <c r="E344" s="124"/>
      <c r="F344" s="120"/>
      <c r="G344" s="105"/>
      <c r="H344" s="105"/>
    </row>
    <row r="345" spans="1:8" x14ac:dyDescent="0.25">
      <c r="A345" s="122"/>
      <c r="B345" s="123"/>
      <c r="C345" s="97" t="s">
        <v>344</v>
      </c>
      <c r="D345" s="124"/>
      <c r="E345" s="124"/>
      <c r="F345" s="123">
        <v>4</v>
      </c>
      <c r="G345" s="105"/>
      <c r="H345" s="105"/>
    </row>
    <row r="346" spans="1:8" x14ac:dyDescent="0.25">
      <c r="A346" s="163"/>
      <c r="B346" s="164"/>
      <c r="C346" s="97"/>
      <c r="D346" s="121"/>
      <c r="E346" s="121"/>
      <c r="F346" s="123"/>
      <c r="G346" s="165"/>
      <c r="H346" s="102"/>
    </row>
    <row r="347" spans="1:8" x14ac:dyDescent="0.25">
      <c r="A347" s="93" t="s">
        <v>345</v>
      </c>
      <c r="B347" s="38"/>
      <c r="C347" s="94" t="s">
        <v>346</v>
      </c>
      <c r="D347" s="39"/>
      <c r="E347" s="39"/>
      <c r="F347" s="40"/>
      <c r="G347" s="41"/>
      <c r="H347" s="214">
        <f>SUM(H349:H367)</f>
        <v>10907.750000000002</v>
      </c>
    </row>
    <row r="348" spans="1:8" x14ac:dyDescent="0.25">
      <c r="A348" s="163"/>
      <c r="B348" s="164"/>
      <c r="C348" s="124"/>
      <c r="D348" s="121"/>
      <c r="E348" s="121"/>
      <c r="F348" s="123"/>
      <c r="G348" s="165"/>
      <c r="H348" s="102"/>
    </row>
    <row r="349" spans="1:8" x14ac:dyDescent="0.25">
      <c r="A349" s="109" t="s">
        <v>347</v>
      </c>
      <c r="B349" s="26" t="s">
        <v>91</v>
      </c>
      <c r="C349" s="27" t="s">
        <v>348</v>
      </c>
      <c r="D349" s="27"/>
      <c r="E349" s="27"/>
      <c r="F349" s="28">
        <f>SUM(F351:F352)</f>
        <v>9</v>
      </c>
      <c r="G349" s="52">
        <v>368.55</v>
      </c>
      <c r="H349" s="104">
        <f>F349*G349</f>
        <v>3316.9500000000003</v>
      </c>
    </row>
    <row r="350" spans="1:8" ht="24" x14ac:dyDescent="0.25">
      <c r="A350" s="122"/>
      <c r="B350" s="123"/>
      <c r="C350" s="13" t="s">
        <v>349</v>
      </c>
      <c r="D350" s="124"/>
      <c r="E350" s="124"/>
      <c r="F350" s="120"/>
      <c r="G350" s="105"/>
      <c r="H350" s="105"/>
    </row>
    <row r="351" spans="1:8" x14ac:dyDescent="0.25">
      <c r="A351" s="122"/>
      <c r="B351" s="123"/>
      <c r="C351" s="97" t="s">
        <v>350</v>
      </c>
      <c r="D351" s="124"/>
      <c r="E351" s="124"/>
      <c r="F351" s="123">
        <v>9</v>
      </c>
      <c r="G351" s="105"/>
      <c r="H351" s="105"/>
    </row>
    <row r="352" spans="1:8" x14ac:dyDescent="0.25">
      <c r="A352" s="163"/>
      <c r="B352" s="164"/>
      <c r="C352" s="97"/>
      <c r="D352" s="121"/>
      <c r="E352" s="121"/>
      <c r="F352" s="123"/>
      <c r="G352" s="165"/>
      <c r="H352" s="102"/>
    </row>
    <row r="353" spans="1:9" x14ac:dyDescent="0.25">
      <c r="A353" s="109" t="s">
        <v>352</v>
      </c>
      <c r="B353" s="26" t="s">
        <v>91</v>
      </c>
      <c r="C353" s="27" t="s">
        <v>355</v>
      </c>
      <c r="D353" s="27"/>
      <c r="E353" s="27"/>
      <c r="F353" s="28">
        <f>SUM(F355:F356)</f>
        <v>5</v>
      </c>
      <c r="G353" s="52">
        <v>336.4</v>
      </c>
      <c r="H353" s="104">
        <f>F353*G353</f>
        <v>1682</v>
      </c>
    </row>
    <row r="354" spans="1:9" ht="36" x14ac:dyDescent="0.25">
      <c r="A354" s="122"/>
      <c r="B354" s="123"/>
      <c r="C354" s="13" t="s">
        <v>353</v>
      </c>
      <c r="D354" s="124"/>
      <c r="E354" s="124"/>
      <c r="F354" s="120"/>
      <c r="G354" s="105"/>
      <c r="H354" s="105"/>
    </row>
    <row r="355" spans="1:9" x14ac:dyDescent="0.25">
      <c r="A355" s="122"/>
      <c r="B355" s="123"/>
      <c r="C355" s="97" t="s">
        <v>354</v>
      </c>
      <c r="D355" s="124"/>
      <c r="E355" s="124"/>
      <c r="F355" s="123">
        <v>5</v>
      </c>
      <c r="G355" s="105"/>
      <c r="H355" s="105"/>
    </row>
    <row r="356" spans="1:9" x14ac:dyDescent="0.25">
      <c r="A356" s="163"/>
      <c r="B356" s="164"/>
      <c r="C356" s="97"/>
      <c r="D356" s="121"/>
      <c r="E356" s="121"/>
      <c r="F356" s="123"/>
      <c r="G356" s="165"/>
      <c r="H356" s="102"/>
    </row>
    <row r="357" spans="1:9" x14ac:dyDescent="0.25">
      <c r="A357" s="109" t="s">
        <v>356</v>
      </c>
      <c r="B357" s="26" t="s">
        <v>91</v>
      </c>
      <c r="C357" s="27" t="s">
        <v>357</v>
      </c>
      <c r="D357" s="27"/>
      <c r="E357" s="27"/>
      <c r="F357" s="28">
        <f>SUM(F359)</f>
        <v>4</v>
      </c>
      <c r="G357" s="52">
        <v>541.15</v>
      </c>
      <c r="H357" s="104">
        <f>F357*G357</f>
        <v>2164.6</v>
      </c>
    </row>
    <row r="358" spans="1:9" ht="36" x14ac:dyDescent="0.25">
      <c r="A358" s="122"/>
      <c r="B358" s="123"/>
      <c r="C358" s="13" t="s">
        <v>353</v>
      </c>
      <c r="D358" s="124"/>
      <c r="E358" s="124"/>
      <c r="F358" s="120"/>
      <c r="G358" s="105"/>
      <c r="H358" s="105"/>
    </row>
    <row r="359" spans="1:9" x14ac:dyDescent="0.25">
      <c r="A359" s="122"/>
      <c r="B359" s="123"/>
      <c r="C359" s="97" t="s">
        <v>358</v>
      </c>
      <c r="D359" s="124"/>
      <c r="E359" s="124"/>
      <c r="F359" s="123">
        <v>4</v>
      </c>
      <c r="G359" s="105"/>
      <c r="H359" s="105"/>
    </row>
    <row r="360" spans="1:9" x14ac:dyDescent="0.25">
      <c r="A360" s="122"/>
      <c r="B360" s="123"/>
      <c r="C360" s="97"/>
      <c r="D360" s="124"/>
      <c r="E360" s="124"/>
      <c r="F360" s="123"/>
      <c r="G360" s="105"/>
      <c r="H360" s="105"/>
    </row>
    <row r="361" spans="1:9" x14ac:dyDescent="0.25">
      <c r="A361" s="109" t="s">
        <v>359</v>
      </c>
      <c r="B361" s="26" t="s">
        <v>91</v>
      </c>
      <c r="C361" s="27" t="s">
        <v>363</v>
      </c>
      <c r="D361" s="27"/>
      <c r="E361" s="27"/>
      <c r="F361" s="28">
        <f>SUM(F363)</f>
        <v>4</v>
      </c>
      <c r="G361" s="52">
        <v>365.65</v>
      </c>
      <c r="H361" s="104">
        <f>F361*G361</f>
        <v>1462.6</v>
      </c>
    </row>
    <row r="362" spans="1:9" ht="36" x14ac:dyDescent="0.25">
      <c r="A362" s="122"/>
      <c r="B362" s="123"/>
      <c r="C362" s="13" t="s">
        <v>353</v>
      </c>
      <c r="D362" s="124"/>
      <c r="E362" s="124"/>
      <c r="F362" s="120"/>
      <c r="G362" s="105"/>
      <c r="H362" s="105"/>
    </row>
    <row r="363" spans="1:9" x14ac:dyDescent="0.25">
      <c r="A363" s="122"/>
      <c r="B363" s="123"/>
      <c r="C363" s="97" t="s">
        <v>362</v>
      </c>
      <c r="D363" s="124"/>
      <c r="E363" s="124"/>
      <c r="F363" s="123">
        <v>4</v>
      </c>
      <c r="G363" s="105"/>
      <c r="H363" s="105"/>
      <c r="I363" s="10" t="e">
        <f>SUMA</f>
        <v>#NAME?</v>
      </c>
    </row>
    <row r="364" spans="1:9" x14ac:dyDescent="0.25">
      <c r="A364" s="122"/>
      <c r="B364" s="123"/>
      <c r="C364" s="97"/>
      <c r="D364" s="124"/>
      <c r="E364" s="124"/>
      <c r="F364" s="123"/>
      <c r="G364" s="105"/>
      <c r="H364" s="105"/>
    </row>
    <row r="365" spans="1:9" x14ac:dyDescent="0.25">
      <c r="A365" s="109" t="s">
        <v>360</v>
      </c>
      <c r="B365" s="26" t="s">
        <v>91</v>
      </c>
      <c r="C365" s="27" t="s">
        <v>364</v>
      </c>
      <c r="D365" s="27"/>
      <c r="E365" s="27"/>
      <c r="F365" s="28">
        <f>SUM(F367)</f>
        <v>4</v>
      </c>
      <c r="G365" s="52">
        <v>570.4</v>
      </c>
      <c r="H365" s="104">
        <f>F365*G365</f>
        <v>2281.6</v>
      </c>
    </row>
    <row r="366" spans="1:9" s="37" customFormat="1" ht="36" x14ac:dyDescent="0.25">
      <c r="A366" s="122"/>
      <c r="B366" s="123"/>
      <c r="C366" s="13" t="s">
        <v>353</v>
      </c>
      <c r="D366" s="124"/>
      <c r="E366" s="124"/>
      <c r="F366" s="120"/>
      <c r="G366" s="105"/>
      <c r="H366" s="105"/>
    </row>
    <row r="367" spans="1:9" s="37" customFormat="1" x14ac:dyDescent="0.25">
      <c r="A367" s="122"/>
      <c r="B367" s="123"/>
      <c r="C367" s="97" t="s">
        <v>361</v>
      </c>
      <c r="D367" s="124"/>
      <c r="E367" s="124"/>
      <c r="F367" s="123">
        <v>4</v>
      </c>
      <c r="G367" s="105"/>
      <c r="H367" s="105"/>
    </row>
    <row r="368" spans="1:9" s="37" customFormat="1" x14ac:dyDescent="0.25">
      <c r="A368" s="122"/>
      <c r="B368" s="123"/>
      <c r="C368" s="97"/>
      <c r="D368" s="124"/>
      <c r="E368" s="124"/>
      <c r="F368" s="123"/>
      <c r="G368" s="105"/>
      <c r="H368" s="105"/>
    </row>
    <row r="369" spans="1:10" s="37" customFormat="1" x14ac:dyDescent="0.25">
      <c r="A369" s="240" t="s">
        <v>377</v>
      </c>
      <c r="B369" s="240"/>
      <c r="C369" s="241"/>
      <c r="D369" s="242"/>
      <c r="E369" s="242"/>
      <c r="F369" s="243"/>
      <c r="G369" s="244"/>
      <c r="H369" s="245">
        <f>SUM(H370:H379)/2</f>
        <v>6690.1693249999998</v>
      </c>
    </row>
    <row r="370" spans="1:10" ht="11.4" customHeight="1" x14ac:dyDescent="0.25">
      <c r="A370" s="122"/>
      <c r="B370" s="123"/>
      <c r="C370" s="97"/>
      <c r="D370" s="124"/>
      <c r="E370" s="124"/>
      <c r="F370" s="123"/>
      <c r="G370" s="105"/>
      <c r="H370" s="105"/>
    </row>
    <row r="371" spans="1:10" ht="14.4" x14ac:dyDescent="0.3">
      <c r="A371" s="131" t="s">
        <v>378</v>
      </c>
      <c r="B371" s="132" t="s">
        <v>91</v>
      </c>
      <c r="C371" s="133" t="s">
        <v>83</v>
      </c>
      <c r="D371" s="133"/>
      <c r="E371" s="133"/>
      <c r="F371" s="160">
        <f>SUM(F373:F374)</f>
        <v>32</v>
      </c>
      <c r="G371" s="52">
        <v>192.6</v>
      </c>
      <c r="H371" s="104">
        <f>F371*G371</f>
        <v>6163.2</v>
      </c>
      <c r="J371" s="114"/>
    </row>
    <row r="372" spans="1:10" ht="72" x14ac:dyDescent="0.25">
      <c r="A372" s="230"/>
      <c r="B372" s="226"/>
      <c r="C372" s="202" t="s">
        <v>182</v>
      </c>
      <c r="D372" s="224"/>
      <c r="E372" s="224"/>
      <c r="F372" s="212"/>
      <c r="G372" s="105"/>
      <c r="H372" s="105"/>
    </row>
    <row r="373" spans="1:10" x14ac:dyDescent="0.25">
      <c r="A373" s="230"/>
      <c r="B373" s="226"/>
      <c r="C373" s="126" t="s">
        <v>58</v>
      </c>
      <c r="D373" s="224"/>
      <c r="E373" s="224"/>
      <c r="F373" s="212">
        <v>21</v>
      </c>
      <c r="G373" s="105"/>
      <c r="H373" s="105"/>
    </row>
    <row r="374" spans="1:10" ht="14.4" x14ac:dyDescent="0.3">
      <c r="A374" s="230"/>
      <c r="B374" s="226"/>
      <c r="C374" s="126" t="s">
        <v>57</v>
      </c>
      <c r="D374" s="224"/>
      <c r="E374" s="224"/>
      <c r="F374" s="212">
        <v>11</v>
      </c>
      <c r="G374" s="105"/>
      <c r="H374" s="105"/>
      <c r="J374" s="114"/>
    </row>
    <row r="375" spans="1:10" x14ac:dyDescent="0.25">
      <c r="A375" s="122"/>
      <c r="B375" s="123"/>
      <c r="C375" s="97"/>
      <c r="D375" s="124"/>
      <c r="E375" s="124"/>
      <c r="F375" s="123"/>
      <c r="G375" s="105"/>
      <c r="H375" s="105"/>
    </row>
    <row r="376" spans="1:10" x14ac:dyDescent="0.25">
      <c r="A376" s="109" t="s">
        <v>379</v>
      </c>
      <c r="B376" s="26" t="s">
        <v>91</v>
      </c>
      <c r="C376" s="27" t="s">
        <v>295</v>
      </c>
      <c r="D376" s="27"/>
      <c r="E376" s="27"/>
      <c r="F376" s="160">
        <v>15</v>
      </c>
      <c r="G376" s="52">
        <v>141.56</v>
      </c>
      <c r="H376" s="104">
        <f>F376*G376</f>
        <v>2123.4</v>
      </c>
    </row>
    <row r="377" spans="1:10" ht="36" x14ac:dyDescent="0.25">
      <c r="A377" s="122"/>
      <c r="B377" s="123"/>
      <c r="C377" s="13" t="s">
        <v>310</v>
      </c>
      <c r="D377" s="124"/>
      <c r="E377" s="124"/>
      <c r="F377" s="212"/>
      <c r="G377" s="105"/>
      <c r="H377" s="105"/>
    </row>
    <row r="378" spans="1:10" x14ac:dyDescent="0.25">
      <c r="A378" s="222"/>
      <c r="B378" s="223"/>
      <c r="C378" s="224"/>
      <c r="D378" s="225"/>
      <c r="E378" s="225"/>
      <c r="F378" s="226"/>
      <c r="G378" s="227"/>
      <c r="H378" s="102"/>
    </row>
    <row r="379" spans="1:10" x14ac:dyDescent="0.25">
      <c r="A379" s="109" t="s">
        <v>380</v>
      </c>
      <c r="B379" s="26" t="s">
        <v>91</v>
      </c>
      <c r="C379" s="27" t="s">
        <v>375</v>
      </c>
      <c r="D379" s="27"/>
      <c r="E379" s="27"/>
      <c r="F379" s="160">
        <f>F381</f>
        <v>35.034999999999997</v>
      </c>
      <c r="G379" s="52">
        <v>145.38999999999999</v>
      </c>
      <c r="H379" s="104">
        <f>F379*G379</f>
        <v>5093.7386499999993</v>
      </c>
    </row>
    <row r="380" spans="1:10" ht="48" x14ac:dyDescent="0.25">
      <c r="A380" s="122"/>
      <c r="B380" s="123"/>
      <c r="C380" s="13" t="s">
        <v>312</v>
      </c>
      <c r="D380" s="124"/>
      <c r="E380" s="124"/>
      <c r="F380" s="120"/>
      <c r="G380" s="228"/>
      <c r="H380" s="105"/>
    </row>
    <row r="381" spans="1:10" x14ac:dyDescent="0.25">
      <c r="A381" s="122"/>
      <c r="B381" s="123"/>
      <c r="C381" s="162" t="s">
        <v>309</v>
      </c>
      <c r="D381" s="162">
        <v>7.7</v>
      </c>
      <c r="E381" s="162">
        <v>4.55</v>
      </c>
      <c r="F381" s="120">
        <f>D381*E381</f>
        <v>35.034999999999997</v>
      </c>
      <c r="G381" s="105"/>
      <c r="H381" s="105"/>
    </row>
    <row r="382" spans="1:10" ht="12.6" thickBot="1" x14ac:dyDescent="0.3">
      <c r="A382" s="122"/>
      <c r="B382" s="123"/>
      <c r="C382" s="162"/>
      <c r="D382" s="162"/>
      <c r="E382" s="162"/>
      <c r="F382" s="120"/>
      <c r="G382" s="105"/>
      <c r="H382" s="105"/>
    </row>
    <row r="383" spans="1:10" ht="14.4" thickBot="1" x14ac:dyDescent="0.3">
      <c r="A383" s="246"/>
      <c r="B383" s="246"/>
      <c r="C383" s="246"/>
      <c r="D383" s="246"/>
      <c r="E383" s="246"/>
      <c r="F383" s="247"/>
      <c r="G383" s="266" t="s">
        <v>412</v>
      </c>
      <c r="H383" s="267">
        <f>H369+H309</f>
        <v>27904.119324999996</v>
      </c>
    </row>
    <row r="384" spans="1:10" x14ac:dyDescent="0.25">
      <c r="H384" s="10"/>
    </row>
    <row r="385" spans="1:8" x14ac:dyDescent="0.25">
      <c r="H385" s="10"/>
    </row>
    <row r="386" spans="1:8" x14ac:dyDescent="0.25">
      <c r="H386" s="10"/>
    </row>
    <row r="387" spans="1:8" x14ac:dyDescent="0.25">
      <c r="A387" s="122"/>
      <c r="B387" s="123"/>
      <c r="C387" s="13"/>
      <c r="D387" s="124"/>
      <c r="E387" s="124"/>
      <c r="F387" s="120"/>
      <c r="G387" s="105"/>
      <c r="H387" s="105"/>
    </row>
    <row r="388" spans="1:8" x14ac:dyDescent="0.25">
      <c r="A388" s="122"/>
      <c r="B388" s="123"/>
      <c r="C388" s="13"/>
      <c r="D388" s="124"/>
      <c r="E388" s="124"/>
      <c r="F388" s="120"/>
      <c r="G388" s="105"/>
      <c r="H388" s="105"/>
    </row>
    <row r="389" spans="1:8" x14ac:dyDescent="0.25">
      <c r="A389" s="36"/>
      <c r="B389" s="29"/>
      <c r="C389" s="1"/>
      <c r="D389" s="1"/>
      <c r="E389" s="1"/>
      <c r="F389" s="1"/>
      <c r="G389" s="1"/>
      <c r="H389" s="106"/>
    </row>
    <row r="390" spans="1:8" x14ac:dyDescent="0.25">
      <c r="A390" s="49"/>
    </row>
    <row r="391" spans="1:8" x14ac:dyDescent="0.25">
      <c r="A391" s="49"/>
    </row>
    <row r="392" spans="1:8" x14ac:dyDescent="0.25">
      <c r="A392" s="29"/>
    </row>
    <row r="393" spans="1:8" x14ac:dyDescent="0.25">
      <c r="A393" s="29"/>
    </row>
    <row r="394" spans="1:8" x14ac:dyDescent="0.25">
      <c r="A394" s="29"/>
    </row>
    <row r="395" spans="1:8" x14ac:dyDescent="0.25">
      <c r="A395" s="29"/>
    </row>
    <row r="396" spans="1:8" x14ac:dyDescent="0.25">
      <c r="A396" s="29"/>
    </row>
  </sheetData>
  <mergeCells count="5">
    <mergeCell ref="A28:A29"/>
    <mergeCell ref="A13:A18"/>
    <mergeCell ref="A1:H1"/>
    <mergeCell ref="A2:H2"/>
    <mergeCell ref="A19:A22"/>
  </mergeCells>
  <pageMargins left="0.70866141732283472" right="0.70866141732283472" top="0.70866141732283472" bottom="1.1023622047244095" header="0" footer="0.39370078740157483"/>
  <pageSetup paperSize="9" scale="86" fitToHeight="0" orientation="portrait" horizontalDpi="1200" verticalDpi="1200" r:id="rId1"/>
  <headerFooter>
    <oddFooter>&amp;C&amp;G&amp;RPRESSUPOST CAPÍTOLS   -    &amp;P</oddFooter>
  </headerFooter>
  <rowBreaks count="9" manualBreakCount="9">
    <brk id="49" max="16383" man="1"/>
    <brk id="94" max="16383" man="1"/>
    <brk id="123" max="16383" man="1"/>
    <brk id="145" max="16383" man="1"/>
    <brk id="178" max="16383" man="1"/>
    <brk id="219" max="16383" man="1"/>
    <brk id="244" max="16383" man="1"/>
    <brk id="278" max="16383" man="1"/>
    <brk id="304"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view="pageBreakPreview" topLeftCell="A22" zoomScale="120" zoomScaleNormal="85" zoomScaleSheetLayoutView="120" workbookViewId="0">
      <selection activeCell="D66" sqref="D66"/>
    </sheetView>
  </sheetViews>
  <sheetFormatPr baseColWidth="10" defaultColWidth="11.44140625" defaultRowHeight="14.4" x14ac:dyDescent="0.3"/>
  <cols>
    <col min="1" max="1" width="4.44140625" customWidth="1"/>
    <col min="2" max="2" width="12.5546875" customWidth="1"/>
    <col min="3" max="3" width="32.33203125" customWidth="1"/>
    <col min="4" max="4" width="14.77734375" customWidth="1"/>
    <col min="5" max="5" width="21.88671875" customWidth="1"/>
    <col min="7" max="7" width="12.33203125" customWidth="1"/>
  </cols>
  <sheetData>
    <row r="1" spans="1:6" x14ac:dyDescent="0.3">
      <c r="A1" s="281" t="str">
        <f>PORTADA!E8</f>
        <v>AMIDAMENTS</v>
      </c>
      <c r="B1" s="282"/>
      <c r="C1" s="282"/>
      <c r="D1" s="282"/>
      <c r="E1" s="283"/>
    </row>
    <row r="2" spans="1:6" x14ac:dyDescent="0.3">
      <c r="A2" s="284" t="str">
        <f>PORTADA!A15</f>
        <v>Avantprojecte de reforma espai interior de la Ludoteca de Castellar del Vallès</v>
      </c>
      <c r="B2" s="275"/>
      <c r="C2" s="275"/>
      <c r="D2" s="275"/>
      <c r="E2" s="276"/>
    </row>
    <row r="3" spans="1:6" x14ac:dyDescent="0.3">
      <c r="A3" s="285" t="s">
        <v>370</v>
      </c>
      <c r="B3" s="286"/>
      <c r="C3" s="286"/>
      <c r="D3" s="286"/>
      <c r="E3" s="287"/>
    </row>
    <row r="4" spans="1:6" ht="15" thickBot="1" x14ac:dyDescent="0.35">
      <c r="A4" s="250"/>
      <c r="B4" s="251"/>
      <c r="C4" s="251"/>
      <c r="D4" s="251"/>
      <c r="E4" s="252">
        <v>45748</v>
      </c>
    </row>
    <row r="5" spans="1:6" x14ac:dyDescent="0.3">
      <c r="A5" s="3"/>
      <c r="B5" s="4"/>
      <c r="C5" s="4"/>
      <c r="D5" s="5"/>
      <c r="E5" s="5"/>
    </row>
    <row r="6" spans="1:6" s="2" customFormat="1" ht="12.6" thickBot="1" x14ac:dyDescent="0.3">
      <c r="A6" s="48" t="s">
        <v>163</v>
      </c>
      <c r="B6" s="150"/>
      <c r="C6" s="8"/>
      <c r="D6" s="151"/>
      <c r="E6" s="48" t="s">
        <v>10</v>
      </c>
      <c r="F6" s="147" t="s">
        <v>168</v>
      </c>
    </row>
    <row r="7" spans="1:6" s="2" customFormat="1" ht="6.75" customHeight="1" x14ac:dyDescent="0.25">
      <c r="A7" s="149"/>
      <c r="B7" s="149"/>
      <c r="C7" s="149"/>
      <c r="D7" s="149"/>
      <c r="E7" s="149"/>
      <c r="F7" s="147"/>
    </row>
    <row r="8" spans="1:6" s="2" customFormat="1" ht="12.6" thickBot="1" x14ac:dyDescent="0.3">
      <c r="A8" s="138" t="str">
        <f>'capítols PRESSU'!A9</f>
        <v>1. TREBALLS PREVIS</v>
      </c>
      <c r="B8" s="47"/>
      <c r="C8" s="47"/>
      <c r="D8" s="47"/>
      <c r="E8" s="46">
        <f>SUM(E10:E10)</f>
        <v>819</v>
      </c>
      <c r="F8" s="148">
        <f>'capítols PRESSU'!H9</f>
        <v>819</v>
      </c>
    </row>
    <row r="9" spans="1:6" s="2" customFormat="1" ht="12" x14ac:dyDescent="0.25">
      <c r="A9" s="42"/>
      <c r="B9" s="43"/>
      <c r="C9" s="44"/>
      <c r="D9" s="44"/>
      <c r="E9" s="45"/>
      <c r="F9" s="147"/>
    </row>
    <row r="10" spans="1:6" s="2" customFormat="1" ht="12" x14ac:dyDescent="0.25">
      <c r="A10" s="6" t="str">
        <f>'capítols PRESSU'!A11</f>
        <v xml:space="preserve">1.1. </v>
      </c>
      <c r="B10" s="6" t="str">
        <f>'capítols PRESSU'!C11</f>
        <v>Protecció i desmuntatge de mobiliari</v>
      </c>
      <c r="C10" s="6"/>
      <c r="D10" s="6"/>
      <c r="E10" s="142">
        <f>'capítols PRESSU'!H9</f>
        <v>819</v>
      </c>
      <c r="F10" s="147"/>
    </row>
    <row r="11" spans="1:6" s="2" customFormat="1" ht="14.1" customHeight="1" x14ac:dyDescent="0.25">
      <c r="A11" s="3"/>
      <c r="B11" s="7"/>
      <c r="C11" s="7"/>
      <c r="D11" s="7"/>
      <c r="E11" s="7"/>
      <c r="F11" s="147"/>
    </row>
    <row r="12" spans="1:6" s="2" customFormat="1" ht="6.75" customHeight="1" x14ac:dyDescent="0.25">
      <c r="A12" s="7"/>
      <c r="B12" s="7"/>
      <c r="C12" s="7"/>
      <c r="D12" s="7"/>
      <c r="E12" s="7"/>
      <c r="F12" s="147"/>
    </row>
    <row r="13" spans="1:6" s="2" customFormat="1" ht="12.6" thickBot="1" x14ac:dyDescent="0.3">
      <c r="A13" s="138" t="str">
        <f>'capítols PRESSU'!A24</f>
        <v>2. ENDERROCS, DESMUNTATGES I REPICAT</v>
      </c>
      <c r="B13" s="47"/>
      <c r="C13" s="47"/>
      <c r="D13" s="47"/>
      <c r="E13" s="46">
        <f>SUM(E15:E18)</f>
        <v>4765.7484000000004</v>
      </c>
      <c r="F13" s="148">
        <f>'capítols PRESSU'!H24</f>
        <v>4765.7483999999995</v>
      </c>
    </row>
    <row r="14" spans="1:6" s="2" customFormat="1" ht="12" x14ac:dyDescent="0.25">
      <c r="A14" s="42"/>
      <c r="B14" s="43"/>
      <c r="C14" s="44"/>
      <c r="D14" s="44"/>
      <c r="E14" s="45"/>
      <c r="F14" s="147"/>
    </row>
    <row r="15" spans="1:6" s="2" customFormat="1" ht="12" x14ac:dyDescent="0.25">
      <c r="A15" s="6" t="str">
        <f>'capítols PRESSU'!A26</f>
        <v>2.1</v>
      </c>
      <c r="B15" s="6" t="str">
        <f>'capítols PRESSU'!C26</f>
        <v xml:space="preserve">Desmuntatge de fusterita practicable exterior </v>
      </c>
      <c r="C15" s="6"/>
      <c r="D15" s="6"/>
      <c r="E15" s="142">
        <f>'capítols PRESSU'!H26</f>
        <v>156</v>
      </c>
      <c r="F15" s="147"/>
    </row>
    <row r="16" spans="1:6" s="2" customFormat="1" ht="12" x14ac:dyDescent="0.25">
      <c r="A16" s="6" t="str">
        <f>'capítols PRESSU'!A32</f>
        <v>2.2</v>
      </c>
      <c r="B16" s="6" t="str">
        <f>'capítols PRESSU'!C32</f>
        <v>Desmuntatge d'instal.lacions</v>
      </c>
      <c r="C16" s="6"/>
      <c r="D16" s="6"/>
      <c r="E16" s="142">
        <f>'capítols PRESSU'!H32</f>
        <v>1420.91</v>
      </c>
      <c r="F16" s="147"/>
    </row>
    <row r="17" spans="1:6" s="2" customFormat="1" ht="12" x14ac:dyDescent="0.25">
      <c r="A17" s="6" t="str">
        <f>'capítols PRESSU'!A50</f>
        <v>2.3</v>
      </c>
      <c r="B17" s="6" t="str">
        <f>'capítols PRESSU'!C50</f>
        <v>Arrencada i retirada de paviment</v>
      </c>
      <c r="C17" s="6"/>
      <c r="D17" s="6"/>
      <c r="E17" s="143">
        <f>'capítols PRESSU'!H50</f>
        <v>3161.2336</v>
      </c>
      <c r="F17" s="147"/>
    </row>
    <row r="18" spans="1:6" s="2" customFormat="1" ht="12" x14ac:dyDescent="0.25">
      <c r="A18" s="6" t="str">
        <f>'capítols PRESSU'!A64</f>
        <v>2.4</v>
      </c>
      <c r="B18" s="6" t="str">
        <f>'capítols PRESSU'!C64</f>
        <v>Arrencada de revestiment vertical ceràmic</v>
      </c>
      <c r="C18" s="6"/>
      <c r="D18" s="6"/>
      <c r="E18" s="143">
        <f>'capítols PRESSU'!H64</f>
        <v>27.604800000000001</v>
      </c>
      <c r="F18" s="147"/>
    </row>
    <row r="19" spans="1:6" s="2" customFormat="1" ht="14.1" customHeight="1" x14ac:dyDescent="0.25">
      <c r="A19" s="3"/>
      <c r="B19" s="7"/>
      <c r="C19" s="7"/>
      <c r="D19" s="7"/>
      <c r="E19" s="7"/>
      <c r="F19" s="147"/>
    </row>
    <row r="20" spans="1:6" s="2" customFormat="1" ht="14.1" customHeight="1" thickBot="1" x14ac:dyDescent="0.3">
      <c r="A20" s="138" t="str">
        <f>'capítols PRESSU'!A70</f>
        <v>3. RESIDUS I TRANSPORT A ABOCADOR</v>
      </c>
      <c r="B20" s="47"/>
      <c r="C20" s="47"/>
      <c r="D20" s="47"/>
      <c r="E20" s="46">
        <f>SUM(E22:E24)</f>
        <v>771.75223971428591</v>
      </c>
      <c r="F20" s="148">
        <f>'capítols PRESSU'!H70</f>
        <v>771.75223971428591</v>
      </c>
    </row>
    <row r="21" spans="1:6" s="2" customFormat="1" ht="14.1" customHeight="1" x14ac:dyDescent="0.25">
      <c r="A21" s="42"/>
      <c r="B21" s="43"/>
      <c r="C21" s="44"/>
      <c r="D21" s="44"/>
      <c r="E21" s="45"/>
      <c r="F21" s="147"/>
    </row>
    <row r="22" spans="1:6" s="2" customFormat="1" ht="14.1" customHeight="1" x14ac:dyDescent="0.25">
      <c r="A22" s="6" t="str">
        <f>'capítols PRESSU'!A72</f>
        <v>3.1</v>
      </c>
      <c r="B22" s="6" t="str">
        <f>'capítols PRESSU'!C72</f>
        <v>Classificació de residus de la construcció</v>
      </c>
      <c r="C22" s="6"/>
      <c r="D22" s="6"/>
      <c r="E22" s="142">
        <f>'capítols PRESSU'!H72</f>
        <v>319.48425000000009</v>
      </c>
      <c r="F22" s="147"/>
    </row>
    <row r="23" spans="1:6" s="2" customFormat="1" ht="14.1" customHeight="1" x14ac:dyDescent="0.25">
      <c r="A23" s="6" t="str">
        <f>'capítols PRESSU'!A83</f>
        <v>3.2</v>
      </c>
      <c r="B23" s="6" t="str">
        <f>'capítols PRESSU'!C83</f>
        <v>Transport de residus inertes</v>
      </c>
      <c r="C23" s="6"/>
      <c r="D23" s="6"/>
      <c r="E23" s="142">
        <f>'capítols PRESSU'!H83</f>
        <v>302.84064192857147</v>
      </c>
      <c r="F23" s="147"/>
    </row>
    <row r="24" spans="1:6" s="2" customFormat="1" ht="12" x14ac:dyDescent="0.25">
      <c r="A24" s="6" t="str">
        <f>'capítols PRESSU'!A86</f>
        <v>3.3</v>
      </c>
      <c r="B24" s="6" t="str">
        <f>'capítols PRESSU'!C86</f>
        <v xml:space="preserve">Cànon d'abocament per lliurament de contenidor de 7 m³ amb residus inertes </v>
      </c>
      <c r="C24" s="6"/>
      <c r="D24" s="6"/>
      <c r="E24" s="143">
        <f>'capítols PRESSU'!H86</f>
        <v>149.42734778571432</v>
      </c>
      <c r="F24" s="147"/>
    </row>
    <row r="25" spans="1:6" s="2" customFormat="1" ht="14.1" customHeight="1" x14ac:dyDescent="0.25">
      <c r="A25" s="3"/>
      <c r="B25" s="7"/>
      <c r="C25" s="7"/>
      <c r="D25" s="7"/>
      <c r="E25" s="7"/>
      <c r="F25" s="147"/>
    </row>
    <row r="26" spans="1:6" s="2" customFormat="1" ht="14.1" customHeight="1" thickBot="1" x14ac:dyDescent="0.3">
      <c r="A26" s="138" t="str">
        <f>'capítols PRESSU'!A89</f>
        <v>4. ESTRUCTURES</v>
      </c>
      <c r="B26" s="47"/>
      <c r="C26" s="47"/>
      <c r="D26" s="47"/>
      <c r="E26" s="46">
        <f>SUM(E28:E28)</f>
        <v>817.58</v>
      </c>
      <c r="F26" s="148">
        <f>'capítols PRESSU'!H89</f>
        <v>817.58</v>
      </c>
    </row>
    <row r="27" spans="1:6" s="2" customFormat="1" ht="14.1" customHeight="1" x14ac:dyDescent="0.25">
      <c r="A27" s="42"/>
      <c r="B27" s="43"/>
      <c r="C27" s="44"/>
      <c r="D27" s="44"/>
      <c r="E27" s="45"/>
      <c r="F27" s="147"/>
    </row>
    <row r="28" spans="1:6" s="2" customFormat="1" ht="14.1" customHeight="1" x14ac:dyDescent="0.25">
      <c r="A28" s="6" t="str">
        <f>'capítols PRESSU'!A91</f>
        <v>4.1</v>
      </c>
      <c r="B28" s="6" t="str">
        <f>'capítols PRESSU'!C91</f>
        <v>Estintolament de forat de pas en paret de fàbrica de maó</v>
      </c>
      <c r="C28" s="6"/>
      <c r="D28" s="6"/>
      <c r="E28" s="142">
        <f>'capítols PRESSU'!H91</f>
        <v>817.58</v>
      </c>
      <c r="F28" s="147"/>
    </row>
    <row r="29" spans="1:6" s="2" customFormat="1" ht="12" x14ac:dyDescent="0.25">
      <c r="A29" s="3"/>
      <c r="B29" s="7"/>
      <c r="C29" s="7"/>
      <c r="D29" s="7"/>
      <c r="E29" s="7"/>
      <c r="F29" s="147"/>
    </row>
    <row r="30" spans="1:6" s="2" customFormat="1" ht="12.6" thickBot="1" x14ac:dyDescent="0.3">
      <c r="A30" s="138" t="str">
        <f>'capítols PRESSU'!A95</f>
        <v>5. TANCAMENTS - Façanes  | Fusteria i serralleria exterior</v>
      </c>
      <c r="B30" s="47"/>
      <c r="C30" s="47"/>
      <c r="D30" s="47"/>
      <c r="E30" s="46">
        <f>SUM(E32:E35)</f>
        <v>11480</v>
      </c>
      <c r="F30" s="148">
        <f>'capítols PRESSU'!H95</f>
        <v>11480</v>
      </c>
    </row>
    <row r="31" spans="1:6" s="2" customFormat="1" ht="12" x14ac:dyDescent="0.25">
      <c r="A31" s="42"/>
      <c r="B31" s="43"/>
      <c r="C31" s="44"/>
      <c r="D31" s="44"/>
      <c r="E31" s="45"/>
      <c r="F31" s="147"/>
    </row>
    <row r="32" spans="1:6" s="2" customFormat="1" ht="12" x14ac:dyDescent="0.25">
      <c r="A32" s="6" t="str">
        <f>'capítols PRESSU'!A97</f>
        <v>5.1</v>
      </c>
      <c r="B32" s="6" t="str">
        <f>'capítols PRESSU'!C97</f>
        <v>Pext-01 Aparador accés</v>
      </c>
      <c r="C32" s="6"/>
      <c r="D32" s="6"/>
      <c r="E32" s="142">
        <f>'capítols PRESSU'!H97</f>
        <v>7530</v>
      </c>
      <c r="F32" s="147"/>
    </row>
    <row r="33" spans="1:6" s="2" customFormat="1" ht="12" x14ac:dyDescent="0.25">
      <c r="A33" s="6" t="str">
        <f>'capítols PRESSU'!A100</f>
        <v>5.2</v>
      </c>
      <c r="B33" s="6" t="str">
        <f>'capítols PRESSU'!C100</f>
        <v>Reparació fusteries exteriors del passadís</v>
      </c>
      <c r="C33" s="6"/>
      <c r="D33" s="6"/>
      <c r="E33" s="143">
        <f>'capítols PRESSU'!H100</f>
        <v>2500</v>
      </c>
      <c r="F33" s="147"/>
    </row>
    <row r="34" spans="1:6" s="2" customFormat="1" ht="12" x14ac:dyDescent="0.25">
      <c r="A34" s="6" t="str">
        <f>'capítols PRESSU'!A103</f>
        <v>5.3</v>
      </c>
      <c r="B34" s="6" t="str">
        <f>'capítols PRESSU'!C103</f>
        <v>Reparació fusteries exteriors</v>
      </c>
      <c r="C34" s="6"/>
      <c r="D34" s="6"/>
      <c r="E34" s="143">
        <f>'capítols PRESSU'!H103</f>
        <v>1000</v>
      </c>
      <c r="F34" s="147"/>
    </row>
    <row r="35" spans="1:6" s="2" customFormat="1" ht="12" x14ac:dyDescent="0.25">
      <c r="A35" s="6" t="str">
        <f>'capítols PRESSU'!A106</f>
        <v>5.4</v>
      </c>
      <c r="B35" s="6" t="str">
        <f>'capítols PRESSU'!C106</f>
        <v>Porta metàl.lica</v>
      </c>
      <c r="C35" s="6"/>
      <c r="D35" s="6"/>
      <c r="E35" s="143">
        <f>'capítols PRESSU'!H106</f>
        <v>450</v>
      </c>
      <c r="F35" s="147"/>
    </row>
    <row r="36" spans="1:6" s="2" customFormat="1" ht="12" x14ac:dyDescent="0.25">
      <c r="A36" s="144"/>
      <c r="B36" s="144"/>
      <c r="C36" s="144"/>
      <c r="D36" s="144"/>
      <c r="E36" s="144"/>
      <c r="F36" s="147"/>
    </row>
    <row r="37" spans="1:6" s="2" customFormat="1" ht="12.6" thickBot="1" x14ac:dyDescent="0.3">
      <c r="A37" s="138" t="str">
        <f>'capítols PRESSU'!A110</f>
        <v>6. SISTEMA D'ACABATS I REVESTIMENTS INTERIORS</v>
      </c>
      <c r="B37" s="47"/>
      <c r="C37" s="47"/>
      <c r="D37" s="47"/>
      <c r="E37" s="46">
        <f>SUM(E39:E42)</f>
        <v>27159.228008400005</v>
      </c>
      <c r="F37" s="148">
        <f>'capítols PRESSU'!H110</f>
        <v>27159.228008400001</v>
      </c>
    </row>
    <row r="38" spans="1:6" s="2" customFormat="1" ht="12" x14ac:dyDescent="0.25">
      <c r="A38" s="42"/>
      <c r="B38" s="43"/>
      <c r="C38" s="44"/>
      <c r="D38" s="44"/>
      <c r="E38" s="45"/>
    </row>
    <row r="39" spans="1:6" s="2" customFormat="1" ht="12" x14ac:dyDescent="0.25">
      <c r="A39" s="6" t="str">
        <f>'capítols PRESSU'!A112</f>
        <v>6.1</v>
      </c>
      <c r="B39" s="6" t="str">
        <f>'capítols PRESSU'!C112</f>
        <v>Paviments</v>
      </c>
      <c r="C39" s="6"/>
      <c r="D39" s="6"/>
      <c r="E39" s="142">
        <f>'capítols PRESSU'!H112</f>
        <v>12098.420800000002</v>
      </c>
    </row>
    <row r="40" spans="1:6" s="2" customFormat="1" ht="12" x14ac:dyDescent="0.25">
      <c r="A40" s="6" t="str">
        <f>'capítols PRESSU'!A124</f>
        <v>6.2</v>
      </c>
      <c r="B40" s="6" t="str">
        <f>'capítols PRESSU'!C124</f>
        <v>Acabats i revestiments de paraments verticals</v>
      </c>
      <c r="C40" s="6"/>
      <c r="D40" s="6"/>
      <c r="E40" s="142">
        <f>'capítols PRESSU'!H124</f>
        <v>10857.735108400002</v>
      </c>
    </row>
    <row r="41" spans="1:6" s="2" customFormat="1" ht="12" x14ac:dyDescent="0.25">
      <c r="A41" s="6" t="str">
        <f>'capítols PRESSU'!A160</f>
        <v>6.3</v>
      </c>
      <c r="B41" s="6" t="str">
        <f>'capítols PRESSU'!C160</f>
        <v>Pintura elements</v>
      </c>
      <c r="C41" s="6"/>
      <c r="D41" s="6"/>
      <c r="E41" s="143">
        <f>'capítols PRESSU'!H160</f>
        <v>1330.8471999999999</v>
      </c>
    </row>
    <row r="42" spans="1:6" s="2" customFormat="1" ht="12" x14ac:dyDescent="0.25">
      <c r="A42" s="6" t="str">
        <f>'capítols PRESSU'!A183</f>
        <v>6.4</v>
      </c>
      <c r="B42" s="6" t="str">
        <f>'capítols PRESSU'!C183</f>
        <v>Acabats i revestiments de sostres</v>
      </c>
      <c r="C42" s="6"/>
      <c r="D42" s="6"/>
      <c r="E42" s="142">
        <f>'capítols PRESSU'!H183</f>
        <v>2872.2249000000006</v>
      </c>
    </row>
    <row r="43" spans="1:6" s="2" customFormat="1" ht="12" x14ac:dyDescent="0.25">
      <c r="A43" s="144"/>
      <c r="B43" s="146"/>
      <c r="C43" s="144"/>
      <c r="D43" s="144"/>
      <c r="E43" s="144"/>
    </row>
    <row r="44" spans="1:6" s="2" customFormat="1" ht="12.6" thickBot="1" x14ac:dyDescent="0.3">
      <c r="A44" s="138" t="str">
        <f>'capítols PRESSU'!A191</f>
        <v>7. INSTAL·LACIONS</v>
      </c>
      <c r="B44" s="47"/>
      <c r="C44" s="47"/>
      <c r="D44" s="47"/>
      <c r="E44" s="46">
        <f>SUM(E46:E47)</f>
        <v>16344.48</v>
      </c>
      <c r="F44" s="148">
        <f>'capítols PRESSU'!H191</f>
        <v>16344.48</v>
      </c>
    </row>
    <row r="45" spans="1:6" s="2" customFormat="1" ht="12" x14ac:dyDescent="0.25">
      <c r="A45" s="144"/>
      <c r="B45" s="146"/>
      <c r="C45" s="144"/>
      <c r="D45" s="144"/>
      <c r="E45" s="144"/>
    </row>
    <row r="46" spans="1:6" s="2" customFormat="1" ht="12" x14ac:dyDescent="0.25">
      <c r="A46" s="6" t="str">
        <f>'capítols PRESSU'!A193</f>
        <v>7.1</v>
      </c>
      <c r="B46" s="6" t="str">
        <f>'capítols PRESSU'!C193</f>
        <v>Electricitat, telecos i PCI</v>
      </c>
      <c r="C46" s="6"/>
      <c r="D46" s="6"/>
      <c r="E46" s="142">
        <f>'capítols PRESSU'!H193</f>
        <v>12182.8</v>
      </c>
    </row>
    <row r="47" spans="1:6" s="2" customFormat="1" ht="12" x14ac:dyDescent="0.25">
      <c r="A47" s="6" t="str">
        <f>'capítols PRESSU'!A208</f>
        <v>7.2</v>
      </c>
      <c r="B47" s="6" t="str">
        <f>'capítols PRESSU'!C208</f>
        <v>Lampisteria</v>
      </c>
      <c r="C47" s="6"/>
      <c r="D47" s="6"/>
      <c r="E47" s="142">
        <f>'capítols PRESSU'!H208</f>
        <v>4161.68</v>
      </c>
    </row>
    <row r="48" spans="1:6" s="2" customFormat="1" ht="12" x14ac:dyDescent="0.25">
      <c r="A48" s="144"/>
      <c r="B48" s="146"/>
      <c r="C48" s="144"/>
      <c r="D48" s="144"/>
      <c r="E48" s="144"/>
    </row>
    <row r="49" spans="1:9" s="2" customFormat="1" ht="12.6" thickBot="1" x14ac:dyDescent="0.3">
      <c r="A49" s="138" t="str">
        <f>'capítols PRESSU'!A245</f>
        <v>8. EQUIPAMENT I MOBILIARI</v>
      </c>
      <c r="B49" s="47"/>
      <c r="C49" s="47"/>
      <c r="D49" s="47"/>
      <c r="E49" s="46">
        <f>SUM(E51:E52)</f>
        <v>4605.5</v>
      </c>
      <c r="F49" s="141">
        <f>'capítols PRESSU'!H245</f>
        <v>4605.5</v>
      </c>
    </row>
    <row r="50" spans="1:9" s="2" customFormat="1" ht="14.1" customHeight="1" x14ac:dyDescent="0.25">
      <c r="A50" s="144"/>
      <c r="B50" s="146"/>
      <c r="C50" s="144"/>
      <c r="D50" s="144"/>
      <c r="E50" s="144"/>
    </row>
    <row r="51" spans="1:9" s="2" customFormat="1" ht="14.1" customHeight="1" x14ac:dyDescent="0.25">
      <c r="A51" s="6" t="str">
        <f>'capítols PRESSU'!A247</f>
        <v>8.1</v>
      </c>
      <c r="B51" s="6" t="str">
        <f>'capítols PRESSU'!C247</f>
        <v>Equipament Office</v>
      </c>
      <c r="C51" s="6"/>
      <c r="D51" s="6"/>
      <c r="E51" s="142">
        <f>'capítols PRESSU'!H247</f>
        <v>3950</v>
      </c>
    </row>
    <row r="52" spans="1:9" x14ac:dyDescent="0.3">
      <c r="A52" s="6" t="str">
        <f>'capítols PRESSU'!A260</f>
        <v>8.2</v>
      </c>
      <c r="B52" s="6" t="str">
        <f>'capítols PRESSU'!C260</f>
        <v xml:space="preserve">Elements </v>
      </c>
      <c r="C52" s="6"/>
      <c r="D52" s="6"/>
      <c r="E52" s="142">
        <f>'capítols PRESSU'!H260</f>
        <v>655.5</v>
      </c>
    </row>
    <row r="53" spans="1:9" s="2" customFormat="1" ht="12" x14ac:dyDescent="0.25"/>
    <row r="54" spans="1:9" s="2" customFormat="1" ht="12.6" thickBot="1" x14ac:dyDescent="0.3">
      <c r="A54" s="3"/>
      <c r="B54" s="7"/>
      <c r="C54" s="7"/>
      <c r="D54" s="7"/>
      <c r="E54" s="7"/>
    </row>
    <row r="55" spans="1:9" s="2" customFormat="1" ht="25.05" customHeight="1" thickBot="1" x14ac:dyDescent="0.3">
      <c r="A55" s="166" t="s">
        <v>208</v>
      </c>
      <c r="B55" s="167"/>
      <c r="C55" s="167"/>
      <c r="D55" s="169"/>
      <c r="E55" s="168">
        <f>E49+E44+E37+E30+E26+E20+E13+E8</f>
        <v>66763.288648114292</v>
      </c>
      <c r="F55" s="148">
        <f>SUM(F7:F54)</f>
        <v>66763.288648114278</v>
      </c>
      <c r="G55" s="154">
        <f>E49+E44+E37+E30+E26+E20+E13+E8</f>
        <v>66763.288648114292</v>
      </c>
    </row>
    <row r="56" spans="1:9" s="2" customFormat="1" ht="27" customHeight="1" thickBot="1" x14ac:dyDescent="0.3">
      <c r="A56" s="3"/>
      <c r="B56" s="7"/>
      <c r="C56" s="7"/>
      <c r="D56" s="7"/>
      <c r="E56" s="7"/>
    </row>
    <row r="57" spans="1:9" s="2" customFormat="1" ht="12.6" thickBot="1" x14ac:dyDescent="0.3">
      <c r="A57" s="138" t="s">
        <v>209</v>
      </c>
      <c r="B57" s="170"/>
      <c r="C57" s="171"/>
      <c r="D57" s="172"/>
      <c r="E57" s="183">
        <f>SUM(E58:E58)</f>
        <v>1335.2657729622858</v>
      </c>
    </row>
    <row r="58" spans="1:9" s="2" customFormat="1" ht="13.8" x14ac:dyDescent="0.25">
      <c r="A58" s="173"/>
      <c r="B58" s="6" t="s">
        <v>210</v>
      </c>
      <c r="C58" s="6"/>
      <c r="D58" s="6"/>
      <c r="E58" s="142">
        <f>E55*0.02</f>
        <v>1335.2657729622858</v>
      </c>
    </row>
    <row r="59" spans="1:9" s="2" customFormat="1" ht="14.1" customHeight="1" x14ac:dyDescent="0.25">
      <c r="A59" s="173"/>
      <c r="B59" s="174"/>
      <c r="C59" s="176"/>
      <c r="D59" s="175"/>
      <c r="E59" s="175"/>
    </row>
    <row r="60" spans="1:9" x14ac:dyDescent="0.3">
      <c r="A60" s="177" t="s">
        <v>211</v>
      </c>
      <c r="B60" s="178"/>
      <c r="C60" s="179"/>
      <c r="D60" s="180"/>
      <c r="E60" s="184">
        <f>E55+E57</f>
        <v>68098.55442107658</v>
      </c>
      <c r="F60" s="2"/>
      <c r="G60" s="2"/>
      <c r="H60" s="2"/>
      <c r="I60" s="2"/>
    </row>
    <row r="61" spans="1:9" ht="15" thickBot="1" x14ac:dyDescent="0.35">
      <c r="A61" s="173"/>
      <c r="B61" s="174"/>
      <c r="C61" s="176"/>
      <c r="D61" s="175"/>
      <c r="E61" s="175"/>
      <c r="F61" s="2"/>
      <c r="G61" s="2"/>
      <c r="H61" s="2"/>
      <c r="I61" s="2"/>
    </row>
    <row r="62" spans="1:9" ht="15" thickBot="1" x14ac:dyDescent="0.35">
      <c r="A62" s="138" t="s">
        <v>212</v>
      </c>
      <c r="B62" s="170"/>
      <c r="C62" s="171"/>
      <c r="D62" s="172"/>
      <c r="E62" s="183">
        <f>SUM(E63:E64)</f>
        <v>12938.72534000455</v>
      </c>
      <c r="F62" s="2"/>
      <c r="G62" s="2"/>
      <c r="H62" s="2"/>
      <c r="I62" s="2"/>
    </row>
    <row r="63" spans="1:9" x14ac:dyDescent="0.3">
      <c r="A63" s="173"/>
      <c r="B63" s="6" t="s">
        <v>213</v>
      </c>
      <c r="C63" s="6"/>
      <c r="D63" s="6"/>
      <c r="E63" s="142">
        <f>E60*0.13</f>
        <v>8852.8120747399553</v>
      </c>
      <c r="F63" s="2"/>
      <c r="G63" s="2"/>
      <c r="H63" s="2"/>
      <c r="I63" s="2"/>
    </row>
    <row r="64" spans="1:9" x14ac:dyDescent="0.3">
      <c r="A64" s="173"/>
      <c r="B64" s="6" t="s">
        <v>214</v>
      </c>
      <c r="C64" s="6"/>
      <c r="D64" s="6"/>
      <c r="E64" s="142">
        <f>E60*0.06</f>
        <v>4085.9132652645949</v>
      </c>
      <c r="F64" s="2"/>
      <c r="G64" s="2"/>
      <c r="H64" s="2"/>
      <c r="I64" s="2"/>
    </row>
    <row r="65" spans="1:9" x14ac:dyDescent="0.3">
      <c r="A65" s="173"/>
      <c r="B65" s="174"/>
      <c r="C65" s="181"/>
      <c r="D65" s="175"/>
      <c r="E65" s="175"/>
      <c r="F65" s="2"/>
      <c r="G65" s="2"/>
      <c r="H65" s="2"/>
      <c r="I65" s="2"/>
    </row>
    <row r="66" spans="1:9" x14ac:dyDescent="0.3">
      <c r="A66" s="177" t="s">
        <v>215</v>
      </c>
      <c r="B66" s="178"/>
      <c r="C66" s="179"/>
      <c r="D66" s="180"/>
      <c r="E66" s="184">
        <f>E60+E62</f>
        <v>81037.279761081125</v>
      </c>
      <c r="F66" s="2"/>
      <c r="G66" s="2"/>
      <c r="H66" s="2"/>
      <c r="I66" s="2"/>
    </row>
    <row r="67" spans="1:9" x14ac:dyDescent="0.3">
      <c r="A67" s="182"/>
      <c r="B67" s="174"/>
      <c r="C67" s="176"/>
      <c r="D67" s="175"/>
      <c r="E67" s="175"/>
      <c r="F67" s="2"/>
      <c r="G67" s="2"/>
      <c r="H67" s="2"/>
      <c r="I67" s="2"/>
    </row>
    <row r="68" spans="1:9" x14ac:dyDescent="0.3">
      <c r="A68" s="138" t="s">
        <v>216</v>
      </c>
      <c r="B68" s="170"/>
      <c r="C68" s="171"/>
      <c r="D68" s="172"/>
      <c r="E68" s="172"/>
      <c r="F68" s="2"/>
      <c r="G68" s="2"/>
      <c r="H68" s="2"/>
      <c r="I68" s="2"/>
    </row>
    <row r="69" spans="1:9" x14ac:dyDescent="0.3">
      <c r="A69" s="173"/>
      <c r="B69" s="6" t="s">
        <v>217</v>
      </c>
      <c r="C69" s="6"/>
      <c r="D69" s="6"/>
      <c r="E69" s="142">
        <f>E66*0.21</f>
        <v>17017.828749827037</v>
      </c>
      <c r="F69" s="2"/>
      <c r="G69" s="2"/>
      <c r="H69" s="2"/>
      <c r="I69" s="2"/>
    </row>
    <row r="70" spans="1:9" ht="15" thickBot="1" x14ac:dyDescent="0.35">
      <c r="A70" s="288"/>
      <c r="B70" s="288"/>
      <c r="C70" s="288"/>
      <c r="D70" s="288"/>
      <c r="E70" s="288"/>
      <c r="F70" s="2"/>
      <c r="G70" s="2"/>
      <c r="H70" s="2"/>
      <c r="I70" s="2"/>
    </row>
    <row r="71" spans="1:9" ht="25.05" customHeight="1" thickBot="1" x14ac:dyDescent="0.35">
      <c r="A71" s="166" t="s">
        <v>218</v>
      </c>
      <c r="B71" s="167"/>
      <c r="C71" s="167"/>
      <c r="D71" s="169"/>
      <c r="E71" s="168">
        <f>E66+E69</f>
        <v>98055.108510908161</v>
      </c>
    </row>
    <row r="72" spans="1:9" ht="25.05" customHeight="1" x14ac:dyDescent="0.3">
      <c r="A72" s="3"/>
      <c r="B72" s="3"/>
      <c r="C72" s="3"/>
      <c r="D72" s="3"/>
      <c r="E72" s="3"/>
    </row>
    <row r="73" spans="1:9" x14ac:dyDescent="0.3">
      <c r="A73" s="1"/>
      <c r="B73" s="1"/>
      <c r="C73" s="1"/>
      <c r="D73" s="1"/>
      <c r="E73" s="1"/>
    </row>
    <row r="74" spans="1:9" x14ac:dyDescent="0.3">
      <c r="B74" s="1"/>
      <c r="C74" s="1"/>
      <c r="D74" s="1"/>
      <c r="E74" s="1"/>
    </row>
    <row r="75" spans="1:9" x14ac:dyDescent="0.3">
      <c r="B75" s="1"/>
      <c r="C75" s="1"/>
      <c r="D75" s="1"/>
      <c r="E75" s="1"/>
    </row>
    <row r="76" spans="1:9" x14ac:dyDescent="0.3">
      <c r="B76" s="1"/>
      <c r="C76" s="1"/>
      <c r="D76" s="1"/>
      <c r="E76" s="1"/>
    </row>
    <row r="77" spans="1:9" x14ac:dyDescent="0.3">
      <c r="A77" s="1"/>
      <c r="B77" s="1"/>
      <c r="C77" s="1"/>
      <c r="D77" s="1"/>
      <c r="E77" s="1"/>
    </row>
  </sheetData>
  <mergeCells count="4">
    <mergeCell ref="A1:E1"/>
    <mergeCell ref="A2:E2"/>
    <mergeCell ref="A3:E3"/>
    <mergeCell ref="A70:E70"/>
  </mergeCells>
  <pageMargins left="0.70866141732283472" right="0.70866141732283472" top="0.70866141732283472" bottom="1.1023622047244095" header="0" footer="0.39370078740157483"/>
  <pageSetup paperSize="9" orientation="portrait" horizontalDpi="4294967292" verticalDpi="4294967292" r:id="rId1"/>
  <headerFooter>
    <oddFooter>&amp;C&amp;G&amp;R&amp;"Swis721 Lt BT,Light"&amp;K00-044RESUM PRESSUPOST LOT1
 &amp;P</oddFooter>
  </headerFooter>
  <rowBreaks count="1" manualBreakCount="1">
    <brk id="48"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topLeftCell="A4" zoomScale="120" zoomScaleNormal="85" zoomScaleSheetLayoutView="120" workbookViewId="0">
      <selection activeCell="D15" sqref="D15"/>
    </sheetView>
  </sheetViews>
  <sheetFormatPr baseColWidth="10" defaultColWidth="11.44140625" defaultRowHeight="14.4" x14ac:dyDescent="0.3"/>
  <cols>
    <col min="1" max="1" width="4.44140625" customWidth="1"/>
    <col min="2" max="2" width="12.5546875" customWidth="1"/>
    <col min="3" max="3" width="32.33203125" customWidth="1"/>
    <col min="4" max="4" width="14.77734375" customWidth="1"/>
    <col min="5" max="5" width="21.88671875" customWidth="1"/>
    <col min="7" max="7" width="12.33203125" customWidth="1"/>
  </cols>
  <sheetData>
    <row r="1" spans="1:6" x14ac:dyDescent="0.3">
      <c r="A1" s="281" t="str">
        <f>PORTADA!E8</f>
        <v>AMIDAMENTS</v>
      </c>
      <c r="B1" s="282"/>
      <c r="C1" s="282"/>
      <c r="D1" s="282"/>
      <c r="E1" s="283"/>
    </row>
    <row r="2" spans="1:6" x14ac:dyDescent="0.3">
      <c r="A2" s="284" t="str">
        <f>PORTADA!A15</f>
        <v>Avantprojecte de reforma espai interior de la Ludoteca de Castellar del Vallès</v>
      </c>
      <c r="B2" s="275"/>
      <c r="C2" s="275"/>
      <c r="D2" s="275"/>
      <c r="E2" s="276"/>
    </row>
    <row r="3" spans="1:6" x14ac:dyDescent="0.3">
      <c r="A3" s="285" t="s">
        <v>369</v>
      </c>
      <c r="B3" s="286"/>
      <c r="C3" s="286"/>
      <c r="D3" s="286"/>
      <c r="E3" s="287"/>
    </row>
    <row r="4" spans="1:6" ht="15" thickBot="1" x14ac:dyDescent="0.35">
      <c r="A4" s="250"/>
      <c r="B4" s="251"/>
      <c r="C4" s="251"/>
      <c r="D4" s="251"/>
      <c r="E4" s="252">
        <v>45748</v>
      </c>
    </row>
    <row r="5" spans="1:6" x14ac:dyDescent="0.3">
      <c r="A5" s="3"/>
      <c r="B5" s="4"/>
      <c r="C5" s="4"/>
      <c r="D5" s="5"/>
      <c r="E5" s="5"/>
    </row>
    <row r="6" spans="1:6" s="2" customFormat="1" ht="12.6" thickBot="1" x14ac:dyDescent="0.3">
      <c r="A6" s="48" t="s">
        <v>163</v>
      </c>
      <c r="B6" s="150"/>
      <c r="C6" s="8"/>
      <c r="D6" s="151"/>
      <c r="E6" s="48" t="s">
        <v>10</v>
      </c>
      <c r="F6" s="147" t="s">
        <v>168</v>
      </c>
    </row>
    <row r="7" spans="1:6" s="2" customFormat="1" ht="6.75" customHeight="1" x14ac:dyDescent="0.25">
      <c r="A7" s="149"/>
      <c r="B7" s="149"/>
      <c r="C7" s="149"/>
      <c r="D7" s="149"/>
      <c r="E7" s="149"/>
      <c r="F7" s="147"/>
    </row>
    <row r="8" spans="1:6" s="2" customFormat="1" ht="12.6" thickBot="1" x14ac:dyDescent="0.3">
      <c r="A8" s="138" t="str">
        <f>'capítols PRESSU'!A283</f>
        <v>A. MOBILIARI FIX</v>
      </c>
      <c r="B8" s="47"/>
      <c r="C8" s="47"/>
      <c r="D8" s="47"/>
      <c r="E8" s="46">
        <f>SUM(E10:E12)</f>
        <v>30600</v>
      </c>
      <c r="F8" s="148">
        <f>'capítols PRESSU'!H283</f>
        <v>30600</v>
      </c>
    </row>
    <row r="9" spans="1:6" s="2" customFormat="1" ht="12" x14ac:dyDescent="0.25">
      <c r="A9" s="42"/>
      <c r="B9" s="43"/>
      <c r="C9" s="44"/>
      <c r="D9" s="44"/>
      <c r="E9" s="45"/>
      <c r="F9" s="147"/>
    </row>
    <row r="10" spans="1:6" s="2" customFormat="1" ht="12" x14ac:dyDescent="0.25">
      <c r="A10" s="6" t="str">
        <f>'capítols PRESSU'!A285</f>
        <v>A.1</v>
      </c>
      <c r="B10" s="6" t="str">
        <f>'capítols PRESSU'!C285</f>
        <v>A01. Moble de l'accés</v>
      </c>
      <c r="C10" s="6"/>
      <c r="D10" s="6"/>
      <c r="E10" s="142">
        <f>'capítols PRESSU'!H285</f>
        <v>8200</v>
      </c>
      <c r="F10" s="147"/>
    </row>
    <row r="11" spans="1:6" s="2" customFormat="1" ht="14.1" customHeight="1" x14ac:dyDescent="0.25">
      <c r="A11" s="6" t="str">
        <f>'capítols PRESSU'!A289</f>
        <v>A.2</v>
      </c>
      <c r="B11" s="6" t="str">
        <f>'capítols PRESSU'!C289</f>
        <v>A02. Moble sala d'estada</v>
      </c>
      <c r="C11" s="6"/>
      <c r="D11" s="6"/>
      <c r="E11" s="142">
        <f>'capítols PRESSU'!H289</f>
        <v>12200</v>
      </c>
      <c r="F11" s="147"/>
    </row>
    <row r="12" spans="1:6" s="2" customFormat="1" ht="12" x14ac:dyDescent="0.25">
      <c r="A12" s="6" t="str">
        <f>'capítols PRESSU'!A293</f>
        <v>A.3</v>
      </c>
      <c r="B12" s="6" t="str">
        <f>'capítols PRESSU'!C293</f>
        <v>A03.Grada i tarima per Espai de calma</v>
      </c>
      <c r="C12" s="6"/>
      <c r="D12" s="6"/>
      <c r="E12" s="143">
        <f>'capítols PRESSU'!H293</f>
        <v>10200</v>
      </c>
      <c r="F12" s="147"/>
    </row>
    <row r="13" spans="1:6" s="2" customFormat="1" ht="12" x14ac:dyDescent="0.25">
      <c r="A13" s="144"/>
      <c r="B13" s="144"/>
      <c r="C13" s="144"/>
      <c r="D13" s="232"/>
      <c r="E13" s="233"/>
      <c r="F13" s="147"/>
    </row>
    <row r="14" spans="1:6" s="2" customFormat="1" ht="14.1" customHeight="1" x14ac:dyDescent="0.25">
      <c r="A14" s="3"/>
      <c r="B14" s="7"/>
      <c r="C14" s="7"/>
      <c r="D14" s="7"/>
      <c r="E14" s="7"/>
      <c r="F14" s="147"/>
    </row>
    <row r="15" spans="1:6" s="2" customFormat="1" ht="14.1" customHeight="1" thickBot="1" x14ac:dyDescent="0.3">
      <c r="A15" s="138" t="str">
        <f>'capítols PRESSU'!A298</f>
        <v>J. ELEMENTS DE JOC</v>
      </c>
      <c r="B15" s="47"/>
      <c r="C15" s="47"/>
      <c r="D15" s="138"/>
      <c r="E15" s="46">
        <f>SUM(E17:E17)</f>
        <v>3350</v>
      </c>
      <c r="F15" s="148">
        <f>'capítols PRESSU'!H298</f>
        <v>3350</v>
      </c>
    </row>
    <row r="16" spans="1:6" s="2" customFormat="1" ht="14.1" customHeight="1" x14ac:dyDescent="0.25">
      <c r="A16" s="42"/>
      <c r="B16" s="43"/>
      <c r="C16" s="44"/>
      <c r="D16" s="44"/>
      <c r="E16" s="45"/>
      <c r="F16" s="147"/>
    </row>
    <row r="17" spans="1:9" s="2" customFormat="1" ht="14.1" customHeight="1" x14ac:dyDescent="0.25">
      <c r="A17" s="6" t="str">
        <f>'capítols PRESSU'!A300</f>
        <v>J.1</v>
      </c>
      <c r="B17" s="6" t="str">
        <f>'capítols PRESSU'!C300</f>
        <v>Mobiliari de joc</v>
      </c>
      <c r="C17" s="6"/>
      <c r="D17" s="6"/>
      <c r="E17" s="142">
        <f>'capítols PRESSU'!H300</f>
        <v>3350</v>
      </c>
      <c r="F17" s="147"/>
    </row>
    <row r="18" spans="1:9" s="2" customFormat="1" ht="12" x14ac:dyDescent="0.25"/>
    <row r="19" spans="1:9" s="2" customFormat="1" ht="12.6" thickBot="1" x14ac:dyDescent="0.3">
      <c r="A19" s="3"/>
      <c r="B19" s="7"/>
      <c r="C19" s="7"/>
      <c r="D19" s="7"/>
      <c r="E19" s="7"/>
    </row>
    <row r="20" spans="1:9" s="2" customFormat="1" ht="25.05" customHeight="1" thickBot="1" x14ac:dyDescent="0.3">
      <c r="A20" s="166" t="s">
        <v>208</v>
      </c>
      <c r="B20" s="167"/>
      <c r="C20" s="167"/>
      <c r="D20" s="169"/>
      <c r="E20" s="168">
        <f>+E15+E8</f>
        <v>33950</v>
      </c>
      <c r="F20" s="148">
        <f>SUM(F7:F19)</f>
        <v>33950</v>
      </c>
      <c r="G20" s="154"/>
    </row>
    <row r="21" spans="1:9" s="2" customFormat="1" ht="27" customHeight="1" thickBot="1" x14ac:dyDescent="0.3">
      <c r="A21" s="3"/>
      <c r="B21" s="7"/>
      <c r="C21" s="7"/>
      <c r="D21" s="7"/>
      <c r="E21" s="7"/>
    </row>
    <row r="22" spans="1:9" s="2" customFormat="1" ht="12.6" thickBot="1" x14ac:dyDescent="0.3">
      <c r="A22" s="138" t="s">
        <v>209</v>
      </c>
      <c r="B22" s="170"/>
      <c r="C22" s="171"/>
      <c r="D22" s="172"/>
      <c r="E22" s="183">
        <f>SUM(E23:E23)</f>
        <v>679</v>
      </c>
    </row>
    <row r="23" spans="1:9" s="2" customFormat="1" ht="13.8" x14ac:dyDescent="0.25">
      <c r="A23" s="173"/>
      <c r="B23" s="6" t="s">
        <v>210</v>
      </c>
      <c r="C23" s="6"/>
      <c r="D23" s="6"/>
      <c r="E23" s="142">
        <f>E20*0.02</f>
        <v>679</v>
      </c>
    </row>
    <row r="24" spans="1:9" s="2" customFormat="1" ht="14.1" customHeight="1" x14ac:dyDescent="0.25">
      <c r="A24" s="173"/>
      <c r="B24" s="174"/>
      <c r="C24" s="176"/>
      <c r="D24" s="175"/>
      <c r="E24" s="175"/>
    </row>
    <row r="25" spans="1:9" x14ac:dyDescent="0.3">
      <c r="A25" s="177" t="s">
        <v>211</v>
      </c>
      <c r="B25" s="178"/>
      <c r="C25" s="179"/>
      <c r="D25" s="180"/>
      <c r="E25" s="184">
        <f>E20+E22</f>
        <v>34629</v>
      </c>
      <c r="F25" s="2"/>
      <c r="G25" s="2"/>
      <c r="H25" s="2"/>
      <c r="I25" s="2"/>
    </row>
    <row r="26" spans="1:9" ht="15" thickBot="1" x14ac:dyDescent="0.35">
      <c r="A26" s="173"/>
      <c r="B26" s="174"/>
      <c r="C26" s="176"/>
      <c r="D26" s="175"/>
      <c r="E26" s="175"/>
      <c r="F26" s="2"/>
      <c r="G26" s="2"/>
      <c r="H26" s="2"/>
      <c r="I26" s="2"/>
    </row>
    <row r="27" spans="1:9" ht="15" thickBot="1" x14ac:dyDescent="0.35">
      <c r="A27" s="138" t="s">
        <v>212</v>
      </c>
      <c r="B27" s="170"/>
      <c r="C27" s="171"/>
      <c r="D27" s="172"/>
      <c r="E27" s="183">
        <f>SUM(E28:E29)</f>
        <v>6579.51</v>
      </c>
      <c r="F27" s="2"/>
      <c r="G27" s="2"/>
      <c r="H27" s="2"/>
      <c r="I27" s="2"/>
    </row>
    <row r="28" spans="1:9" x14ac:dyDescent="0.3">
      <c r="A28" s="173"/>
      <c r="B28" s="6" t="s">
        <v>213</v>
      </c>
      <c r="C28" s="6"/>
      <c r="D28" s="6"/>
      <c r="E28" s="142">
        <f>E25*0.13</f>
        <v>4501.7700000000004</v>
      </c>
      <c r="F28" s="2"/>
      <c r="G28" s="2"/>
      <c r="H28" s="2"/>
      <c r="I28" s="2"/>
    </row>
    <row r="29" spans="1:9" x14ac:dyDescent="0.3">
      <c r="A29" s="173"/>
      <c r="B29" s="6" t="s">
        <v>214</v>
      </c>
      <c r="C29" s="6"/>
      <c r="D29" s="6"/>
      <c r="E29" s="142">
        <f>E25*0.06</f>
        <v>2077.7399999999998</v>
      </c>
      <c r="F29" s="2"/>
      <c r="G29" s="2"/>
      <c r="H29" s="2"/>
      <c r="I29" s="2"/>
    </row>
    <row r="30" spans="1:9" x14ac:dyDescent="0.3">
      <c r="A30" s="173"/>
      <c r="B30" s="174"/>
      <c r="C30" s="181"/>
      <c r="D30" s="175"/>
      <c r="E30" s="175"/>
      <c r="F30" s="2"/>
      <c r="G30" s="2"/>
      <c r="H30" s="2"/>
      <c r="I30" s="2"/>
    </row>
    <row r="31" spans="1:9" x14ac:dyDescent="0.3">
      <c r="A31" s="177" t="s">
        <v>215</v>
      </c>
      <c r="B31" s="178"/>
      <c r="C31" s="179"/>
      <c r="D31" s="180"/>
      <c r="E31" s="184">
        <f>E25+E27</f>
        <v>41208.51</v>
      </c>
      <c r="F31" s="2"/>
      <c r="G31" s="2"/>
      <c r="H31" s="2"/>
      <c r="I31" s="2"/>
    </row>
    <row r="32" spans="1:9" x14ac:dyDescent="0.3">
      <c r="A32" s="182"/>
      <c r="B32" s="174"/>
      <c r="C32" s="176"/>
      <c r="D32" s="175"/>
      <c r="E32" s="175"/>
      <c r="F32" s="2"/>
      <c r="G32" s="2"/>
      <c r="H32" s="2"/>
      <c r="I32" s="2"/>
    </row>
    <row r="33" spans="1:9" x14ac:dyDescent="0.3">
      <c r="A33" s="138" t="s">
        <v>216</v>
      </c>
      <c r="B33" s="170"/>
      <c r="C33" s="171"/>
      <c r="D33" s="172"/>
      <c r="E33" s="172"/>
      <c r="F33" s="2"/>
      <c r="G33" s="2"/>
      <c r="H33" s="2"/>
      <c r="I33" s="2"/>
    </row>
    <row r="34" spans="1:9" x14ac:dyDescent="0.3">
      <c r="A34" s="173"/>
      <c r="B34" s="6" t="s">
        <v>217</v>
      </c>
      <c r="C34" s="6"/>
      <c r="D34" s="6"/>
      <c r="E34" s="142">
        <f>E31*0.21</f>
        <v>8653.7870999999996</v>
      </c>
      <c r="F34" s="2"/>
      <c r="G34" s="2"/>
      <c r="H34" s="2"/>
      <c r="I34" s="2"/>
    </row>
    <row r="35" spans="1:9" ht="15" thickBot="1" x14ac:dyDescent="0.35">
      <c r="A35" s="288"/>
      <c r="B35" s="288"/>
      <c r="C35" s="288"/>
      <c r="D35" s="288"/>
      <c r="E35" s="288"/>
      <c r="F35" s="2"/>
      <c r="G35" s="2"/>
      <c r="H35" s="2"/>
      <c r="I35" s="2"/>
    </row>
    <row r="36" spans="1:9" ht="25.05" customHeight="1" thickBot="1" x14ac:dyDescent="0.35">
      <c r="A36" s="166" t="s">
        <v>218</v>
      </c>
      <c r="B36" s="167"/>
      <c r="C36" s="167"/>
      <c r="D36" s="169"/>
      <c r="E36" s="168">
        <f>E31+E34</f>
        <v>49862.297100000003</v>
      </c>
    </row>
    <row r="37" spans="1:9" ht="25.05" customHeight="1" x14ac:dyDescent="0.3">
      <c r="A37" s="3"/>
      <c r="B37" s="3"/>
      <c r="C37" s="3"/>
      <c r="D37" s="3"/>
      <c r="E37" s="3"/>
    </row>
    <row r="38" spans="1:9" x14ac:dyDescent="0.3">
      <c r="A38" s="1"/>
      <c r="B38" s="1"/>
      <c r="C38" s="1"/>
      <c r="D38" s="1"/>
      <c r="E38" s="1"/>
    </row>
    <row r="39" spans="1:9" x14ac:dyDescent="0.3">
      <c r="B39" s="1"/>
      <c r="C39" s="1"/>
      <c r="D39" s="1"/>
      <c r="E39" s="1"/>
    </row>
    <row r="40" spans="1:9" x14ac:dyDescent="0.3">
      <c r="B40" s="1"/>
      <c r="C40" s="1"/>
      <c r="D40" s="1"/>
      <c r="E40" s="1"/>
    </row>
    <row r="41" spans="1:9" x14ac:dyDescent="0.3">
      <c r="B41" s="1"/>
      <c r="C41" s="1"/>
      <c r="D41" s="1"/>
      <c r="E41" s="1"/>
    </row>
    <row r="42" spans="1:9" x14ac:dyDescent="0.3">
      <c r="A42" s="1"/>
      <c r="B42" s="1"/>
      <c r="C42" s="1"/>
      <c r="D42" s="1"/>
      <c r="E42" s="1"/>
    </row>
  </sheetData>
  <mergeCells count="4">
    <mergeCell ref="A35:E35"/>
    <mergeCell ref="A1:E1"/>
    <mergeCell ref="A2:E2"/>
    <mergeCell ref="A3:E3"/>
  </mergeCells>
  <pageMargins left="0.70866141732283472" right="0.70866141732283472" top="0.70866141732283472" bottom="1.1023622047244095" header="0" footer="0.39370078740157483"/>
  <pageSetup paperSize="9" orientation="portrait" horizontalDpi="4294967292" verticalDpi="4294967292" r:id="rId1"/>
  <headerFooter>
    <oddFooter>&amp;C&amp;G&amp;R&amp;"Swis721 Lt BT,Light"&amp;K00-047RESUM PRESSUPOST LOT2
 &amp;P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view="pageBreakPreview" zoomScale="120" zoomScaleNormal="85" zoomScaleSheetLayoutView="120" workbookViewId="0">
      <selection activeCell="C9" sqref="C9"/>
    </sheetView>
  </sheetViews>
  <sheetFormatPr baseColWidth="10" defaultColWidth="11.44140625" defaultRowHeight="14.4" x14ac:dyDescent="0.3"/>
  <cols>
    <col min="1" max="1" width="4.44140625" customWidth="1"/>
    <col min="2" max="2" width="12.5546875" customWidth="1"/>
    <col min="3" max="3" width="32.33203125" customWidth="1"/>
    <col min="4" max="4" width="14.77734375" customWidth="1"/>
    <col min="5" max="5" width="21.88671875" customWidth="1"/>
    <col min="7" max="7" width="12.33203125" customWidth="1"/>
  </cols>
  <sheetData>
    <row r="1" spans="1:6" x14ac:dyDescent="0.3">
      <c r="A1" s="281" t="str">
        <f>PORTADA!E8</f>
        <v>AMIDAMENTS</v>
      </c>
      <c r="B1" s="282"/>
      <c r="C1" s="282"/>
      <c r="D1" s="282"/>
      <c r="E1" s="283"/>
    </row>
    <row r="2" spans="1:6" x14ac:dyDescent="0.3">
      <c r="A2" s="284" t="str">
        <f>PORTADA!A15</f>
        <v>Avantprojecte de reforma espai interior de la Ludoteca de Castellar del Vallès</v>
      </c>
      <c r="B2" s="275"/>
      <c r="C2" s="275"/>
      <c r="D2" s="275"/>
      <c r="E2" s="276"/>
    </row>
    <row r="3" spans="1:6" x14ac:dyDescent="0.3">
      <c r="A3" s="285" t="s">
        <v>381</v>
      </c>
      <c r="B3" s="286"/>
      <c r="C3" s="286"/>
      <c r="D3" s="286"/>
      <c r="E3" s="287"/>
    </row>
    <row r="4" spans="1:6" ht="15" thickBot="1" x14ac:dyDescent="0.35">
      <c r="A4" s="250"/>
      <c r="B4" s="251"/>
      <c r="C4" s="251"/>
      <c r="D4" s="251"/>
      <c r="E4" s="252">
        <v>45748</v>
      </c>
    </row>
    <row r="5" spans="1:6" x14ac:dyDescent="0.3">
      <c r="A5" s="3"/>
      <c r="B5" s="4"/>
      <c r="C5" s="4"/>
      <c r="D5" s="5"/>
      <c r="E5" s="5"/>
    </row>
    <row r="6" spans="1:6" s="2" customFormat="1" ht="12.6" thickBot="1" x14ac:dyDescent="0.3">
      <c r="A6" s="48" t="s">
        <v>163</v>
      </c>
      <c r="B6" s="150"/>
      <c r="C6" s="8"/>
      <c r="D6" s="151"/>
      <c r="E6" s="48" t="s">
        <v>10</v>
      </c>
      <c r="F6" s="147" t="s">
        <v>168</v>
      </c>
    </row>
    <row r="7" spans="1:6" s="2" customFormat="1" ht="6.75" customHeight="1" x14ac:dyDescent="0.25">
      <c r="A7" s="149"/>
      <c r="B7" s="149"/>
      <c r="C7" s="149"/>
      <c r="D7" s="149"/>
      <c r="E7" s="149"/>
      <c r="F7" s="147"/>
    </row>
    <row r="8" spans="1:6" s="2" customFormat="1" ht="12" x14ac:dyDescent="0.25">
      <c r="A8" s="144"/>
      <c r="B8" s="144"/>
      <c r="C8" s="144"/>
      <c r="D8" s="144"/>
      <c r="E8" s="265"/>
      <c r="F8" s="147"/>
    </row>
    <row r="9" spans="1:6" s="2" customFormat="1" ht="12.6" thickBot="1" x14ac:dyDescent="0.3">
      <c r="A9" s="255" t="str">
        <f>'capítols PRESSU'!A309</f>
        <v>MOBILIARI ESTÀNDARD</v>
      </c>
      <c r="B9" s="47"/>
      <c r="C9" s="47"/>
      <c r="D9" s="138"/>
      <c r="E9" s="46">
        <f>SUM(E11:E14)</f>
        <v>21213.950000000004</v>
      </c>
      <c r="F9" s="148">
        <f>'capítols PRESSU'!H309</f>
        <v>21213.949999999997</v>
      </c>
    </row>
    <row r="10" spans="1:6" s="2" customFormat="1" ht="12" x14ac:dyDescent="0.25">
      <c r="A10" s="42"/>
      <c r="B10" s="43"/>
      <c r="C10" s="44"/>
      <c r="D10" s="44"/>
      <c r="E10" s="45"/>
      <c r="F10" s="147"/>
    </row>
    <row r="11" spans="1:6" s="2" customFormat="1" ht="12" x14ac:dyDescent="0.25">
      <c r="A11" s="6" t="str">
        <f>'capítols PRESSU'!A311</f>
        <v>B.1</v>
      </c>
      <c r="B11" s="6" t="str">
        <f>'capítols PRESSU'!C311</f>
        <v>Taules</v>
      </c>
      <c r="C11" s="6"/>
      <c r="D11" s="6"/>
      <c r="E11" s="142">
        <f>'capítols PRESSU'!H311</f>
        <v>4146</v>
      </c>
      <c r="F11" s="147"/>
    </row>
    <row r="12" spans="1:6" s="2" customFormat="1" ht="12" x14ac:dyDescent="0.25">
      <c r="A12" s="6" t="str">
        <f>'capítols PRESSU'!A321</f>
        <v>B.2</v>
      </c>
      <c r="B12" s="6" t="str">
        <f>'capítols PRESSU'!C321</f>
        <v>Cadires</v>
      </c>
      <c r="C12" s="6"/>
      <c r="D12" s="6"/>
      <c r="E12" s="142">
        <f>'capítols PRESSU'!H321</f>
        <v>2079</v>
      </c>
      <c r="F12" s="147"/>
    </row>
    <row r="13" spans="1:6" s="2" customFormat="1" ht="12" x14ac:dyDescent="0.25">
      <c r="A13" s="6" t="str">
        <f>'capítols PRESSU'!A333</f>
        <v>B.3</v>
      </c>
      <c r="B13" s="6" t="str">
        <f>'capítols PRESSU'!C333</f>
        <v>Seients</v>
      </c>
      <c r="C13" s="6"/>
      <c r="D13" s="6"/>
      <c r="E13" s="143">
        <f>'capítols PRESSU'!H333</f>
        <v>4081.2</v>
      </c>
      <c r="F13" s="147"/>
    </row>
    <row r="14" spans="1:6" s="2" customFormat="1" ht="12" x14ac:dyDescent="0.25">
      <c r="A14" s="6" t="str">
        <f>'capítols PRESSU'!A347</f>
        <v>B.4</v>
      </c>
      <c r="B14" s="6" t="str">
        <f>'capítols PRESSU'!C347</f>
        <v>Emmagatzematge</v>
      </c>
      <c r="C14" s="6"/>
      <c r="D14" s="6"/>
      <c r="E14" s="143">
        <f>'capítols PRESSU'!H347</f>
        <v>10907.750000000002</v>
      </c>
      <c r="F14" s="147"/>
    </row>
    <row r="15" spans="1:6" s="2" customFormat="1" ht="12" x14ac:dyDescent="0.25">
      <c r="A15" s="144"/>
      <c r="B15" s="144"/>
      <c r="C15" s="144"/>
      <c r="D15" s="144"/>
      <c r="E15" s="254"/>
      <c r="F15" s="147"/>
    </row>
    <row r="16" spans="1:6" s="2" customFormat="1" ht="12.6" thickBot="1" x14ac:dyDescent="0.3">
      <c r="A16" s="255" t="str">
        <f>'capítols PRESSU'!A369</f>
        <v>ELEMENTS</v>
      </c>
      <c r="B16" s="47"/>
      <c r="C16" s="47"/>
      <c r="D16" s="138"/>
      <c r="E16" s="46">
        <f>SUM(E18:E20)</f>
        <v>13380.33865</v>
      </c>
      <c r="F16" s="148">
        <f>'capítols PRESSU'!H369</f>
        <v>6690.1693249999998</v>
      </c>
    </row>
    <row r="17" spans="1:9" s="2" customFormat="1" ht="12" x14ac:dyDescent="0.25">
      <c r="A17" s="42"/>
      <c r="B17" s="43"/>
      <c r="C17" s="44"/>
      <c r="D17" s="44"/>
      <c r="E17" s="45"/>
      <c r="F17" s="147"/>
    </row>
    <row r="18" spans="1:9" s="2" customFormat="1" ht="14.1" customHeight="1" x14ac:dyDescent="0.25">
      <c r="A18" s="6" t="str">
        <f>'capítols PRESSU'!A371</f>
        <v>E.1</v>
      </c>
      <c r="B18" s="6" t="str">
        <f>'capítols PRESSU'!C371</f>
        <v xml:space="preserve">Panells de sostre acústics </v>
      </c>
      <c r="C18" s="6"/>
      <c r="D18" s="6"/>
      <c r="E18" s="142">
        <f>'capítols PRESSU'!H371</f>
        <v>6163.2</v>
      </c>
      <c r="F18" s="147"/>
    </row>
    <row r="19" spans="1:9" s="2" customFormat="1" ht="12" x14ac:dyDescent="0.25">
      <c r="A19" s="6" t="str">
        <f>'capítols PRESSU'!A376</f>
        <v>E.2</v>
      </c>
      <c r="B19" s="6" t="str">
        <f>'capítols PRESSU'!C376</f>
        <v>Protector d'escuma per radiadors</v>
      </c>
      <c r="C19" s="6"/>
      <c r="D19" s="6"/>
      <c r="E19" s="143">
        <f>'capítols PRESSU'!H376</f>
        <v>2123.4</v>
      </c>
    </row>
    <row r="20" spans="1:9" s="2" customFormat="1" ht="12" x14ac:dyDescent="0.25">
      <c r="A20" s="6" t="str">
        <f>'capítols PRESSU'!A379</f>
        <v>E.3</v>
      </c>
      <c r="B20" s="6" t="str">
        <f>'capítols PRESSU'!C379</f>
        <v>Protector d'escuma espai motriu</v>
      </c>
      <c r="C20" s="6"/>
      <c r="D20" s="6"/>
      <c r="E20" s="143">
        <f>'capítols PRESSU'!H379</f>
        <v>5093.7386499999993</v>
      </c>
    </row>
    <row r="21" spans="1:9" s="2" customFormat="1" ht="12.6" thickBot="1" x14ac:dyDescent="0.3">
      <c r="A21" s="3"/>
      <c r="B21" s="7"/>
      <c r="C21" s="7"/>
      <c r="D21" s="7"/>
      <c r="E21" s="7"/>
    </row>
    <row r="22" spans="1:9" s="2" customFormat="1" ht="25.05" customHeight="1" thickBot="1" x14ac:dyDescent="0.3">
      <c r="A22" s="166" t="s">
        <v>208</v>
      </c>
      <c r="B22" s="167"/>
      <c r="C22" s="167"/>
      <c r="D22" s="169"/>
      <c r="E22" s="168">
        <f>E9+E16</f>
        <v>34594.288650000002</v>
      </c>
      <c r="F22" s="148">
        <f>SUM(F7:F21)</f>
        <v>27904.119324999996</v>
      </c>
      <c r="G22" s="154"/>
    </row>
    <row r="23" spans="1:9" s="2" customFormat="1" ht="27" customHeight="1" thickBot="1" x14ac:dyDescent="0.3">
      <c r="A23" s="3"/>
      <c r="B23" s="7"/>
      <c r="C23" s="7"/>
      <c r="D23" s="7"/>
      <c r="E23" s="7"/>
    </row>
    <row r="24" spans="1:9" s="2" customFormat="1" ht="12.6" thickBot="1" x14ac:dyDescent="0.3">
      <c r="A24" s="138" t="s">
        <v>209</v>
      </c>
      <c r="B24" s="170"/>
      <c r="C24" s="171"/>
      <c r="D24" s="172"/>
      <c r="E24" s="183">
        <f>SUM(E25:E25)</f>
        <v>691.88577300000009</v>
      </c>
    </row>
    <row r="25" spans="1:9" s="2" customFormat="1" ht="13.8" x14ac:dyDescent="0.25">
      <c r="A25" s="173"/>
      <c r="B25" s="6" t="s">
        <v>210</v>
      </c>
      <c r="C25" s="6"/>
      <c r="D25" s="6"/>
      <c r="E25" s="142">
        <f>E22*0.02</f>
        <v>691.88577300000009</v>
      </c>
    </row>
    <row r="26" spans="1:9" s="2" customFormat="1" ht="14.1" customHeight="1" x14ac:dyDescent="0.25">
      <c r="A26" s="173"/>
      <c r="B26" s="174"/>
      <c r="C26" s="176"/>
      <c r="D26" s="175"/>
      <c r="E26" s="175"/>
    </row>
    <row r="27" spans="1:9" x14ac:dyDescent="0.3">
      <c r="A27" s="177" t="s">
        <v>211</v>
      </c>
      <c r="B27" s="178"/>
      <c r="C27" s="179"/>
      <c r="D27" s="180"/>
      <c r="E27" s="184">
        <f>E22+E24</f>
        <v>35286.174423000004</v>
      </c>
      <c r="F27" s="2"/>
      <c r="G27" s="2"/>
      <c r="H27" s="2"/>
      <c r="I27" s="2"/>
    </row>
    <row r="28" spans="1:9" ht="15" thickBot="1" x14ac:dyDescent="0.35">
      <c r="A28" s="173"/>
      <c r="B28" s="174"/>
      <c r="C28" s="176"/>
      <c r="D28" s="175"/>
      <c r="E28" s="175"/>
      <c r="F28" s="2"/>
      <c r="G28" s="2"/>
      <c r="H28" s="2"/>
      <c r="I28" s="2"/>
    </row>
    <row r="29" spans="1:9" ht="15" thickBot="1" x14ac:dyDescent="0.35">
      <c r="A29" s="138" t="s">
        <v>212</v>
      </c>
      <c r="B29" s="170"/>
      <c r="C29" s="171"/>
      <c r="D29" s="172"/>
      <c r="E29" s="183">
        <f>SUM(E30:E31)</f>
        <v>6704.3731403700003</v>
      </c>
      <c r="F29" s="2"/>
      <c r="G29" s="2"/>
      <c r="H29" s="2"/>
      <c r="I29" s="2"/>
    </row>
    <row r="30" spans="1:9" x14ac:dyDescent="0.3">
      <c r="A30" s="173"/>
      <c r="B30" s="6" t="s">
        <v>213</v>
      </c>
      <c r="C30" s="6"/>
      <c r="D30" s="6"/>
      <c r="E30" s="142">
        <f>E27*0.13</f>
        <v>4587.2026749900006</v>
      </c>
      <c r="F30" s="2"/>
      <c r="G30" s="2"/>
      <c r="H30" s="2"/>
      <c r="I30" s="2"/>
    </row>
    <row r="31" spans="1:9" x14ac:dyDescent="0.3">
      <c r="A31" s="173"/>
      <c r="B31" s="6" t="s">
        <v>214</v>
      </c>
      <c r="C31" s="6"/>
      <c r="D31" s="6"/>
      <c r="E31" s="142">
        <f>E27*0.06</f>
        <v>2117.1704653800002</v>
      </c>
      <c r="F31" s="2"/>
      <c r="G31" s="2"/>
      <c r="H31" s="2"/>
      <c r="I31" s="2"/>
    </row>
    <row r="32" spans="1:9" x14ac:dyDescent="0.3">
      <c r="A32" s="173"/>
      <c r="B32" s="174"/>
      <c r="C32" s="181"/>
      <c r="D32" s="175"/>
      <c r="E32" s="175"/>
      <c r="F32" s="2"/>
      <c r="G32" s="2"/>
      <c r="H32" s="2"/>
      <c r="I32" s="2"/>
    </row>
    <row r="33" spans="1:9" x14ac:dyDescent="0.3">
      <c r="A33" s="177" t="s">
        <v>215</v>
      </c>
      <c r="B33" s="178"/>
      <c r="C33" s="179"/>
      <c r="D33" s="180"/>
      <c r="E33" s="184">
        <f>E27+E29</f>
        <v>41990.547563370004</v>
      </c>
      <c r="F33" s="2"/>
      <c r="G33" s="2"/>
      <c r="H33" s="2"/>
      <c r="I33" s="2"/>
    </row>
    <row r="34" spans="1:9" x14ac:dyDescent="0.3">
      <c r="A34" s="182"/>
      <c r="B34" s="174"/>
      <c r="C34" s="176"/>
      <c r="D34" s="175"/>
      <c r="E34" s="175"/>
      <c r="F34" s="2"/>
      <c r="G34" s="2"/>
      <c r="H34" s="2"/>
      <c r="I34" s="2"/>
    </row>
    <row r="35" spans="1:9" x14ac:dyDescent="0.3">
      <c r="A35" s="138" t="s">
        <v>216</v>
      </c>
      <c r="B35" s="170"/>
      <c r="C35" s="171"/>
      <c r="D35" s="172"/>
      <c r="E35" s="172"/>
      <c r="F35" s="2"/>
      <c r="G35" s="2"/>
      <c r="H35" s="2"/>
      <c r="I35" s="2"/>
    </row>
    <row r="36" spans="1:9" x14ac:dyDescent="0.3">
      <c r="A36" s="173"/>
      <c r="B36" s="6" t="s">
        <v>217</v>
      </c>
      <c r="C36" s="6"/>
      <c r="D36" s="6"/>
      <c r="E36" s="142">
        <f>E33*0.21</f>
        <v>8818.0149883077011</v>
      </c>
      <c r="F36" s="2"/>
      <c r="G36" s="2"/>
      <c r="H36" s="2"/>
      <c r="I36" s="2"/>
    </row>
    <row r="37" spans="1:9" ht="15" thickBot="1" x14ac:dyDescent="0.35">
      <c r="A37" s="288"/>
      <c r="B37" s="288"/>
      <c r="C37" s="288"/>
      <c r="D37" s="288"/>
      <c r="E37" s="288"/>
      <c r="F37" s="2"/>
      <c r="G37" s="2"/>
      <c r="H37" s="2"/>
      <c r="I37" s="2"/>
    </row>
    <row r="38" spans="1:9" ht="25.05" customHeight="1" thickBot="1" x14ac:dyDescent="0.35">
      <c r="A38" s="166" t="s">
        <v>218</v>
      </c>
      <c r="B38" s="167"/>
      <c r="C38" s="167"/>
      <c r="D38" s="169"/>
      <c r="E38" s="168">
        <f>E33+E36</f>
        <v>50808.562551677707</v>
      </c>
    </row>
    <row r="39" spans="1:9" ht="25.05" customHeight="1" x14ac:dyDescent="0.3">
      <c r="A39" s="3"/>
      <c r="B39" s="3"/>
      <c r="C39" s="3"/>
      <c r="D39" s="3"/>
      <c r="E39" s="3"/>
    </row>
    <row r="40" spans="1:9" x14ac:dyDescent="0.3">
      <c r="A40" s="1"/>
      <c r="B40" s="1"/>
      <c r="C40" s="1"/>
      <c r="D40" s="1"/>
      <c r="E40" s="1"/>
    </row>
    <row r="41" spans="1:9" x14ac:dyDescent="0.3">
      <c r="B41" s="1"/>
      <c r="C41" s="1"/>
      <c r="D41" s="1"/>
      <c r="E41" s="1"/>
    </row>
    <row r="42" spans="1:9" x14ac:dyDescent="0.3">
      <c r="B42" s="1"/>
      <c r="C42" s="1"/>
      <c r="D42" s="1"/>
      <c r="E42" s="1"/>
    </row>
    <row r="43" spans="1:9" x14ac:dyDescent="0.3">
      <c r="B43" s="1"/>
      <c r="C43" s="1"/>
      <c r="D43" s="1"/>
      <c r="E43" s="1"/>
    </row>
    <row r="44" spans="1:9" x14ac:dyDescent="0.3">
      <c r="A44" s="1"/>
      <c r="B44" s="1"/>
      <c r="C44" s="1"/>
      <c r="D44" s="1"/>
      <c r="E44" s="1"/>
    </row>
  </sheetData>
  <mergeCells count="4">
    <mergeCell ref="A1:E1"/>
    <mergeCell ref="A2:E2"/>
    <mergeCell ref="A3:E3"/>
    <mergeCell ref="A37:E37"/>
  </mergeCells>
  <pageMargins left="0.70866141732283472" right="0.70866141732283472" top="0.70866141732283472" bottom="1.1023622047244095" header="0" footer="0.39370078740157483"/>
  <pageSetup paperSize="9" orientation="portrait" horizontalDpi="4294967292" verticalDpi="4294967292" r:id="rId1"/>
  <headerFooter>
    <oddFooter>&amp;C&amp;G&amp;R&amp;"Swis721 Lt BT,Light"&amp;K00-047RESUM PRESSUPOST LOT3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145" zoomScaleNormal="145" workbookViewId="0">
      <selection activeCell="C9" sqref="C9"/>
    </sheetView>
  </sheetViews>
  <sheetFormatPr baseColWidth="10" defaultColWidth="11.44140625" defaultRowHeight="14.4" x14ac:dyDescent="0.3"/>
  <cols>
    <col min="1" max="1" width="19.109375" bestFit="1" customWidth="1"/>
    <col min="3" max="3" width="80.21875" bestFit="1" customWidth="1"/>
    <col min="4" max="4" width="12.5546875" bestFit="1" customWidth="1"/>
  </cols>
  <sheetData>
    <row r="1" spans="1:8" x14ac:dyDescent="0.3">
      <c r="A1" s="185" t="s">
        <v>226</v>
      </c>
      <c r="B1" s="185" t="s">
        <v>227</v>
      </c>
      <c r="C1" s="185" t="s">
        <v>228</v>
      </c>
      <c r="D1" s="185" t="s">
        <v>229</v>
      </c>
    </row>
    <row r="2" spans="1:8" x14ac:dyDescent="0.3">
      <c r="A2" s="188" t="s">
        <v>65</v>
      </c>
      <c r="B2" s="188" t="s">
        <v>225</v>
      </c>
      <c r="C2" s="186" t="s">
        <v>66</v>
      </c>
      <c r="D2" s="185"/>
      <c r="E2" s="185"/>
      <c r="F2" s="185"/>
      <c r="G2" s="185"/>
      <c r="H2" s="185"/>
    </row>
    <row r="3" spans="1:8" x14ac:dyDescent="0.3">
      <c r="A3" s="190" t="s">
        <v>232</v>
      </c>
      <c r="B3" s="188" t="s">
        <v>221</v>
      </c>
      <c r="C3" s="192" t="s">
        <v>224</v>
      </c>
      <c r="D3" s="185" t="s">
        <v>222</v>
      </c>
      <c r="E3" s="185">
        <v>649958581</v>
      </c>
      <c r="F3" s="186" t="s">
        <v>223</v>
      </c>
      <c r="G3" s="185"/>
      <c r="H3" s="185"/>
    </row>
    <row r="4" spans="1:8" x14ac:dyDescent="0.3">
      <c r="A4" s="191"/>
      <c r="B4" s="189"/>
      <c r="C4" s="193" t="s">
        <v>230</v>
      </c>
      <c r="D4" s="193"/>
      <c r="E4" s="193"/>
      <c r="F4" s="193"/>
      <c r="G4" s="193"/>
      <c r="H4" s="194"/>
    </row>
    <row r="5" spans="1:8" x14ac:dyDescent="0.3">
      <c r="A5" s="189"/>
      <c r="B5" s="195" t="s">
        <v>233</v>
      </c>
      <c r="C5" s="197" t="s">
        <v>231</v>
      </c>
      <c r="D5" s="196"/>
      <c r="E5" s="196"/>
      <c r="F5" s="196"/>
      <c r="G5" s="196"/>
      <c r="H5" s="187"/>
    </row>
    <row r="6" spans="1:8" x14ac:dyDescent="0.3">
      <c r="A6" s="204" t="s">
        <v>270</v>
      </c>
      <c r="B6" s="204" t="s">
        <v>271</v>
      </c>
      <c r="C6" s="185" t="s">
        <v>272</v>
      </c>
      <c r="D6" s="185"/>
      <c r="E6" s="185"/>
      <c r="F6" s="185"/>
      <c r="G6" s="185"/>
      <c r="H6" s="185"/>
    </row>
  </sheetData>
  <hyperlinks>
    <hyperlink ref="C2" r:id="rId1"/>
    <hyperlink ref="F3" r:id="rId2"/>
    <hyperlink ref="C3" r:id="rId3"/>
    <hyperlink ref="C5"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
  <sheetViews>
    <sheetView workbookViewId="0">
      <selection activeCell="M17" sqref="M17"/>
    </sheetView>
  </sheetViews>
  <sheetFormatPr baseColWidth="10" defaultColWidth="11.44140625" defaultRowHeight="14.4" x14ac:dyDescent="0.3"/>
  <cols>
    <col min="3" max="3" width="25.6640625" bestFit="1" customWidth="1"/>
  </cols>
  <sheetData>
    <row r="2" spans="1:8" x14ac:dyDescent="0.3">
      <c r="A2" s="116" t="s">
        <v>99</v>
      </c>
    </row>
    <row r="3" spans="1:8" x14ac:dyDescent="0.3">
      <c r="A3" s="116" t="s">
        <v>98</v>
      </c>
      <c r="B3" t="s">
        <v>92</v>
      </c>
      <c r="C3" s="117" t="s">
        <v>93</v>
      </c>
      <c r="D3" t="s">
        <v>94</v>
      </c>
      <c r="E3" t="s">
        <v>95</v>
      </c>
      <c r="F3" t="s">
        <v>96</v>
      </c>
      <c r="G3" s="115" t="s">
        <v>97</v>
      </c>
      <c r="H3" s="114" t="s">
        <v>104</v>
      </c>
    </row>
    <row r="4" spans="1:8" x14ac:dyDescent="0.3">
      <c r="A4" s="116" t="s">
        <v>98</v>
      </c>
      <c r="B4" t="s">
        <v>100</v>
      </c>
      <c r="C4" s="116" t="s">
        <v>101</v>
      </c>
      <c r="D4" t="s">
        <v>94</v>
      </c>
      <c r="E4" t="s">
        <v>95</v>
      </c>
      <c r="F4" t="s">
        <v>102</v>
      </c>
      <c r="G4" s="115" t="s">
        <v>103</v>
      </c>
    </row>
    <row r="5" spans="1:8" x14ac:dyDescent="0.3">
      <c r="H5" s="114" t="s">
        <v>105</v>
      </c>
    </row>
    <row r="6" spans="1:8" x14ac:dyDescent="0.3">
      <c r="H6" s="114" t="s">
        <v>106</v>
      </c>
    </row>
    <row r="8" spans="1:8" x14ac:dyDescent="0.3">
      <c r="H8" s="114" t="s">
        <v>183</v>
      </c>
    </row>
    <row r="10" spans="1:8" x14ac:dyDescent="0.3">
      <c r="H10" s="114" t="s">
        <v>245</v>
      </c>
    </row>
  </sheetData>
  <hyperlinks>
    <hyperlink ref="H3" r:id="rId1"/>
    <hyperlink ref="H5" r:id="rId2"/>
    <hyperlink ref="H6" r:id="rId3"/>
    <hyperlink ref="H8" display="https://www.lampara.es/p/arcchio-noabelle-plafon-led-blanco-80-cm-9939010.html?lw_om_view=recotop&amp;utm_source=google&amp;utm_medium=cpc&amp;utm_campaign=PMAX_EM_Heroes&amp;utm_content=&amp;utm_term=&amp;gad_source=1&amp;gclid=Cj0KCQiAwOe8BhCCARIsAGKeD55b9MaFsdm57I_X3gD3QYi-h0w5Mj"/>
    <hyperlink ref="H10" r:id="rId4"/>
  </hyperlinks>
  <pageMargins left="0.7" right="0.7" top="0.75" bottom="0.75" header="0.3" footer="0.3"/>
  <pageSetup paperSize="9" orientation="portrait" horizontalDpi="1200" verticalDpi="12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PORTADA</vt:lpstr>
      <vt:lpstr>capítols AMIDAMENTS</vt:lpstr>
      <vt:lpstr>capítols PRESSU</vt:lpstr>
      <vt:lpstr>RESUM obCIVIL LOT1</vt:lpstr>
      <vt:lpstr>RESUM MOB LOT2</vt:lpstr>
      <vt:lpstr>RESUM MOB LOT3</vt:lpstr>
      <vt:lpstr>industrials</vt:lpstr>
      <vt:lpstr>luminàries</vt:lpstr>
      <vt:lpstr>'capítols AMIDAMENTS'!Área_de_impresión</vt:lpstr>
      <vt:lpstr>'capítols PRESSU'!Área_de_impresión</vt:lpstr>
      <vt:lpstr>PORTADA!Área_de_impresión</vt:lpstr>
      <vt:lpstr>'RESUM MOB LOT2'!Área_de_impresión</vt:lpstr>
      <vt:lpstr>'RESUM MOB LOT3'!Área_de_impresión</vt:lpstr>
      <vt:lpstr>'RESUM obCIVIL LOT1'!Área_de_impresión</vt:lpstr>
      <vt:lpstr>'capítols AMIDAMENTS'!Print_Area</vt:lpstr>
      <vt:lpstr>'capítols PRESSU'!Print_Area</vt:lpstr>
      <vt:lpstr>PORTADA!Print_Area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dc:creator>
  <cp:lastModifiedBy>HP</cp:lastModifiedBy>
  <cp:lastPrinted>2025-05-01T06:46:33Z</cp:lastPrinted>
  <dcterms:created xsi:type="dcterms:W3CDTF">2017-05-10T13:37:01Z</dcterms:created>
  <dcterms:modified xsi:type="dcterms:W3CDTF">2025-05-06T07:42:36Z</dcterms:modified>
</cp:coreProperties>
</file>