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1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mbbcn.sharepoint.com/sites/ALiC/Licitacions1/PROV 12000516 - Prod i col locació vinils paper/Organs de Treball/"/>
    </mc:Choice>
  </mc:AlternateContent>
  <xr:revisionPtr revIDLastSave="14" documentId="13_ncr:1_{9A4C389B-2DC2-47D5-B265-B417E9A697E3}" xr6:coauthVersionLast="47" xr6:coauthVersionMax="47" xr10:uidLastSave="{68056BD8-07C7-4B3B-BF54-84AFB9600B26}"/>
  <bookViews>
    <workbookView xWindow="-120" yWindow="-120" windowWidth="29040" windowHeight="15840" xr2:uid="{DC9AF1A1-D03D-4976-A3F1-ECFFAB8BD0C1}"/>
  </bookViews>
  <sheets>
    <sheet name="Lot 3" sheetId="1" r:id="rId1"/>
  </sheets>
  <definedNames>
    <definedName name="_xlnm._FilterDatabase" localSheetId="0" hidden="1">'Lot 3'!$B$2:$I$41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F3" i="1"/>
  <c r="F6" i="1"/>
  <c r="F7" i="1"/>
  <c r="F8" i="1"/>
  <c r="F9" i="1"/>
  <c r="F10" i="1"/>
  <c r="F11" i="1"/>
  <c r="F14" i="1"/>
  <c r="F12" i="1"/>
  <c r="F13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G21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G20" i="1" l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I36" i="1"/>
  <c r="C36" i="1" l="1"/>
</calcChain>
</file>

<file path=xl/sharedStrings.xml><?xml version="1.0" encoding="utf-8"?>
<sst xmlns="http://schemas.openxmlformats.org/spreadsheetml/2006/main" count="120" uniqueCount="107">
  <si>
    <t>Lot 3_ oferta econòmica producció Vinil acord marc</t>
  </si>
  <si>
    <t>(omplir pel licitador)</t>
  </si>
  <si>
    <t>Element</t>
  </si>
  <si>
    <t>Mides</t>
  </si>
  <si>
    <t>Material</t>
  </si>
  <si>
    <t xml:space="preserve">Estimació unitats (U) </t>
  </si>
  <si>
    <t>Preu màxim unitari</t>
  </si>
  <si>
    <t>Preu màxim total TMB</t>
  </si>
  <si>
    <t>Preu per  unitat (PU)</t>
  </si>
  <si>
    <t>Total oferta licitador</t>
  </si>
  <si>
    <t>Pòsters</t>
  </si>
  <si>
    <t>420x297 mm</t>
  </si>
  <si>
    <t>Vinil blanc removible + laminat antigrafiti</t>
  </si>
  <si>
    <t>Cartells</t>
  </si>
  <si>
    <t>500 x 400  mm</t>
  </si>
  <si>
    <t>Vinil blanc permanent</t>
  </si>
  <si>
    <t xml:space="preserve">Tòtem estacions  </t>
  </si>
  <si>
    <t>1060 x 600mm</t>
  </si>
  <si>
    <t>Vinil imprès amb trasera opaca (gris o negra) + laminat antigrafititi</t>
  </si>
  <si>
    <t xml:space="preserve">Vinil sostre Bus </t>
  </si>
  <si>
    <t>La medida máxima es de 2.12 x 0.70 m --&gt; 2120 x 700mm</t>
  </si>
  <si>
    <t xml:space="preserve">Easy-dot ultrareposicionable </t>
  </si>
  <si>
    <t xml:space="preserve">Vinil validadora Bus </t>
  </si>
  <si>
    <t>14 x 21 cm (1,4 x 2,1 m) --&gt; 140x210mm</t>
  </si>
  <si>
    <t>Vinil adhesiu més laminat protector antigrafiti</t>
  </si>
  <si>
    <t>Vinil validadora Metro</t>
  </si>
  <si>
    <t>250 x 650 mm</t>
  </si>
  <si>
    <t>Vinil removible, més laminat, més plotter de tall.
Impressió: Digital uvi / solvent / làtex.</t>
  </si>
  <si>
    <t>Vinil que cobreix DA gran</t>
  </si>
  <si>
    <t xml:space="preserve">1927,50 mm x 1387,5 mm </t>
  </si>
  <si>
    <t>Vinil polimèric + laminat antigrafititi</t>
  </si>
  <si>
    <t>Vinil que cobreix DA petita</t>
  </si>
  <si>
    <t xml:space="preserve">1160 x 620 mm </t>
  </si>
  <si>
    <t>Vinil paret Aeroport T1</t>
  </si>
  <si>
    <t>T1 - 8620 mm (4310mm +4310mm) x  3530 mm:  30428600 mm2</t>
  </si>
  <si>
    <t>Vinil blanc removible amb darrera opaca + laminat antigrafiti</t>
  </si>
  <si>
    <t>Vinil xapa DA petita</t>
  </si>
  <si>
    <t>544 x 564 mm</t>
  </si>
  <si>
    <t>Vinil opac més laminat brillant</t>
  </si>
  <si>
    <t xml:space="preserve">Vinil xapa gran </t>
  </si>
  <si>
    <t>1010 x 600mm</t>
  </si>
  <si>
    <t>Parets Forex Hola</t>
  </si>
  <si>
    <t>5370 x 3010mm: 16163700 mm2</t>
  </si>
  <si>
    <t xml:space="preserve">Vinil paperera Metro </t>
  </si>
  <si>
    <t>aprox. 1200 mm x 400 mm. Vinil de darrera  i 0.40 m. de diàmetre x 0.10 m de altura el cerco de la papelera</t>
  </si>
  <si>
    <t>Vinil exterior Metro Finestra</t>
  </si>
  <si>
    <t xml:space="preserve">1100 x 400 mm </t>
  </si>
  <si>
    <t xml:space="preserve">Polièster transparent de 70 micres amb cola ultracristalina </t>
  </si>
  <si>
    <t xml:space="preserve">Vinils interior Metro No finestra </t>
  </si>
  <si>
    <t>2000 x 1000 mm</t>
  </si>
  <si>
    <t xml:space="preserve">Adhesius Navilens </t>
  </si>
  <si>
    <t xml:space="preserve">450 x 450 mm </t>
  </si>
  <si>
    <t>Vinil blanc removible revers opac. Laminat mate.</t>
  </si>
  <si>
    <t xml:space="preserve">Tiretes Bus </t>
  </si>
  <si>
    <t>110 x 380 mm</t>
  </si>
  <si>
    <t>Vinil adhesiu removible blanc translúcid</t>
  </si>
  <si>
    <t xml:space="preserve">Codis Línies </t>
  </si>
  <si>
    <t>85 x 125mm</t>
  </si>
  <si>
    <t>Vinil adhesiu removible</t>
  </si>
  <si>
    <t xml:space="preserve">Calcas Braille </t>
  </si>
  <si>
    <t xml:space="preserve">254 mm x 20 mm x 0,75 mm </t>
  </si>
  <si>
    <t xml:space="preserve">Braille Transparent sobre PVC 1 mm adhesivat a una cara darrera </t>
  </si>
  <si>
    <t>Producció adhesius DA</t>
  </si>
  <si>
    <t>35 x 165mm</t>
  </si>
  <si>
    <t xml:space="preserve">Vinil autoadhesiu tipo 3M_180 o Avery_900 amb laminat </t>
  </si>
  <si>
    <t xml:space="preserve">Vinil exterior Bus elèctric - finestra </t>
  </si>
  <si>
    <t xml:space="preserve">6000 x 900 mm </t>
  </si>
  <si>
    <t xml:space="preserve">Vinil microperforat removible </t>
  </si>
  <si>
    <t xml:space="preserve">Pegat  preu Bus </t>
  </si>
  <si>
    <t xml:space="preserve">290 x 110 mm máxima </t>
  </si>
  <si>
    <t xml:space="preserve">PIM </t>
  </si>
  <si>
    <t>1200 x 1750 mm</t>
  </si>
  <si>
    <t>Soport d’impressió Backlite Avrolux 3567, 220 micres 
Laminat Mactac LUV ref. 3898 mate</t>
  </si>
  <si>
    <t xml:space="preserve">Safates Andana </t>
  </si>
  <si>
    <t>150 x 1200 mm</t>
  </si>
  <si>
    <t xml:space="preserve">Làmina protecció andana </t>
  </si>
  <si>
    <t>2500 x 450 mm</t>
  </si>
  <si>
    <t xml:space="preserve">Vinil antigrafity 100 micres </t>
  </si>
  <si>
    <t xml:space="preserve">Vinil direccional </t>
  </si>
  <si>
    <t>1875 x 300 mm</t>
  </si>
  <si>
    <t xml:space="preserve">Vinil ITV </t>
  </si>
  <si>
    <t>350 x 250 mm</t>
  </si>
  <si>
    <t xml:space="preserve">Vinils sostenible exterior bus </t>
  </si>
  <si>
    <t>90 x 1710 mm</t>
  </si>
  <si>
    <t>Plotter de tall Blanc i Verd</t>
  </si>
  <si>
    <t xml:space="preserve">Vinils portes Bus </t>
  </si>
  <si>
    <t>350 x 200 mm</t>
  </si>
  <si>
    <t xml:space="preserve">Vinil elMeubus </t>
  </si>
  <si>
    <t>980,88 x 554,83 mm</t>
  </si>
  <si>
    <t>Logo Frontal B</t>
  </si>
  <si>
    <t xml:space="preserve">1054,42 x 862,85 mm </t>
  </si>
  <si>
    <t xml:space="preserve">Vinils friso interior Metro </t>
  </si>
  <si>
    <t xml:space="preserve">240 mm x 2000 mm </t>
  </si>
  <si>
    <t>Vinil Monòlit</t>
  </si>
  <si>
    <t>26x143 mm</t>
  </si>
  <si>
    <t>Glasspack blanc. PVC de 0.500mm de tamaño a 1+1 tintas</t>
  </si>
  <si>
    <t>Total preu estimat màxim TMB:</t>
  </si>
  <si>
    <t>*Total oferta licitador a Lot 3 a traslladar a l'annex A</t>
  </si>
  <si>
    <t>Notes lot 3:</t>
  </si>
  <si>
    <t>1.</t>
  </si>
  <si>
    <t>És imprescindible que durant la vigència del contracte es doni compliment a tots els requisits indicats a la normativa de producció de Vinil així com altres requeriments indicats a aquest acord marc, pel que s'ha d'incloure al preu ofertat</t>
  </si>
  <si>
    <t>2.</t>
  </si>
  <si>
    <t>Els preus inclouen la impressió, manipulat necessari i l'entrega als punts de lliurament que sol·liciti TMB d'acord a les indicacions especificades al plec tècnic. Els arts finals seran els arxius facilitats per TMB o qui designi TMB sense cap limitació a nivell de tintes. El preu unitari s'haurà de mantenir durant tota la vigència de l'acord marc i s'aplicarà per a tots els encàrrecs que faci TMB (els volums de producció que es vagin encarregant variaran en funció de cada accció).</t>
  </si>
  <si>
    <t>3.</t>
  </si>
  <si>
    <t>Els preu no tenen IVA</t>
  </si>
  <si>
    <t>4.</t>
  </si>
  <si>
    <t>Les unitats estimades fan referència a una estimació, sense cap compromís per part de TMB a contractar-ho. Aquesta estimació pot correspondre a diferents peticions, és a dir, no a una única petició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</si>
</sst>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\ &quot;€&quot;"/>
  </numFmts>
  <fonts count="6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FF0000"/>
      <name val="Arial"/>
      <family val="2"/>
    </font>
    <font>
      <b/>
      <sz val="9"/>
      <color theme="1"/>
      <name val="Arial"/>
      <family val="2"/>
    </font>
    <font>
      <b/>
      <sz val="9"/>
      <color rgb="FFFFFFFF"/>
      <name val="Arial"/>
      <family val="2"/>
    </font>
    <font>
      <b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/>
    <xf numFmtId="8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165" fontId="3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4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/>
    </xf>
    <xf numFmtId="164" fontId="1" fillId="4" borderId="1" xfId="0" applyNumberFormat="1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8" fontId="1" fillId="2" borderId="1" xfId="0" applyNumberFormat="1" applyFont="1" applyFill="1" applyBorder="1" applyAlignment="1">
      <alignment vertical="center" wrapText="1"/>
    </xf>
    <xf numFmtId="8" fontId="3" fillId="7" borderId="1" xfId="0" applyNumberFormat="1" applyFont="1" applyFill="1" applyBorder="1" applyAlignment="1">
      <alignment vertical="center" wrapText="1"/>
    </xf>
    <xf numFmtId="164" fontId="5" fillId="6" borderId="1" xfId="0" applyNumberFormat="1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E1884-92EA-4B76-AAAE-A8C29CA194B7}">
  <dimension ref="A1:I49"/>
  <sheetViews>
    <sheetView showGridLines="0" tabSelected="1" zoomScaleNormal="100" workbookViewId="0">
      <selection activeCell="D13" sqref="D13"/>
    </sheetView>
  </sheetViews>
  <sheetFormatPr defaultColWidth="11.42578125" defaultRowHeight="12"/>
  <cols>
    <col min="1" max="1" width="2.85546875" style="1" customWidth="1"/>
    <col min="2" max="2" width="36.7109375" style="2" customWidth="1"/>
    <col min="3" max="3" width="50" style="1" customWidth="1"/>
    <col min="4" max="4" width="52.85546875" style="2" customWidth="1"/>
    <col min="5" max="5" width="13.7109375" style="1" customWidth="1"/>
    <col min="6" max="7" width="15.5703125" style="1" customWidth="1"/>
    <col min="8" max="8" width="12.28515625" style="1" customWidth="1"/>
    <col min="9" max="9" width="15.5703125" style="1" customWidth="1"/>
    <col min="10" max="16384" width="11.42578125" style="1"/>
  </cols>
  <sheetData>
    <row r="1" spans="2:9">
      <c r="B1" s="22" t="s">
        <v>0</v>
      </c>
      <c r="C1" s="22"/>
      <c r="H1" s="1" t="s">
        <v>1</v>
      </c>
    </row>
    <row r="2" spans="2:9" ht="24"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20" t="s">
        <v>9</v>
      </c>
    </row>
    <row r="3" spans="2:9">
      <c r="B3" s="11" t="s">
        <v>10</v>
      </c>
      <c r="C3" s="9" t="s">
        <v>11</v>
      </c>
      <c r="D3" s="10" t="s">
        <v>12</v>
      </c>
      <c r="E3" s="9">
        <v>100</v>
      </c>
      <c r="F3" s="15">
        <f>0.84*1.45</f>
        <v>1.218</v>
      </c>
      <c r="G3" s="15">
        <f t="shared" ref="G3:G35" si="0">+E3*F3</f>
        <v>121.8</v>
      </c>
      <c r="H3" s="15"/>
      <c r="I3" s="17">
        <f>+H3*E3</f>
        <v>0</v>
      </c>
    </row>
    <row r="4" spans="2:9">
      <c r="B4" s="11" t="s">
        <v>13</v>
      </c>
      <c r="C4" s="9" t="s">
        <v>14</v>
      </c>
      <c r="D4" s="10" t="s">
        <v>15</v>
      </c>
      <c r="E4" s="9">
        <v>1600</v>
      </c>
      <c r="F4" s="15">
        <v>3.2</v>
      </c>
      <c r="G4" s="15">
        <f t="shared" si="0"/>
        <v>5120</v>
      </c>
      <c r="H4" s="15"/>
      <c r="I4" s="17">
        <f t="shared" ref="I3:I35" si="1">+H4*E4</f>
        <v>0</v>
      </c>
    </row>
    <row r="5" spans="2:9">
      <c r="B5" s="11" t="s">
        <v>16</v>
      </c>
      <c r="C5" s="9" t="s">
        <v>17</v>
      </c>
      <c r="D5" s="10" t="s">
        <v>18</v>
      </c>
      <c r="E5" s="9">
        <v>100</v>
      </c>
      <c r="F5" s="15">
        <v>11</v>
      </c>
      <c r="G5" s="15">
        <f t="shared" si="0"/>
        <v>1100</v>
      </c>
      <c r="H5" s="15"/>
      <c r="I5" s="17">
        <f t="shared" si="1"/>
        <v>0</v>
      </c>
    </row>
    <row r="6" spans="2:9">
      <c r="B6" s="11" t="s">
        <v>19</v>
      </c>
      <c r="C6" s="9" t="s">
        <v>20</v>
      </c>
      <c r="D6" s="10" t="s">
        <v>21</v>
      </c>
      <c r="E6" s="9">
        <v>10</v>
      </c>
      <c r="F6" s="15">
        <f>13.83*1.45</f>
        <v>20.0535</v>
      </c>
      <c r="G6" s="15">
        <f t="shared" si="0"/>
        <v>200.535</v>
      </c>
      <c r="H6" s="15"/>
      <c r="I6" s="17">
        <f t="shared" si="1"/>
        <v>0</v>
      </c>
    </row>
    <row r="7" spans="2:9">
      <c r="B7" s="11" t="s">
        <v>22</v>
      </c>
      <c r="C7" s="9" t="s">
        <v>23</v>
      </c>
      <c r="D7" s="10" t="s">
        <v>24</v>
      </c>
      <c r="E7" s="9">
        <v>550</v>
      </c>
      <c r="F7" s="15">
        <f>0.3*1.45</f>
        <v>0.435</v>
      </c>
      <c r="G7" s="15">
        <f t="shared" si="0"/>
        <v>239.25</v>
      </c>
      <c r="H7" s="15"/>
      <c r="I7" s="17">
        <f t="shared" si="1"/>
        <v>0</v>
      </c>
    </row>
    <row r="8" spans="2:9" ht="24">
      <c r="B8" s="11" t="s">
        <v>25</v>
      </c>
      <c r="C8" s="9" t="s">
        <v>26</v>
      </c>
      <c r="D8" s="10" t="s">
        <v>27</v>
      </c>
      <c r="E8" s="9">
        <v>300</v>
      </c>
      <c r="F8" s="15">
        <f>1.8*1.45</f>
        <v>2.61</v>
      </c>
      <c r="G8" s="15">
        <f t="shared" si="0"/>
        <v>783</v>
      </c>
      <c r="H8" s="15"/>
      <c r="I8" s="17">
        <f t="shared" si="1"/>
        <v>0</v>
      </c>
    </row>
    <row r="9" spans="2:9">
      <c r="B9" s="11" t="s">
        <v>28</v>
      </c>
      <c r="C9" s="9" t="s">
        <v>29</v>
      </c>
      <c r="D9" s="10" t="s">
        <v>30</v>
      </c>
      <c r="E9" s="9">
        <v>31</v>
      </c>
      <c r="F9" s="15">
        <f>30.85*1.45</f>
        <v>44.732500000000002</v>
      </c>
      <c r="G9" s="15">
        <f t="shared" si="0"/>
        <v>1386.7075</v>
      </c>
      <c r="H9" s="15"/>
      <c r="I9" s="17">
        <f t="shared" si="1"/>
        <v>0</v>
      </c>
    </row>
    <row r="10" spans="2:9">
      <c r="B10" s="11" t="s">
        <v>31</v>
      </c>
      <c r="C10" s="9" t="s">
        <v>32</v>
      </c>
      <c r="D10" s="10" t="s">
        <v>30</v>
      </c>
      <c r="E10" s="9">
        <v>7</v>
      </c>
      <c r="F10" s="15">
        <f>8.27*1.45</f>
        <v>11.991499999999998</v>
      </c>
      <c r="G10" s="15">
        <f t="shared" si="0"/>
        <v>83.940499999999986</v>
      </c>
      <c r="H10" s="15"/>
      <c r="I10" s="17">
        <f t="shared" si="1"/>
        <v>0</v>
      </c>
    </row>
    <row r="11" spans="2:9" ht="24">
      <c r="B11" s="11" t="s">
        <v>33</v>
      </c>
      <c r="C11" s="10" t="s">
        <v>34</v>
      </c>
      <c r="D11" s="10" t="s">
        <v>35</v>
      </c>
      <c r="E11" s="9">
        <v>1</v>
      </c>
      <c r="F11" s="15">
        <f>303.06*1.45</f>
        <v>439.43700000000001</v>
      </c>
      <c r="G11" s="15">
        <f t="shared" si="0"/>
        <v>439.43700000000001</v>
      </c>
      <c r="H11" s="15"/>
      <c r="I11" s="17">
        <f t="shared" si="1"/>
        <v>0</v>
      </c>
    </row>
    <row r="12" spans="2:9">
      <c r="B12" s="11" t="s">
        <v>36</v>
      </c>
      <c r="C12" s="9" t="s">
        <v>37</v>
      </c>
      <c r="D12" s="10" t="s">
        <v>38</v>
      </c>
      <c r="E12" s="9">
        <v>52</v>
      </c>
      <c r="F12" s="15">
        <f>2.99*1.45</f>
        <v>4.3355000000000006</v>
      </c>
      <c r="G12" s="15">
        <f t="shared" si="0"/>
        <v>225.44600000000003</v>
      </c>
      <c r="H12" s="15"/>
      <c r="I12" s="17">
        <f t="shared" si="1"/>
        <v>0</v>
      </c>
    </row>
    <row r="13" spans="2:9">
      <c r="B13" s="11" t="s">
        <v>39</v>
      </c>
      <c r="C13" s="9" t="s">
        <v>40</v>
      </c>
      <c r="D13" s="10" t="s">
        <v>38</v>
      </c>
      <c r="E13" s="12">
        <v>24</v>
      </c>
      <c r="F13" s="15">
        <f>5.9*1.45</f>
        <v>8.5549999999999997</v>
      </c>
      <c r="G13" s="15">
        <f t="shared" si="0"/>
        <v>205.32</v>
      </c>
      <c r="H13" s="15"/>
      <c r="I13" s="17">
        <f t="shared" si="1"/>
        <v>0</v>
      </c>
    </row>
    <row r="14" spans="2:9">
      <c r="B14" s="11" t="s">
        <v>41</v>
      </c>
      <c r="C14" s="9" t="s">
        <v>42</v>
      </c>
      <c r="D14" s="10" t="s">
        <v>38</v>
      </c>
      <c r="E14" s="12">
        <v>3</v>
      </c>
      <c r="F14" s="15">
        <f>157.59*1.45</f>
        <v>228.50550000000001</v>
      </c>
      <c r="G14" s="15">
        <f t="shared" si="0"/>
        <v>685.51650000000006</v>
      </c>
      <c r="H14" s="15"/>
      <c r="I14" s="17">
        <f t="shared" si="1"/>
        <v>0</v>
      </c>
    </row>
    <row r="15" spans="2:9" ht="24">
      <c r="B15" s="11" t="s">
        <v>43</v>
      </c>
      <c r="C15" s="10" t="s">
        <v>44</v>
      </c>
      <c r="D15" s="10" t="s">
        <v>24</v>
      </c>
      <c r="E15" s="12">
        <v>30</v>
      </c>
      <c r="F15" s="15">
        <f>4.78*1.45</f>
        <v>6.931</v>
      </c>
      <c r="G15" s="15">
        <f t="shared" si="0"/>
        <v>207.93</v>
      </c>
      <c r="H15" s="15"/>
      <c r="I15" s="17">
        <f t="shared" si="1"/>
        <v>0</v>
      </c>
    </row>
    <row r="16" spans="2:9">
      <c r="B16" s="11" t="s">
        <v>45</v>
      </c>
      <c r="C16" s="9" t="s">
        <v>46</v>
      </c>
      <c r="D16" s="10" t="s">
        <v>47</v>
      </c>
      <c r="E16" s="12">
        <v>30</v>
      </c>
      <c r="F16" s="15">
        <f>1.45*7.39</f>
        <v>10.715499999999999</v>
      </c>
      <c r="G16" s="15">
        <f t="shared" si="0"/>
        <v>321.46499999999997</v>
      </c>
      <c r="H16" s="15"/>
      <c r="I16" s="17">
        <f t="shared" si="1"/>
        <v>0</v>
      </c>
    </row>
    <row r="17" spans="2:9">
      <c r="B17" s="11" t="s">
        <v>48</v>
      </c>
      <c r="C17" s="9" t="s">
        <v>49</v>
      </c>
      <c r="D17" s="10" t="s">
        <v>24</v>
      </c>
      <c r="E17" s="12">
        <v>30</v>
      </c>
      <c r="F17" s="15">
        <f>19.92*1.45</f>
        <v>28.884</v>
      </c>
      <c r="G17" s="15">
        <f t="shared" si="0"/>
        <v>866.52</v>
      </c>
      <c r="H17" s="15"/>
      <c r="I17" s="17">
        <f t="shared" si="1"/>
        <v>0</v>
      </c>
    </row>
    <row r="18" spans="2:9">
      <c r="B18" s="11" t="s">
        <v>50</v>
      </c>
      <c r="C18" s="9" t="s">
        <v>51</v>
      </c>
      <c r="D18" s="10" t="s">
        <v>52</v>
      </c>
      <c r="E18" s="12">
        <v>4000</v>
      </c>
      <c r="F18" s="15">
        <f>1.97*1.45</f>
        <v>2.8565</v>
      </c>
      <c r="G18" s="15">
        <f t="shared" si="0"/>
        <v>11426</v>
      </c>
      <c r="H18" s="15"/>
      <c r="I18" s="17">
        <f t="shared" si="1"/>
        <v>0</v>
      </c>
    </row>
    <row r="19" spans="2:9">
      <c r="B19" s="11" t="s">
        <v>53</v>
      </c>
      <c r="C19" s="9" t="s">
        <v>54</v>
      </c>
      <c r="D19" s="10" t="s">
        <v>55</v>
      </c>
      <c r="E19" s="12">
        <v>300</v>
      </c>
      <c r="F19" s="15">
        <f>0.43*1.45</f>
        <v>0.62349999999999994</v>
      </c>
      <c r="G19" s="15">
        <f t="shared" si="0"/>
        <v>187.04999999999998</v>
      </c>
      <c r="H19" s="15"/>
      <c r="I19" s="17">
        <f t="shared" si="1"/>
        <v>0</v>
      </c>
    </row>
    <row r="20" spans="2:9">
      <c r="B20" s="11" t="s">
        <v>56</v>
      </c>
      <c r="C20" s="9" t="s">
        <v>57</v>
      </c>
      <c r="D20" s="10" t="s">
        <v>58</v>
      </c>
      <c r="E20" s="12">
        <v>200</v>
      </c>
      <c r="F20" s="15">
        <f>0.1*1.45</f>
        <v>0.14499999999999999</v>
      </c>
      <c r="G20" s="15">
        <f t="shared" si="0"/>
        <v>28.999999999999996</v>
      </c>
      <c r="H20" s="15"/>
      <c r="I20" s="17">
        <f t="shared" si="1"/>
        <v>0</v>
      </c>
    </row>
    <row r="21" spans="2:9">
      <c r="B21" s="11" t="s">
        <v>59</v>
      </c>
      <c r="C21" s="9" t="s">
        <v>60</v>
      </c>
      <c r="D21" s="10" t="s">
        <v>61</v>
      </c>
      <c r="E21" s="12">
        <v>100</v>
      </c>
      <c r="F21" s="15">
        <f>0.71*1.45</f>
        <v>1.0294999999999999</v>
      </c>
      <c r="G21" s="15">
        <f t="shared" si="0"/>
        <v>102.94999999999999</v>
      </c>
      <c r="H21" s="15"/>
      <c r="I21" s="17">
        <f t="shared" si="1"/>
        <v>0</v>
      </c>
    </row>
    <row r="22" spans="2:9">
      <c r="B22" s="11" t="s">
        <v>62</v>
      </c>
      <c r="C22" s="9" t="s">
        <v>63</v>
      </c>
      <c r="D22" s="10" t="s">
        <v>64</v>
      </c>
      <c r="E22" s="12">
        <v>60</v>
      </c>
      <c r="F22" s="15">
        <f>0.18*1.45</f>
        <v>0.26100000000000001</v>
      </c>
      <c r="G22" s="15">
        <f t="shared" si="0"/>
        <v>15.66</v>
      </c>
      <c r="H22" s="15"/>
      <c r="I22" s="17">
        <f t="shared" si="1"/>
        <v>0</v>
      </c>
    </row>
    <row r="23" spans="2:9">
      <c r="B23" s="11" t="s">
        <v>65</v>
      </c>
      <c r="C23" s="9" t="s">
        <v>66</v>
      </c>
      <c r="D23" s="10" t="s">
        <v>67</v>
      </c>
      <c r="E23" s="12">
        <v>7</v>
      </c>
      <c r="F23" s="15">
        <f>1.45*54.43</f>
        <v>78.923500000000004</v>
      </c>
      <c r="G23" s="15">
        <f t="shared" si="0"/>
        <v>552.46450000000004</v>
      </c>
      <c r="H23" s="15"/>
      <c r="I23" s="17">
        <f t="shared" si="1"/>
        <v>0</v>
      </c>
    </row>
    <row r="24" spans="2:9">
      <c r="B24" s="11" t="s">
        <v>68</v>
      </c>
      <c r="C24" s="9" t="s">
        <v>69</v>
      </c>
      <c r="D24" s="10" t="s">
        <v>58</v>
      </c>
      <c r="E24" s="12">
        <v>1430</v>
      </c>
      <c r="F24" s="15">
        <f>0.21*1.45</f>
        <v>0.30449999999999999</v>
      </c>
      <c r="G24" s="15">
        <f t="shared" si="0"/>
        <v>435.435</v>
      </c>
      <c r="H24" s="15"/>
      <c r="I24" s="17">
        <f t="shared" si="1"/>
        <v>0</v>
      </c>
    </row>
    <row r="25" spans="2:9" ht="24">
      <c r="B25" s="11" t="s">
        <v>70</v>
      </c>
      <c r="C25" s="9" t="s">
        <v>71</v>
      </c>
      <c r="D25" s="10" t="s">
        <v>72</v>
      </c>
      <c r="E25" s="12">
        <v>5</v>
      </c>
      <c r="F25" s="15">
        <f>56.45*1.45</f>
        <v>81.852500000000006</v>
      </c>
      <c r="G25" s="15">
        <f t="shared" si="0"/>
        <v>409.26250000000005</v>
      </c>
      <c r="H25" s="15"/>
      <c r="I25" s="17">
        <f t="shared" si="1"/>
        <v>0</v>
      </c>
    </row>
    <row r="26" spans="2:9">
      <c r="B26" s="11" t="s">
        <v>73</v>
      </c>
      <c r="C26" s="9" t="s">
        <v>74</v>
      </c>
      <c r="D26" s="10" t="s">
        <v>64</v>
      </c>
      <c r="E26" s="9">
        <v>50</v>
      </c>
      <c r="F26" s="15">
        <f>5.76*1.45</f>
        <v>8.3520000000000003</v>
      </c>
      <c r="G26" s="15">
        <f t="shared" si="0"/>
        <v>417.6</v>
      </c>
      <c r="H26" s="15"/>
      <c r="I26" s="17">
        <f t="shared" si="1"/>
        <v>0</v>
      </c>
    </row>
    <row r="27" spans="2:9">
      <c r="B27" s="11" t="s">
        <v>75</v>
      </c>
      <c r="C27" s="9" t="s">
        <v>76</v>
      </c>
      <c r="D27" s="10" t="s">
        <v>77</v>
      </c>
      <c r="E27" s="9">
        <v>10</v>
      </c>
      <c r="F27" s="15">
        <f>9.45*1.45</f>
        <v>13.702499999999999</v>
      </c>
      <c r="G27" s="15">
        <f t="shared" si="0"/>
        <v>137.02499999999998</v>
      </c>
      <c r="H27" s="15"/>
      <c r="I27" s="17">
        <f t="shared" si="1"/>
        <v>0</v>
      </c>
    </row>
    <row r="28" spans="2:9">
      <c r="B28" s="11" t="s">
        <v>78</v>
      </c>
      <c r="C28" s="9" t="s">
        <v>79</v>
      </c>
      <c r="D28" s="10" t="s">
        <v>64</v>
      </c>
      <c r="E28" s="9">
        <v>20</v>
      </c>
      <c r="F28" s="15">
        <f>18*1.45</f>
        <v>26.099999999999998</v>
      </c>
      <c r="G28" s="15">
        <f t="shared" si="0"/>
        <v>522</v>
      </c>
      <c r="H28" s="15"/>
      <c r="I28" s="17">
        <f t="shared" si="1"/>
        <v>0</v>
      </c>
    </row>
    <row r="29" spans="2:9">
      <c r="B29" s="11" t="s">
        <v>80</v>
      </c>
      <c r="C29" s="9" t="s">
        <v>81</v>
      </c>
      <c r="D29" s="10" t="s">
        <v>58</v>
      </c>
      <c r="E29" s="9">
        <v>1169</v>
      </c>
      <c r="F29" s="15">
        <f>0.59*1.45</f>
        <v>0.85549999999999993</v>
      </c>
      <c r="G29" s="15">
        <f t="shared" si="0"/>
        <v>1000.0794999999999</v>
      </c>
      <c r="H29" s="15"/>
      <c r="I29" s="17">
        <f t="shared" si="1"/>
        <v>0</v>
      </c>
    </row>
    <row r="30" spans="2:9">
      <c r="B30" s="11" t="s">
        <v>82</v>
      </c>
      <c r="C30" s="9" t="s">
        <v>83</v>
      </c>
      <c r="D30" s="10" t="s">
        <v>84</v>
      </c>
      <c r="E30" s="9">
        <v>735</v>
      </c>
      <c r="F30" s="15">
        <f>4.92*1.45</f>
        <v>7.1339999999999995</v>
      </c>
      <c r="G30" s="15">
        <f t="shared" si="0"/>
        <v>5243.49</v>
      </c>
      <c r="H30" s="15"/>
      <c r="I30" s="17">
        <f t="shared" si="1"/>
        <v>0</v>
      </c>
    </row>
    <row r="31" spans="2:9">
      <c r="B31" s="11" t="s">
        <v>85</v>
      </c>
      <c r="C31" s="9" t="s">
        <v>86</v>
      </c>
      <c r="D31" s="10" t="s">
        <v>64</v>
      </c>
      <c r="E31" s="9">
        <v>500</v>
      </c>
      <c r="F31" s="15">
        <f>2.24*1.45</f>
        <v>3.2480000000000002</v>
      </c>
      <c r="G31" s="15">
        <f t="shared" si="0"/>
        <v>1624</v>
      </c>
      <c r="H31" s="15"/>
      <c r="I31" s="17">
        <f t="shared" si="1"/>
        <v>0</v>
      </c>
    </row>
    <row r="32" spans="2:9">
      <c r="B32" s="11" t="s">
        <v>87</v>
      </c>
      <c r="C32" s="9" t="s">
        <v>88</v>
      </c>
      <c r="D32" s="10" t="s">
        <v>58</v>
      </c>
      <c r="E32" s="9">
        <v>6</v>
      </c>
      <c r="F32" s="15">
        <f>3.68*1.45</f>
        <v>5.3360000000000003</v>
      </c>
      <c r="G32" s="15">
        <f t="shared" si="0"/>
        <v>32.016000000000005</v>
      </c>
      <c r="H32" s="15"/>
      <c r="I32" s="17">
        <f t="shared" si="1"/>
        <v>0</v>
      </c>
    </row>
    <row r="33" spans="1:9">
      <c r="B33" s="11" t="s">
        <v>89</v>
      </c>
      <c r="C33" s="9" t="s">
        <v>90</v>
      </c>
      <c r="D33" s="10" t="s">
        <v>58</v>
      </c>
      <c r="E33" s="9">
        <v>10</v>
      </c>
      <c r="F33" s="15">
        <f>6.14*1.45</f>
        <v>8.9029999999999987</v>
      </c>
      <c r="G33" s="15">
        <f t="shared" si="0"/>
        <v>89.029999999999987</v>
      </c>
      <c r="H33" s="15"/>
      <c r="I33" s="17">
        <f t="shared" si="1"/>
        <v>0</v>
      </c>
    </row>
    <row r="34" spans="1:9">
      <c r="B34" s="11" t="s">
        <v>91</v>
      </c>
      <c r="C34" s="9" t="s">
        <v>92</v>
      </c>
      <c r="D34" s="10" t="s">
        <v>24</v>
      </c>
      <c r="E34" s="9">
        <v>20</v>
      </c>
      <c r="F34" s="15">
        <f>1.45*4.78</f>
        <v>6.931</v>
      </c>
      <c r="G34" s="15">
        <f t="shared" si="0"/>
        <v>138.62</v>
      </c>
      <c r="H34" s="15"/>
      <c r="I34" s="17">
        <f t="shared" si="1"/>
        <v>0</v>
      </c>
    </row>
    <row r="35" spans="1:9">
      <c r="B35" s="11" t="s">
        <v>93</v>
      </c>
      <c r="C35" s="9" t="s">
        <v>94</v>
      </c>
      <c r="D35" s="10" t="s">
        <v>95</v>
      </c>
      <c r="E35" s="9">
        <v>5</v>
      </c>
      <c r="F35" s="15">
        <f>1.45*0.1</f>
        <v>0.14499999999999999</v>
      </c>
      <c r="G35" s="15">
        <f t="shared" si="0"/>
        <v>0.72499999999999998</v>
      </c>
      <c r="H35" s="15"/>
      <c r="I35" s="17">
        <f t="shared" si="1"/>
        <v>0</v>
      </c>
    </row>
    <row r="36" spans="1:9">
      <c r="B36" s="14" t="s">
        <v>96</v>
      </c>
      <c r="C36" s="19">
        <f>SUM(G3:G35)</f>
        <v>34349.275000000001</v>
      </c>
      <c r="H36" s="16" t="s">
        <v>97</v>
      </c>
      <c r="I36" s="18">
        <f>+SUM(I3:I35)</f>
        <v>0</v>
      </c>
    </row>
    <row r="37" spans="1:9" ht="12" customHeight="1">
      <c r="B37" s="1"/>
      <c r="D37" s="1"/>
    </row>
    <row r="38" spans="1:9">
      <c r="A38" s="6"/>
      <c r="B38" s="8" t="s">
        <v>98</v>
      </c>
      <c r="C38" s="6"/>
      <c r="D38" s="7"/>
      <c r="E38" s="6"/>
      <c r="F38" s="5"/>
      <c r="G38" s="5"/>
      <c r="H38" s="5"/>
      <c r="I38" s="4"/>
    </row>
    <row r="39" spans="1:9">
      <c r="A39" s="3" t="s">
        <v>99</v>
      </c>
      <c r="B39" s="23" t="s">
        <v>100</v>
      </c>
      <c r="C39" s="23"/>
      <c r="D39" s="23"/>
      <c r="E39" s="23"/>
      <c r="F39" s="23"/>
      <c r="G39" s="23"/>
      <c r="H39" s="23"/>
      <c r="I39" s="23"/>
    </row>
    <row r="40" spans="1:9" ht="24.75" customHeight="1">
      <c r="A40" s="1" t="s">
        <v>101</v>
      </c>
      <c r="B40" s="24" t="s">
        <v>102</v>
      </c>
      <c r="C40" s="24"/>
      <c r="D40" s="24"/>
      <c r="E40" s="24"/>
      <c r="F40" s="24"/>
      <c r="G40" s="24"/>
      <c r="H40" s="24"/>
      <c r="I40" s="24"/>
    </row>
    <row r="41" spans="1:9">
      <c r="A41" s="1" t="s">
        <v>103</v>
      </c>
      <c r="B41" s="3" t="s">
        <v>104</v>
      </c>
    </row>
    <row r="42" spans="1:9">
      <c r="A42" s="3" t="s">
        <v>105</v>
      </c>
      <c r="B42" s="3" t="s">
        <v>106</v>
      </c>
    </row>
    <row r="47" spans="1:9">
      <c r="B47" s="24"/>
      <c r="C47" s="24"/>
      <c r="D47" s="24"/>
    </row>
    <row r="48" spans="1:9">
      <c r="B48" s="24"/>
      <c r="C48" s="24"/>
      <c r="D48" s="24"/>
    </row>
    <row r="49" spans="2:4">
      <c r="B49" s="21"/>
      <c r="C49" s="21"/>
      <c r="D49" s="21"/>
    </row>
  </sheetData>
  <mergeCells count="6">
    <mergeCell ref="B49:D49"/>
    <mergeCell ref="B1:C1"/>
    <mergeCell ref="B39:I39"/>
    <mergeCell ref="B40:I40"/>
    <mergeCell ref="B47:D47"/>
    <mergeCell ref="B48:D48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MB_seguimentWorkflow xmlns="c8de0594-42e2-4f26-8a69-9df094374455" xsi:nil="true"/>
    <TMB_NumeroSolicitud xmlns="c8de0594-42e2-4f26-8a69-9df094374455">12000516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12000516 - Prod i col locació vinils i paper</TMB_TitolLicitacio>
    <TMB_CH_TipusDocu xmlns="c8de0594-42e2-4f26-8a69-9df094374455">Annexe</TMB_CH_TipusDocu>
    <TMB_DataComiteWF xmlns="c8de0594-42e2-4f26-8a69-9df094374455" xsi:nil="true"/>
    <ecb982cbbbba49edba287c0296970fd2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Annexe</TermName>
          <TermId xmlns="http://schemas.microsoft.com/office/infopath/2007/PartnerControls">43b533a1-e6e7-4f87-beee-0a0a58751aa8</TermId>
        </TermInfo>
      </Terms>
    </ecb982cbbbba49edba287c0296970fd2>
    <lcf76f155ced4ddcb4097134ff3c332f xmlns="b33c6233-2ab6-44e4-b566-b78dc0012292" xsi:nil="true"/>
    <TaxCatchAll xmlns="c8de0594-42e2-4f26-8a69-9df094374455">
      <Value>3159</Value>
      <Value>3090</Value>
      <Value>3089</Value>
    </TaxCatchAll>
    <TMB_OP xmlns="c8de0594-42e2-4f26-8a69-9df094374455">2025-06-10T22:00:00+00:00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IDLicitacio xmlns="c8de0594-42e2-4f26-8a69-9df094374455">477345</TMB_IDLicitacio>
    <TMB_Perfil xmlns="c8de0594-42e2-4f26-8a69-9df094374455">false</TMB_Perfil>
    <TMB_CA xmlns="c8de0594-42e2-4f26-8a69-9df094374455" xsi:nil="true"/>
    <b3a2275c509d4b0394d7e35eb2e777cd xmlns="c8de0594-42e2-4f26-8a69-9df094374455" xsi:nil="true"/>
    <TMB_DataAltres xmlns="c8de0594-42e2-4f26-8a69-9df094374455" xsi:nil="true"/>
    <TMB_CC xmlns="c8de0594-42e2-4f26-8a69-9df094374455">2025-07-07T22:00:00+00:00</TMB_CC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provisionaments" ma:contentTypeID="0x0101002D732CEEE4A84C40A2C127420ABC1A68003703299E51FD884E9720DE8D6877ACF4" ma:contentTypeVersion="34" ma:contentTypeDescription="Crea un document nou" ma:contentTypeScope="" ma:versionID="24e650aa101e0f69279ac5d6af6b373a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536610a4e366b03ab89e72e0829d8abf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DataComiteWF" minOccurs="0"/>
                <xsd:element ref="ns1:TMB_seguimentWorkflow" minOccurs="0"/>
                <xsd:element ref="ns1:TMB_TitolLicitacio" minOccurs="0"/>
                <xsd:element ref="ns1:TMB_NumeroSolicitud" minOccurs="0"/>
                <xsd:element ref="ns1:TMB_IDLicitacio" minOccurs="0"/>
                <xsd:element ref="ns1:TaxCatchAllLabel" minOccurs="0"/>
                <xsd:element ref="ns1:b3a2275c509d4b0394d7e35eb2e777cd" minOccurs="0"/>
                <xsd:element ref="ns1:ecb982cbbbba49edba287c0296970fd2" minOccurs="0"/>
                <xsd:element ref="ns1:g93776c333e34272ab15451ee7fa82be" minOccurs="0"/>
                <xsd:element ref="ns1:TaxCatchAll" minOccurs="0"/>
                <xsd:element ref="ns1:h480fc279f9148aeb4afcdcf27073b87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DataComiteWF" ma:index="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1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TMB_TitolLicitacio" ma:index="12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TMB_NumeroSolicitud" ma:index="14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  <xsd:element name="TMB_IDLicitacio" ma:index="15" nillable="true" ma:displayName="IDLicitacio" ma:hidden="true" ma:internalName="TMB_IDLicitacio" ma:readOnly="false" ma:percentage="FALSE">
      <xsd:simpleType>
        <xsd:restriction base="dms:Number"/>
      </xsd:simpleType>
    </xsd:element>
    <xsd:element name="TaxCatchAllLabel" ma:index="21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3a2275c509d4b0394d7e35eb2e777cd" ma:index="22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3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93776c333e34272ab15451ee7fa82be" ma:index="24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6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480fc279f9148aeb4afcdcf27073b87" ma:index="27" nillable="true" ma:taxonomy="true" ma:internalName="h480fc279f9148aeb4afcdcf27073b87" ma:taxonomyFieldName="TMB_Estat" ma:displayName="Estat doc." ma:readOnly="false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9" nillable="true" ma:displayName="Etiquetes de la imatge_0" ma:hidden="true" ma:internalName="lcf76f155ced4ddcb4097134ff3c332f" ma:readOnly="fals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713451-61BD-4AE2-9FE8-E9D9E316609F}"/>
</file>

<file path=customXml/itemProps2.xml><?xml version="1.0" encoding="utf-8"?>
<ds:datastoreItem xmlns:ds="http://schemas.openxmlformats.org/officeDocument/2006/customXml" ds:itemID="{3F5C77BD-4CEA-4F8F-8033-5AD0B5C7227C}"/>
</file>

<file path=customXml/itemProps3.xml><?xml version="1.0" encoding="utf-8"?>
<ds:datastoreItem xmlns:ds="http://schemas.openxmlformats.org/officeDocument/2006/customXml" ds:itemID="{9DD47BC1-2A9F-405D-AB98-F62D8D5AC4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TMB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 Rubiano, Estefania</dc:creator>
  <cp:keywords/>
  <dc:description/>
  <cp:lastModifiedBy>Larive Iragüen, Begoña</cp:lastModifiedBy>
  <cp:revision/>
  <dcterms:created xsi:type="dcterms:W3CDTF">2025-04-08T10:39:05Z</dcterms:created>
  <dcterms:modified xsi:type="dcterms:W3CDTF">2025-05-19T13:45:03Z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0x0101002D732CEEE4A84C40A2C127420ABC1A68003703299E51FD884E9720DE8D6877ACF4</vt:lpwstr>
  </property>
  <property fmtid="{D5CDD505-2E9C-101B-9397-08002B2CF9AE}" pid="3" name="eaedb32f61974917bc22b3946021685c">
    <vt:lpwstr/>
  </property>
  <property fmtid="{D5CDD505-2E9C-101B-9397-08002B2CF9AE}" pid="4" name="TMB_Docprov">
    <vt:lpwstr/>
  </property>
  <property fmtid="{D5CDD505-2E9C-101B-9397-08002B2CF9AE}" pid="5" name="MediaServiceImageTags">
    <vt:lpwstr/>
  </property>
  <property fmtid="{D5CDD505-2E9C-101B-9397-08002B2CF9AE}" pid="6" name="TMB_FaseDocProv">
    <vt:lpwstr/>
  </property>
  <property fmtid="{D5CDD505-2E9C-101B-9397-08002B2CF9AE}" pid="7" name="TMB_Proveidor">
    <vt:lpwstr/>
  </property>
  <property fmtid="{D5CDD505-2E9C-101B-9397-08002B2CF9AE}" pid="8" name="h80888fb7b914359b90c46b7c452b251">
    <vt:lpwstr/>
  </property>
  <property fmtid="{D5CDD505-2E9C-101B-9397-08002B2CF9AE}" pid="9" name="TMB_OrganC">
    <vt:lpwstr/>
  </property>
  <property fmtid="{D5CDD505-2E9C-101B-9397-08002B2CF9AE}" pid="10" name="g93776c333e34272ab15451ee7fa82be">
    <vt:lpwstr/>
  </property>
  <property fmtid="{D5CDD505-2E9C-101B-9397-08002B2CF9AE}" pid="11" name="TMB_TipusDoc">
    <vt:lpwstr>3090;#Annexe|43b533a1-e6e7-4f87-beee-0a0a58751aa8</vt:lpwstr>
  </property>
  <property fmtid="{D5CDD505-2E9C-101B-9397-08002B2CF9AE}" pid="12" name="TMB_Fase">
    <vt:lpwstr>3089;#Inici|1ed37523-d63e-4991-aef8-399e829bfef8</vt:lpwstr>
  </property>
  <property fmtid="{D5CDD505-2E9C-101B-9397-08002B2CF9AE}" pid="13" name="o0f6527fa5184dfa91381007b0eb82df">
    <vt:lpwstr/>
  </property>
  <property fmtid="{D5CDD505-2E9C-101B-9397-08002B2CF9AE}" pid="14" name="TMB_Sobres">
    <vt:lpwstr/>
  </property>
  <property fmtid="{D5CDD505-2E9C-101B-9397-08002B2CF9AE}" pid="15" name="ba05a5f98ed745b98d9dacf37bda167c">
    <vt:lpwstr/>
  </property>
  <property fmtid="{D5CDD505-2E9C-101B-9397-08002B2CF9AE}" pid="16" name="TMB_Estat">
    <vt:lpwstr>3159;#Public|5cd44708-a357-4aee-a9ab-ade886f4bbf7</vt:lpwstr>
  </property>
  <property fmtid="{D5CDD505-2E9C-101B-9397-08002B2CF9AE}" pid="17" name="b82b7a08db3a4ab5a955c48b15659d84">
    <vt:lpwstr/>
  </property>
  <property fmtid="{D5CDD505-2E9C-101B-9397-08002B2CF9AE}" pid="18" name="h3e189544f4e4582960eb2fb36374928">
    <vt:lpwstr/>
  </property>
  <property fmtid="{D5CDD505-2E9C-101B-9397-08002B2CF9AE}" pid="19" name="TMB_Plecs">
    <vt:lpwstr/>
  </property>
  <property fmtid="{D5CDD505-2E9C-101B-9397-08002B2CF9AE}" pid="20" name="TMB_IDLicitacio">
    <vt:r8>477345</vt:r8>
  </property>
</Properties>
</file>