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showInkAnnotation="0" backupFile="1" defaultThemeVersion="124226"/>
  <mc:AlternateContent xmlns:mc="http://schemas.openxmlformats.org/markup-compatibility/2006">
    <mc:Choice Requires="x15">
      <x15ac:absPath xmlns:x15ac="http://schemas.microsoft.com/office/spreadsheetml/2010/11/ac" url="https://recercaclinicidibaps.sharepoint.com/sites/GestDocCP/Documents compartits/0. ADQUISICIONS/LICITACIONS/FCRB Licita dd 2002/2025/F25.040NSCHAM Estabulari PCB (Instit)/"/>
    </mc:Choice>
  </mc:AlternateContent>
  <xr:revisionPtr revIDLastSave="89" documentId="8_{0BB29630-28F2-4AD5-9685-CF5A3271B063}" xr6:coauthVersionLast="47" xr6:coauthVersionMax="47" xr10:uidLastSave="{276954A5-BCEB-47D8-93BE-59FF385D255A}"/>
  <bookViews>
    <workbookView xWindow="-120" yWindow="-120" windowWidth="38640" windowHeight="15720" xr2:uid="{00000000-000D-0000-FFFF-FFFF00000000}"/>
  </bookViews>
  <sheets>
    <sheet name="Oferta econòmica" sheetId="2" r:id="rId1"/>
  </sheets>
  <definedNames>
    <definedName name="_xlnm.Print_Area" localSheetId="0">'Oferta econòmica'!$A$1:$T$62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50" i="2" l="1"/>
  <c r="S50" i="2" s="1"/>
  <c r="Q50" i="2"/>
  <c r="H28" i="2"/>
  <c r="H27" i="2"/>
  <c r="H26" i="2"/>
  <c r="H23" i="2"/>
  <c r="H22" i="2"/>
  <c r="H21" i="2"/>
  <c r="T50" i="2" l="1"/>
  <c r="H61" i="2"/>
  <c r="H60" i="2"/>
  <c r="H59" i="2"/>
  <c r="H58" i="2"/>
  <c r="H57" i="2"/>
  <c r="H56" i="2"/>
  <c r="H55" i="2"/>
  <c r="H52" i="2"/>
  <c r="H51" i="2"/>
  <c r="H50" i="2"/>
  <c r="L50" i="2" s="1"/>
  <c r="M50" i="2" s="1"/>
  <c r="H46" i="2"/>
  <c r="H45" i="2"/>
  <c r="H44" i="2"/>
  <c r="H43" i="2"/>
  <c r="H37" i="2"/>
  <c r="H36" i="2"/>
  <c r="H35" i="2"/>
  <c r="J35" i="2" s="1"/>
  <c r="H33" i="2"/>
  <c r="H32" i="2"/>
  <c r="H31" i="2"/>
  <c r="H30" i="2"/>
  <c r="H29" i="2"/>
  <c r="H25" i="2"/>
  <c r="H24" i="2"/>
  <c r="J50" i="2" l="1"/>
  <c r="K50" i="2" s="1"/>
  <c r="N50" i="2"/>
  <c r="L61" i="2"/>
  <c r="L60" i="2"/>
  <c r="L59" i="2"/>
  <c r="L57" i="2"/>
  <c r="L56" i="2"/>
  <c r="L55" i="2"/>
  <c r="L52" i="2"/>
  <c r="L51" i="2"/>
  <c r="L46" i="2"/>
  <c r="L45" i="2"/>
  <c r="L44" i="2"/>
  <c r="L43" i="2"/>
  <c r="L35" i="2"/>
  <c r="L33" i="2"/>
  <c r="L32" i="2"/>
  <c r="L31" i="2"/>
  <c r="L25" i="2"/>
  <c r="L24" i="2"/>
  <c r="L23" i="2"/>
  <c r="L22" i="2"/>
  <c r="M22" i="2" l="1"/>
  <c r="N22" i="2" s="1"/>
  <c r="J22" i="2"/>
  <c r="K22" i="2" s="1"/>
  <c r="F21" i="2"/>
  <c r="L21" i="2" s="1"/>
  <c r="M21" i="2" s="1"/>
  <c r="N21" i="2" s="1"/>
  <c r="J21" i="2"/>
  <c r="K21" i="2" s="1"/>
  <c r="M60" i="2"/>
  <c r="N60" i="2" s="1"/>
  <c r="M59" i="2"/>
  <c r="N59" i="2" s="1"/>
  <c r="J59" i="2"/>
  <c r="K59" i="2" s="1"/>
  <c r="J60" i="2"/>
  <c r="K60" i="2" s="1"/>
  <c r="M57" i="2"/>
  <c r="N57" i="2" s="1"/>
  <c r="R61" i="2"/>
  <c r="S61" i="2" s="1"/>
  <c r="P61" i="2"/>
  <c r="Q61" i="2" s="1"/>
  <c r="M61" i="2"/>
  <c r="N61" i="2" s="1"/>
  <c r="R58" i="2"/>
  <c r="P58" i="2"/>
  <c r="Q58" i="2" s="1"/>
  <c r="L58" i="2"/>
  <c r="J58" i="2"/>
  <c r="K58" i="2" s="1"/>
  <c r="R57" i="2"/>
  <c r="P57" i="2"/>
  <c r="Q57" i="2" s="1"/>
  <c r="J56" i="2"/>
  <c r="K56" i="2" s="1"/>
  <c r="J55" i="2"/>
  <c r="K55" i="2" s="1"/>
  <c r="M52" i="2"/>
  <c r="N52" i="2" s="1"/>
  <c r="M51" i="2"/>
  <c r="N51" i="2" s="1"/>
  <c r="R56" i="2"/>
  <c r="S56" i="2" s="1"/>
  <c r="T56" i="2" s="1"/>
  <c r="P56" i="2"/>
  <c r="Q56" i="2" s="1"/>
  <c r="R55" i="2"/>
  <c r="S55" i="2" s="1"/>
  <c r="P55" i="2"/>
  <c r="Q55" i="2" s="1"/>
  <c r="R52" i="2"/>
  <c r="S52" i="2" s="1"/>
  <c r="T52" i="2" s="1"/>
  <c r="P52" i="2"/>
  <c r="Q52" i="2" s="1"/>
  <c r="R51" i="2"/>
  <c r="S51" i="2" s="1"/>
  <c r="P51" i="2"/>
  <c r="Q51" i="2" s="1"/>
  <c r="R46" i="2"/>
  <c r="P46" i="2"/>
  <c r="Q46" i="2" s="1"/>
  <c r="J46" i="2"/>
  <c r="K46" i="2" s="1"/>
  <c r="R45" i="2"/>
  <c r="P45" i="2"/>
  <c r="Q45" i="2" s="1"/>
  <c r="J45" i="2"/>
  <c r="K45" i="2" s="1"/>
  <c r="R44" i="2"/>
  <c r="S44" i="2" s="1"/>
  <c r="T44" i="2" s="1"/>
  <c r="P44" i="2"/>
  <c r="Q44" i="2" s="1"/>
  <c r="M44" i="2"/>
  <c r="N44" i="2" s="1"/>
  <c r="M35" i="2"/>
  <c r="N35" i="2" s="1"/>
  <c r="M33" i="2"/>
  <c r="N33" i="2" s="1"/>
  <c r="M32" i="2"/>
  <c r="N32" i="2" s="1"/>
  <c r="R35" i="2"/>
  <c r="P35" i="2"/>
  <c r="Q35" i="2" s="1"/>
  <c r="R33" i="2"/>
  <c r="P33" i="2"/>
  <c r="Q33" i="2" s="1"/>
  <c r="R32" i="2"/>
  <c r="S32" i="2" s="1"/>
  <c r="P32" i="2"/>
  <c r="Q32" i="2" s="1"/>
  <c r="M43" i="2"/>
  <c r="N43" i="2" s="1"/>
  <c r="R43" i="2"/>
  <c r="S43" i="2" s="1"/>
  <c r="P43" i="2"/>
  <c r="Q43" i="2" s="1"/>
  <c r="M31" i="2"/>
  <c r="N31" i="2" s="1"/>
  <c r="J30" i="2"/>
  <c r="K30" i="2" s="1"/>
  <c r="J29" i="2"/>
  <c r="K29" i="2" s="1"/>
  <c r="J28" i="2"/>
  <c r="K28" i="2" s="1"/>
  <c r="J27" i="2"/>
  <c r="K27" i="2" s="1"/>
  <c r="J26" i="2"/>
  <c r="K26" i="2" s="1"/>
  <c r="M25" i="2"/>
  <c r="N25" i="2" s="1"/>
  <c r="J24" i="2"/>
  <c r="K24" i="2" s="1"/>
  <c r="M23" i="2"/>
  <c r="N23" i="2" s="1"/>
  <c r="F30" i="2"/>
  <c r="L30" i="2" s="1"/>
  <c r="F29" i="2"/>
  <c r="L29" i="2" s="1"/>
  <c r="F28" i="2"/>
  <c r="L28" i="2" s="1"/>
  <c r="F27" i="2"/>
  <c r="L27" i="2" s="1"/>
  <c r="R31" i="2"/>
  <c r="P31" i="2"/>
  <c r="Q31" i="2" s="1"/>
  <c r="R26" i="2"/>
  <c r="P26" i="2"/>
  <c r="Q26" i="2" s="1"/>
  <c r="F26" i="2"/>
  <c r="L26" i="2" s="1"/>
  <c r="R25" i="2"/>
  <c r="S25" i="2" s="1"/>
  <c r="T25" i="2" s="1"/>
  <c r="P25" i="2"/>
  <c r="Q25" i="2" s="1"/>
  <c r="R21" i="2"/>
  <c r="P21" i="2"/>
  <c r="Q21" i="2" s="1"/>
  <c r="M58" i="2" l="1"/>
  <c r="N58" i="2" s="1"/>
  <c r="J57" i="2"/>
  <c r="K57" i="2" s="1"/>
  <c r="M55" i="2"/>
  <c r="N55" i="2" s="1"/>
  <c r="M56" i="2"/>
  <c r="N56" i="2" s="1"/>
  <c r="J44" i="2"/>
  <c r="K44" i="2" s="1"/>
  <c r="S58" i="2"/>
  <c r="T58" i="2" s="1"/>
  <c r="T51" i="2"/>
  <c r="S57" i="2"/>
  <c r="T57" i="2" s="1"/>
  <c r="T61" i="2"/>
  <c r="J61" i="2"/>
  <c r="K61" i="2" s="1"/>
  <c r="J52" i="2"/>
  <c r="K52" i="2" s="1"/>
  <c r="J51" i="2"/>
  <c r="K51" i="2" s="1"/>
  <c r="T55" i="2"/>
  <c r="M46" i="2"/>
  <c r="N46" i="2" s="1"/>
  <c r="M45" i="2"/>
  <c r="N45" i="2" s="1"/>
  <c r="S46" i="2"/>
  <c r="T46" i="2" s="1"/>
  <c r="S45" i="2"/>
  <c r="T45" i="2" s="1"/>
  <c r="J33" i="2"/>
  <c r="K33" i="2" s="1"/>
  <c r="S33" i="2"/>
  <c r="T33" i="2" s="1"/>
  <c r="J32" i="2"/>
  <c r="K32" i="2" s="1"/>
  <c r="T32" i="2"/>
  <c r="K35" i="2"/>
  <c r="S35" i="2"/>
  <c r="T35" i="2" s="1"/>
  <c r="M27" i="2"/>
  <c r="N27" i="2" s="1"/>
  <c r="M26" i="2"/>
  <c r="N26" i="2" s="1"/>
  <c r="T43" i="2"/>
  <c r="J43" i="2"/>
  <c r="K43" i="2" s="1"/>
  <c r="J31" i="2"/>
  <c r="K31" i="2" s="1"/>
  <c r="M30" i="2"/>
  <c r="N30" i="2" s="1"/>
  <c r="M29" i="2"/>
  <c r="N29" i="2" s="1"/>
  <c r="M28" i="2"/>
  <c r="N28" i="2" s="1"/>
  <c r="M24" i="2"/>
  <c r="N24" i="2" s="1"/>
  <c r="J23" i="2"/>
  <c r="K23" i="2" s="1"/>
  <c r="J25" i="2"/>
  <c r="K25" i="2" s="1"/>
  <c r="S31" i="2"/>
  <c r="T31" i="2" s="1"/>
  <c r="S26" i="2"/>
  <c r="T26" i="2" s="1"/>
  <c r="S21" i="2"/>
  <c r="T21" i="2" l="1"/>
</calcChain>
</file>

<file path=xl/sharedStrings.xml><?xml version="1.0" encoding="utf-8"?>
<sst xmlns="http://schemas.openxmlformats.org/spreadsheetml/2006/main" count="133" uniqueCount="88">
  <si>
    <t>LICITADOR:</t>
  </si>
  <si>
    <t>DADES DEL SIGNANT:</t>
  </si>
  <si>
    <t>NOM I COGNOMS:</t>
  </si>
  <si>
    <t>DOMICILI:</t>
  </si>
  <si>
    <t>DNI:</t>
  </si>
  <si>
    <t>LOCALITAT:</t>
  </si>
  <si>
    <t>CÀRREC:</t>
  </si>
  <si>
    <t>TELÈFON:</t>
  </si>
  <si>
    <t>E-MAIL:</t>
  </si>
  <si>
    <t>DATA:</t>
  </si>
  <si>
    <t>IMPORT LICITACIÓ</t>
  </si>
  <si>
    <t>OFERTA ECONÒMICA</t>
  </si>
  <si>
    <t xml:space="preserve">PREU MÀXIM UNITARI  </t>
  </si>
  <si>
    <t xml:space="preserve">IMPORT MÀXIM TOTAL </t>
  </si>
  <si>
    <t xml:space="preserve">PREU UNITARI  </t>
  </si>
  <si>
    <t>LOT</t>
  </si>
  <si>
    <t>SUBLOT</t>
  </si>
  <si>
    <t>BASE IMPOSABLE (BI)</t>
  </si>
  <si>
    <t>% IVA</t>
  </si>
  <si>
    <t>IVA</t>
  </si>
  <si>
    <t>PREU MAX.UNITARI IVA incl.</t>
  </si>
  <si>
    <t xml:space="preserve"> IVA</t>
  </si>
  <si>
    <t>IMPORT TOTAL IVA incl.</t>
  </si>
  <si>
    <t>1</t>
  </si>
  <si>
    <t>2</t>
  </si>
  <si>
    <t>QUANTITAT estimada mensual</t>
  </si>
  <si>
    <t>QUANTITAT estimada durant la vigència del contracte</t>
  </si>
  <si>
    <t>Servei d’us d’un espai condicionat pel treball amb animals de laboratori en exclusivitat</t>
  </si>
  <si>
    <t>EMPRESA I CIF:</t>
  </si>
  <si>
    <t>SIGNATURA:</t>
  </si>
  <si>
    <t>3</t>
  </si>
  <si>
    <t>Allotjament Gabia SPF/mensual ratolí</t>
  </si>
  <si>
    <t>Manteniment ratolí en condicions de contenció P-2</t>
  </si>
  <si>
    <t>Manteniment ratolins diabètics o en sala RA</t>
  </si>
  <si>
    <t>Ús gàbies metabòliques ratolí (Rack de 12 gàbies)</t>
  </si>
  <si>
    <t>Lliuraments extraordinaris ratolí</t>
  </si>
  <si>
    <t>Gàbia/mes</t>
  </si>
  <si>
    <t>rack/dia</t>
  </si>
  <si>
    <t>unitat</t>
  </si>
  <si>
    <t>4</t>
  </si>
  <si>
    <t>model/mes</t>
  </si>
  <si>
    <t>5</t>
  </si>
  <si>
    <t>hora</t>
  </si>
  <si>
    <t>Allotjament Gabia SPF/mensual rata</t>
  </si>
  <si>
    <t>Lliuraments extraordinaris rata</t>
  </si>
  <si>
    <t>Manteniment rata en condicions de contenció P-2</t>
  </si>
  <si>
    <t>Manteniment rates diabètics o en sala RA</t>
  </si>
  <si>
    <t>Ús gàbies metabòliques rata (Rack de 12 gàbies)</t>
  </si>
  <si>
    <t>Especificació</t>
  </si>
  <si>
    <t>Descripció del servei</t>
  </si>
  <si>
    <t>Controls/actuacions experimentals (pes, munta, dejuni, encreuament, deslletament, obtenció de mostres biològiques, marcatge, etc.)</t>
  </si>
  <si>
    <t>Gestió de colònia</t>
  </si>
  <si>
    <t>Antibioteràpia i tractaments específics</t>
  </si>
  <si>
    <t>Administracions (IP, SC, IM, PO, ID, IV)</t>
  </si>
  <si>
    <t>Extraccions (sang i altres mostres biològiques)</t>
  </si>
  <si>
    <t>Eutanàsia</t>
  </si>
  <si>
    <t>Necropàsia i presa de mostres</t>
  </si>
  <si>
    <t>Procediments quirúrgics</t>
  </si>
  <si>
    <t>Anàlisi anatomo-patològic</t>
  </si>
  <si>
    <t>Anàlisi clínic</t>
  </si>
  <si>
    <t>Tècniques de reproducció assistida: manipulació embrionària, transf. No quirúrgica, InUtero, vasectomies, etc).</t>
  </si>
  <si>
    <t>Ús d'equipament biolumin./fluoresc en autoservei</t>
  </si>
  <si>
    <t>Ús d'equipament Minispec</t>
  </si>
  <si>
    <t>Ús d'equipament específic en autoservei</t>
  </si>
  <si>
    <t>Ús equipament anestèsia inhalatòria</t>
  </si>
  <si>
    <t>6</t>
  </si>
  <si>
    <t>Caixa de transport esterilitzada</t>
  </si>
  <si>
    <t>Tràmits de gestió exportació d'animals a altres centres</t>
  </si>
  <si>
    <t>Transport de material biològic</t>
  </si>
  <si>
    <t>Transport Internacional</t>
  </si>
  <si>
    <t>Transport Provincial sense caixa</t>
  </si>
  <si>
    <t>Transport Nacional sense caixa</t>
  </si>
  <si>
    <t>3 caixes</t>
  </si>
  <si>
    <t>caixa</t>
  </si>
  <si>
    <t>7</t>
  </si>
  <si>
    <t>EXP.: F25.040NSCHAM - Servei d'estabulació d'animals per recerca, i prestacions connexes, en funció de les necessitats, per als grups de recerca del Parc Científic de Barcelona, per a la Fundació de Recerca Clínic Barcelona - Institut d'Investigacions Biomèdiques August Pi i Sunyer (FRCB-IDIBAPS)</t>
  </si>
  <si>
    <t>Ketamina - 10%</t>
  </si>
  <si>
    <t>Xilacina - 2%</t>
  </si>
  <si>
    <t>Buprenorfina - 0,03%</t>
  </si>
  <si>
    <t>Pentobarbital - 20%</t>
  </si>
  <si>
    <t>Isofluorà</t>
  </si>
  <si>
    <t>Ampolla 250 ml</t>
  </si>
  <si>
    <t>unitat 1 ml</t>
  </si>
  <si>
    <t>1/2 hora</t>
  </si>
  <si>
    <t>mes</t>
  </si>
  <si>
    <t>Manteniment embrions o esperma criopreservats en una instal·lació</t>
  </si>
  <si>
    <t>concreció de condicions en la contractació basada</t>
  </si>
  <si>
    <t>ANNEX 2.1 PCAP - MODEL DE PROPOSTA ECONÒMICA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</si>
</sst>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#,##0.00\ &quot;€&quot;"/>
    <numFmt numFmtId="166" formatCode="_-* #,##0.00\ [$€-C0A]_-;\-* #,##0.00\ [$€-C0A]_-;_-* &quot;-&quot;??\ [$€-C0A]_-;_-@_-"/>
  </numFmts>
  <fonts count="23" x14ac:knownFonts="1">
    <font>
      <sz val="10"/>
      <name val="MS Sans Serif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b/>
      <sz val="11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20"/>
      <name val="Arial"/>
      <family val="2"/>
    </font>
    <font>
      <sz val="24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8"/>
      <color indexed="10"/>
      <name val="Arial"/>
      <family val="2"/>
    </font>
    <font>
      <sz val="10"/>
      <name val="Arial"/>
      <family val="2"/>
    </font>
    <font>
      <sz val="8.5"/>
      <name val="Arial"/>
      <family val="2"/>
    </font>
    <font>
      <b/>
      <sz val="10"/>
      <color indexed="8"/>
      <name val="Arial"/>
      <family val="2"/>
    </font>
    <font>
      <sz val="16"/>
      <name val="Arial"/>
      <family val="2"/>
    </font>
    <font>
      <sz val="11"/>
      <name val="Arial"/>
      <family val="2"/>
    </font>
    <font>
      <sz val="11"/>
      <color indexed="10"/>
      <name val="Arial"/>
      <family val="2"/>
    </font>
    <font>
      <sz val="12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MS Sans Serif"/>
      <family val="2"/>
    </font>
    <font>
      <b/>
      <sz val="12"/>
      <color rgb="FF00B050"/>
      <name val="Calibri"/>
      <family val="2"/>
      <scheme val="minor"/>
    </font>
    <font>
      <b/>
      <sz val="10"/>
      <color rgb="FFFF0000"/>
      <name val="Arial"/>
      <family val="2"/>
    </font>
    <font>
      <b/>
      <sz val="11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164" fontId="2" fillId="0" borderId="0" applyFont="0" applyFill="0" applyBorder="0" applyAlignment="0" applyProtection="0"/>
    <xf numFmtId="44" fontId="19" fillId="0" borderId="0" applyFont="0" applyFill="0" applyBorder="0" applyAlignment="0" applyProtection="0"/>
    <xf numFmtId="0" fontId="1" fillId="0" borderId="0"/>
    <xf numFmtId="0" fontId="2" fillId="0" borderId="0"/>
    <xf numFmtId="164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194">
    <xf numFmtId="0" fontId="0" fillId="0" borderId="0" xfId="0"/>
    <xf numFmtId="166" fontId="4" fillId="0" borderId="1" xfId="1" applyNumberFormat="1" applyFont="1" applyFill="1" applyBorder="1" applyAlignment="1" applyProtection="1">
      <alignment horizontal="center" vertical="center" wrapText="1"/>
    </xf>
    <xf numFmtId="166" fontId="4" fillId="0" borderId="21" xfId="1" applyNumberFormat="1" applyFont="1" applyFill="1" applyBorder="1" applyAlignment="1" applyProtection="1">
      <alignment horizontal="center" vertical="center" wrapText="1"/>
    </xf>
    <xf numFmtId="1" fontId="4" fillId="3" borderId="24" xfId="1" applyNumberFormat="1" applyFont="1" applyFill="1" applyBorder="1" applyAlignment="1" applyProtection="1">
      <alignment horizontal="center" wrapText="1"/>
    </xf>
    <xf numFmtId="1" fontId="4" fillId="3" borderId="24" xfId="1" applyNumberFormat="1" applyFont="1" applyFill="1" applyBorder="1" applyAlignment="1" applyProtection="1">
      <alignment horizontal="center" vertical="center" wrapText="1"/>
    </xf>
    <xf numFmtId="166" fontId="11" fillId="0" borderId="3" xfId="1" applyNumberFormat="1" applyFont="1" applyFill="1" applyBorder="1" applyAlignment="1" applyProtection="1">
      <alignment horizontal="center" vertical="center" wrapText="1"/>
    </xf>
    <xf numFmtId="166" fontId="11" fillId="0" borderId="3" xfId="1" applyNumberFormat="1" applyFont="1" applyFill="1" applyBorder="1" applyAlignment="1" applyProtection="1">
      <alignment horizontal="center" vertical="center" shrinkToFit="1"/>
    </xf>
    <xf numFmtId="166" fontId="11" fillId="0" borderId="38" xfId="1" applyNumberFormat="1" applyFont="1" applyFill="1" applyBorder="1" applyAlignment="1" applyProtection="1">
      <alignment horizontal="center" vertical="center" wrapText="1"/>
    </xf>
    <xf numFmtId="166" fontId="11" fillId="0" borderId="38" xfId="1" applyNumberFormat="1" applyFont="1" applyFill="1" applyBorder="1" applyAlignment="1" applyProtection="1">
      <alignment horizontal="center" vertical="center" shrinkToFit="1"/>
    </xf>
    <xf numFmtId="166" fontId="4" fillId="0" borderId="3" xfId="1" applyNumberFormat="1" applyFont="1" applyFill="1" applyBorder="1" applyAlignment="1" applyProtection="1">
      <alignment horizontal="center" vertical="center" wrapText="1"/>
    </xf>
    <xf numFmtId="166" fontId="4" fillId="0" borderId="38" xfId="1" applyNumberFormat="1" applyFont="1" applyFill="1" applyBorder="1" applyAlignment="1" applyProtection="1">
      <alignment horizontal="center" vertical="center" wrapText="1"/>
    </xf>
    <xf numFmtId="166" fontId="11" fillId="0" borderId="1" xfId="1" applyNumberFormat="1" applyFont="1" applyFill="1" applyBorder="1" applyAlignment="1" applyProtection="1">
      <alignment horizontal="center" vertical="center" wrapText="1"/>
    </xf>
    <xf numFmtId="166" fontId="11" fillId="0" borderId="1" xfId="1" applyNumberFormat="1" applyFont="1" applyFill="1" applyBorder="1" applyAlignment="1" applyProtection="1">
      <alignment horizontal="center" vertical="center" shrinkToFit="1"/>
    </xf>
    <xf numFmtId="166" fontId="4" fillId="0" borderId="5" xfId="1" applyNumberFormat="1" applyFont="1" applyFill="1" applyBorder="1" applyAlignment="1" applyProtection="1">
      <alignment horizontal="center" vertical="center" wrapText="1"/>
    </xf>
    <xf numFmtId="166" fontId="4" fillId="0" borderId="24" xfId="1" applyNumberFormat="1" applyFont="1" applyFill="1" applyBorder="1" applyAlignment="1" applyProtection="1">
      <alignment horizontal="center" vertical="center" wrapText="1"/>
    </xf>
    <xf numFmtId="166" fontId="4" fillId="0" borderId="26" xfId="1" applyNumberFormat="1" applyFont="1" applyFill="1" applyBorder="1" applyAlignment="1" applyProtection="1">
      <alignment horizontal="center" vertical="center" wrapText="1"/>
    </xf>
    <xf numFmtId="166" fontId="4" fillId="0" borderId="3" xfId="1" applyNumberFormat="1" applyFont="1" applyFill="1" applyBorder="1" applyAlignment="1" applyProtection="1">
      <alignment horizontal="center" vertical="center" shrinkToFit="1"/>
    </xf>
    <xf numFmtId="166" fontId="4" fillId="0" borderId="1" xfId="1" applyNumberFormat="1" applyFont="1" applyFill="1" applyBorder="1" applyAlignment="1" applyProtection="1">
      <alignment horizontal="center" vertical="center" shrinkToFit="1"/>
    </xf>
    <xf numFmtId="166" fontId="4" fillId="0" borderId="38" xfId="1" applyNumberFormat="1" applyFont="1" applyFill="1" applyBorder="1" applyAlignment="1" applyProtection="1">
      <alignment horizontal="center" vertical="center" shrinkToFit="1"/>
    </xf>
    <xf numFmtId="165" fontId="4" fillId="4" borderId="9" xfId="1" applyNumberFormat="1" applyFont="1" applyFill="1" applyBorder="1" applyAlignment="1" applyProtection="1">
      <alignment horizontal="center" vertical="center" wrapText="1"/>
    </xf>
    <xf numFmtId="166" fontId="11" fillId="0" borderId="24" xfId="1" applyNumberFormat="1" applyFont="1" applyFill="1" applyBorder="1" applyAlignment="1" applyProtection="1">
      <alignment horizontal="center" vertical="center" wrapText="1"/>
    </xf>
    <xf numFmtId="166" fontId="4" fillId="0" borderId="24" xfId="1" applyNumberFormat="1" applyFont="1" applyFill="1" applyBorder="1" applyAlignment="1" applyProtection="1">
      <alignment horizontal="center" vertical="center" shrinkToFit="1"/>
    </xf>
    <xf numFmtId="165" fontId="4" fillId="3" borderId="26" xfId="1" applyNumberFormat="1" applyFont="1" applyFill="1" applyBorder="1" applyAlignment="1" applyProtection="1">
      <alignment horizontal="center" vertical="center" wrapText="1"/>
    </xf>
    <xf numFmtId="166" fontId="4" fillId="0" borderId="45" xfId="1" applyNumberFormat="1" applyFont="1" applyFill="1" applyBorder="1" applyAlignment="1" applyProtection="1">
      <alignment horizontal="center" vertical="center" wrapText="1"/>
    </xf>
    <xf numFmtId="166" fontId="4" fillId="0" borderId="10" xfId="1" applyNumberFormat="1" applyFont="1" applyFill="1" applyBorder="1" applyAlignment="1" applyProtection="1">
      <alignment horizontal="center" vertical="center" wrapText="1"/>
    </xf>
    <xf numFmtId="166" fontId="4" fillId="0" borderId="46" xfId="1" applyNumberFormat="1" applyFont="1" applyFill="1" applyBorder="1" applyAlignment="1" applyProtection="1">
      <alignment horizontal="center" vertical="center" wrapText="1"/>
    </xf>
    <xf numFmtId="0" fontId="5" fillId="0" borderId="0" xfId="0" applyFont="1"/>
    <xf numFmtId="0" fontId="4" fillId="0" borderId="0" xfId="0" applyFont="1"/>
    <xf numFmtId="0" fontId="5" fillId="0" borderId="0" xfId="0" applyFont="1" applyAlignment="1">
      <alignment horizontal="center"/>
    </xf>
    <xf numFmtId="1" fontId="6" fillId="0" borderId="0" xfId="0" applyNumberFormat="1" applyFont="1" applyAlignment="1">
      <alignment horizontal="center"/>
    </xf>
    <xf numFmtId="165" fontId="5" fillId="0" borderId="0" xfId="0" applyNumberFormat="1" applyFont="1"/>
    <xf numFmtId="165" fontId="5" fillId="0" borderId="0" xfId="0" applyNumberFormat="1" applyFont="1" applyAlignment="1">
      <alignment horizontal="center"/>
    </xf>
    <xf numFmtId="0" fontId="7" fillId="0" borderId="0" xfId="0" applyFont="1"/>
    <xf numFmtId="0" fontId="14" fillId="0" borderId="0" xfId="0" applyFont="1"/>
    <xf numFmtId="0" fontId="10" fillId="0" borderId="0" xfId="0" applyFont="1"/>
    <xf numFmtId="0" fontId="8" fillId="0" borderId="0" xfId="0" applyFont="1" applyAlignment="1">
      <alignment horizontal="right"/>
    </xf>
    <xf numFmtId="1" fontId="9" fillId="0" borderId="0" xfId="0" applyNumberFormat="1" applyFont="1"/>
    <xf numFmtId="0" fontId="10" fillId="0" borderId="0" xfId="0" applyFont="1" applyAlignment="1">
      <alignment horizontal="center"/>
    </xf>
    <xf numFmtId="0" fontId="8" fillId="0" borderId="0" xfId="0" applyFont="1" applyAlignment="1">
      <alignment wrapText="1"/>
    </xf>
    <xf numFmtId="0" fontId="3" fillId="0" borderId="34" xfId="0" applyFont="1" applyBorder="1"/>
    <xf numFmtId="0" fontId="3" fillId="0" borderId="35" xfId="0" applyFont="1" applyBorder="1" applyAlignment="1">
      <alignment wrapText="1"/>
    </xf>
    <xf numFmtId="0" fontId="3" fillId="0" borderId="35" xfId="0" applyFont="1" applyBorder="1" applyAlignment="1">
      <alignment vertical="top" wrapText="1"/>
    </xf>
    <xf numFmtId="0" fontId="3" fillId="0" borderId="36" xfId="0" applyFont="1" applyBorder="1" applyAlignment="1">
      <alignment wrapText="1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15" fillId="0" borderId="0" xfId="0" applyFont="1"/>
    <xf numFmtId="0" fontId="3" fillId="0" borderId="0" xfId="0" applyFont="1"/>
    <xf numFmtId="0" fontId="3" fillId="0" borderId="0" xfId="0" applyFont="1" applyAlignment="1">
      <alignment horizontal="right"/>
    </xf>
    <xf numFmtId="0" fontId="16" fillId="0" borderId="0" xfId="0" applyFont="1" applyAlignment="1">
      <alignment horizontal="center"/>
    </xf>
    <xf numFmtId="0" fontId="11" fillId="0" borderId="0" xfId="0" applyFont="1"/>
    <xf numFmtId="0" fontId="12" fillId="0" borderId="0" xfId="0" applyFont="1" applyAlignment="1">
      <alignment horizontal="center" vertical="justify" wrapText="1"/>
    </xf>
    <xf numFmtId="0" fontId="4" fillId="0" borderId="0" xfId="0" applyFont="1" applyAlignment="1">
      <alignment horizontal="right" vertical="center"/>
    </xf>
    <xf numFmtId="0" fontId="12" fillId="0" borderId="0" xfId="0" applyFont="1" applyAlignment="1">
      <alignment wrapText="1"/>
    </xf>
    <xf numFmtId="165" fontId="12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0" fontId="5" fillId="0" borderId="0" xfId="0" applyFont="1" applyAlignment="1">
      <alignment wrapText="1"/>
    </xf>
    <xf numFmtId="0" fontId="13" fillId="3" borderId="23" xfId="0" applyFont="1" applyFill="1" applyBorder="1" applyAlignment="1">
      <alignment horizontal="center" vertical="center" wrapText="1"/>
    </xf>
    <xf numFmtId="0" fontId="13" fillId="0" borderId="24" xfId="0" applyFont="1" applyBorder="1" applyAlignment="1">
      <alignment horizontal="center" vertical="center" wrapText="1"/>
    </xf>
    <xf numFmtId="0" fontId="4" fillId="3" borderId="24" xfId="0" applyFont="1" applyFill="1" applyBorder="1" applyAlignment="1">
      <alignment horizontal="center" vertical="center" wrapText="1"/>
    </xf>
    <xf numFmtId="165" fontId="4" fillId="3" borderId="24" xfId="0" applyNumberFormat="1" applyFont="1" applyFill="1" applyBorder="1" applyAlignment="1">
      <alignment horizontal="center" vertical="center" wrapText="1"/>
    </xf>
    <xf numFmtId="165" fontId="4" fillId="4" borderId="8" xfId="0" applyNumberFormat="1" applyFont="1" applyFill="1" applyBorder="1" applyAlignment="1">
      <alignment horizontal="center" vertical="center" wrapText="1"/>
    </xf>
    <xf numFmtId="165" fontId="4" fillId="4" borderId="7" xfId="0" applyNumberFormat="1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left" vertical="center" wrapText="1"/>
    </xf>
    <xf numFmtId="3" fontId="18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166" fontId="11" fillId="0" borderId="1" xfId="4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166" fontId="11" fillId="0" borderId="1" xfId="0" applyNumberFormat="1" applyFont="1" applyBorder="1" applyAlignment="1">
      <alignment horizontal="center" vertical="center"/>
    </xf>
    <xf numFmtId="0" fontId="17" fillId="0" borderId="0" xfId="0" applyFont="1"/>
    <xf numFmtId="0" fontId="11" fillId="0" borderId="3" xfId="0" applyFont="1" applyBorder="1" applyAlignment="1">
      <alignment horizontal="left" vertical="center" wrapText="1"/>
    </xf>
    <xf numFmtId="3" fontId="18" fillId="0" borderId="3" xfId="0" applyNumberFormat="1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 wrapText="1"/>
    </xf>
    <xf numFmtId="166" fontId="11" fillId="0" borderId="3" xfId="4" applyNumberFormat="1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166" fontId="11" fillId="0" borderId="3" xfId="0" applyNumberFormat="1" applyFont="1" applyBorder="1" applyAlignment="1">
      <alignment horizontal="center" vertical="center"/>
    </xf>
    <xf numFmtId="0" fontId="11" fillId="0" borderId="38" xfId="0" applyFont="1" applyBorder="1" applyAlignment="1">
      <alignment horizontal="left" vertical="center" wrapText="1"/>
    </xf>
    <xf numFmtId="3" fontId="18" fillId="0" borderId="38" xfId="0" applyNumberFormat="1" applyFont="1" applyBorder="1" applyAlignment="1">
      <alignment horizontal="center" vertical="center"/>
    </xf>
    <xf numFmtId="0" fontId="11" fillId="0" borderId="38" xfId="0" applyFont="1" applyBorder="1" applyAlignment="1">
      <alignment horizontal="center" vertical="center" wrapText="1"/>
    </xf>
    <xf numFmtId="166" fontId="11" fillId="0" borderId="38" xfId="4" applyNumberFormat="1" applyFont="1" applyBorder="1" applyAlignment="1">
      <alignment horizontal="center" vertical="center"/>
    </xf>
    <xf numFmtId="0" fontId="11" fillId="0" borderId="38" xfId="0" applyFont="1" applyBorder="1" applyAlignment="1">
      <alignment horizontal="center" vertical="center"/>
    </xf>
    <xf numFmtId="166" fontId="11" fillId="0" borderId="38" xfId="0" applyNumberFormat="1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49" fontId="11" fillId="0" borderId="23" xfId="0" applyNumberFormat="1" applyFont="1" applyBorder="1" applyAlignment="1">
      <alignment horizontal="center" vertical="center" shrinkToFit="1"/>
    </xf>
    <xf numFmtId="0" fontId="11" fillId="0" borderId="24" xfId="0" applyFont="1" applyBorder="1" applyAlignment="1">
      <alignment horizontal="left" vertical="center" wrapText="1"/>
    </xf>
    <xf numFmtId="3" fontId="18" fillId="0" borderId="24" xfId="0" applyNumberFormat="1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 wrapText="1"/>
    </xf>
    <xf numFmtId="166" fontId="11" fillId="0" borderId="24" xfId="4" applyNumberFormat="1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166" fontId="11" fillId="0" borderId="24" xfId="0" applyNumberFormat="1" applyFont="1" applyBorder="1" applyAlignment="1">
      <alignment horizontal="center" vertical="center"/>
    </xf>
    <xf numFmtId="166" fontId="11" fillId="1" borderId="3" xfId="0" applyNumberFormat="1" applyFont="1" applyFill="1" applyBorder="1" applyAlignment="1">
      <alignment horizontal="center" vertical="center"/>
    </xf>
    <xf numFmtId="166" fontId="11" fillId="1" borderId="45" xfId="0" applyNumberFormat="1" applyFont="1" applyFill="1" applyBorder="1" applyAlignment="1">
      <alignment horizontal="center" vertical="center"/>
    </xf>
    <xf numFmtId="166" fontId="11" fillId="1" borderId="42" xfId="0" applyNumberFormat="1" applyFont="1" applyFill="1" applyBorder="1" applyAlignment="1">
      <alignment horizontal="center" vertical="center"/>
    </xf>
    <xf numFmtId="166" fontId="11" fillId="1" borderId="10" xfId="0" applyNumberFormat="1" applyFont="1" applyFill="1" applyBorder="1" applyAlignment="1">
      <alignment horizontal="center" vertical="center"/>
    </xf>
    <xf numFmtId="166" fontId="11" fillId="1" borderId="41" xfId="0" applyNumberFormat="1" applyFont="1" applyFill="1" applyBorder="1" applyAlignment="1">
      <alignment horizontal="center" vertical="center"/>
    </xf>
    <xf numFmtId="0" fontId="11" fillId="1" borderId="1" xfId="0" applyFont="1" applyFill="1" applyBorder="1" applyAlignment="1">
      <alignment horizontal="center" vertical="center"/>
    </xf>
    <xf numFmtId="166" fontId="11" fillId="1" borderId="1" xfId="0" applyNumberFormat="1" applyFont="1" applyFill="1" applyBorder="1" applyAlignment="1">
      <alignment horizontal="center" vertical="center"/>
    </xf>
    <xf numFmtId="166" fontId="11" fillId="1" borderId="21" xfId="0" applyNumberFormat="1" applyFont="1" applyFill="1" applyBorder="1" applyAlignment="1">
      <alignment horizontal="center" vertical="center"/>
    </xf>
    <xf numFmtId="166" fontId="11" fillId="1" borderId="6" xfId="0" applyNumberFormat="1" applyFont="1" applyFill="1" applyBorder="1" applyAlignment="1">
      <alignment horizontal="center" vertical="center"/>
    </xf>
    <xf numFmtId="166" fontId="11" fillId="1" borderId="2" xfId="0" applyNumberFormat="1" applyFont="1" applyFill="1" applyBorder="1" applyAlignment="1">
      <alignment horizontal="center" vertical="center"/>
    </xf>
    <xf numFmtId="0" fontId="11" fillId="1" borderId="3" xfId="0" applyFont="1" applyFill="1" applyBorder="1" applyAlignment="1">
      <alignment horizontal="center" vertical="center"/>
    </xf>
    <xf numFmtId="0" fontId="11" fillId="0" borderId="0" xfId="0" applyFont="1" applyAlignment="1">
      <alignment wrapText="1"/>
    </xf>
    <xf numFmtId="165" fontId="12" fillId="0" borderId="0" xfId="0" applyNumberFormat="1" applyFont="1"/>
    <xf numFmtId="0" fontId="12" fillId="0" borderId="0" xfId="0" applyFont="1"/>
    <xf numFmtId="166" fontId="11" fillId="0" borderId="6" xfId="4" applyNumberFormat="1" applyFont="1" applyBorder="1" applyAlignment="1" applyProtection="1">
      <alignment horizontal="right" vertical="center"/>
      <protection locked="0"/>
    </xf>
    <xf numFmtId="44" fontId="11" fillId="0" borderId="1" xfId="2" applyFont="1" applyFill="1" applyBorder="1" applyAlignment="1" applyProtection="1">
      <alignment horizontal="right" vertical="center"/>
      <protection locked="0"/>
    </xf>
    <xf numFmtId="44" fontId="11" fillId="0" borderId="1" xfId="2" applyFont="1" applyFill="1" applyBorder="1" applyAlignment="1" applyProtection="1">
      <alignment horizontal="right" vertical="center" wrapText="1"/>
      <protection locked="0"/>
    </xf>
    <xf numFmtId="44" fontId="4" fillId="0" borderId="1" xfId="2" applyFont="1" applyFill="1" applyBorder="1" applyAlignment="1" applyProtection="1">
      <alignment horizontal="right" vertical="center" wrapText="1"/>
      <protection locked="0"/>
    </xf>
    <xf numFmtId="44" fontId="4" fillId="0" borderId="2" xfId="2" applyFont="1" applyFill="1" applyBorder="1" applyAlignment="1" applyProtection="1">
      <alignment horizontal="right" vertical="center" wrapText="1"/>
      <protection locked="0"/>
    </xf>
    <xf numFmtId="166" fontId="11" fillId="0" borderId="41" xfId="4" applyNumberFormat="1" applyFont="1" applyBorder="1" applyAlignment="1" applyProtection="1">
      <alignment horizontal="right" vertical="center"/>
      <protection locked="0"/>
    </xf>
    <xf numFmtId="44" fontId="11" fillId="0" borderId="3" xfId="2" applyFont="1" applyFill="1" applyBorder="1" applyAlignment="1" applyProtection="1">
      <alignment horizontal="right" vertical="center"/>
      <protection locked="0"/>
    </xf>
    <xf numFmtId="44" fontId="11" fillId="0" borderId="3" xfId="2" applyFont="1" applyFill="1" applyBorder="1" applyAlignment="1" applyProtection="1">
      <alignment horizontal="right" vertical="center" wrapText="1"/>
      <protection locked="0"/>
    </xf>
    <xf numFmtId="44" fontId="4" fillId="0" borderId="3" xfId="2" applyFont="1" applyFill="1" applyBorder="1" applyAlignment="1" applyProtection="1">
      <alignment horizontal="right" vertical="center" wrapText="1"/>
      <protection locked="0"/>
    </xf>
    <xf numFmtId="44" fontId="4" fillId="0" borderId="42" xfId="2" applyFont="1" applyFill="1" applyBorder="1" applyAlignment="1" applyProtection="1">
      <alignment horizontal="right" vertical="center" wrapText="1"/>
      <protection locked="0"/>
    </xf>
    <xf numFmtId="166" fontId="11" fillId="0" borderId="39" xfId="4" applyNumberFormat="1" applyFont="1" applyBorder="1" applyAlignment="1" applyProtection="1">
      <alignment horizontal="right" vertical="center"/>
      <protection locked="0"/>
    </xf>
    <xf numFmtId="44" fontId="11" fillId="0" borderId="38" xfId="2" applyFont="1" applyFill="1" applyBorder="1" applyAlignment="1" applyProtection="1">
      <alignment horizontal="right" vertical="center"/>
      <protection locked="0"/>
    </xf>
    <xf numFmtId="44" fontId="11" fillId="0" borderId="38" xfId="2" applyFont="1" applyFill="1" applyBorder="1" applyAlignment="1" applyProtection="1">
      <alignment horizontal="right" vertical="center" wrapText="1"/>
      <protection locked="0"/>
    </xf>
    <xf numFmtId="44" fontId="4" fillId="0" borderId="38" xfId="2" applyFont="1" applyFill="1" applyBorder="1" applyAlignment="1" applyProtection="1">
      <alignment horizontal="right" vertical="center" wrapText="1"/>
      <protection locked="0"/>
    </xf>
    <xf numFmtId="44" fontId="4" fillId="0" borderId="40" xfId="2" applyFont="1" applyFill="1" applyBorder="1" applyAlignment="1" applyProtection="1">
      <alignment horizontal="right" vertical="center" wrapText="1"/>
      <protection locked="0"/>
    </xf>
    <xf numFmtId="166" fontId="11" fillId="0" borderId="23" xfId="4" applyNumberFormat="1" applyFont="1" applyBorder="1" applyAlignment="1" applyProtection="1">
      <alignment horizontal="right" vertical="center"/>
      <protection locked="0"/>
    </xf>
    <xf numFmtId="44" fontId="11" fillId="0" borderId="24" xfId="2" applyFont="1" applyFill="1" applyBorder="1" applyAlignment="1" applyProtection="1">
      <alignment horizontal="right" vertical="center"/>
      <protection locked="0"/>
    </xf>
    <xf numFmtId="44" fontId="11" fillId="0" borderId="24" xfId="2" applyFont="1" applyFill="1" applyBorder="1" applyAlignment="1" applyProtection="1">
      <alignment horizontal="right" vertical="center" wrapText="1"/>
      <protection locked="0"/>
    </xf>
    <xf numFmtId="44" fontId="4" fillId="0" borderId="24" xfId="2" applyFont="1" applyFill="1" applyBorder="1" applyAlignment="1" applyProtection="1">
      <alignment horizontal="right" vertical="center" wrapText="1"/>
      <protection locked="0"/>
    </xf>
    <xf numFmtId="44" fontId="4" fillId="0" borderId="25" xfId="2" applyFont="1" applyFill="1" applyBorder="1" applyAlignment="1" applyProtection="1">
      <alignment horizontal="right" vertical="center" wrapText="1"/>
      <protection locked="0"/>
    </xf>
    <xf numFmtId="44" fontId="11" fillId="0" borderId="2" xfId="2" applyFont="1" applyFill="1" applyBorder="1" applyAlignment="1" applyProtection="1">
      <alignment horizontal="right" vertical="center" wrapText="1"/>
      <protection locked="0"/>
    </xf>
    <xf numFmtId="44" fontId="11" fillId="0" borderId="42" xfId="2" applyFont="1" applyFill="1" applyBorder="1" applyAlignment="1" applyProtection="1">
      <alignment horizontal="right" vertical="center" wrapText="1"/>
      <protection locked="0"/>
    </xf>
    <xf numFmtId="44" fontId="11" fillId="0" borderId="3" xfId="2" applyFont="1" applyBorder="1" applyAlignment="1" applyProtection="1">
      <alignment horizontal="right" vertical="center"/>
      <protection locked="0"/>
    </xf>
    <xf numFmtId="44" fontId="11" fillId="0" borderId="38" xfId="2" applyFont="1" applyBorder="1" applyAlignment="1" applyProtection="1">
      <alignment horizontal="right" vertical="center"/>
      <protection locked="0"/>
    </xf>
    <xf numFmtId="44" fontId="11" fillId="0" borderId="40" xfId="2" applyFont="1" applyFill="1" applyBorder="1" applyAlignment="1" applyProtection="1">
      <alignment horizontal="right" vertical="center" wrapText="1"/>
      <protection locked="0"/>
    </xf>
    <xf numFmtId="44" fontId="11" fillId="0" borderId="1" xfId="2" applyFont="1" applyBorder="1" applyAlignment="1" applyProtection="1">
      <alignment horizontal="right" vertical="center"/>
      <protection locked="0"/>
    </xf>
    <xf numFmtId="166" fontId="11" fillId="0" borderId="41" xfId="0" applyNumberFormat="1" applyFont="1" applyBorder="1" applyAlignment="1" applyProtection="1">
      <alignment horizontal="center" vertical="center"/>
      <protection locked="0"/>
    </xf>
    <xf numFmtId="166" fontId="11" fillId="0" borderId="3" xfId="0" applyNumberFormat="1" applyFont="1" applyBorder="1" applyAlignment="1" applyProtection="1">
      <alignment horizontal="center" vertical="center"/>
      <protection locked="0"/>
    </xf>
    <xf numFmtId="166" fontId="11" fillId="0" borderId="42" xfId="0" applyNumberFormat="1" applyFont="1" applyBorder="1" applyAlignment="1" applyProtection="1">
      <alignment horizontal="center" vertical="center"/>
      <protection locked="0"/>
    </xf>
    <xf numFmtId="1" fontId="8" fillId="0" borderId="0" xfId="0" applyNumberFormat="1" applyFont="1" applyAlignment="1">
      <alignment horizontal="center" vertical="center"/>
    </xf>
    <xf numFmtId="0" fontId="3" fillId="0" borderId="4" xfId="0" applyFont="1" applyBorder="1" applyAlignment="1" applyProtection="1">
      <alignment horizontal="center" wrapText="1"/>
      <protection locked="0"/>
    </xf>
    <xf numFmtId="0" fontId="3" fillId="0" borderId="16" xfId="0" applyFont="1" applyBorder="1" applyAlignment="1" applyProtection="1">
      <alignment horizontal="center" wrapText="1"/>
      <protection locked="0"/>
    </xf>
    <xf numFmtId="0" fontId="3" fillId="0" borderId="17" xfId="0" applyFont="1" applyBorder="1" applyAlignment="1" applyProtection="1">
      <alignment horizontal="center" wrapText="1"/>
      <protection locked="0"/>
    </xf>
    <xf numFmtId="0" fontId="3" fillId="0" borderId="14" xfId="0" applyFont="1" applyBorder="1" applyAlignment="1" applyProtection="1">
      <alignment horizontal="center" wrapText="1"/>
      <protection locked="0"/>
    </xf>
    <xf numFmtId="0" fontId="3" fillId="0" borderId="0" xfId="0" applyFont="1" applyAlignment="1" applyProtection="1">
      <alignment horizontal="center" wrapText="1"/>
      <protection locked="0"/>
    </xf>
    <xf numFmtId="0" fontId="3" fillId="0" borderId="18" xfId="0" applyFont="1" applyBorder="1" applyAlignment="1" applyProtection="1">
      <alignment horizontal="center" wrapText="1"/>
      <protection locked="0"/>
    </xf>
    <xf numFmtId="2" fontId="22" fillId="0" borderId="14" xfId="0" applyNumberFormat="1" applyFont="1" applyBorder="1" applyAlignment="1" applyProtection="1">
      <alignment horizontal="center" wrapText="1"/>
      <protection locked="0"/>
    </xf>
    <xf numFmtId="2" fontId="22" fillId="0" borderId="0" xfId="0" applyNumberFormat="1" applyFont="1" applyAlignment="1" applyProtection="1">
      <alignment horizontal="center" wrapText="1"/>
      <protection locked="0"/>
    </xf>
    <xf numFmtId="2" fontId="22" fillId="0" borderId="18" xfId="0" applyNumberFormat="1" applyFont="1" applyBorder="1" applyAlignment="1" applyProtection="1">
      <alignment horizontal="center" wrapText="1"/>
      <protection locked="0"/>
    </xf>
    <xf numFmtId="0" fontId="4" fillId="0" borderId="16" xfId="0" applyFont="1" applyBorder="1" applyAlignment="1" applyProtection="1">
      <alignment horizontal="center" wrapText="1"/>
      <protection locked="0"/>
    </xf>
    <xf numFmtId="0" fontId="4" fillId="0" borderId="17" xfId="0" applyFont="1" applyBorder="1" applyAlignment="1" applyProtection="1">
      <alignment horizontal="center" wrapText="1"/>
      <protection locked="0"/>
    </xf>
    <xf numFmtId="0" fontId="4" fillId="0" borderId="0" xfId="0" applyFont="1" applyAlignment="1" applyProtection="1">
      <alignment horizontal="center" wrapText="1"/>
      <protection locked="0"/>
    </xf>
    <xf numFmtId="0" fontId="4" fillId="0" borderId="18" xfId="0" applyFont="1" applyBorder="1" applyAlignment="1" applyProtection="1">
      <alignment horizontal="center" wrapText="1"/>
      <protection locked="0"/>
    </xf>
    <xf numFmtId="1" fontId="8" fillId="5" borderId="0" xfId="0" applyNumberFormat="1" applyFont="1" applyFill="1" applyAlignment="1">
      <alignment horizontal="center" vertical="center" wrapText="1"/>
    </xf>
    <xf numFmtId="0" fontId="3" fillId="0" borderId="29" xfId="0" applyFont="1" applyBorder="1" applyAlignment="1">
      <alignment horizontal="left" wrapText="1"/>
    </xf>
    <xf numFmtId="0" fontId="3" fillId="0" borderId="32" xfId="0" applyFont="1" applyBorder="1" applyAlignment="1">
      <alignment horizontal="left" wrapText="1"/>
    </xf>
    <xf numFmtId="0" fontId="3" fillId="0" borderId="28" xfId="0" applyFont="1" applyBorder="1" applyAlignment="1">
      <alignment horizontal="left" wrapText="1"/>
    </xf>
    <xf numFmtId="0" fontId="3" fillId="0" borderId="31" xfId="0" applyFont="1" applyBorder="1" applyAlignment="1">
      <alignment horizontal="left" wrapText="1"/>
    </xf>
    <xf numFmtId="0" fontId="3" fillId="0" borderId="29" xfId="0" applyFont="1" applyBorder="1" applyAlignment="1">
      <alignment horizontal="left"/>
    </xf>
    <xf numFmtId="0" fontId="3" fillId="0" borderId="32" xfId="0" applyFont="1" applyBorder="1" applyAlignment="1">
      <alignment horizontal="left"/>
    </xf>
    <xf numFmtId="0" fontId="4" fillId="3" borderId="4" xfId="0" applyFont="1" applyFill="1" applyBorder="1" applyAlignment="1">
      <alignment horizontal="center" wrapText="1"/>
    </xf>
    <xf numFmtId="0" fontId="4" fillId="3" borderId="16" xfId="0" applyFont="1" applyFill="1" applyBorder="1" applyAlignment="1">
      <alignment horizontal="center" wrapText="1"/>
    </xf>
    <xf numFmtId="0" fontId="4" fillId="3" borderId="17" xfId="0" applyFont="1" applyFill="1" applyBorder="1" applyAlignment="1">
      <alignment horizontal="center" wrapText="1"/>
    </xf>
    <xf numFmtId="165" fontId="4" fillId="3" borderId="4" xfId="0" applyNumberFormat="1" applyFont="1" applyFill="1" applyBorder="1" applyAlignment="1">
      <alignment horizontal="center" wrapText="1"/>
    </xf>
    <xf numFmtId="165" fontId="4" fillId="3" borderId="16" xfId="0" applyNumberFormat="1" applyFont="1" applyFill="1" applyBorder="1" applyAlignment="1">
      <alignment horizontal="center" wrapText="1"/>
    </xf>
    <xf numFmtId="0" fontId="4" fillId="4" borderId="4" xfId="0" applyFont="1" applyFill="1" applyBorder="1" applyAlignment="1">
      <alignment horizontal="center" wrapText="1"/>
    </xf>
    <xf numFmtId="0" fontId="4" fillId="4" borderId="16" xfId="0" applyFont="1" applyFill="1" applyBorder="1" applyAlignment="1">
      <alignment horizontal="center" wrapText="1"/>
    </xf>
    <xf numFmtId="0" fontId="4" fillId="4" borderId="17" xfId="0" applyFont="1" applyFill="1" applyBorder="1" applyAlignment="1">
      <alignment horizontal="center" wrapText="1"/>
    </xf>
    <xf numFmtId="165" fontId="4" fillId="4" borderId="4" xfId="0" applyNumberFormat="1" applyFont="1" applyFill="1" applyBorder="1" applyAlignment="1">
      <alignment horizontal="center" wrapText="1"/>
    </xf>
    <xf numFmtId="165" fontId="4" fillId="4" borderId="16" xfId="0" applyNumberFormat="1" applyFont="1" applyFill="1" applyBorder="1" applyAlignment="1">
      <alignment horizontal="center" wrapText="1"/>
    </xf>
    <xf numFmtId="165" fontId="4" fillId="4" borderId="17" xfId="0" applyNumberFormat="1" applyFont="1" applyFill="1" applyBorder="1" applyAlignment="1">
      <alignment horizontal="center" wrapText="1"/>
    </xf>
    <xf numFmtId="0" fontId="4" fillId="0" borderId="19" xfId="0" applyFont="1" applyBorder="1" applyAlignment="1" applyProtection="1">
      <alignment horizontal="center" wrapText="1"/>
      <protection locked="0"/>
    </xf>
    <xf numFmtId="0" fontId="4" fillId="0" borderId="20" xfId="0" applyFont="1" applyBorder="1" applyAlignment="1" applyProtection="1">
      <alignment horizontal="center" wrapText="1"/>
      <protection locked="0"/>
    </xf>
    <xf numFmtId="0" fontId="3" fillId="0" borderId="29" xfId="0" applyFont="1" applyBorder="1" applyAlignment="1">
      <alignment horizontal="left" vertical="top" wrapText="1"/>
    </xf>
    <xf numFmtId="0" fontId="3" fillId="0" borderId="32" xfId="0" applyFont="1" applyBorder="1" applyAlignment="1">
      <alignment horizontal="left" vertical="top" wrapText="1"/>
    </xf>
    <xf numFmtId="0" fontId="3" fillId="0" borderId="15" xfId="0" applyFont="1" applyBorder="1" applyAlignment="1" applyProtection="1">
      <alignment horizontal="center" wrapText="1"/>
      <protection locked="0"/>
    </xf>
    <xf numFmtId="0" fontId="3" fillId="0" borderId="19" xfId="0" applyFont="1" applyBorder="1" applyAlignment="1" applyProtection="1">
      <alignment horizontal="center" wrapText="1"/>
      <protection locked="0"/>
    </xf>
    <xf numFmtId="0" fontId="3" fillId="0" borderId="20" xfId="0" applyFont="1" applyBorder="1" applyAlignment="1" applyProtection="1">
      <alignment horizontal="center" wrapText="1"/>
      <protection locked="0"/>
    </xf>
    <xf numFmtId="0" fontId="3" fillId="2" borderId="11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0" fontId="3" fillId="0" borderId="30" xfId="0" applyFont="1" applyBorder="1" applyAlignment="1">
      <alignment horizontal="left" wrapText="1"/>
    </xf>
    <xf numFmtId="0" fontId="3" fillId="0" borderId="33" xfId="0" applyFont="1" applyBorder="1" applyAlignment="1">
      <alignment horizontal="left" wrapText="1"/>
    </xf>
    <xf numFmtId="0" fontId="11" fillId="0" borderId="7" xfId="0" applyFont="1" applyBorder="1" applyAlignment="1">
      <alignment horizontal="center" vertical="center" wrapText="1"/>
    </xf>
    <xf numFmtId="0" fontId="11" fillId="0" borderId="44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11" fillId="0" borderId="43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49" fontId="11" fillId="0" borderId="6" xfId="0" applyNumberFormat="1" applyFont="1" applyBorder="1" applyAlignment="1">
      <alignment horizontal="center" vertical="center" shrinkToFit="1"/>
    </xf>
    <xf numFmtId="49" fontId="11" fillId="0" borderId="41" xfId="0" applyNumberFormat="1" applyFont="1" applyBorder="1" applyAlignment="1">
      <alignment horizontal="center" vertical="center" shrinkToFit="1"/>
    </xf>
    <xf numFmtId="49" fontId="11" fillId="0" borderId="39" xfId="0" applyNumberFormat="1" applyFont="1" applyBorder="1" applyAlignment="1">
      <alignment horizontal="center" vertical="center" shrinkToFit="1"/>
    </xf>
    <xf numFmtId="49" fontId="11" fillId="0" borderId="8" xfId="0" applyNumberFormat="1" applyFont="1" applyBorder="1" applyAlignment="1">
      <alignment horizontal="center" vertical="center" shrinkToFit="1"/>
    </xf>
    <xf numFmtId="49" fontId="11" fillId="0" borderId="37" xfId="0" applyNumberFormat="1" applyFont="1" applyBorder="1" applyAlignment="1">
      <alignment horizontal="center" vertical="center" shrinkToFit="1"/>
    </xf>
    <xf numFmtId="49" fontId="11" fillId="0" borderId="27" xfId="0" applyNumberFormat="1" applyFont="1" applyBorder="1" applyAlignment="1">
      <alignment horizontal="center" vertical="center" shrinkToFit="1"/>
    </xf>
  </cellXfs>
  <cellStyles count="7">
    <cellStyle name="Millares" xfId="1" builtinId="3"/>
    <cellStyle name="Millares 2" xfId="5" xr:uid="{00000000-0005-0000-0000-000001000000}"/>
    <cellStyle name="Moneda" xfId="2" builtinId="4"/>
    <cellStyle name="Moneda 2" xfId="6" xr:uid="{00000000-0005-0000-0000-000003000000}"/>
    <cellStyle name="Normal" xfId="0" builtinId="0"/>
    <cellStyle name="Normal 2" xfId="4" xr:uid="{00000000-0005-0000-0000-000005000000}"/>
    <cellStyle name="Normal 3" xfId="3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463425</xdr:colOff>
      <xdr:row>0</xdr:row>
      <xdr:rowOff>62705</xdr:rowOff>
    </xdr:from>
    <xdr:to>
      <xdr:col>19</xdr:col>
      <xdr:colOff>892176</xdr:colOff>
      <xdr:row>3</xdr:row>
      <xdr:rowOff>244473</xdr:rowOff>
    </xdr:to>
    <xdr:pic>
      <xdr:nvPicPr>
        <xdr:cNvPr id="4" name="Imagen 3" descr="Texto&#10;&#10;Descripción generada automáticamente">
          <a:extLst>
            <a:ext uri="{FF2B5EF4-FFF2-40B4-BE49-F238E27FC236}">
              <a16:creationId xmlns:a16="http://schemas.microsoft.com/office/drawing/2014/main" id="{825A1C9D-D50C-6645-1EA8-A158B4C4B1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23050" y="62705"/>
          <a:ext cx="1586037" cy="110410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163513</xdr:colOff>
      <xdr:row>0</xdr:row>
      <xdr:rowOff>95250</xdr:rowOff>
    </xdr:from>
    <xdr:to>
      <xdr:col>3</xdr:col>
      <xdr:colOff>1082882</xdr:colOff>
      <xdr:row>2</xdr:row>
      <xdr:rowOff>130969</xdr:rowOff>
    </xdr:to>
    <xdr:pic>
      <xdr:nvPicPr>
        <xdr:cNvPr id="27" name="Imagen 26">
          <a:extLst>
            <a:ext uri="{FF2B5EF4-FFF2-40B4-BE49-F238E27FC236}">
              <a16:creationId xmlns:a16="http://schemas.microsoft.com/office/drawing/2014/main" id="{9D983E09-7C78-8EAB-0F58-61AD19630C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1232" y="95250"/>
          <a:ext cx="2235927" cy="654844"/>
        </a:xfrm>
        <a:prstGeom prst="rect">
          <a:avLst/>
        </a:prstGeom>
      </xdr:spPr>
    </xdr:pic>
    <xdr:clientData/>
  </xdr:twoCellAnchor>
  <xdr:twoCellAnchor editAs="oneCell">
    <xdr:from>
      <xdr:col>3</xdr:col>
      <xdr:colOff>1358538</xdr:colOff>
      <xdr:row>0</xdr:row>
      <xdr:rowOff>189207</xdr:rowOff>
    </xdr:from>
    <xdr:to>
      <xdr:col>5</xdr:col>
      <xdr:colOff>524464</xdr:colOff>
      <xdr:row>2</xdr:row>
      <xdr:rowOff>69404</xdr:rowOff>
    </xdr:to>
    <xdr:pic>
      <xdr:nvPicPr>
        <xdr:cNvPr id="28" name="Imagen 27">
          <a:extLst>
            <a:ext uri="{FF2B5EF4-FFF2-40B4-BE49-F238E27FC236}">
              <a16:creationId xmlns:a16="http://schemas.microsoft.com/office/drawing/2014/main" id="{C0E75BCE-403B-B971-E586-1BADD05ACB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7967" y="189207"/>
          <a:ext cx="2297473" cy="508031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788194</xdr:colOff>
      <xdr:row>0</xdr:row>
      <xdr:rowOff>163512</xdr:rowOff>
    </xdr:from>
    <xdr:to>
      <xdr:col>8</xdr:col>
      <xdr:colOff>323806</xdr:colOff>
      <xdr:row>2</xdr:row>
      <xdr:rowOff>130968</xdr:rowOff>
    </xdr:to>
    <xdr:pic>
      <xdr:nvPicPr>
        <xdr:cNvPr id="29" name="Imagen 28" descr="Gràfic&#10;&#10;Descripció generada automàticament amb confiança baixa">
          <a:extLst>
            <a:ext uri="{FF2B5EF4-FFF2-40B4-BE49-F238E27FC236}">
              <a16:creationId xmlns:a16="http://schemas.microsoft.com/office/drawing/2014/main" id="{CB3963B9-F1B0-B0AB-C141-716FE78A93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31694" y="163512"/>
          <a:ext cx="2917146" cy="58658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576604</xdr:colOff>
      <xdr:row>0</xdr:row>
      <xdr:rowOff>219823</xdr:rowOff>
    </xdr:from>
    <xdr:to>
      <xdr:col>12</xdr:col>
      <xdr:colOff>1206547</xdr:colOff>
      <xdr:row>2</xdr:row>
      <xdr:rowOff>168140</xdr:rowOff>
    </xdr:to>
    <xdr:pic>
      <xdr:nvPicPr>
        <xdr:cNvPr id="30" name="Imagen 29">
          <a:extLst>
            <a:ext uri="{FF2B5EF4-FFF2-40B4-BE49-F238E27FC236}">
              <a16:creationId xmlns:a16="http://schemas.microsoft.com/office/drawing/2014/main" id="{F7A5D246-54B3-4A96-3C32-03314C6A4A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33818" y="219823"/>
          <a:ext cx="2101420" cy="570436"/>
        </a:xfrm>
        <a:prstGeom prst="rect">
          <a:avLst/>
        </a:prstGeom>
      </xdr:spPr>
    </xdr:pic>
    <xdr:clientData/>
  </xdr:twoCellAnchor>
  <xdr:twoCellAnchor editAs="oneCell">
    <xdr:from>
      <xdr:col>15</xdr:col>
      <xdr:colOff>483279</xdr:colOff>
      <xdr:row>0</xdr:row>
      <xdr:rowOff>217533</xdr:rowOff>
    </xdr:from>
    <xdr:to>
      <xdr:col>17</xdr:col>
      <xdr:colOff>485569</xdr:colOff>
      <xdr:row>2</xdr:row>
      <xdr:rowOff>248748</xdr:rowOff>
    </xdr:to>
    <xdr:pic>
      <xdr:nvPicPr>
        <xdr:cNvPr id="31" name="Imagen 30" descr="Imatge que conté Gràfic&#10;&#10;Descripció generada automàticament">
          <a:extLst>
            <a:ext uri="{FF2B5EF4-FFF2-40B4-BE49-F238E27FC236}">
              <a16:creationId xmlns:a16="http://schemas.microsoft.com/office/drawing/2014/main" id="{23C0A8E6-EAAB-B601-1232-9F7B2C94CE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3993" y="217533"/>
          <a:ext cx="1868374" cy="66095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362109</xdr:colOff>
      <xdr:row>0</xdr:row>
      <xdr:rowOff>161789</xdr:rowOff>
    </xdr:from>
    <xdr:to>
      <xdr:col>10</xdr:col>
      <xdr:colOff>857886</xdr:colOff>
      <xdr:row>2</xdr:row>
      <xdr:rowOff>131415</xdr:rowOff>
    </xdr:to>
    <xdr:pic>
      <xdr:nvPicPr>
        <xdr:cNvPr id="32" name="Imagen 31" descr="Text&#10;&#10;Descripció generada automàticament amb confiança baixa">
          <a:extLst>
            <a:ext uri="{FF2B5EF4-FFF2-40B4-BE49-F238E27FC236}">
              <a16:creationId xmlns:a16="http://schemas.microsoft.com/office/drawing/2014/main" id="{2AA7E918-D586-DC64-E030-6C972165FF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57716" y="161789"/>
          <a:ext cx="2424181" cy="59936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12</xdr:col>
      <xdr:colOff>1305672</xdr:colOff>
      <xdr:row>0</xdr:row>
      <xdr:rowOff>284458</xdr:rowOff>
    </xdr:from>
    <xdr:to>
      <xdr:col>15</xdr:col>
      <xdr:colOff>515369</xdr:colOff>
      <xdr:row>2</xdr:row>
      <xdr:rowOff>132057</xdr:rowOff>
    </xdr:to>
    <xdr:pic>
      <xdr:nvPicPr>
        <xdr:cNvPr id="33" name="Imagen 32">
          <a:extLst>
            <a:ext uri="{FF2B5EF4-FFF2-40B4-BE49-F238E27FC236}">
              <a16:creationId xmlns:a16="http://schemas.microsoft.com/office/drawing/2014/main" id="{1FF3EA8A-EDE1-4E69-F0BE-5389CD95BA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4232458" y="284458"/>
          <a:ext cx="2879815" cy="47733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50AE23-9133-4F6F-9989-6B66130FF705}">
  <sheetPr>
    <pageSetUpPr fitToPage="1"/>
  </sheetPr>
  <dimension ref="A1:V61"/>
  <sheetViews>
    <sheetView tabSelected="1" topLeftCell="A2" zoomScaleNormal="100" workbookViewId="0">
      <selection activeCell="Q21" sqref="Q21"/>
    </sheetView>
  </sheetViews>
  <sheetFormatPr baseColWidth="10" defaultColWidth="11.42578125" defaultRowHeight="12.75" x14ac:dyDescent="0.2"/>
  <cols>
    <col min="1" max="1" width="9.5703125" style="52" customWidth="1"/>
    <col min="2" max="2" width="6" style="53" customWidth="1"/>
    <col min="3" max="3" width="13.140625" style="54" customWidth="1"/>
    <col min="4" max="4" width="32.42578125" style="55" customWidth="1"/>
    <col min="5" max="5" width="13.140625" style="57" customWidth="1"/>
    <col min="6" max="6" width="17.42578125" style="57" customWidth="1"/>
    <col min="7" max="7" width="15.7109375" style="57" bestFit="1" customWidth="1"/>
    <col min="8" max="8" width="15.140625" style="105" customWidth="1"/>
    <col min="9" max="9" width="11.7109375" style="106" bestFit="1" customWidth="1"/>
    <col min="10" max="10" width="16.28515625" style="105" customWidth="1"/>
    <col min="11" max="11" width="16.5703125" style="105" customWidth="1"/>
    <col min="12" max="12" width="21.42578125" style="105" customWidth="1"/>
    <col min="13" max="13" width="24.5703125" style="105" customWidth="1"/>
    <col min="14" max="14" width="15.7109375" style="105" customWidth="1"/>
    <col min="15" max="16" width="13.28515625" style="52" bestFit="1" customWidth="1"/>
    <col min="17" max="17" width="13.85546875" style="52" customWidth="1"/>
    <col min="18" max="20" width="16.85546875" style="52" bestFit="1" customWidth="1"/>
    <col min="21" max="16384" width="11.42578125" style="52"/>
  </cols>
  <sheetData>
    <row r="1" spans="1:22" s="26" customFormat="1" ht="25.5" x14ac:dyDescent="0.35">
      <c r="A1"/>
      <c r="C1" s="27"/>
      <c r="D1" s="28"/>
      <c r="G1" s="29"/>
      <c r="H1" s="30"/>
      <c r="I1" s="28"/>
      <c r="J1" s="31"/>
      <c r="K1" s="31"/>
      <c r="L1" s="31"/>
      <c r="M1" s="31"/>
      <c r="N1" s="31"/>
    </row>
    <row r="2" spans="1:22" s="26" customFormat="1" ht="25.5" x14ac:dyDescent="0.35">
      <c r="C2" s="27"/>
      <c r="D2" s="28"/>
      <c r="G2" s="29"/>
      <c r="H2" s="30"/>
      <c r="I2" s="28"/>
      <c r="J2" s="31"/>
      <c r="K2" s="31"/>
      <c r="L2" s="31"/>
      <c r="M2" s="31"/>
      <c r="N2" s="31"/>
    </row>
    <row r="3" spans="1:22" s="26" customFormat="1" ht="25.5" x14ac:dyDescent="0.35">
      <c r="C3" s="27"/>
      <c r="D3" s="28"/>
      <c r="G3" s="29"/>
      <c r="H3" s="30"/>
      <c r="I3" s="28"/>
      <c r="J3" s="31"/>
      <c r="K3" s="31"/>
      <c r="L3" s="31"/>
      <c r="M3" s="31"/>
      <c r="N3" s="31"/>
    </row>
    <row r="4" spans="1:22" s="26" customFormat="1" ht="25.5" x14ac:dyDescent="0.35">
      <c r="C4" s="27"/>
      <c r="D4" s="28"/>
      <c r="G4" s="29"/>
      <c r="H4" s="30"/>
      <c r="I4" s="28"/>
      <c r="J4" s="31"/>
      <c r="K4" s="31"/>
      <c r="L4" s="31"/>
      <c r="M4" s="31"/>
      <c r="N4" s="31"/>
    </row>
    <row r="5" spans="1:22" s="26" customFormat="1" ht="25.5" x14ac:dyDescent="0.35">
      <c r="C5" s="27"/>
      <c r="D5" s="28"/>
      <c r="G5" s="29"/>
      <c r="H5" s="30"/>
      <c r="I5" s="28"/>
      <c r="J5" s="31"/>
      <c r="K5" s="31"/>
      <c r="L5" s="31"/>
      <c r="M5" s="31"/>
      <c r="N5" s="31"/>
    </row>
    <row r="6" spans="1:22" s="26" customFormat="1" ht="26.1" customHeight="1" x14ac:dyDescent="0.4">
      <c r="C6" s="27"/>
      <c r="D6" s="32"/>
      <c r="E6" s="136" t="s">
        <v>87</v>
      </c>
      <c r="F6" s="136"/>
      <c r="G6" s="136"/>
      <c r="H6" s="136"/>
      <c r="I6" s="136"/>
      <c r="J6" s="136"/>
      <c r="K6" s="136"/>
      <c r="L6" s="136"/>
      <c r="M6" s="136"/>
      <c r="N6" s="136"/>
      <c r="O6" s="136"/>
      <c r="P6" s="136"/>
      <c r="Q6" s="33"/>
      <c r="R6" s="33"/>
      <c r="S6" s="33"/>
      <c r="T6" s="33"/>
      <c r="U6" s="33"/>
      <c r="V6" s="33"/>
    </row>
    <row r="7" spans="1:22" s="26" customFormat="1" x14ac:dyDescent="0.2">
      <c r="C7" s="27"/>
      <c r="D7" s="28"/>
      <c r="H7" s="34"/>
      <c r="I7" s="34"/>
      <c r="J7" s="34"/>
      <c r="K7" s="34"/>
      <c r="L7" s="34"/>
      <c r="M7" s="34"/>
      <c r="N7" s="34"/>
    </row>
    <row r="8" spans="1:22" s="26" customFormat="1" ht="42.6" customHeight="1" x14ac:dyDescent="0.2">
      <c r="B8" s="150" t="s">
        <v>75</v>
      </c>
      <c r="C8" s="150"/>
      <c r="D8" s="150"/>
      <c r="E8" s="150"/>
      <c r="F8" s="150"/>
      <c r="G8" s="150"/>
      <c r="H8" s="150"/>
      <c r="I8" s="150"/>
      <c r="J8" s="150"/>
      <c r="K8" s="150"/>
      <c r="L8" s="150"/>
      <c r="M8" s="150"/>
      <c r="N8" s="150"/>
      <c r="O8" s="150"/>
      <c r="P8" s="150"/>
      <c r="Q8" s="150"/>
      <c r="R8" s="150"/>
      <c r="S8" s="150"/>
      <c r="T8" s="150"/>
    </row>
    <row r="9" spans="1:22" s="26" customFormat="1" ht="18.75" thickBot="1" x14ac:dyDescent="0.3">
      <c r="C9" s="27"/>
      <c r="D9" s="35"/>
      <c r="E9" s="36"/>
      <c r="F9" s="36"/>
      <c r="G9" s="36"/>
      <c r="H9" s="37"/>
      <c r="I9" s="37"/>
      <c r="J9" s="37"/>
      <c r="K9" s="37"/>
      <c r="L9" s="37"/>
      <c r="M9" s="37"/>
      <c r="N9" s="37"/>
    </row>
    <row r="10" spans="1:22" s="38" customFormat="1" ht="18" customHeight="1" x14ac:dyDescent="0.25">
      <c r="B10" s="153" t="s">
        <v>0</v>
      </c>
      <c r="C10" s="154"/>
      <c r="D10" s="137"/>
      <c r="E10" s="138"/>
      <c r="F10" s="138"/>
      <c r="G10" s="138"/>
      <c r="H10" s="138"/>
      <c r="I10" s="138"/>
      <c r="J10" s="138"/>
      <c r="K10" s="138"/>
      <c r="L10" s="139"/>
      <c r="M10" s="39" t="s">
        <v>1</v>
      </c>
      <c r="N10" s="146"/>
      <c r="O10" s="146"/>
      <c r="P10" s="146"/>
      <c r="Q10" s="146"/>
      <c r="R10" s="146"/>
      <c r="S10" s="146"/>
      <c r="T10" s="147"/>
    </row>
    <row r="11" spans="1:22" s="38" customFormat="1" ht="18.75" customHeight="1" x14ac:dyDescent="0.25">
      <c r="B11" s="155" t="s">
        <v>28</v>
      </c>
      <c r="C11" s="156"/>
      <c r="D11" s="140"/>
      <c r="E11" s="141"/>
      <c r="F11" s="141"/>
      <c r="G11" s="141"/>
      <c r="H11" s="141"/>
      <c r="I11" s="141"/>
      <c r="J11" s="141"/>
      <c r="K11" s="141"/>
      <c r="L11" s="142"/>
      <c r="M11" s="40" t="s">
        <v>2</v>
      </c>
      <c r="N11" s="148"/>
      <c r="O11" s="148"/>
      <c r="P11" s="148"/>
      <c r="Q11" s="148"/>
      <c r="R11" s="148"/>
      <c r="S11" s="148"/>
      <c r="T11" s="149"/>
    </row>
    <row r="12" spans="1:22" s="38" customFormat="1" ht="18" customHeight="1" x14ac:dyDescent="0.25">
      <c r="B12" s="151" t="s">
        <v>3</v>
      </c>
      <c r="C12" s="152"/>
      <c r="D12" s="143"/>
      <c r="E12" s="144"/>
      <c r="F12" s="144"/>
      <c r="G12" s="144"/>
      <c r="H12" s="144"/>
      <c r="I12" s="144"/>
      <c r="J12" s="144"/>
      <c r="K12" s="144"/>
      <c r="L12" s="145"/>
      <c r="M12" s="40" t="s">
        <v>4</v>
      </c>
      <c r="N12" s="148"/>
      <c r="O12" s="148"/>
      <c r="P12" s="148"/>
      <c r="Q12" s="148"/>
      <c r="R12" s="148"/>
      <c r="S12" s="148"/>
      <c r="T12" s="149"/>
    </row>
    <row r="13" spans="1:22" s="38" customFormat="1" ht="18" customHeight="1" x14ac:dyDescent="0.25">
      <c r="B13" s="151" t="s">
        <v>5</v>
      </c>
      <c r="C13" s="152"/>
      <c r="D13" s="143"/>
      <c r="E13" s="144"/>
      <c r="F13" s="144"/>
      <c r="G13" s="144"/>
      <c r="H13" s="144"/>
      <c r="I13" s="144"/>
      <c r="J13" s="144"/>
      <c r="K13" s="144"/>
      <c r="L13" s="145"/>
      <c r="M13" s="40" t="s">
        <v>6</v>
      </c>
      <c r="N13" s="148"/>
      <c r="O13" s="148"/>
      <c r="P13" s="148"/>
      <c r="Q13" s="148"/>
      <c r="R13" s="148"/>
      <c r="S13" s="148"/>
      <c r="T13" s="149"/>
    </row>
    <row r="14" spans="1:22" s="38" customFormat="1" ht="34.5" customHeight="1" x14ac:dyDescent="0.25">
      <c r="B14" s="170" t="s">
        <v>7</v>
      </c>
      <c r="C14" s="171"/>
      <c r="D14" s="140"/>
      <c r="E14" s="141"/>
      <c r="F14" s="141"/>
      <c r="G14" s="141"/>
      <c r="H14" s="141"/>
      <c r="I14" s="141"/>
      <c r="J14" s="141"/>
      <c r="K14" s="141"/>
      <c r="L14" s="142"/>
      <c r="M14" s="41" t="s">
        <v>29</v>
      </c>
      <c r="N14" s="148"/>
      <c r="O14" s="148"/>
      <c r="P14" s="148"/>
      <c r="Q14" s="148"/>
      <c r="R14" s="148"/>
      <c r="S14" s="148"/>
      <c r="T14" s="149"/>
    </row>
    <row r="15" spans="1:22" s="38" customFormat="1" ht="18" customHeight="1" thickBot="1" x14ac:dyDescent="0.3">
      <c r="B15" s="180" t="s">
        <v>8</v>
      </c>
      <c r="C15" s="181"/>
      <c r="D15" s="172"/>
      <c r="E15" s="173"/>
      <c r="F15" s="173"/>
      <c r="G15" s="173"/>
      <c r="H15" s="173"/>
      <c r="I15" s="173"/>
      <c r="J15" s="173"/>
      <c r="K15" s="173"/>
      <c r="L15" s="174"/>
      <c r="M15" s="42" t="s">
        <v>9</v>
      </c>
      <c r="N15" s="168"/>
      <c r="O15" s="168"/>
      <c r="P15" s="168"/>
      <c r="Q15" s="168"/>
      <c r="R15" s="168"/>
      <c r="S15" s="168"/>
      <c r="T15" s="169"/>
    </row>
    <row r="16" spans="1:22" s="38" customFormat="1" ht="18" customHeight="1" x14ac:dyDescent="0.25">
      <c r="B16" s="43"/>
      <c r="C16" s="43"/>
      <c r="D16" s="44"/>
      <c r="E16" s="44"/>
      <c r="F16" s="44"/>
      <c r="G16" s="44"/>
      <c r="H16" s="44"/>
      <c r="I16" s="45"/>
      <c r="J16" s="45"/>
      <c r="K16" s="45"/>
      <c r="L16" s="45"/>
      <c r="M16" s="46"/>
      <c r="N16" s="47"/>
      <c r="O16" s="47"/>
      <c r="P16" s="47"/>
      <c r="Q16" s="47"/>
      <c r="R16" s="47"/>
      <c r="S16" s="47"/>
      <c r="T16" s="47"/>
    </row>
    <row r="17" spans="1:20" s="26" customFormat="1" ht="15.75" thickBot="1" x14ac:dyDescent="0.3">
      <c r="B17" s="48"/>
      <c r="C17" s="49"/>
      <c r="D17" s="50"/>
      <c r="E17" s="48"/>
      <c r="F17" s="48"/>
      <c r="G17" s="48"/>
      <c r="H17" s="51"/>
      <c r="I17" s="37"/>
      <c r="J17" s="37"/>
      <c r="K17" s="37"/>
      <c r="M17" s="37"/>
      <c r="N17" s="37"/>
    </row>
    <row r="18" spans="1:20" ht="15.75" customHeight="1" thickBot="1" x14ac:dyDescent="0.3">
      <c r="E18" s="56"/>
      <c r="F18" s="56"/>
      <c r="H18" s="175" t="s">
        <v>10</v>
      </c>
      <c r="I18" s="176"/>
      <c r="J18" s="176"/>
      <c r="K18" s="176"/>
      <c r="L18" s="176"/>
      <c r="M18" s="176"/>
      <c r="N18" s="176"/>
      <c r="O18" s="177" t="s">
        <v>11</v>
      </c>
      <c r="P18" s="178"/>
      <c r="Q18" s="178"/>
      <c r="R18" s="178"/>
      <c r="S18" s="178"/>
      <c r="T18" s="179"/>
    </row>
    <row r="19" spans="1:20" ht="13.5" customHeight="1" thickBot="1" x14ac:dyDescent="0.25">
      <c r="E19" s="56"/>
      <c r="F19" s="56"/>
      <c r="H19" s="157" t="s">
        <v>12</v>
      </c>
      <c r="I19" s="158"/>
      <c r="J19" s="158"/>
      <c r="K19" s="159"/>
      <c r="L19" s="160" t="s">
        <v>13</v>
      </c>
      <c r="M19" s="161"/>
      <c r="N19" s="161"/>
      <c r="O19" s="162" t="s">
        <v>14</v>
      </c>
      <c r="P19" s="163"/>
      <c r="Q19" s="164"/>
      <c r="R19" s="165" t="s">
        <v>13</v>
      </c>
      <c r="S19" s="166"/>
      <c r="T19" s="167"/>
    </row>
    <row r="20" spans="1:20" s="58" customFormat="1" ht="54" customHeight="1" thickBot="1" x14ac:dyDescent="0.25">
      <c r="B20" s="59" t="s">
        <v>15</v>
      </c>
      <c r="C20" s="60" t="s">
        <v>16</v>
      </c>
      <c r="D20" s="61" t="s">
        <v>49</v>
      </c>
      <c r="E20" s="4" t="s">
        <v>25</v>
      </c>
      <c r="F20" s="3" t="s">
        <v>26</v>
      </c>
      <c r="G20" s="4" t="s">
        <v>48</v>
      </c>
      <c r="H20" s="62" t="s">
        <v>17</v>
      </c>
      <c r="I20" s="61" t="s">
        <v>18</v>
      </c>
      <c r="J20" s="62" t="s">
        <v>19</v>
      </c>
      <c r="K20" s="62" t="s">
        <v>20</v>
      </c>
      <c r="L20" s="62" t="s">
        <v>17</v>
      </c>
      <c r="M20" s="62" t="s">
        <v>21</v>
      </c>
      <c r="N20" s="22" t="s">
        <v>22</v>
      </c>
      <c r="O20" s="63" t="s">
        <v>17</v>
      </c>
      <c r="P20" s="64" t="s">
        <v>19</v>
      </c>
      <c r="Q20" s="64" t="s">
        <v>20</v>
      </c>
      <c r="R20" s="64" t="s">
        <v>17</v>
      </c>
      <c r="S20" s="64" t="s">
        <v>21</v>
      </c>
      <c r="T20" s="19" t="s">
        <v>22</v>
      </c>
    </row>
    <row r="21" spans="1:20" s="72" customFormat="1" ht="55.5" customHeight="1" x14ac:dyDescent="0.25">
      <c r="A21" s="65"/>
      <c r="B21" s="186" t="s">
        <v>23</v>
      </c>
      <c r="C21" s="188" t="s">
        <v>23</v>
      </c>
      <c r="D21" s="66" t="s">
        <v>31</v>
      </c>
      <c r="E21" s="67">
        <v>400</v>
      </c>
      <c r="F21" s="67">
        <f>E21*24</f>
        <v>9600</v>
      </c>
      <c r="G21" s="68" t="s">
        <v>36</v>
      </c>
      <c r="H21" s="69">
        <f>39.54+(39.54*0.06)</f>
        <v>41.912399999999998</v>
      </c>
      <c r="I21" s="70">
        <v>21</v>
      </c>
      <c r="J21" s="71">
        <f>H21*I21/100</f>
        <v>8.8016039999999993</v>
      </c>
      <c r="K21" s="11">
        <f>J21+H21</f>
        <v>50.714003999999996</v>
      </c>
      <c r="L21" s="17">
        <f t="shared" ref="L21:L33" si="0">H21*F21</f>
        <v>402359.03999999998</v>
      </c>
      <c r="M21" s="1">
        <f>L21*I21/100</f>
        <v>84495.398400000005</v>
      </c>
      <c r="N21" s="2">
        <f>+L21+M21</f>
        <v>486854.43839999998</v>
      </c>
      <c r="O21" s="107"/>
      <c r="P21" s="108">
        <f>(O21*21%)</f>
        <v>0</v>
      </c>
      <c r="Q21" s="109">
        <f t="shared" ref="Q21" si="1">P21+O21</f>
        <v>0</v>
      </c>
      <c r="R21" s="108">
        <f>O21*E21</f>
        <v>0</v>
      </c>
      <c r="S21" s="110">
        <f>(R21*21%)</f>
        <v>0</v>
      </c>
      <c r="T21" s="111">
        <f>R21+S21</f>
        <v>0</v>
      </c>
    </row>
    <row r="22" spans="1:20" s="72" customFormat="1" ht="55.5" customHeight="1" x14ac:dyDescent="0.25">
      <c r="A22" s="65"/>
      <c r="B22" s="186"/>
      <c r="C22" s="189"/>
      <c r="D22" s="73" t="s">
        <v>32</v>
      </c>
      <c r="E22" s="74">
        <v>1</v>
      </c>
      <c r="F22" s="74">
        <v>24</v>
      </c>
      <c r="G22" s="75" t="s">
        <v>36</v>
      </c>
      <c r="H22" s="76">
        <f>120.01+(120.01*0.06)</f>
        <v>127.2106</v>
      </c>
      <c r="I22" s="77">
        <v>21</v>
      </c>
      <c r="J22" s="78">
        <f>H22*I22/100</f>
        <v>26.714226</v>
      </c>
      <c r="K22" s="5">
        <f>J22+H22</f>
        <v>153.924826</v>
      </c>
      <c r="L22" s="16">
        <f t="shared" si="0"/>
        <v>3053.0544</v>
      </c>
      <c r="M22" s="9">
        <f>L22*I22/100</f>
        <v>641.14142399999992</v>
      </c>
      <c r="N22" s="24">
        <f>+L22+M22</f>
        <v>3694.1958239999999</v>
      </c>
      <c r="O22" s="112"/>
      <c r="P22" s="113"/>
      <c r="Q22" s="114"/>
      <c r="R22" s="113"/>
      <c r="S22" s="115"/>
      <c r="T22" s="116"/>
    </row>
    <row r="23" spans="1:20" s="72" customFormat="1" ht="55.5" customHeight="1" x14ac:dyDescent="0.25">
      <c r="A23" s="65"/>
      <c r="B23" s="186"/>
      <c r="C23" s="189"/>
      <c r="D23" s="73" t="s">
        <v>33</v>
      </c>
      <c r="E23" s="74">
        <v>1</v>
      </c>
      <c r="F23" s="74">
        <v>24</v>
      </c>
      <c r="G23" s="75" t="s">
        <v>36</v>
      </c>
      <c r="H23" s="76">
        <f>120.01+(120.01*0.06)</f>
        <v>127.2106</v>
      </c>
      <c r="I23" s="77">
        <v>21</v>
      </c>
      <c r="J23" s="78">
        <f t="shared" ref="J23:J25" si="2">H23*I23/100</f>
        <v>26.714226</v>
      </c>
      <c r="K23" s="5">
        <f t="shared" ref="K23:K25" si="3">J23+H23</f>
        <v>153.924826</v>
      </c>
      <c r="L23" s="16">
        <f t="shared" si="0"/>
        <v>3053.0544</v>
      </c>
      <c r="M23" s="9">
        <f t="shared" ref="M23:M25" si="4">L23*I23/100</f>
        <v>641.14142399999992</v>
      </c>
      <c r="N23" s="24">
        <f t="shared" ref="N23" si="5">+L23+M23</f>
        <v>3694.1958239999999</v>
      </c>
      <c r="O23" s="112"/>
      <c r="P23" s="113"/>
      <c r="Q23" s="114"/>
      <c r="R23" s="113"/>
      <c r="S23" s="115"/>
      <c r="T23" s="116"/>
    </row>
    <row r="24" spans="1:20" s="72" customFormat="1" ht="55.5" customHeight="1" x14ac:dyDescent="0.25">
      <c r="A24" s="65"/>
      <c r="B24" s="186"/>
      <c r="C24" s="189"/>
      <c r="D24" s="73" t="s">
        <v>34</v>
      </c>
      <c r="E24" s="74">
        <v>1</v>
      </c>
      <c r="F24" s="74">
        <v>24</v>
      </c>
      <c r="G24" s="75" t="s">
        <v>37</v>
      </c>
      <c r="H24" s="76">
        <f>52.12+(52.12*0.06)</f>
        <v>55.247199999999999</v>
      </c>
      <c r="I24" s="77">
        <v>21</v>
      </c>
      <c r="J24" s="78">
        <f t="shared" si="2"/>
        <v>11.601912</v>
      </c>
      <c r="K24" s="5">
        <f t="shared" si="3"/>
        <v>66.849112000000005</v>
      </c>
      <c r="L24" s="16">
        <f t="shared" si="0"/>
        <v>1325.9328</v>
      </c>
      <c r="M24" s="9">
        <f t="shared" si="4"/>
        <v>278.44588800000002</v>
      </c>
      <c r="N24" s="24">
        <f t="shared" ref="N24:N33" si="6">+L24+M24</f>
        <v>1604.378688</v>
      </c>
      <c r="O24" s="112"/>
      <c r="P24" s="113"/>
      <c r="Q24" s="114"/>
      <c r="R24" s="113"/>
      <c r="S24" s="115"/>
      <c r="T24" s="116"/>
    </row>
    <row r="25" spans="1:20" ht="55.5" customHeight="1" thickBot="1" x14ac:dyDescent="0.25">
      <c r="A25" s="65"/>
      <c r="B25" s="186"/>
      <c r="C25" s="190"/>
      <c r="D25" s="79" t="s">
        <v>35</v>
      </c>
      <c r="E25" s="80">
        <v>1</v>
      </c>
      <c r="F25" s="80">
        <v>24</v>
      </c>
      <c r="G25" s="81" t="s">
        <v>38</v>
      </c>
      <c r="H25" s="82">
        <f>7.05+(7.05*0.06)</f>
        <v>7.4729999999999999</v>
      </c>
      <c r="I25" s="83">
        <v>21</v>
      </c>
      <c r="J25" s="84">
        <f t="shared" si="2"/>
        <v>1.5693299999999999</v>
      </c>
      <c r="K25" s="7">
        <f t="shared" si="3"/>
        <v>9.0423299999999998</v>
      </c>
      <c r="L25" s="18">
        <f t="shared" si="0"/>
        <v>179.352</v>
      </c>
      <c r="M25" s="10">
        <f t="shared" si="4"/>
        <v>37.663920000000005</v>
      </c>
      <c r="N25" s="25">
        <f t="shared" si="6"/>
        <v>217.01591999999999</v>
      </c>
      <c r="O25" s="117"/>
      <c r="P25" s="118">
        <f>(O25*21%)</f>
        <v>0</v>
      </c>
      <c r="Q25" s="119">
        <f t="shared" ref="Q25" si="7">P25+O25</f>
        <v>0</v>
      </c>
      <c r="R25" s="118">
        <f>O25*E25</f>
        <v>0</v>
      </c>
      <c r="S25" s="120">
        <f>(R25*21%)</f>
        <v>0</v>
      </c>
      <c r="T25" s="121">
        <f>R25+S25</f>
        <v>0</v>
      </c>
    </row>
    <row r="26" spans="1:20" ht="41.45" customHeight="1" x14ac:dyDescent="0.2">
      <c r="A26" s="65"/>
      <c r="B26" s="186"/>
      <c r="C26" s="188" t="s">
        <v>24</v>
      </c>
      <c r="D26" s="66" t="s">
        <v>43</v>
      </c>
      <c r="E26" s="67">
        <v>1</v>
      </c>
      <c r="F26" s="67">
        <f>E26*24</f>
        <v>24</v>
      </c>
      <c r="G26" s="68" t="s">
        <v>36</v>
      </c>
      <c r="H26" s="69">
        <f>53.23+(53.23*0.06)</f>
        <v>56.4238</v>
      </c>
      <c r="I26" s="70">
        <v>21</v>
      </c>
      <c r="J26" s="71">
        <f>H26*I26/100</f>
        <v>11.848998</v>
      </c>
      <c r="K26" s="11">
        <f>J26+H26</f>
        <v>68.272797999999995</v>
      </c>
      <c r="L26" s="17">
        <f t="shared" si="0"/>
        <v>1354.1712</v>
      </c>
      <c r="M26" s="1">
        <f>L26*I26/100</f>
        <v>284.37595199999998</v>
      </c>
      <c r="N26" s="2">
        <f t="shared" si="6"/>
        <v>1638.5471520000001</v>
      </c>
      <c r="O26" s="107"/>
      <c r="P26" s="108">
        <f>(O26*21%)</f>
        <v>0</v>
      </c>
      <c r="Q26" s="109">
        <f t="shared" ref="Q26" si="8">P26+O26</f>
        <v>0</v>
      </c>
      <c r="R26" s="108">
        <f>O26*E26</f>
        <v>0</v>
      </c>
      <c r="S26" s="110">
        <f>(R26*21%)</f>
        <v>0</v>
      </c>
      <c r="T26" s="111">
        <f>R26+S26</f>
        <v>0</v>
      </c>
    </row>
    <row r="27" spans="1:20" ht="38.1" customHeight="1" x14ac:dyDescent="0.2">
      <c r="A27" s="65"/>
      <c r="B27" s="186"/>
      <c r="C27" s="189"/>
      <c r="D27" s="73" t="s">
        <v>45</v>
      </c>
      <c r="E27" s="74">
        <v>1</v>
      </c>
      <c r="F27" s="74">
        <f t="shared" ref="F27:F30" si="9">E27*24</f>
        <v>24</v>
      </c>
      <c r="G27" s="75" t="s">
        <v>36</v>
      </c>
      <c r="H27" s="76">
        <f>160.04+(160.04*0.06)</f>
        <v>169.64239999999998</v>
      </c>
      <c r="I27" s="77">
        <v>21</v>
      </c>
      <c r="J27" s="78">
        <f t="shared" ref="J27:J30" si="10">H27*I27/100</f>
        <v>35.624903999999994</v>
      </c>
      <c r="K27" s="5">
        <f t="shared" ref="K27:K30" si="11">J27+H27</f>
        <v>205.26730399999997</v>
      </c>
      <c r="L27" s="16">
        <f t="shared" si="0"/>
        <v>4071.4175999999998</v>
      </c>
      <c r="M27" s="9">
        <f t="shared" ref="M27:M30" si="12">L27*I27/100</f>
        <v>854.99769600000002</v>
      </c>
      <c r="N27" s="24">
        <f t="shared" si="6"/>
        <v>4926.4152960000001</v>
      </c>
      <c r="O27" s="112"/>
      <c r="P27" s="113"/>
      <c r="Q27" s="114"/>
      <c r="R27" s="113"/>
      <c r="S27" s="115"/>
      <c r="T27" s="116"/>
    </row>
    <row r="28" spans="1:20" ht="44.45" customHeight="1" x14ac:dyDescent="0.2">
      <c r="A28" s="65"/>
      <c r="B28" s="186"/>
      <c r="C28" s="189"/>
      <c r="D28" s="73" t="s">
        <v>46</v>
      </c>
      <c r="E28" s="74">
        <v>1</v>
      </c>
      <c r="F28" s="74">
        <f t="shared" si="9"/>
        <v>24</v>
      </c>
      <c r="G28" s="75" t="s">
        <v>36</v>
      </c>
      <c r="H28" s="76">
        <f>160.04+(160.04*0.06)</f>
        <v>169.64239999999998</v>
      </c>
      <c r="I28" s="77">
        <v>21</v>
      </c>
      <c r="J28" s="78">
        <f t="shared" si="10"/>
        <v>35.624903999999994</v>
      </c>
      <c r="K28" s="5">
        <f t="shared" si="11"/>
        <v>205.26730399999997</v>
      </c>
      <c r="L28" s="16">
        <f t="shared" si="0"/>
        <v>4071.4175999999998</v>
      </c>
      <c r="M28" s="9">
        <f t="shared" si="12"/>
        <v>854.99769600000002</v>
      </c>
      <c r="N28" s="24">
        <f t="shared" si="6"/>
        <v>4926.4152960000001</v>
      </c>
      <c r="O28" s="112"/>
      <c r="P28" s="113"/>
      <c r="Q28" s="114"/>
      <c r="R28" s="113"/>
      <c r="S28" s="115"/>
      <c r="T28" s="116"/>
    </row>
    <row r="29" spans="1:20" ht="47.1" customHeight="1" x14ac:dyDescent="0.2">
      <c r="A29" s="65"/>
      <c r="B29" s="186"/>
      <c r="C29" s="189"/>
      <c r="D29" s="73" t="s">
        <v>47</v>
      </c>
      <c r="E29" s="74">
        <v>1</v>
      </c>
      <c r="F29" s="74">
        <f t="shared" si="9"/>
        <v>24</v>
      </c>
      <c r="G29" s="75" t="s">
        <v>37</v>
      </c>
      <c r="H29" s="76">
        <f>69.31+(69.31*0.06)</f>
        <v>73.468600000000009</v>
      </c>
      <c r="I29" s="77">
        <v>21</v>
      </c>
      <c r="J29" s="78">
        <f t="shared" si="10"/>
        <v>15.428406000000003</v>
      </c>
      <c r="K29" s="5">
        <f t="shared" si="11"/>
        <v>88.897006000000005</v>
      </c>
      <c r="L29" s="16">
        <f t="shared" si="0"/>
        <v>1763.2464000000002</v>
      </c>
      <c r="M29" s="9">
        <f t="shared" si="12"/>
        <v>370.28174400000006</v>
      </c>
      <c r="N29" s="24">
        <f t="shared" si="6"/>
        <v>2133.5281440000003</v>
      </c>
      <c r="O29" s="112"/>
      <c r="P29" s="113"/>
      <c r="Q29" s="114"/>
      <c r="R29" s="113"/>
      <c r="S29" s="115"/>
      <c r="T29" s="116"/>
    </row>
    <row r="30" spans="1:20" ht="47.1" customHeight="1" thickBot="1" x14ac:dyDescent="0.25">
      <c r="A30" s="65"/>
      <c r="B30" s="186"/>
      <c r="C30" s="190"/>
      <c r="D30" s="79" t="s">
        <v>44</v>
      </c>
      <c r="E30" s="80">
        <v>1</v>
      </c>
      <c r="F30" s="80">
        <f t="shared" si="9"/>
        <v>24</v>
      </c>
      <c r="G30" s="81" t="s">
        <v>38</v>
      </c>
      <c r="H30" s="82">
        <f>7.05+(7.05*0.06)</f>
        <v>7.4729999999999999</v>
      </c>
      <c r="I30" s="83">
        <v>21</v>
      </c>
      <c r="J30" s="84">
        <f t="shared" si="10"/>
        <v>1.5693299999999999</v>
      </c>
      <c r="K30" s="7">
        <f t="shared" si="11"/>
        <v>9.0423299999999998</v>
      </c>
      <c r="L30" s="18">
        <f t="shared" si="0"/>
        <v>179.352</v>
      </c>
      <c r="M30" s="10">
        <f t="shared" si="12"/>
        <v>37.663920000000005</v>
      </c>
      <c r="N30" s="25">
        <f t="shared" si="6"/>
        <v>217.01591999999999</v>
      </c>
      <c r="O30" s="117"/>
      <c r="P30" s="118"/>
      <c r="Q30" s="119"/>
      <c r="R30" s="118"/>
      <c r="S30" s="120"/>
      <c r="T30" s="121"/>
    </row>
    <row r="31" spans="1:20" ht="54" customHeight="1" thickBot="1" x14ac:dyDescent="0.25">
      <c r="A31" s="85"/>
      <c r="B31" s="186"/>
      <c r="C31" s="86" t="s">
        <v>30</v>
      </c>
      <c r="D31" s="87" t="s">
        <v>27</v>
      </c>
      <c r="E31" s="88">
        <v>1</v>
      </c>
      <c r="F31" s="88">
        <v>24</v>
      </c>
      <c r="G31" s="89" t="s">
        <v>84</v>
      </c>
      <c r="H31" s="90">
        <f>4023.39+(4023.39*0.06)</f>
        <v>4264.7933999999996</v>
      </c>
      <c r="I31" s="91">
        <v>21</v>
      </c>
      <c r="J31" s="92">
        <f>H31*I31/100</f>
        <v>895.60661399999992</v>
      </c>
      <c r="K31" s="20">
        <f>J31+H31</f>
        <v>5160.4000139999998</v>
      </c>
      <c r="L31" s="21">
        <f t="shared" si="0"/>
        <v>102355.0416</v>
      </c>
      <c r="M31" s="14">
        <f>L31*I31/100</f>
        <v>21494.558735999999</v>
      </c>
      <c r="N31" s="15">
        <f t="shared" si="6"/>
        <v>123849.600336</v>
      </c>
      <c r="O31" s="122"/>
      <c r="P31" s="123">
        <f>(O31*21%)</f>
        <v>0</v>
      </c>
      <c r="Q31" s="124">
        <f t="shared" ref="Q31" si="13">P31+O31</f>
        <v>0</v>
      </c>
      <c r="R31" s="123">
        <f>O31*E31</f>
        <v>0</v>
      </c>
      <c r="S31" s="125">
        <f>(R31*21%)</f>
        <v>0</v>
      </c>
      <c r="T31" s="126">
        <f>R31+S31</f>
        <v>0</v>
      </c>
    </row>
    <row r="32" spans="1:20" ht="62.45" customHeight="1" x14ac:dyDescent="0.2">
      <c r="A32" s="65"/>
      <c r="B32" s="186"/>
      <c r="C32" s="191" t="s">
        <v>39</v>
      </c>
      <c r="D32" s="66" t="s">
        <v>50</v>
      </c>
      <c r="E32" s="67">
        <v>1</v>
      </c>
      <c r="F32" s="67">
        <v>24</v>
      </c>
      <c r="G32" s="68" t="s">
        <v>42</v>
      </c>
      <c r="H32" s="69">
        <f>45.69+(45.69*0.06)</f>
        <v>48.431399999999996</v>
      </c>
      <c r="I32" s="70">
        <v>21</v>
      </c>
      <c r="J32" s="71">
        <f t="shared" ref="J32:J33" si="14">H32*I32/100</f>
        <v>10.170593999999999</v>
      </c>
      <c r="K32" s="11">
        <f t="shared" ref="K32:K35" si="15">J32+H32</f>
        <v>58.601993999999998</v>
      </c>
      <c r="L32" s="12">
        <f t="shared" si="0"/>
        <v>1162.3535999999999</v>
      </c>
      <c r="M32" s="11">
        <f t="shared" ref="M32:M35" si="16">L32*I32/100</f>
        <v>244.09425599999997</v>
      </c>
      <c r="N32" s="13">
        <f t="shared" si="6"/>
        <v>1406.4478559999998</v>
      </c>
      <c r="O32" s="107"/>
      <c r="P32" s="108">
        <f t="shared" ref="P32:P35" si="17">(O32*21%)</f>
        <v>0</v>
      </c>
      <c r="Q32" s="109">
        <f t="shared" ref="Q32:Q35" si="18">P32+O32</f>
        <v>0</v>
      </c>
      <c r="R32" s="108">
        <f t="shared" ref="R32:R35" si="19">O32*E32</f>
        <v>0</v>
      </c>
      <c r="S32" s="109">
        <f t="shared" ref="S32:S35" si="20">(R32*21%)</f>
        <v>0</v>
      </c>
      <c r="T32" s="127">
        <f t="shared" ref="T32:T35" si="21">R32+S32</f>
        <v>0</v>
      </c>
    </row>
    <row r="33" spans="1:20" ht="24.75" customHeight="1" x14ac:dyDescent="0.2">
      <c r="A33" s="65"/>
      <c r="B33" s="186"/>
      <c r="C33" s="192"/>
      <c r="D33" s="73" t="s">
        <v>51</v>
      </c>
      <c r="E33" s="74">
        <v>1</v>
      </c>
      <c r="F33" s="74">
        <v>24</v>
      </c>
      <c r="G33" s="75" t="s">
        <v>40</v>
      </c>
      <c r="H33" s="76">
        <f>414.22+(414.22*0.06)</f>
        <v>439.07320000000004</v>
      </c>
      <c r="I33" s="77">
        <v>21</v>
      </c>
      <c r="J33" s="78">
        <f t="shared" si="14"/>
        <v>92.205372000000011</v>
      </c>
      <c r="K33" s="5">
        <f t="shared" si="15"/>
        <v>531.27857200000005</v>
      </c>
      <c r="L33" s="6">
        <f t="shared" si="0"/>
        <v>10537.756800000001</v>
      </c>
      <c r="M33" s="5">
        <f t="shared" si="16"/>
        <v>2212.9289280000003</v>
      </c>
      <c r="N33" s="24">
        <f t="shared" si="6"/>
        <v>12750.685728</v>
      </c>
      <c r="O33" s="112"/>
      <c r="P33" s="113">
        <f t="shared" si="17"/>
        <v>0</v>
      </c>
      <c r="Q33" s="114">
        <f t="shared" si="18"/>
        <v>0</v>
      </c>
      <c r="R33" s="113">
        <f t="shared" si="19"/>
        <v>0</v>
      </c>
      <c r="S33" s="114">
        <f t="shared" si="20"/>
        <v>0</v>
      </c>
      <c r="T33" s="128">
        <f t="shared" si="21"/>
        <v>0</v>
      </c>
    </row>
    <row r="34" spans="1:20" ht="56.1" customHeight="1" x14ac:dyDescent="0.2">
      <c r="A34" s="85"/>
      <c r="B34" s="186"/>
      <c r="C34" s="192"/>
      <c r="D34" s="73" t="s">
        <v>52</v>
      </c>
      <c r="E34" s="74">
        <v>1</v>
      </c>
      <c r="F34" s="74">
        <v>24</v>
      </c>
      <c r="G34" s="75" t="s">
        <v>38</v>
      </c>
      <c r="H34" s="75" t="s">
        <v>86</v>
      </c>
      <c r="I34" s="93"/>
      <c r="J34" s="93"/>
      <c r="K34" s="93"/>
      <c r="L34" s="93"/>
      <c r="M34" s="93"/>
      <c r="N34" s="94"/>
      <c r="O34" s="97"/>
      <c r="P34" s="93"/>
      <c r="Q34" s="93"/>
      <c r="R34" s="93"/>
      <c r="S34" s="93"/>
      <c r="T34" s="95"/>
    </row>
    <row r="35" spans="1:20" ht="25.5" x14ac:dyDescent="0.2">
      <c r="A35" s="65"/>
      <c r="B35" s="186"/>
      <c r="C35" s="192"/>
      <c r="D35" s="73" t="s">
        <v>53</v>
      </c>
      <c r="E35" s="74">
        <v>1</v>
      </c>
      <c r="F35" s="74">
        <v>24</v>
      </c>
      <c r="G35" s="75" t="s">
        <v>42</v>
      </c>
      <c r="H35" s="76">
        <f>45.69+(45.69*0.06)</f>
        <v>48.431399999999996</v>
      </c>
      <c r="I35" s="77">
        <v>21</v>
      </c>
      <c r="J35" s="78">
        <f>H35*I35/100</f>
        <v>10.170593999999999</v>
      </c>
      <c r="K35" s="5">
        <f t="shared" si="15"/>
        <v>58.601993999999998</v>
      </c>
      <c r="L35" s="6">
        <f>H35*F35</f>
        <v>1162.3535999999999</v>
      </c>
      <c r="M35" s="5">
        <f t="shared" si="16"/>
        <v>244.09425599999997</v>
      </c>
      <c r="N35" s="24">
        <f>+L35+M35</f>
        <v>1406.4478559999998</v>
      </c>
      <c r="O35" s="112"/>
      <c r="P35" s="113">
        <f t="shared" si="17"/>
        <v>0</v>
      </c>
      <c r="Q35" s="114">
        <f t="shared" si="18"/>
        <v>0</v>
      </c>
      <c r="R35" s="129">
        <f t="shared" si="19"/>
        <v>0</v>
      </c>
      <c r="S35" s="114">
        <f t="shared" si="20"/>
        <v>0</v>
      </c>
      <c r="T35" s="128">
        <f t="shared" si="21"/>
        <v>0</v>
      </c>
    </row>
    <row r="36" spans="1:20" ht="33.950000000000003" customHeight="1" x14ac:dyDescent="0.2">
      <c r="A36" s="65"/>
      <c r="B36" s="186"/>
      <c r="C36" s="192"/>
      <c r="D36" s="73" t="s">
        <v>54</v>
      </c>
      <c r="E36" s="74">
        <v>1</v>
      </c>
      <c r="F36" s="74">
        <v>24</v>
      </c>
      <c r="G36" s="75" t="s">
        <v>42</v>
      </c>
      <c r="H36" s="76">
        <f>45.69+(45.69*0.06)</f>
        <v>48.431399999999996</v>
      </c>
      <c r="I36" s="93"/>
      <c r="J36" s="93"/>
      <c r="K36" s="93"/>
      <c r="L36" s="93"/>
      <c r="M36" s="93"/>
      <c r="N36" s="96"/>
      <c r="O36" s="97"/>
      <c r="P36" s="93"/>
      <c r="Q36" s="93"/>
      <c r="R36" s="93"/>
      <c r="S36" s="93"/>
      <c r="T36" s="95"/>
    </row>
    <row r="37" spans="1:20" ht="25.5" customHeight="1" x14ac:dyDescent="0.2">
      <c r="A37" s="65"/>
      <c r="B37" s="186"/>
      <c r="C37" s="192"/>
      <c r="D37" s="73" t="s">
        <v>55</v>
      </c>
      <c r="E37" s="74">
        <v>1</v>
      </c>
      <c r="F37" s="74">
        <v>24</v>
      </c>
      <c r="G37" s="75" t="s">
        <v>38</v>
      </c>
      <c r="H37" s="76">
        <f>5.55+(5.55*0.06)</f>
        <v>5.883</v>
      </c>
      <c r="I37" s="93"/>
      <c r="J37" s="93"/>
      <c r="K37" s="93"/>
      <c r="L37" s="93"/>
      <c r="M37" s="93"/>
      <c r="N37" s="96"/>
      <c r="O37" s="97"/>
      <c r="P37" s="93"/>
      <c r="Q37" s="93"/>
      <c r="R37" s="93"/>
      <c r="S37" s="93"/>
      <c r="T37" s="95"/>
    </row>
    <row r="38" spans="1:20" ht="50.45" customHeight="1" x14ac:dyDescent="0.2">
      <c r="A38" s="85"/>
      <c r="B38" s="186"/>
      <c r="C38" s="192"/>
      <c r="D38" s="73" t="s">
        <v>56</v>
      </c>
      <c r="E38" s="74">
        <v>1</v>
      </c>
      <c r="F38" s="74">
        <v>24</v>
      </c>
      <c r="G38" s="75" t="s">
        <v>38</v>
      </c>
      <c r="H38" s="185" t="s">
        <v>86</v>
      </c>
      <c r="I38" s="93"/>
      <c r="J38" s="93"/>
      <c r="K38" s="93"/>
      <c r="L38" s="93"/>
      <c r="M38" s="93"/>
      <c r="N38" s="96"/>
      <c r="O38" s="97"/>
      <c r="P38" s="93"/>
      <c r="Q38" s="93"/>
      <c r="R38" s="93"/>
      <c r="S38" s="93"/>
      <c r="T38" s="95"/>
    </row>
    <row r="39" spans="1:20" ht="45.95" customHeight="1" x14ac:dyDescent="0.2">
      <c r="A39" s="85"/>
      <c r="B39" s="186"/>
      <c r="C39" s="192"/>
      <c r="D39" s="73" t="s">
        <v>57</v>
      </c>
      <c r="E39" s="74">
        <v>1</v>
      </c>
      <c r="F39" s="74">
        <v>24</v>
      </c>
      <c r="G39" s="75" t="s">
        <v>38</v>
      </c>
      <c r="H39" s="183"/>
      <c r="I39" s="93"/>
      <c r="J39" s="93"/>
      <c r="K39" s="93"/>
      <c r="L39" s="93"/>
      <c r="M39" s="93"/>
      <c r="N39" s="96"/>
      <c r="O39" s="97"/>
      <c r="P39" s="93"/>
      <c r="Q39" s="93"/>
      <c r="R39" s="93"/>
      <c r="S39" s="93"/>
      <c r="T39" s="95"/>
    </row>
    <row r="40" spans="1:20" ht="47.45" customHeight="1" x14ac:dyDescent="0.2">
      <c r="A40" s="85"/>
      <c r="B40" s="186"/>
      <c r="C40" s="192"/>
      <c r="D40" s="73" t="s">
        <v>58</v>
      </c>
      <c r="E40" s="74">
        <v>1</v>
      </c>
      <c r="F40" s="74">
        <v>24</v>
      </c>
      <c r="G40" s="75" t="s">
        <v>38</v>
      </c>
      <c r="H40" s="183"/>
      <c r="I40" s="93"/>
      <c r="J40" s="93"/>
      <c r="K40" s="93"/>
      <c r="L40" s="93"/>
      <c r="M40" s="93"/>
      <c r="N40" s="96"/>
      <c r="O40" s="97"/>
      <c r="P40" s="93"/>
      <c r="Q40" s="93"/>
      <c r="R40" s="93"/>
      <c r="S40" s="93"/>
      <c r="T40" s="95"/>
    </row>
    <row r="41" spans="1:20" ht="47.45" customHeight="1" x14ac:dyDescent="0.2">
      <c r="A41" s="85"/>
      <c r="B41" s="186"/>
      <c r="C41" s="192"/>
      <c r="D41" s="73" t="s">
        <v>59</v>
      </c>
      <c r="E41" s="74">
        <v>1</v>
      </c>
      <c r="F41" s="74">
        <v>24</v>
      </c>
      <c r="G41" s="75" t="s">
        <v>38</v>
      </c>
      <c r="H41" s="183"/>
      <c r="I41" s="93"/>
      <c r="J41" s="93"/>
      <c r="K41" s="93"/>
      <c r="L41" s="93"/>
      <c r="M41" s="93"/>
      <c r="N41" s="96"/>
      <c r="O41" s="97"/>
      <c r="P41" s="93"/>
      <c r="Q41" s="93"/>
      <c r="R41" s="93"/>
      <c r="S41" s="93"/>
      <c r="T41" s="95"/>
    </row>
    <row r="42" spans="1:20" ht="55.5" customHeight="1" x14ac:dyDescent="0.2">
      <c r="A42" s="85"/>
      <c r="B42" s="186"/>
      <c r="C42" s="192"/>
      <c r="D42" s="73" t="s">
        <v>60</v>
      </c>
      <c r="E42" s="74">
        <v>1</v>
      </c>
      <c r="F42" s="74">
        <v>24</v>
      </c>
      <c r="G42" s="75" t="s">
        <v>38</v>
      </c>
      <c r="H42" s="184"/>
      <c r="I42" s="93"/>
      <c r="J42" s="93"/>
      <c r="K42" s="93"/>
      <c r="L42" s="93"/>
      <c r="M42" s="93"/>
      <c r="N42" s="96"/>
      <c r="O42" s="97"/>
      <c r="P42" s="93"/>
      <c r="Q42" s="93"/>
      <c r="R42" s="93"/>
      <c r="S42" s="93"/>
      <c r="T42" s="95"/>
    </row>
    <row r="43" spans="1:20" ht="54" customHeight="1" x14ac:dyDescent="0.2">
      <c r="A43" s="65"/>
      <c r="B43" s="186"/>
      <c r="C43" s="192"/>
      <c r="D43" s="73" t="s">
        <v>85</v>
      </c>
      <c r="E43" s="74">
        <v>1</v>
      </c>
      <c r="F43" s="74">
        <v>24</v>
      </c>
      <c r="G43" s="75" t="s">
        <v>40</v>
      </c>
      <c r="H43" s="76">
        <f>11.19+(11.19*0.06)</f>
        <v>11.8614</v>
      </c>
      <c r="I43" s="77">
        <v>21</v>
      </c>
      <c r="J43" s="78">
        <f>H43*I43/100</f>
        <v>2.4908939999999999</v>
      </c>
      <c r="K43" s="5">
        <f>J43+H43</f>
        <v>14.352294000000001</v>
      </c>
      <c r="L43" s="6">
        <f>H43*F43</f>
        <v>284.67359999999996</v>
      </c>
      <c r="M43" s="5">
        <f>L43*I43/100</f>
        <v>59.781455999999991</v>
      </c>
      <c r="N43" s="24">
        <f>+L43+M43</f>
        <v>344.45505599999996</v>
      </c>
      <c r="O43" s="112"/>
      <c r="P43" s="113">
        <f>(O43*21%)</f>
        <v>0</v>
      </c>
      <c r="Q43" s="114">
        <f t="shared" ref="Q43" si="22">P43+O43</f>
        <v>0</v>
      </c>
      <c r="R43" s="129">
        <f>O43*E43</f>
        <v>0</v>
      </c>
      <c r="S43" s="114">
        <f>(R43*21%)</f>
        <v>0</v>
      </c>
      <c r="T43" s="128">
        <f>R43+S43</f>
        <v>0</v>
      </c>
    </row>
    <row r="44" spans="1:20" ht="41.45" customHeight="1" x14ac:dyDescent="0.2">
      <c r="A44" s="65"/>
      <c r="B44" s="186"/>
      <c r="C44" s="192"/>
      <c r="D44" s="73" t="s">
        <v>85</v>
      </c>
      <c r="E44" s="74">
        <v>1</v>
      </c>
      <c r="F44" s="74">
        <v>24</v>
      </c>
      <c r="G44" s="75" t="s">
        <v>40</v>
      </c>
      <c r="H44" s="76">
        <f>11.19+(11.19*0.06)</f>
        <v>11.8614</v>
      </c>
      <c r="I44" s="77">
        <v>21</v>
      </c>
      <c r="J44" s="78">
        <f t="shared" ref="J44:J46" si="23">H44*I44/100</f>
        <v>2.4908939999999999</v>
      </c>
      <c r="K44" s="5">
        <f t="shared" ref="K44:K46" si="24">J44+H44</f>
        <v>14.352294000000001</v>
      </c>
      <c r="L44" s="6">
        <f>H44*F44</f>
        <v>284.67359999999996</v>
      </c>
      <c r="M44" s="5">
        <f t="shared" ref="M44:M46" si="25">L44*I44/100</f>
        <v>59.781455999999991</v>
      </c>
      <c r="N44" s="23">
        <f>+L44+M44</f>
        <v>344.45505599999996</v>
      </c>
      <c r="O44" s="112"/>
      <c r="P44" s="113">
        <f t="shared" ref="P44:P46" si="26">(O44*21%)</f>
        <v>0</v>
      </c>
      <c r="Q44" s="114">
        <f t="shared" ref="Q44:Q46" si="27">P44+O44</f>
        <v>0</v>
      </c>
      <c r="R44" s="129">
        <f t="shared" ref="R44:R46" si="28">O44*E44</f>
        <v>0</v>
      </c>
      <c r="S44" s="114">
        <f t="shared" ref="S44:S46" si="29">(R44*21%)</f>
        <v>0</v>
      </c>
      <c r="T44" s="128">
        <f t="shared" ref="T44:T46" si="30">R44+S44</f>
        <v>0</v>
      </c>
    </row>
    <row r="45" spans="1:20" ht="37.5" customHeight="1" x14ac:dyDescent="0.2">
      <c r="A45" s="65"/>
      <c r="B45" s="186"/>
      <c r="C45" s="192"/>
      <c r="D45" s="73" t="s">
        <v>85</v>
      </c>
      <c r="E45" s="74">
        <v>1</v>
      </c>
      <c r="F45" s="74">
        <v>24</v>
      </c>
      <c r="G45" s="75" t="s">
        <v>40</v>
      </c>
      <c r="H45" s="76">
        <f>11.19+(11.19*0.06)</f>
        <v>11.8614</v>
      </c>
      <c r="I45" s="77">
        <v>21</v>
      </c>
      <c r="J45" s="78">
        <f t="shared" si="23"/>
        <v>2.4908939999999999</v>
      </c>
      <c r="K45" s="5">
        <f t="shared" si="24"/>
        <v>14.352294000000001</v>
      </c>
      <c r="L45" s="6">
        <f>H45*F45</f>
        <v>284.67359999999996</v>
      </c>
      <c r="M45" s="5">
        <f t="shared" si="25"/>
        <v>59.781455999999991</v>
      </c>
      <c r="N45" s="24">
        <f>+L45+M45</f>
        <v>344.45505599999996</v>
      </c>
      <c r="O45" s="112"/>
      <c r="P45" s="113">
        <f t="shared" si="26"/>
        <v>0</v>
      </c>
      <c r="Q45" s="114">
        <f t="shared" si="27"/>
        <v>0</v>
      </c>
      <c r="R45" s="129">
        <f t="shared" si="28"/>
        <v>0</v>
      </c>
      <c r="S45" s="114">
        <f t="shared" si="29"/>
        <v>0</v>
      </c>
      <c r="T45" s="128">
        <f t="shared" si="30"/>
        <v>0</v>
      </c>
    </row>
    <row r="46" spans="1:20" ht="42.95" customHeight="1" thickBot="1" x14ac:dyDescent="0.25">
      <c r="A46" s="65"/>
      <c r="B46" s="186"/>
      <c r="C46" s="193"/>
      <c r="D46" s="79" t="s">
        <v>85</v>
      </c>
      <c r="E46" s="80">
        <v>1</v>
      </c>
      <c r="F46" s="80">
        <v>24</v>
      </c>
      <c r="G46" s="81" t="s">
        <v>40</v>
      </c>
      <c r="H46" s="82">
        <f>11.19+(11.19*0.06)</f>
        <v>11.8614</v>
      </c>
      <c r="I46" s="83">
        <v>21</v>
      </c>
      <c r="J46" s="84">
        <f t="shared" si="23"/>
        <v>2.4908939999999999</v>
      </c>
      <c r="K46" s="7">
        <f t="shared" si="24"/>
        <v>14.352294000000001</v>
      </c>
      <c r="L46" s="8">
        <f>H46*F46</f>
        <v>284.67359999999996</v>
      </c>
      <c r="M46" s="7">
        <f t="shared" si="25"/>
        <v>59.781455999999991</v>
      </c>
      <c r="N46" s="25">
        <f>+L46+M46</f>
        <v>344.45505599999996</v>
      </c>
      <c r="O46" s="117"/>
      <c r="P46" s="118">
        <f t="shared" si="26"/>
        <v>0</v>
      </c>
      <c r="Q46" s="119">
        <f t="shared" si="27"/>
        <v>0</v>
      </c>
      <c r="R46" s="130">
        <f t="shared" si="28"/>
        <v>0</v>
      </c>
      <c r="S46" s="119">
        <f t="shared" si="29"/>
        <v>0</v>
      </c>
      <c r="T46" s="131">
        <f t="shared" si="30"/>
        <v>0</v>
      </c>
    </row>
    <row r="47" spans="1:20" ht="44.45" customHeight="1" x14ac:dyDescent="0.2">
      <c r="A47" s="85"/>
      <c r="B47" s="186"/>
      <c r="C47" s="191" t="s">
        <v>41</v>
      </c>
      <c r="D47" s="66" t="s">
        <v>61</v>
      </c>
      <c r="E47" s="67">
        <v>1</v>
      </c>
      <c r="F47" s="67">
        <v>24</v>
      </c>
      <c r="G47" s="68" t="s">
        <v>42</v>
      </c>
      <c r="H47" s="182" t="s">
        <v>86</v>
      </c>
      <c r="I47" s="98">
        <v>21</v>
      </c>
      <c r="J47" s="99"/>
      <c r="K47" s="99"/>
      <c r="L47" s="99"/>
      <c r="M47" s="99"/>
      <c r="N47" s="100"/>
      <c r="O47" s="101"/>
      <c r="P47" s="99"/>
      <c r="Q47" s="99"/>
      <c r="R47" s="99"/>
      <c r="S47" s="99"/>
      <c r="T47" s="102"/>
    </row>
    <row r="48" spans="1:20" ht="44.45" customHeight="1" x14ac:dyDescent="0.2">
      <c r="A48" s="85"/>
      <c r="B48" s="186"/>
      <c r="C48" s="192"/>
      <c r="D48" s="73" t="s">
        <v>62</v>
      </c>
      <c r="E48" s="74">
        <v>1</v>
      </c>
      <c r="F48" s="74">
        <v>24</v>
      </c>
      <c r="G48" s="75" t="s">
        <v>42</v>
      </c>
      <c r="H48" s="183"/>
      <c r="I48" s="103">
        <v>21</v>
      </c>
      <c r="J48" s="93"/>
      <c r="K48" s="93"/>
      <c r="L48" s="93"/>
      <c r="M48" s="93"/>
      <c r="N48" s="96"/>
      <c r="O48" s="97"/>
      <c r="P48" s="93"/>
      <c r="Q48" s="93"/>
      <c r="R48" s="93"/>
      <c r="S48" s="93"/>
      <c r="T48" s="95"/>
    </row>
    <row r="49" spans="1:20" ht="40.5" customHeight="1" x14ac:dyDescent="0.2">
      <c r="A49" s="85"/>
      <c r="B49" s="186"/>
      <c r="C49" s="192"/>
      <c r="D49" s="73" t="s">
        <v>63</v>
      </c>
      <c r="E49" s="74">
        <v>1</v>
      </c>
      <c r="F49" s="74">
        <v>24</v>
      </c>
      <c r="G49" s="75" t="s">
        <v>42</v>
      </c>
      <c r="H49" s="184"/>
      <c r="I49" s="103">
        <v>21</v>
      </c>
      <c r="J49" s="93"/>
      <c r="K49" s="93"/>
      <c r="L49" s="93"/>
      <c r="M49" s="93"/>
      <c r="N49" s="96"/>
      <c r="O49" s="97"/>
      <c r="P49" s="93"/>
      <c r="Q49" s="93"/>
      <c r="R49" s="93"/>
      <c r="S49" s="93"/>
      <c r="T49" s="95"/>
    </row>
    <row r="50" spans="1:20" ht="27" customHeight="1" thickBot="1" x14ac:dyDescent="0.25">
      <c r="A50" s="104"/>
      <c r="B50" s="186"/>
      <c r="C50" s="193"/>
      <c r="D50" s="79" t="s">
        <v>64</v>
      </c>
      <c r="E50" s="80">
        <v>1</v>
      </c>
      <c r="F50" s="80">
        <v>24</v>
      </c>
      <c r="G50" s="81" t="s">
        <v>83</v>
      </c>
      <c r="H50" s="82">
        <f>15.12+(15.12*0.06)</f>
        <v>16.027200000000001</v>
      </c>
      <c r="I50" s="83">
        <v>21</v>
      </c>
      <c r="J50" s="84">
        <f>H50*I50/100</f>
        <v>3.3657120000000003</v>
      </c>
      <c r="K50" s="7">
        <f>J50+H50</f>
        <v>19.392912000000003</v>
      </c>
      <c r="L50" s="8">
        <f>H50*F50</f>
        <v>384.65280000000001</v>
      </c>
      <c r="M50" s="7">
        <f>L50*I50/100</f>
        <v>80.777088000000006</v>
      </c>
      <c r="N50" s="25">
        <f>+L50+M50</f>
        <v>465.42988800000001</v>
      </c>
      <c r="O50" s="117"/>
      <c r="P50" s="118"/>
      <c r="Q50" s="119">
        <f>O50+(O50*P50/100)</f>
        <v>0</v>
      </c>
      <c r="R50" s="130">
        <f>O50*F50</f>
        <v>0</v>
      </c>
      <c r="S50" s="119">
        <f>R50*P50/100</f>
        <v>0</v>
      </c>
      <c r="T50" s="131">
        <f>R50+S50</f>
        <v>0</v>
      </c>
    </row>
    <row r="51" spans="1:20" ht="36.950000000000003" customHeight="1" x14ac:dyDescent="0.2">
      <c r="A51" s="65"/>
      <c r="B51" s="186"/>
      <c r="C51" s="191" t="s">
        <v>65</v>
      </c>
      <c r="D51" s="66" t="s">
        <v>66</v>
      </c>
      <c r="E51" s="67">
        <v>1</v>
      </c>
      <c r="F51" s="67">
        <v>24</v>
      </c>
      <c r="G51" s="68" t="s">
        <v>38</v>
      </c>
      <c r="H51" s="69">
        <f>31.05+(31.05*0.06)</f>
        <v>32.913000000000004</v>
      </c>
      <c r="I51" s="70">
        <v>21</v>
      </c>
      <c r="J51" s="71">
        <f t="shared" ref="J51:J52" si="31">H51*I51/100</f>
        <v>6.9117300000000013</v>
      </c>
      <c r="K51" s="11">
        <f t="shared" ref="K51:K52" si="32">J51+H51</f>
        <v>39.824730000000002</v>
      </c>
      <c r="L51" s="12">
        <f>H51*F51</f>
        <v>789.91200000000003</v>
      </c>
      <c r="M51" s="11">
        <f t="shared" ref="M51:M52" si="33">L51*I51/100</f>
        <v>165.88152000000002</v>
      </c>
      <c r="N51" s="2">
        <f>+L51+M51</f>
        <v>955.79352000000006</v>
      </c>
      <c r="O51" s="107"/>
      <c r="P51" s="108">
        <f t="shared" ref="P51:P56" si="34">(O51*21%)</f>
        <v>0</v>
      </c>
      <c r="Q51" s="109">
        <f t="shared" ref="Q51:Q52" si="35">P51+O51</f>
        <v>0</v>
      </c>
      <c r="R51" s="132">
        <f t="shared" ref="R51:R52" si="36">O51*E51</f>
        <v>0</v>
      </c>
      <c r="S51" s="109">
        <f t="shared" ref="S51:S56" si="37">(R51*21%)</f>
        <v>0</v>
      </c>
      <c r="T51" s="127">
        <f t="shared" ref="T51:T52" si="38">R51+S51</f>
        <v>0</v>
      </c>
    </row>
    <row r="52" spans="1:20" ht="33.6" customHeight="1" x14ac:dyDescent="0.2">
      <c r="A52" s="65"/>
      <c r="B52" s="186"/>
      <c r="C52" s="192"/>
      <c r="D52" s="73" t="s">
        <v>67</v>
      </c>
      <c r="E52" s="74">
        <v>1</v>
      </c>
      <c r="F52" s="74">
        <v>24</v>
      </c>
      <c r="G52" s="75" t="s">
        <v>38</v>
      </c>
      <c r="H52" s="76">
        <f>190.01+(190.01*0.06)</f>
        <v>201.41059999999999</v>
      </c>
      <c r="I52" s="77">
        <v>21</v>
      </c>
      <c r="J52" s="78">
        <f t="shared" si="31"/>
        <v>42.296225999999997</v>
      </c>
      <c r="K52" s="5">
        <f t="shared" si="32"/>
        <v>243.70682599999998</v>
      </c>
      <c r="L52" s="6">
        <f>H52*F52</f>
        <v>4833.8544000000002</v>
      </c>
      <c r="M52" s="5">
        <f t="shared" si="33"/>
        <v>1015.109424</v>
      </c>
      <c r="N52" s="24">
        <f>+L52+M52</f>
        <v>5848.9638240000004</v>
      </c>
      <c r="O52" s="112"/>
      <c r="P52" s="113">
        <f t="shared" si="34"/>
        <v>0</v>
      </c>
      <c r="Q52" s="114">
        <f t="shared" si="35"/>
        <v>0</v>
      </c>
      <c r="R52" s="129">
        <f t="shared" si="36"/>
        <v>0</v>
      </c>
      <c r="S52" s="114">
        <f t="shared" si="37"/>
        <v>0</v>
      </c>
      <c r="T52" s="128">
        <f t="shared" si="38"/>
        <v>0</v>
      </c>
    </row>
    <row r="53" spans="1:20" ht="42.95" customHeight="1" x14ac:dyDescent="0.2">
      <c r="A53" s="85"/>
      <c r="B53" s="186"/>
      <c r="C53" s="192"/>
      <c r="D53" s="73" t="s">
        <v>68</v>
      </c>
      <c r="E53" s="74">
        <v>1</v>
      </c>
      <c r="F53" s="74">
        <v>24</v>
      </c>
      <c r="G53" s="75" t="s">
        <v>38</v>
      </c>
      <c r="H53" s="185" t="s">
        <v>86</v>
      </c>
      <c r="I53" s="103">
        <v>21</v>
      </c>
      <c r="J53" s="93"/>
      <c r="K53" s="93"/>
      <c r="L53" s="93"/>
      <c r="M53" s="93"/>
      <c r="N53" s="96"/>
      <c r="O53" s="97"/>
      <c r="P53" s="93"/>
      <c r="Q53" s="93"/>
      <c r="R53" s="93"/>
      <c r="S53" s="93"/>
      <c r="T53" s="95"/>
    </row>
    <row r="54" spans="1:20" ht="45" customHeight="1" x14ac:dyDescent="0.2">
      <c r="A54" s="85"/>
      <c r="B54" s="186"/>
      <c r="C54" s="192"/>
      <c r="D54" s="73" t="s">
        <v>69</v>
      </c>
      <c r="E54" s="74">
        <v>1</v>
      </c>
      <c r="F54" s="74">
        <v>24</v>
      </c>
      <c r="G54" s="75" t="s">
        <v>38</v>
      </c>
      <c r="H54" s="184"/>
      <c r="I54" s="103">
        <v>21</v>
      </c>
      <c r="J54" s="93"/>
      <c r="K54" s="93"/>
      <c r="L54" s="93"/>
      <c r="M54" s="93"/>
      <c r="N54" s="96"/>
      <c r="O54" s="97"/>
      <c r="P54" s="93"/>
      <c r="Q54" s="93"/>
      <c r="R54" s="93"/>
      <c r="S54" s="93"/>
      <c r="T54" s="95"/>
    </row>
    <row r="55" spans="1:20" ht="24.75" customHeight="1" x14ac:dyDescent="0.2">
      <c r="A55" s="65"/>
      <c r="B55" s="186"/>
      <c r="C55" s="192"/>
      <c r="D55" s="73" t="s">
        <v>71</v>
      </c>
      <c r="E55" s="74">
        <v>1</v>
      </c>
      <c r="F55" s="74">
        <v>24</v>
      </c>
      <c r="G55" s="75" t="s">
        <v>73</v>
      </c>
      <c r="H55" s="76">
        <f>106.88+(106.88*0.06)</f>
        <v>113.2928</v>
      </c>
      <c r="I55" s="77">
        <v>21</v>
      </c>
      <c r="J55" s="78">
        <f t="shared" ref="J55" si="39">H55*I55/100</f>
        <v>23.791488000000001</v>
      </c>
      <c r="K55" s="5">
        <f t="shared" ref="K55" si="40">J55+H55</f>
        <v>137.08428800000002</v>
      </c>
      <c r="L55" s="6">
        <f>H55*F55</f>
        <v>2719.0272</v>
      </c>
      <c r="M55" s="5">
        <f t="shared" ref="M55" si="41">L55*I55/100</f>
        <v>570.99571200000003</v>
      </c>
      <c r="N55" s="24">
        <f>+L55+M55</f>
        <v>3290.0229119999999</v>
      </c>
      <c r="O55" s="112"/>
      <c r="P55" s="113">
        <f t="shared" si="34"/>
        <v>0</v>
      </c>
      <c r="Q55" s="114">
        <f t="shared" ref="Q55" si="42">P55+O55</f>
        <v>0</v>
      </c>
      <c r="R55" s="129">
        <f t="shared" ref="R55" si="43">O55*E55</f>
        <v>0</v>
      </c>
      <c r="S55" s="114">
        <f t="shared" si="37"/>
        <v>0</v>
      </c>
      <c r="T55" s="128">
        <f t="shared" ref="T55" si="44">R55+S55</f>
        <v>0</v>
      </c>
    </row>
    <row r="56" spans="1:20" ht="28.5" customHeight="1" thickBot="1" x14ac:dyDescent="0.25">
      <c r="A56" s="65"/>
      <c r="B56" s="186"/>
      <c r="C56" s="193"/>
      <c r="D56" s="79" t="s">
        <v>70</v>
      </c>
      <c r="E56" s="80">
        <v>1</v>
      </c>
      <c r="F56" s="80">
        <v>24</v>
      </c>
      <c r="G56" s="81" t="s">
        <v>72</v>
      </c>
      <c r="H56" s="82">
        <f>83.52+(83.52*0.06)</f>
        <v>88.531199999999998</v>
      </c>
      <c r="I56" s="83">
        <v>21</v>
      </c>
      <c r="J56" s="84">
        <f t="shared" ref="J56" si="45">H56*I56/100</f>
        <v>18.591552</v>
      </c>
      <c r="K56" s="7">
        <f t="shared" ref="K56" si="46">J56+H56</f>
        <v>107.12275199999999</v>
      </c>
      <c r="L56" s="8">
        <f>H56*F56</f>
        <v>2124.7487999999998</v>
      </c>
      <c r="M56" s="7">
        <f t="shared" ref="M56" si="47">L56*I56/100</f>
        <v>446.19724799999995</v>
      </c>
      <c r="N56" s="25">
        <f>+L56+M56</f>
        <v>2570.9460479999998</v>
      </c>
      <c r="O56" s="117"/>
      <c r="P56" s="118">
        <f t="shared" si="34"/>
        <v>0</v>
      </c>
      <c r="Q56" s="119">
        <f t="shared" ref="Q56" si="48">P56+O56</f>
        <v>0</v>
      </c>
      <c r="R56" s="130">
        <f t="shared" ref="R56" si="49">O56*E56</f>
        <v>0</v>
      </c>
      <c r="S56" s="119">
        <f t="shared" si="37"/>
        <v>0</v>
      </c>
      <c r="T56" s="131">
        <f t="shared" ref="T56" si="50">R56+S56</f>
        <v>0</v>
      </c>
    </row>
    <row r="57" spans="1:20" ht="27.75" customHeight="1" x14ac:dyDescent="0.2">
      <c r="A57" s="65"/>
      <c r="B57" s="186"/>
      <c r="C57" s="191" t="s">
        <v>74</v>
      </c>
      <c r="D57" s="66" t="s">
        <v>76</v>
      </c>
      <c r="E57" s="67">
        <v>1</v>
      </c>
      <c r="F57" s="67">
        <v>24</v>
      </c>
      <c r="G57" s="68" t="s">
        <v>82</v>
      </c>
      <c r="H57" s="69">
        <f>3.05+(3.05*0.06)</f>
        <v>3.2329999999999997</v>
      </c>
      <c r="I57" s="70">
        <v>21</v>
      </c>
      <c r="J57" s="71">
        <f t="shared" ref="J57:J60" si="51">H57*I57/100</f>
        <v>0.67892999999999981</v>
      </c>
      <c r="K57" s="11">
        <f t="shared" ref="K57:K60" si="52">J57+H57</f>
        <v>3.9119299999999995</v>
      </c>
      <c r="L57" s="12">
        <f>H57*F57</f>
        <v>77.591999999999985</v>
      </c>
      <c r="M57" s="11">
        <f t="shared" ref="M57:M60" si="53">L57*I57/100</f>
        <v>16.294319999999999</v>
      </c>
      <c r="N57" s="2">
        <f t="shared" ref="N57:N60" si="54">+L57+M57</f>
        <v>93.886319999999984</v>
      </c>
      <c r="O57" s="107"/>
      <c r="P57" s="108">
        <f t="shared" ref="P57:P61" si="55">(O57*21%)</f>
        <v>0</v>
      </c>
      <c r="Q57" s="109">
        <f t="shared" ref="Q57:Q58" si="56">P57+O57</f>
        <v>0</v>
      </c>
      <c r="R57" s="108">
        <f t="shared" ref="R57:R58" si="57">O57*E57</f>
        <v>0</v>
      </c>
      <c r="S57" s="109">
        <f t="shared" ref="S57:S61" si="58">(R57*21%)</f>
        <v>0</v>
      </c>
      <c r="T57" s="127">
        <f t="shared" ref="T57:T58" si="59">R57+S57</f>
        <v>0</v>
      </c>
    </row>
    <row r="58" spans="1:20" ht="29.45" customHeight="1" x14ac:dyDescent="0.2">
      <c r="A58" s="65"/>
      <c r="B58" s="186"/>
      <c r="C58" s="192"/>
      <c r="D58" s="73" t="s">
        <v>77</v>
      </c>
      <c r="E58" s="74">
        <v>1</v>
      </c>
      <c r="F58" s="74">
        <v>24</v>
      </c>
      <c r="G58" s="75" t="s">
        <v>82</v>
      </c>
      <c r="H58" s="76">
        <f>2.78+(2.78*0.06)</f>
        <v>2.9467999999999996</v>
      </c>
      <c r="I58" s="77">
        <v>21</v>
      </c>
      <c r="J58" s="78">
        <f t="shared" si="51"/>
        <v>0.61882799999999993</v>
      </c>
      <c r="K58" s="5">
        <f t="shared" si="52"/>
        <v>3.5656279999999994</v>
      </c>
      <c r="L58" s="6">
        <f t="shared" ref="L58" si="60">H58*F58</f>
        <v>70.723199999999991</v>
      </c>
      <c r="M58" s="5">
        <f t="shared" si="53"/>
        <v>14.851871999999998</v>
      </c>
      <c r="N58" s="24">
        <f t="shared" si="54"/>
        <v>85.575071999999992</v>
      </c>
      <c r="O58" s="112"/>
      <c r="P58" s="113">
        <f t="shared" si="55"/>
        <v>0</v>
      </c>
      <c r="Q58" s="114">
        <f t="shared" si="56"/>
        <v>0</v>
      </c>
      <c r="R58" s="113">
        <f t="shared" si="57"/>
        <v>0</v>
      </c>
      <c r="S58" s="114">
        <f t="shared" si="58"/>
        <v>0</v>
      </c>
      <c r="T58" s="128">
        <f t="shared" si="59"/>
        <v>0</v>
      </c>
    </row>
    <row r="59" spans="1:20" ht="36.950000000000003" customHeight="1" x14ac:dyDescent="0.2">
      <c r="A59" s="65"/>
      <c r="B59" s="186"/>
      <c r="C59" s="192"/>
      <c r="D59" s="73" t="s">
        <v>78</v>
      </c>
      <c r="E59" s="74">
        <v>1</v>
      </c>
      <c r="F59" s="74">
        <v>24</v>
      </c>
      <c r="G59" s="75" t="s">
        <v>82</v>
      </c>
      <c r="H59" s="76">
        <f>2.91+(2.91*0.06)</f>
        <v>3.0846</v>
      </c>
      <c r="I59" s="77">
        <v>21</v>
      </c>
      <c r="J59" s="78">
        <f t="shared" si="51"/>
        <v>0.64776600000000006</v>
      </c>
      <c r="K59" s="5">
        <f t="shared" si="52"/>
        <v>3.7323659999999999</v>
      </c>
      <c r="L59" s="6">
        <f>H59*F59</f>
        <v>74.0304</v>
      </c>
      <c r="M59" s="5">
        <f t="shared" si="53"/>
        <v>15.546384</v>
      </c>
      <c r="N59" s="24">
        <f t="shared" si="54"/>
        <v>89.576784000000004</v>
      </c>
      <c r="O59" s="133"/>
      <c r="P59" s="134"/>
      <c r="Q59" s="134"/>
      <c r="R59" s="134"/>
      <c r="S59" s="134"/>
      <c r="T59" s="135"/>
    </row>
    <row r="60" spans="1:20" ht="33.950000000000003" customHeight="1" x14ac:dyDescent="0.2">
      <c r="A60" s="65"/>
      <c r="B60" s="186"/>
      <c r="C60" s="192"/>
      <c r="D60" s="73" t="s">
        <v>79</v>
      </c>
      <c r="E60" s="74">
        <v>1</v>
      </c>
      <c r="F60" s="74">
        <v>24</v>
      </c>
      <c r="G60" s="75" t="s">
        <v>82</v>
      </c>
      <c r="H60" s="76">
        <f>2.69+(2.69*0.06)</f>
        <v>2.8513999999999999</v>
      </c>
      <c r="I60" s="77">
        <v>21</v>
      </c>
      <c r="J60" s="78">
        <f t="shared" si="51"/>
        <v>0.59879399999999994</v>
      </c>
      <c r="K60" s="5">
        <f t="shared" si="52"/>
        <v>3.4501939999999998</v>
      </c>
      <c r="L60" s="6">
        <f>H60*F60</f>
        <v>68.433599999999998</v>
      </c>
      <c r="M60" s="5">
        <f t="shared" si="53"/>
        <v>14.371055999999999</v>
      </c>
      <c r="N60" s="24">
        <f t="shared" si="54"/>
        <v>82.804655999999994</v>
      </c>
      <c r="O60" s="133"/>
      <c r="P60" s="134"/>
      <c r="Q60" s="134"/>
      <c r="R60" s="134"/>
      <c r="S60" s="134"/>
      <c r="T60" s="135"/>
    </row>
    <row r="61" spans="1:20" ht="24.75" customHeight="1" thickBot="1" x14ac:dyDescent="0.25">
      <c r="A61" s="65"/>
      <c r="B61" s="187"/>
      <c r="C61" s="193"/>
      <c r="D61" s="79" t="s">
        <v>80</v>
      </c>
      <c r="E61" s="80">
        <v>1</v>
      </c>
      <c r="F61" s="80">
        <v>24</v>
      </c>
      <c r="G61" s="81" t="s">
        <v>81</v>
      </c>
      <c r="H61" s="82">
        <f>98.22+(98.22*0.06)</f>
        <v>104.11319999999999</v>
      </c>
      <c r="I61" s="83">
        <v>21</v>
      </c>
      <c r="J61" s="84">
        <f t="shared" ref="J61" si="61">H61*I61/100</f>
        <v>21.863771999999997</v>
      </c>
      <c r="K61" s="7">
        <f t="shared" ref="K61" si="62">J61+H61</f>
        <v>125.97697199999999</v>
      </c>
      <c r="L61" s="8">
        <f>H61*F61</f>
        <v>2498.7167999999997</v>
      </c>
      <c r="M61" s="7">
        <f t="shared" ref="M61" si="63">L61*I61/100</f>
        <v>524.73052799999994</v>
      </c>
      <c r="N61" s="25">
        <f>+L61+M61</f>
        <v>3023.4473279999997</v>
      </c>
      <c r="O61" s="117"/>
      <c r="P61" s="118">
        <f t="shared" si="55"/>
        <v>0</v>
      </c>
      <c r="Q61" s="119">
        <f t="shared" ref="Q61" si="64">P61+O61</f>
        <v>0</v>
      </c>
      <c r="R61" s="118">
        <f t="shared" ref="R61" si="65">O61*E61</f>
        <v>0</v>
      </c>
      <c r="S61" s="119">
        <f t="shared" si="58"/>
        <v>0</v>
      </c>
      <c r="T61" s="131">
        <f t="shared" ref="T61" si="66">R61+S61</f>
        <v>0</v>
      </c>
    </row>
  </sheetData>
  <sheetProtection sheet="1" objects="1" scenarios="1" selectLockedCells="1"/>
  <protectedRanges>
    <protectedRange sqref="S21:T33 S35:T40 S43:T46 S51:T52 S55:T58 S61:T61 L55:N61 L50:N52 L21:N33 L35:N40 L43:N46" name="Rango1"/>
  </protectedRanges>
  <mergeCells count="36">
    <mergeCell ref="H47:H49"/>
    <mergeCell ref="H53:H54"/>
    <mergeCell ref="B21:B61"/>
    <mergeCell ref="C21:C25"/>
    <mergeCell ref="C26:C30"/>
    <mergeCell ref="C32:C46"/>
    <mergeCell ref="C47:C50"/>
    <mergeCell ref="C51:C56"/>
    <mergeCell ref="C57:C61"/>
    <mergeCell ref="H38:H42"/>
    <mergeCell ref="B14:C14"/>
    <mergeCell ref="N14:T14"/>
    <mergeCell ref="D15:L15"/>
    <mergeCell ref="H18:N18"/>
    <mergeCell ref="O18:T18"/>
    <mergeCell ref="B15:C15"/>
    <mergeCell ref="D14:L14"/>
    <mergeCell ref="H19:K19"/>
    <mergeCell ref="L19:N19"/>
    <mergeCell ref="O19:Q19"/>
    <mergeCell ref="R19:T19"/>
    <mergeCell ref="N15:T15"/>
    <mergeCell ref="E6:P6"/>
    <mergeCell ref="D10:L10"/>
    <mergeCell ref="D11:L11"/>
    <mergeCell ref="D12:L12"/>
    <mergeCell ref="D13:L13"/>
    <mergeCell ref="N10:T10"/>
    <mergeCell ref="N11:T11"/>
    <mergeCell ref="B8:T8"/>
    <mergeCell ref="B12:C12"/>
    <mergeCell ref="N12:T12"/>
    <mergeCell ref="B13:C13"/>
    <mergeCell ref="N13:T13"/>
    <mergeCell ref="B10:C10"/>
    <mergeCell ref="B11:C11"/>
  </mergeCells>
  <pageMargins left="0.7" right="0.7" top="0.75" bottom="0.75" header="0.3" footer="0.3"/>
  <pageSetup paperSize="9" scale="41" fitToHeight="0" orientation="landscape" r:id="rId1"/>
  <ignoredErrors>
    <ignoredError sqref="C32 C47 C51 C57 C26 C21 B21 C31" numberStoredAsText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24ca8a9-3b5b-4deb-8b72-c9ea17dbc3d7" xsi:nil="true"/>
    <lcf76f155ced4ddcb4097134ff3c332f xmlns="998c2c50-f5b5-4ab0-8781-1eb47101982b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CEF996417C85D438C9313A06A87DF0C" ma:contentTypeVersion="16" ma:contentTypeDescription="Create a new document." ma:contentTypeScope="" ma:versionID="c180aa4c498caeecf97849c6e69d0455">
  <xsd:schema xmlns:xsd="http://www.w3.org/2001/XMLSchema" xmlns:xs="http://www.w3.org/2001/XMLSchema" xmlns:p="http://schemas.microsoft.com/office/2006/metadata/properties" xmlns:ns2="998c2c50-f5b5-4ab0-8781-1eb47101982b" xmlns:ns3="f24ca8a9-3b5b-4deb-8b72-c9ea17dbc3d7" targetNamespace="http://schemas.microsoft.com/office/2006/metadata/properties" ma:root="true" ma:fieldsID="3406db8107d70edbd9811b85128a0a47" ns2:_="" ns3:_="">
    <xsd:import namespace="998c2c50-f5b5-4ab0-8781-1eb47101982b"/>
    <xsd:import namespace="f24ca8a9-3b5b-4deb-8b72-c9ea17dbc3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8c2c50-f5b5-4ab0-8781-1eb47101982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943c1524-3fb5-4364-b89a-e5ce6f5f79f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4ca8a9-3b5b-4deb-8b72-c9ea17dbc3d7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ba90757-9edc-49da-869b-87c655332270}" ma:internalName="TaxCatchAll" ma:showField="CatchAllData" ma:web="f24ca8a9-3b5b-4deb-8b72-c9ea17dbc3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31EF27D-E137-48FD-802A-01FE767DF8FA}">
  <ds:schemaRefs>
    <ds:schemaRef ds:uri="f24ca8a9-3b5b-4deb-8b72-c9ea17dbc3d7"/>
    <ds:schemaRef ds:uri="http://schemas.microsoft.com/office/2006/metadata/properties"/>
    <ds:schemaRef ds:uri="998c2c50-f5b5-4ab0-8781-1eb47101982b"/>
    <ds:schemaRef ds:uri="http://purl.org/dc/terms/"/>
    <ds:schemaRef ds:uri="http://purl.org/dc/elements/1.1/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FECFA962-CEE4-4FD4-839E-5D875667C3B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98c2c50-f5b5-4ab0-8781-1eb47101982b"/>
    <ds:schemaRef ds:uri="f24ca8a9-3b5b-4deb-8b72-c9ea17dbc3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7DD27E6-52B1-4DA9-B33D-0C456452DCE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Oferta econòmica</vt:lpstr>
      <vt:lpstr>'Oferta econòmica'!Área_de_impresión</vt:lpstr>
    </vt:vector>
  </TitlesOfParts>
  <Manager/>
  <Company>Microsoft Corporation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Juli Bou Santos</dc:creator>
  <cp:keywords/>
  <dc:description/>
  <cp:lastModifiedBy>MONSALVE, CRISTINA (FCRB)</cp:lastModifiedBy>
  <cp:revision/>
  <cp:lastPrinted>2025-10-15T10:47:27Z</cp:lastPrinted>
  <dcterms:created xsi:type="dcterms:W3CDTF">2010-02-11T17:32:59Z</dcterms:created>
  <dcterms:modified xsi:type="dcterms:W3CDTF">2025-10-15T11:55:30Z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0x0101004CEF996417C85D438C9313A06A87DF0C</vt:lpwstr>
  </property>
  <property fmtid="{D5CDD505-2E9C-101B-9397-08002B2CF9AE}" pid="3" name="Order">
    <vt:r8>8443600</vt:r8>
  </property>
  <property fmtid="{D5CDD505-2E9C-101B-9397-08002B2CF9AE}" pid="4" name="MediaServiceImageTags">
    <vt:lpwstr/>
  </property>
</Properties>
</file>