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ÀNOVES I SAMALÚS\2025\1435_2025 LICITACIÓ DEL SERVEI DE NETEJA EDIFICIS\LICITACIÓ SERVEI NETEJA DEPENDÈNCIES\"/>
    </mc:Choice>
  </mc:AlternateContent>
  <xr:revisionPtr revIDLastSave="0" documentId="13_ncr:1_{B5C0BD06-0FEB-494F-81C6-06C46738620B}" xr6:coauthVersionLast="47" xr6:coauthVersionMax="47" xr10:uidLastSave="{00000000-0000-0000-0000-000000000000}"/>
  <bookViews>
    <workbookView xWindow="-28920" yWindow="-120" windowWidth="29040" windowHeight="15720" activeTab="4" xr2:uid="{00000000-000D-0000-FFFF-FFFF00000000}"/>
  </bookViews>
  <sheets>
    <sheet name="SALARIS" sheetId="1" r:id="rId1"/>
    <sheet name="ALTRES DESPESES DIRECTES" sheetId="2" r:id="rId2"/>
    <sheet name="COSTOS INDIRECTES" sheetId="3" r:id="rId3"/>
    <sheet name="TOTAL CONTRACTE" sheetId="4" r:id="rId4"/>
    <sheet name="HORES ESPAIS...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5" l="1"/>
  <c r="H3" i="5"/>
  <c r="H4" i="5"/>
  <c r="H5" i="5"/>
  <c r="H6" i="5"/>
  <c r="H7" i="5"/>
  <c r="H9" i="5"/>
  <c r="H10" i="5" l="1"/>
  <c r="E10" i="5" l="1"/>
  <c r="D11" i="1" l="1"/>
  <c r="D12" i="1"/>
  <c r="E16" i="1" l="1"/>
  <c r="C16" i="1"/>
  <c r="D14" i="1"/>
  <c r="D13" i="1"/>
  <c r="F12" i="1"/>
  <c r="F13" i="1"/>
  <c r="F14" i="1"/>
  <c r="F11" i="1"/>
  <c r="I14" i="1" l="1"/>
  <c r="J14" i="1" s="1"/>
  <c r="G14" i="1"/>
  <c r="H14" i="1" s="1"/>
  <c r="G11" i="1"/>
  <c r="H11" i="1" s="1"/>
  <c r="I11" i="1"/>
  <c r="J11" i="1" s="1"/>
  <c r="I12" i="1"/>
  <c r="J12" i="1" s="1"/>
  <c r="G12" i="1"/>
  <c r="H12" i="1" s="1"/>
  <c r="G13" i="1"/>
  <c r="H13" i="1" s="1"/>
  <c r="I13" i="1"/>
  <c r="J13" i="1" s="1"/>
  <c r="F16" i="1"/>
  <c r="I16" i="1" l="1"/>
  <c r="G16" i="1"/>
  <c r="K12" i="1"/>
  <c r="K11" i="1"/>
  <c r="K13" i="1"/>
  <c r="K14" i="1"/>
  <c r="J16" i="1" l="1"/>
  <c r="H16" i="1"/>
  <c r="K16" i="1"/>
  <c r="C12" i="2" s="1"/>
  <c r="H12" i="2" l="1"/>
  <c r="I12" i="2" s="1"/>
  <c r="E12" i="2"/>
  <c r="F12" i="2" s="1"/>
  <c r="K12" i="2"/>
  <c r="L12" i="2" s="1"/>
  <c r="M12" i="2" l="1"/>
  <c r="C12" i="3"/>
  <c r="C12" i="4"/>
  <c r="E12" i="4" s="1"/>
  <c r="E12" i="3" l="1"/>
  <c r="R20" i="1"/>
  <c r="R19" i="1"/>
  <c r="R18" i="1"/>
  <c r="R17" i="1"/>
  <c r="R16" i="1"/>
  <c r="R15" i="1"/>
  <c r="F12" i="4" l="1"/>
  <c r="G12" i="4" s="1"/>
  <c r="I12" i="4" s="1"/>
  <c r="F12" i="3"/>
  <c r="K12" i="4" l="1"/>
  <c r="L12" i="4" s="1"/>
  <c r="N12" i="4" s="1"/>
  <c r="O12" i="4" s="1"/>
  <c r="Q15" i="1"/>
</calcChain>
</file>

<file path=xl/sharedStrings.xml><?xml version="1.0" encoding="utf-8"?>
<sst xmlns="http://schemas.openxmlformats.org/spreadsheetml/2006/main" count="158" uniqueCount="107">
  <si>
    <t>COST PARCIAL DEL SERVEI DE NETEJA D'EDIFICIS</t>
  </si>
  <si>
    <t>1. Cost de personal</t>
  </si>
  <si>
    <t>Categoria</t>
  </si>
  <si>
    <t>feina</t>
  </si>
  <si>
    <t>Hores</t>
  </si>
  <si>
    <t>Personal de neteja GRUP IV - NIVELL 4</t>
  </si>
  <si>
    <t>%</t>
  </si>
  <si>
    <t>Jornada</t>
  </si>
  <si>
    <t>Salari brut</t>
  </si>
  <si>
    <t>anual</t>
  </si>
  <si>
    <t>SS</t>
  </si>
  <si>
    <t>Llicencies</t>
  </si>
  <si>
    <t>i permisos 2,5%</t>
  </si>
  <si>
    <t>PRL, salut</t>
  </si>
  <si>
    <t xml:space="preserve">Import amb </t>
  </si>
  <si>
    <t>llicències</t>
  </si>
  <si>
    <t>uniformes 1,7%</t>
  </si>
  <si>
    <t>Import PRL</t>
  </si>
  <si>
    <t>salut unir</t>
  </si>
  <si>
    <t>TOTAL SALARIS</t>
  </si>
  <si>
    <t>TOTAL HORES</t>
  </si>
  <si>
    <t>TOTAL SALARIS BRUTS</t>
  </si>
  <si>
    <t>TOTAL SALARIS SS</t>
  </si>
  <si>
    <t>TOTAL PERMISOS</t>
  </si>
  <si>
    <t>TOTAL SOUS AMB PERMISOS</t>
  </si>
  <si>
    <t>TOTAL UNIFORMES</t>
  </si>
  <si>
    <t>TOTAL SOUS AMB UNIFORMES</t>
  </si>
  <si>
    <t>TOTAL SOUS</t>
  </si>
  <si>
    <t>SUBSTITUCIONS ACTUALS</t>
  </si>
  <si>
    <t>Despeses directes</t>
  </si>
  <si>
    <t>Materials: estris</t>
  </si>
  <si>
    <t>productes, bosses</t>
  </si>
  <si>
    <t>bosses, productes...</t>
  </si>
  <si>
    <t>8% cost personal</t>
  </si>
  <si>
    <t>COST PERSONAL</t>
  </si>
  <si>
    <t>Concepte</t>
  </si>
  <si>
    <t>Total amb</t>
  </si>
  <si>
    <t>productes</t>
  </si>
  <si>
    <t>bosses</t>
  </si>
  <si>
    <t>Neteja i reposició</t>
  </si>
  <si>
    <t>3% cost personal</t>
  </si>
  <si>
    <t>tirassos i</t>
  </si>
  <si>
    <t>contenidors higiènics</t>
  </si>
  <si>
    <t>tirassos i contenidors</t>
  </si>
  <si>
    <t>Ús de</t>
  </si>
  <si>
    <t>maquinària</t>
  </si>
  <si>
    <t>1,4% cost personal</t>
  </si>
  <si>
    <t>Import estris</t>
  </si>
  <si>
    <t>Import</t>
  </si>
  <si>
    <t xml:space="preserve">Import </t>
  </si>
  <si>
    <t>ús maquinària</t>
  </si>
  <si>
    <t>TOTAL</t>
  </si>
  <si>
    <t>DESPESES</t>
  </si>
  <si>
    <t>DIRECTES</t>
  </si>
  <si>
    <t>Despeses indirectes</t>
  </si>
  <si>
    <t>DESPESES DIRECTES</t>
  </si>
  <si>
    <t>Costos indirectes</t>
  </si>
  <si>
    <t>1,25% sobres</t>
  </si>
  <si>
    <t>despeses directes</t>
  </si>
  <si>
    <t>Import despeses</t>
  </si>
  <si>
    <t>indirectes</t>
  </si>
  <si>
    <t>despeses</t>
  </si>
  <si>
    <t>2. Despeses directes</t>
  </si>
  <si>
    <t>3. Despeses indirectes</t>
  </si>
  <si>
    <t>4. Total contracte</t>
  </si>
  <si>
    <t>INDIRECTES</t>
  </si>
  <si>
    <t>CONTRACTE</t>
  </si>
  <si>
    <t>GENERALS</t>
  </si>
  <si>
    <t>IMPORT</t>
  </si>
  <si>
    <t>BENEFICI</t>
  </si>
  <si>
    <t>INDUSTRIAL</t>
  </si>
  <si>
    <t xml:space="preserve">BENEFICI </t>
  </si>
  <si>
    <t>SENSE IVA</t>
  </si>
  <si>
    <t>IVA</t>
  </si>
  <si>
    <t>CONCEPTES</t>
  </si>
  <si>
    <t>COST TOTAL DEL SERVEI DE NETEJA D'EDIFICIS</t>
  </si>
  <si>
    <t>Total contracte</t>
  </si>
  <si>
    <t>Escola bressol</t>
  </si>
  <si>
    <t>Hores setmanals</t>
  </si>
  <si>
    <t>Espai</t>
  </si>
  <si>
    <t>Mesos</t>
  </si>
  <si>
    <t>Total mensual</t>
  </si>
  <si>
    <t>TOTAL ANUAL</t>
  </si>
  <si>
    <t>Les hores són orientatives donat que ha de ser cada empresa la que faci le combinacions necessàries amb el personal i calculi les hores que fan falta a cada local</t>
  </si>
  <si>
    <t>Servei de neteja d'edificis municipals de Cànoves i Samalús - Total contracte</t>
  </si>
  <si>
    <t>Servei de neteja d'edificis municipals de Cànoves i Samalús - Salaris</t>
  </si>
  <si>
    <t>Servei de neteja d'edificis municipals de Cànoves i Samalús - Altres despeses directes</t>
  </si>
  <si>
    <t>Servei de neteja d'edificis municipals de Cànoves i Samalús - Despeses indirectes</t>
  </si>
  <si>
    <t>AJUNTAMENT</t>
  </si>
  <si>
    <t>ESCOLA ESTELADA</t>
  </si>
  <si>
    <t>CAP</t>
  </si>
  <si>
    <t>CASAL EL GALLINER</t>
  </si>
  <si>
    <t>C. CÍVIC XAVIER FLAQUER</t>
  </si>
  <si>
    <t>VESTIDORS PISTA</t>
  </si>
  <si>
    <t>HORARIS</t>
  </si>
  <si>
    <t>14:00 a 15:00</t>
  </si>
  <si>
    <t>16:00 a 22:00</t>
  </si>
  <si>
    <t>20:00 a 22:00</t>
  </si>
  <si>
    <t>17:30 a 19:30</t>
  </si>
  <si>
    <t>11:30 a 14:30</t>
  </si>
  <si>
    <t>Sense definir</t>
  </si>
  <si>
    <t>18:00 a 21:00</t>
  </si>
  <si>
    <t>DIES PER SETMANA</t>
  </si>
  <si>
    <t>DILL, DIM, DIM, DIJ. I DIV</t>
  </si>
  <si>
    <t>DIMECRES</t>
  </si>
  <si>
    <t>DIMECRES I DIJOUS</t>
  </si>
  <si>
    <t>PERSONES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</si>
</sst>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4"/>
      <color theme="4" tint="-0.249977111117893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2"/>
      <color theme="2" tint="-0.499984740745262"/>
      <name val="Arial"/>
      <family val="2"/>
    </font>
    <font>
      <b/>
      <sz val="12"/>
      <color theme="2" tint="-0.499984740745262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4"/>
      <color theme="4" tint="-0.499984740745262"/>
      <name val="Arial"/>
      <family val="2"/>
    </font>
    <font>
      <b/>
      <sz val="12"/>
      <color theme="4" tint="-0.499984740745262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64" fontId="0" fillId="0" borderId="0" xfId="0" applyNumberFormat="1"/>
    <xf numFmtId="2" fontId="0" fillId="0" borderId="0" xfId="0" applyNumberFormat="1"/>
    <xf numFmtId="2" fontId="0" fillId="0" borderId="1" xfId="0" applyNumberFormat="1" applyBorder="1"/>
    <xf numFmtId="0" fontId="4" fillId="5" borderId="0" xfId="0" applyFont="1" applyFill="1"/>
    <xf numFmtId="0" fontId="0" fillId="5" borderId="0" xfId="0" applyFill="1"/>
    <xf numFmtId="0" fontId="2" fillId="0" borderId="0" xfId="0" applyFont="1"/>
    <xf numFmtId="0" fontId="2" fillId="5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/>
    </xf>
    <xf numFmtId="9" fontId="8" fillId="6" borderId="3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0" fontId="7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3" borderId="0" xfId="0" applyNumberFormat="1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5" borderId="0" xfId="0" applyFont="1" applyFill="1" applyAlignment="1">
      <alignment horizontal="center" wrapText="1"/>
    </xf>
    <xf numFmtId="164" fontId="11" fillId="5" borderId="0" xfId="0" applyNumberFormat="1" applyFont="1" applyFill="1" applyAlignment="1">
      <alignment horizontal="center" wrapText="1"/>
    </xf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12" fillId="0" borderId="0" xfId="0" applyFont="1"/>
    <xf numFmtId="164" fontId="11" fillId="5" borderId="0" xfId="0" applyNumberFormat="1" applyFont="1" applyFill="1" applyAlignment="1">
      <alignment horizontal="right"/>
    </xf>
    <xf numFmtId="0" fontId="11" fillId="5" borderId="0" xfId="0" applyFont="1" applyFill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0" fontId="5" fillId="7" borderId="0" xfId="0" applyNumberFormat="1" applyFont="1" applyFill="1" applyAlignment="1">
      <alignment horizontal="center" vertical="center"/>
    </xf>
    <xf numFmtId="0" fontId="9" fillId="6" borderId="2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3" xfId="0" applyFont="1" applyFill="1" applyBorder="1" applyAlignment="1">
      <alignment horizontal="center"/>
    </xf>
    <xf numFmtId="164" fontId="14" fillId="5" borderId="0" xfId="0" applyNumberFormat="1" applyFont="1" applyFill="1" applyAlignment="1">
      <alignment horizontal="center" vertical="center"/>
    </xf>
    <xf numFmtId="10" fontId="8" fillId="6" borderId="0" xfId="0" applyNumberFormat="1" applyFont="1" applyFill="1" applyAlignment="1">
      <alignment horizontal="center" vertical="center"/>
    </xf>
    <xf numFmtId="164" fontId="11" fillId="5" borderId="0" xfId="0" applyNumberFormat="1" applyFont="1" applyFill="1" applyAlignment="1">
      <alignment horizontal="center" vertical="center"/>
    </xf>
    <xf numFmtId="9" fontId="8" fillId="6" borderId="3" xfId="0" applyNumberFormat="1" applyFont="1" applyFill="1" applyBorder="1" applyAlignment="1">
      <alignment horizontal="center" vertical="center"/>
    </xf>
    <xf numFmtId="164" fontId="15" fillId="5" borderId="0" xfId="0" applyNumberFormat="1" applyFont="1" applyFill="1" applyAlignment="1">
      <alignment horizontal="center" vertical="center"/>
    </xf>
    <xf numFmtId="9" fontId="9" fillId="6" borderId="3" xfId="0" applyNumberFormat="1" applyFont="1" applyFill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4" fillId="5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2" fontId="16" fillId="0" borderId="1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/>
    </xf>
    <xf numFmtId="0" fontId="8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48"/>
  <sheetViews>
    <sheetView showGridLines="0" zoomScaleNormal="100" workbookViewId="0">
      <selection activeCell="B25" sqref="B25"/>
    </sheetView>
  </sheetViews>
  <sheetFormatPr defaultColWidth="11.42578125" defaultRowHeight="15" x14ac:dyDescent="0.25"/>
  <cols>
    <col min="2" max="2" width="41.7109375" style="6" customWidth="1"/>
    <col min="3" max="3" width="14.42578125" customWidth="1"/>
    <col min="4" max="4" width="11.28515625" bestFit="1" customWidth="1"/>
    <col min="5" max="5" width="17.42578125" customWidth="1"/>
    <col min="6" max="6" width="14.5703125" customWidth="1"/>
    <col min="7" max="7" width="16.42578125" customWidth="1"/>
    <col min="8" max="8" width="15.5703125" customWidth="1"/>
    <col min="9" max="10" width="18.28515625" customWidth="1"/>
    <col min="11" max="11" width="18.7109375" customWidth="1"/>
    <col min="13" max="13" width="34" customWidth="1"/>
  </cols>
  <sheetData>
    <row r="2" spans="1:18" ht="14.65" customHeight="1" x14ac:dyDescent="0.25">
      <c r="A2" s="57" t="s">
        <v>85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23"/>
      <c r="M2" s="23"/>
      <c r="N2" s="23"/>
    </row>
    <row r="3" spans="1:18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23"/>
      <c r="M3" s="23"/>
      <c r="N3" s="23"/>
    </row>
    <row r="4" spans="1:18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23"/>
      <c r="M4" s="23"/>
      <c r="N4" s="23"/>
    </row>
    <row r="5" spans="1:18" x14ac:dyDescent="0.25">
      <c r="A5" s="4" t="s">
        <v>0</v>
      </c>
      <c r="B5" s="7"/>
      <c r="C5" s="5"/>
      <c r="D5" s="5"/>
      <c r="E5" s="5"/>
      <c r="F5" s="5"/>
      <c r="G5" s="5"/>
      <c r="H5" s="5"/>
      <c r="I5" s="5"/>
      <c r="J5" s="5"/>
      <c r="K5" s="5"/>
    </row>
    <row r="6" spans="1:18" ht="6.6" customHeight="1" x14ac:dyDescent="0.25"/>
    <row r="7" spans="1:18" ht="18" x14ac:dyDescent="0.25">
      <c r="A7" s="29" t="s">
        <v>1</v>
      </c>
    </row>
    <row r="8" spans="1:18" ht="4.5" customHeight="1" x14ac:dyDescent="0.25"/>
    <row r="9" spans="1:18" ht="14.65" customHeight="1" x14ac:dyDescent="0.25">
      <c r="A9" s="58"/>
      <c r="B9" s="60" t="s">
        <v>2</v>
      </c>
      <c r="C9" s="11" t="s">
        <v>4</v>
      </c>
      <c r="D9" s="12" t="s">
        <v>6</v>
      </c>
      <c r="E9" s="11" t="s">
        <v>8</v>
      </c>
      <c r="F9" s="12" t="s">
        <v>10</v>
      </c>
      <c r="G9" s="12" t="s">
        <v>11</v>
      </c>
      <c r="H9" s="12" t="s">
        <v>14</v>
      </c>
      <c r="I9" s="12" t="s">
        <v>13</v>
      </c>
      <c r="J9" s="12" t="s">
        <v>17</v>
      </c>
      <c r="K9" s="62" t="s">
        <v>19</v>
      </c>
    </row>
    <row r="10" spans="1:18" ht="14.65" customHeight="1" x14ac:dyDescent="0.25">
      <c r="A10" s="59"/>
      <c r="B10" s="61"/>
      <c r="C10" s="13" t="s">
        <v>3</v>
      </c>
      <c r="D10" s="14" t="s">
        <v>7</v>
      </c>
      <c r="E10" s="13" t="s">
        <v>9</v>
      </c>
      <c r="F10" s="15">
        <v>0.34</v>
      </c>
      <c r="G10" s="14" t="s">
        <v>12</v>
      </c>
      <c r="H10" s="14" t="s">
        <v>15</v>
      </c>
      <c r="I10" s="14" t="s">
        <v>16</v>
      </c>
      <c r="J10" s="14" t="s">
        <v>18</v>
      </c>
      <c r="K10" s="63"/>
    </row>
    <row r="11" spans="1:18" ht="19.149999999999999" customHeight="1" x14ac:dyDescent="0.25">
      <c r="A11" s="9">
        <v>1</v>
      </c>
      <c r="B11" s="18" t="s">
        <v>5</v>
      </c>
      <c r="C11" s="10">
        <v>38.5</v>
      </c>
      <c r="D11" s="17">
        <f t="shared" ref="D11:D12" si="0">C11/40</f>
        <v>0.96250000000000002</v>
      </c>
      <c r="E11" s="16">
        <v>15576</v>
      </c>
      <c r="F11" s="19">
        <f>E11*1.34</f>
        <v>20871.84</v>
      </c>
      <c r="G11" s="20">
        <f>F11*0.025</f>
        <v>521.79600000000005</v>
      </c>
      <c r="H11" s="19">
        <f>F11+G11</f>
        <v>21393.635999999999</v>
      </c>
      <c r="I11" s="20">
        <f>F11*0.017</f>
        <v>354.82128</v>
      </c>
      <c r="J11" s="19">
        <f>F11+I11</f>
        <v>21226.66128</v>
      </c>
      <c r="K11" s="21">
        <f>F11+G11+I11</f>
        <v>21748.457279999999</v>
      </c>
    </row>
    <row r="12" spans="1:18" ht="15.75" x14ac:dyDescent="0.25">
      <c r="A12" s="9">
        <v>2</v>
      </c>
      <c r="B12" s="18" t="s">
        <v>5</v>
      </c>
      <c r="C12" s="10">
        <v>38.5</v>
      </c>
      <c r="D12" s="17">
        <f t="shared" si="0"/>
        <v>0.96250000000000002</v>
      </c>
      <c r="E12" s="16">
        <v>15577</v>
      </c>
      <c r="F12" s="19">
        <f t="shared" ref="F12:F14" si="1">E12*1.34</f>
        <v>20873.18</v>
      </c>
      <c r="G12" s="20">
        <f t="shared" ref="G12:G14" si="2">F12*0.025</f>
        <v>521.82950000000005</v>
      </c>
      <c r="H12" s="19">
        <f t="shared" ref="H12:H14" si="3">F12+G12</f>
        <v>21395.0095</v>
      </c>
      <c r="I12" s="20">
        <f t="shared" ref="I12:I14" si="4">F12*0.017</f>
        <v>354.84406000000001</v>
      </c>
      <c r="J12" s="19">
        <f t="shared" ref="J12:J14" si="5">F12+I12</f>
        <v>21228.02406</v>
      </c>
      <c r="K12" s="21">
        <f t="shared" ref="K12:K14" si="6">F12+G12+I12</f>
        <v>21749.85356</v>
      </c>
    </row>
    <row r="13" spans="1:18" ht="15.75" x14ac:dyDescent="0.25">
      <c r="A13" s="9">
        <v>3</v>
      </c>
      <c r="B13" s="18" t="s">
        <v>5</v>
      </c>
      <c r="C13" s="10">
        <v>15</v>
      </c>
      <c r="D13" s="17">
        <f>C13/40</f>
        <v>0.375</v>
      </c>
      <c r="E13" s="16">
        <v>6738.48</v>
      </c>
      <c r="F13" s="19">
        <f t="shared" si="1"/>
        <v>9029.5632000000005</v>
      </c>
      <c r="G13" s="20">
        <f t="shared" si="2"/>
        <v>225.73908000000003</v>
      </c>
      <c r="H13" s="19">
        <f t="shared" si="3"/>
        <v>9255.3022799999999</v>
      </c>
      <c r="I13" s="20">
        <f t="shared" si="4"/>
        <v>153.50257440000001</v>
      </c>
      <c r="J13" s="19">
        <f t="shared" si="5"/>
        <v>9183.0657744</v>
      </c>
      <c r="K13" s="21">
        <f t="shared" si="6"/>
        <v>9408.8048543999994</v>
      </c>
    </row>
    <row r="14" spans="1:18" ht="15.75" x14ac:dyDescent="0.25">
      <c r="A14" s="9">
        <v>4</v>
      </c>
      <c r="B14" s="18" t="s">
        <v>5</v>
      </c>
      <c r="C14" s="10">
        <v>20</v>
      </c>
      <c r="D14" s="17">
        <f t="shared" ref="D14" si="7">C14/40</f>
        <v>0.5</v>
      </c>
      <c r="E14" s="16">
        <v>8588</v>
      </c>
      <c r="F14" s="19">
        <f t="shared" si="1"/>
        <v>11507.92</v>
      </c>
      <c r="G14" s="20">
        <f t="shared" si="2"/>
        <v>287.69800000000004</v>
      </c>
      <c r="H14" s="19">
        <f t="shared" si="3"/>
        <v>11795.618</v>
      </c>
      <c r="I14" s="20">
        <f t="shared" si="4"/>
        <v>195.63464000000002</v>
      </c>
      <c r="J14" s="19">
        <f t="shared" si="5"/>
        <v>11703.55464</v>
      </c>
      <c r="K14" s="21">
        <f t="shared" si="6"/>
        <v>11991.252640000001</v>
      </c>
    </row>
    <row r="15" spans="1:18" ht="31.15" customHeight="1" x14ac:dyDescent="0.25">
      <c r="B15"/>
      <c r="C15" s="24" t="s">
        <v>20</v>
      </c>
      <c r="D15" s="24"/>
      <c r="E15" s="24" t="s">
        <v>21</v>
      </c>
      <c r="F15" s="24" t="s">
        <v>22</v>
      </c>
      <c r="G15" s="24" t="s">
        <v>23</v>
      </c>
      <c r="H15" s="24" t="s">
        <v>24</v>
      </c>
      <c r="I15" s="25" t="s">
        <v>25</v>
      </c>
      <c r="J15" s="24" t="s">
        <v>26</v>
      </c>
      <c r="K15" s="31" t="s">
        <v>27</v>
      </c>
      <c r="Q15" s="2" t="e">
        <f>I30*#REF!</f>
        <v>#REF!</v>
      </c>
      <c r="R15" s="3" t="e">
        <f>'HORES ESPAIS...'!#REF!*52</f>
        <v>#REF!</v>
      </c>
    </row>
    <row r="16" spans="1:18" ht="15.75" x14ac:dyDescent="0.25">
      <c r="B16" s="8"/>
      <c r="C16" s="26">
        <f>SUM(C11:C14)</f>
        <v>112</v>
      </c>
      <c r="D16" s="27"/>
      <c r="E16" s="28">
        <f t="shared" ref="E16:K16" si="8">SUM(E11:E14)</f>
        <v>46479.479999999996</v>
      </c>
      <c r="F16" s="28">
        <f t="shared" si="8"/>
        <v>62282.503200000006</v>
      </c>
      <c r="G16" s="28">
        <f t="shared" si="8"/>
        <v>1557.0625800000003</v>
      </c>
      <c r="H16" s="28">
        <f t="shared" si="8"/>
        <v>63839.565780000004</v>
      </c>
      <c r="I16" s="28">
        <f t="shared" si="8"/>
        <v>1058.8025544</v>
      </c>
      <c r="J16" s="28">
        <f t="shared" si="8"/>
        <v>63341.305754399997</v>
      </c>
      <c r="K16" s="30">
        <f t="shared" si="8"/>
        <v>64898.368334399995</v>
      </c>
      <c r="R16" s="3" t="e">
        <f>'HORES ESPAIS...'!#REF!*52</f>
        <v>#REF!</v>
      </c>
    </row>
    <row r="17" spans="1:18" ht="15.75" x14ac:dyDescent="0.25">
      <c r="B17" s="8"/>
      <c r="I17" s="1"/>
      <c r="R17" s="3" t="e">
        <f>'HORES ESPAIS...'!#REF!*52</f>
        <v>#REF!</v>
      </c>
    </row>
    <row r="18" spans="1:18" ht="16.149999999999999" customHeight="1" x14ac:dyDescent="0.25">
      <c r="A18" s="64" t="s">
        <v>28</v>
      </c>
      <c r="B18" s="64"/>
      <c r="I18" s="1"/>
      <c r="R18" s="3" t="e">
        <f>'HORES ESPAIS...'!#REF!*48</f>
        <v>#REF!</v>
      </c>
    </row>
    <row r="19" spans="1:18" ht="15.75" x14ac:dyDescent="0.25">
      <c r="A19" s="58"/>
      <c r="B19" s="60" t="s">
        <v>2</v>
      </c>
      <c r="C19" s="11" t="s">
        <v>4</v>
      </c>
      <c r="D19" s="12" t="s">
        <v>6</v>
      </c>
      <c r="E19" s="11" t="s">
        <v>8</v>
      </c>
      <c r="F19" s="12" t="s">
        <v>10</v>
      </c>
      <c r="G19" s="12" t="s">
        <v>11</v>
      </c>
      <c r="H19" s="12" t="s">
        <v>14</v>
      </c>
      <c r="I19" s="12" t="s">
        <v>13</v>
      </c>
      <c r="J19" s="12" t="s">
        <v>17</v>
      </c>
      <c r="K19" s="62" t="s">
        <v>19</v>
      </c>
      <c r="R19" s="3" t="e">
        <f>'HORES ESPAIS...'!#REF!*48</f>
        <v>#REF!</v>
      </c>
    </row>
    <row r="20" spans="1:18" ht="15.75" x14ac:dyDescent="0.25">
      <c r="A20" s="59"/>
      <c r="B20" s="61"/>
      <c r="C20" s="13" t="s">
        <v>3</v>
      </c>
      <c r="D20" s="14" t="s">
        <v>7</v>
      </c>
      <c r="E20" s="13" t="s">
        <v>9</v>
      </c>
      <c r="F20" s="15">
        <v>0.34</v>
      </c>
      <c r="G20" s="14" t="s">
        <v>12</v>
      </c>
      <c r="H20" s="14" t="s">
        <v>15</v>
      </c>
      <c r="I20" s="14" t="s">
        <v>16</v>
      </c>
      <c r="J20" s="14" t="s">
        <v>18</v>
      </c>
      <c r="K20" s="63"/>
      <c r="R20" s="3" t="e">
        <f>'HORES ESPAIS...'!#REF!*48</f>
        <v>#REF!</v>
      </c>
    </row>
    <row r="21" spans="1:18" ht="15.75" x14ac:dyDescent="0.25">
      <c r="B21" s="8"/>
    </row>
    <row r="22" spans="1:18" ht="15.75" x14ac:dyDescent="0.25">
      <c r="B22" s="8"/>
    </row>
    <row r="24" spans="1:18" x14ac:dyDescent="0.25">
      <c r="B24"/>
    </row>
    <row r="25" spans="1:18" x14ac:dyDescent="0.25">
      <c r="B25"/>
    </row>
    <row r="26" spans="1:18" x14ac:dyDescent="0.25">
      <c r="B26"/>
    </row>
    <row r="27" spans="1:18" x14ac:dyDescent="0.25">
      <c r="B27"/>
    </row>
    <row r="28" spans="1:18" x14ac:dyDescent="0.25">
      <c r="B28"/>
    </row>
    <row r="29" spans="1:18" x14ac:dyDescent="0.25">
      <c r="B29"/>
    </row>
    <row r="30" spans="1:18" x14ac:dyDescent="0.25">
      <c r="B30"/>
    </row>
    <row r="31" spans="1:18" x14ac:dyDescent="0.25">
      <c r="B31"/>
    </row>
    <row r="32" spans="1:18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</sheetData>
  <mergeCells count="8">
    <mergeCell ref="A2:K4"/>
    <mergeCell ref="A19:A20"/>
    <mergeCell ref="B19:B20"/>
    <mergeCell ref="K19:K20"/>
    <mergeCell ref="A18:B18"/>
    <mergeCell ref="B9:B10"/>
    <mergeCell ref="A9:A10"/>
    <mergeCell ref="K9:K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2"/>
  <sheetViews>
    <sheetView showGridLines="0" workbookViewId="0">
      <selection activeCell="M12" sqref="M12"/>
    </sheetView>
  </sheetViews>
  <sheetFormatPr defaultColWidth="11.42578125" defaultRowHeight="15" x14ac:dyDescent="0.25"/>
  <cols>
    <col min="2" max="2" width="23.5703125" customWidth="1"/>
    <col min="3" max="3" width="20.28515625" customWidth="1"/>
    <col min="4" max="4" width="20.7109375" customWidth="1"/>
    <col min="5" max="5" width="18.7109375" customWidth="1"/>
    <col min="6" max="6" width="16.42578125" customWidth="1"/>
    <col min="7" max="8" width="22.5703125" customWidth="1"/>
    <col min="9" max="9" width="21.28515625" customWidth="1"/>
    <col min="10" max="10" width="20.42578125" customWidth="1"/>
    <col min="11" max="11" width="18.28515625" customWidth="1"/>
    <col min="12" max="12" width="15.7109375" customWidth="1"/>
    <col min="13" max="13" width="18.28515625" customWidth="1"/>
    <col min="14" max="14" width="26.42578125" bestFit="1" customWidth="1"/>
    <col min="15" max="15" width="18.7109375" customWidth="1"/>
  </cols>
  <sheetData>
    <row r="2" spans="1:15" ht="14.65" customHeight="1" x14ac:dyDescent="0.25">
      <c r="A2" s="57" t="s">
        <v>86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22"/>
      <c r="O2" s="22"/>
    </row>
    <row r="3" spans="1:15" ht="14.6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22"/>
      <c r="O3" s="22"/>
    </row>
    <row r="4" spans="1:15" ht="14.65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22"/>
      <c r="O4" s="22"/>
    </row>
    <row r="5" spans="1:15" x14ac:dyDescent="0.25">
      <c r="A5" s="4" t="s">
        <v>0</v>
      </c>
      <c r="B5" s="7"/>
      <c r="C5" s="7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5" x14ac:dyDescent="0.25">
      <c r="B6" s="6"/>
      <c r="C6" s="6"/>
    </row>
    <row r="7" spans="1:15" ht="18" x14ac:dyDescent="0.25">
      <c r="A7" s="29" t="s">
        <v>62</v>
      </c>
      <c r="B7" s="6"/>
      <c r="C7" s="6"/>
    </row>
    <row r="8" spans="1:15" x14ac:dyDescent="0.25">
      <c r="B8" s="6"/>
      <c r="C8" s="6"/>
    </row>
    <row r="9" spans="1:15" ht="15.75" x14ac:dyDescent="0.25">
      <c r="A9" s="58"/>
      <c r="B9" s="60" t="s">
        <v>35</v>
      </c>
      <c r="C9" s="60" t="s">
        <v>34</v>
      </c>
      <c r="D9" s="11" t="s">
        <v>30</v>
      </c>
      <c r="E9" s="11" t="s">
        <v>47</v>
      </c>
      <c r="F9" s="12" t="s">
        <v>36</v>
      </c>
      <c r="G9" s="11" t="s">
        <v>39</v>
      </c>
      <c r="H9" s="11" t="s">
        <v>48</v>
      </c>
      <c r="I9" s="12" t="s">
        <v>36</v>
      </c>
      <c r="J9" s="12" t="s">
        <v>44</v>
      </c>
      <c r="K9" s="12" t="s">
        <v>49</v>
      </c>
      <c r="L9" s="12" t="s">
        <v>14</v>
      </c>
      <c r="M9" s="40" t="s">
        <v>51</v>
      </c>
    </row>
    <row r="10" spans="1:15" ht="17.649999999999999" customHeight="1" x14ac:dyDescent="0.25">
      <c r="A10" s="65"/>
      <c r="B10" s="66"/>
      <c r="C10" s="66"/>
      <c r="D10" s="35" t="s">
        <v>32</v>
      </c>
      <c r="E10" s="35" t="s">
        <v>31</v>
      </c>
      <c r="F10" s="34" t="s">
        <v>37</v>
      </c>
      <c r="G10" s="35" t="s">
        <v>43</v>
      </c>
      <c r="H10" s="35" t="s">
        <v>43</v>
      </c>
      <c r="I10" s="34" t="s">
        <v>41</v>
      </c>
      <c r="J10" s="34" t="s">
        <v>45</v>
      </c>
      <c r="K10" s="34" t="s">
        <v>50</v>
      </c>
      <c r="L10" s="34" t="s">
        <v>45</v>
      </c>
      <c r="M10" s="41" t="s">
        <v>52</v>
      </c>
    </row>
    <row r="11" spans="1:15" ht="17.649999999999999" customHeight="1" x14ac:dyDescent="0.25">
      <c r="A11" s="59"/>
      <c r="B11" s="61"/>
      <c r="C11" s="61"/>
      <c r="D11" s="13" t="s">
        <v>33</v>
      </c>
      <c r="E11" s="13"/>
      <c r="F11" s="14" t="s">
        <v>38</v>
      </c>
      <c r="G11" s="13" t="s">
        <v>40</v>
      </c>
      <c r="H11" s="13"/>
      <c r="I11" s="14" t="s">
        <v>42</v>
      </c>
      <c r="J11" s="14" t="s">
        <v>46</v>
      </c>
      <c r="K11" s="14"/>
      <c r="L11" s="34"/>
      <c r="M11" s="42" t="s">
        <v>53</v>
      </c>
    </row>
    <row r="12" spans="1:15" ht="18" x14ac:dyDescent="0.25">
      <c r="A12" s="9">
        <v>1</v>
      </c>
      <c r="B12" s="18" t="s">
        <v>29</v>
      </c>
      <c r="C12" s="16">
        <f>SALARIS!K16</f>
        <v>64898.368334399995</v>
      </c>
      <c r="D12" s="37">
        <v>0.03</v>
      </c>
      <c r="E12" s="16">
        <f>C12*D12</f>
        <v>1946.9510500319998</v>
      </c>
      <c r="F12" s="38">
        <f>C12+E12</f>
        <v>66845.31938443199</v>
      </c>
      <c r="G12" s="37">
        <v>0.03</v>
      </c>
      <c r="H12" s="16">
        <f>C12*G12</f>
        <v>1946.9510500319998</v>
      </c>
      <c r="I12" s="19">
        <f>C12+H12</f>
        <v>66845.31938443199</v>
      </c>
      <c r="J12" s="39">
        <v>1.4E-2</v>
      </c>
      <c r="K12" s="20">
        <f>C12*J12</f>
        <v>908.57715668159994</v>
      </c>
      <c r="L12" s="19">
        <f>C12+K12</f>
        <v>65806.945491081598</v>
      </c>
      <c r="M12" s="43">
        <f>C12+E12+H12+K12</f>
        <v>69700.84759114559</v>
      </c>
    </row>
  </sheetData>
  <mergeCells count="4">
    <mergeCell ref="A2:M4"/>
    <mergeCell ref="A9:A11"/>
    <mergeCell ref="C9:C11"/>
    <mergeCell ref="B9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12"/>
  <sheetViews>
    <sheetView showGridLines="0" workbookViewId="0">
      <selection activeCell="A2" sqref="A2:G4"/>
    </sheetView>
  </sheetViews>
  <sheetFormatPr defaultColWidth="11.42578125" defaultRowHeight="15" x14ac:dyDescent="0.25"/>
  <cols>
    <col min="2" max="2" width="23.5703125" customWidth="1"/>
    <col min="3" max="3" width="25.42578125" customWidth="1"/>
    <col min="4" max="4" width="20.7109375" customWidth="1"/>
    <col min="5" max="5" width="18.7109375" customWidth="1"/>
    <col min="6" max="6" width="16.42578125" customWidth="1"/>
    <col min="7" max="8" width="22.5703125" customWidth="1"/>
    <col min="9" max="9" width="21.28515625" customWidth="1"/>
    <col min="10" max="11" width="20.42578125" customWidth="1"/>
    <col min="12" max="12" width="15.5703125" customWidth="1"/>
    <col min="13" max="13" width="18.28515625" customWidth="1"/>
  </cols>
  <sheetData>
    <row r="2" spans="1:13" ht="14.65" customHeight="1" x14ac:dyDescent="0.25">
      <c r="A2" s="67" t="s">
        <v>87</v>
      </c>
      <c r="B2" s="67"/>
      <c r="C2" s="67"/>
      <c r="D2" s="67"/>
      <c r="E2" s="67"/>
      <c r="F2" s="67"/>
      <c r="G2" s="67"/>
      <c r="H2" s="22"/>
      <c r="I2" s="22"/>
      <c r="J2" s="22"/>
      <c r="K2" s="22"/>
      <c r="L2" s="22"/>
      <c r="M2" s="22"/>
    </row>
    <row r="3" spans="1:13" ht="14.65" customHeight="1" x14ac:dyDescent="0.25">
      <c r="A3" s="67"/>
      <c r="B3" s="67"/>
      <c r="C3" s="67"/>
      <c r="D3" s="67"/>
      <c r="E3" s="67"/>
      <c r="F3" s="67"/>
      <c r="G3" s="67"/>
      <c r="H3" s="22"/>
      <c r="I3" s="22"/>
      <c r="J3" s="22"/>
      <c r="K3" s="22"/>
      <c r="L3" s="22"/>
      <c r="M3" s="22"/>
    </row>
    <row r="4" spans="1:13" ht="34.15" customHeight="1" x14ac:dyDescent="0.25">
      <c r="A4" s="67"/>
      <c r="B4" s="67"/>
      <c r="C4" s="67"/>
      <c r="D4" s="67"/>
      <c r="E4" s="67"/>
      <c r="F4" s="67"/>
      <c r="G4" s="67"/>
      <c r="H4" s="22"/>
      <c r="I4" s="22"/>
      <c r="J4" s="22"/>
      <c r="K4" s="22"/>
      <c r="L4" s="22"/>
      <c r="M4" s="22"/>
    </row>
    <row r="5" spans="1:13" x14ac:dyDescent="0.25">
      <c r="A5" s="4" t="s">
        <v>0</v>
      </c>
      <c r="B5" s="7"/>
      <c r="C5" s="7"/>
      <c r="D5" s="5"/>
      <c r="E5" s="5"/>
      <c r="F5" s="5"/>
    </row>
    <row r="6" spans="1:13" x14ac:dyDescent="0.25">
      <c r="B6" s="6"/>
      <c r="C6" s="6"/>
    </row>
    <row r="7" spans="1:13" ht="18" x14ac:dyDescent="0.25">
      <c r="A7" s="29" t="s">
        <v>63</v>
      </c>
      <c r="B7" s="6"/>
      <c r="C7" s="6"/>
    </row>
    <row r="8" spans="1:13" x14ac:dyDescent="0.25">
      <c r="B8" s="6"/>
      <c r="C8" s="6"/>
    </row>
    <row r="9" spans="1:13" ht="15.75" x14ac:dyDescent="0.25">
      <c r="A9" s="58"/>
      <c r="B9" s="60" t="s">
        <v>35</v>
      </c>
      <c r="C9" s="60" t="s">
        <v>55</v>
      </c>
      <c r="D9" s="11" t="s">
        <v>56</v>
      </c>
      <c r="E9" s="11" t="s">
        <v>59</v>
      </c>
      <c r="F9" s="12" t="s">
        <v>36</v>
      </c>
    </row>
    <row r="10" spans="1:13" ht="15.75" x14ac:dyDescent="0.25">
      <c r="A10" s="65"/>
      <c r="B10" s="66"/>
      <c r="C10" s="66"/>
      <c r="D10" s="44" t="s">
        <v>57</v>
      </c>
      <c r="E10" s="35" t="s">
        <v>60</v>
      </c>
      <c r="F10" s="34" t="s">
        <v>61</v>
      </c>
    </row>
    <row r="11" spans="1:13" ht="15.75" x14ac:dyDescent="0.25">
      <c r="A11" s="59"/>
      <c r="B11" s="61"/>
      <c r="C11" s="61"/>
      <c r="D11" s="13" t="s">
        <v>58</v>
      </c>
      <c r="E11" s="13"/>
      <c r="F11" s="14" t="s">
        <v>60</v>
      </c>
    </row>
    <row r="12" spans="1:13" ht="15.75" x14ac:dyDescent="0.25">
      <c r="A12" s="9">
        <v>1</v>
      </c>
      <c r="B12" s="18" t="s">
        <v>54</v>
      </c>
      <c r="C12" s="16">
        <f>'ALTRES DESPESES DIRECTES'!M12</f>
        <v>69700.84759114559</v>
      </c>
      <c r="D12" s="37">
        <v>1.2500000000000001E-2</v>
      </c>
      <c r="E12" s="19">
        <f>C12*D12</f>
        <v>871.26059488931992</v>
      </c>
      <c r="F12" s="45">
        <f>C12+E12</f>
        <v>70572.108186034908</v>
      </c>
    </row>
  </sheetData>
  <mergeCells count="4">
    <mergeCell ref="A9:A11"/>
    <mergeCell ref="B9:B11"/>
    <mergeCell ref="C9:C11"/>
    <mergeCell ref="A2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12"/>
  <sheetViews>
    <sheetView showGridLines="0" workbookViewId="0">
      <selection activeCell="G25" sqref="G25"/>
    </sheetView>
  </sheetViews>
  <sheetFormatPr defaultColWidth="11.42578125" defaultRowHeight="15" x14ac:dyDescent="0.25"/>
  <cols>
    <col min="1" max="1" width="8.7109375" customWidth="1"/>
    <col min="2" max="2" width="18.28515625" customWidth="1"/>
    <col min="3" max="3" width="17.42578125" customWidth="1"/>
    <col min="4" max="4" width="17.7109375" hidden="1" customWidth="1"/>
    <col min="5" max="5" width="17.7109375" customWidth="1"/>
    <col min="6" max="6" width="17.28515625" customWidth="1"/>
    <col min="7" max="7" width="20.42578125" customWidth="1"/>
    <col min="8" max="8" width="24.28515625" customWidth="1"/>
    <col min="9" max="9" width="19.28515625" customWidth="1"/>
    <col min="10" max="10" width="15.140625" customWidth="1"/>
    <col min="11" max="11" width="15.85546875" customWidth="1"/>
    <col min="12" max="12" width="18" customWidth="1"/>
    <col min="13" max="13" width="9.7109375" customWidth="1"/>
    <col min="14" max="14" width="15.42578125" customWidth="1"/>
    <col min="15" max="15" width="19" customWidth="1"/>
  </cols>
  <sheetData>
    <row r="2" spans="1:15" ht="30" customHeight="1" x14ac:dyDescent="0.25">
      <c r="A2" s="57" t="s">
        <v>84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30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ht="30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5" x14ac:dyDescent="0.25">
      <c r="A5" s="4" t="s">
        <v>75</v>
      </c>
      <c r="B5" s="7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25">
      <c r="B6" s="6"/>
    </row>
    <row r="7" spans="1:15" ht="18" x14ac:dyDescent="0.25">
      <c r="A7" s="29" t="s">
        <v>64</v>
      </c>
      <c r="B7" s="6"/>
    </row>
    <row r="8" spans="1:15" x14ac:dyDescent="0.25">
      <c r="B8" s="6"/>
    </row>
    <row r="9" spans="1:15" ht="15.75" x14ac:dyDescent="0.25">
      <c r="A9" s="58"/>
      <c r="B9" s="60" t="s">
        <v>74</v>
      </c>
      <c r="C9" s="32" t="s">
        <v>51</v>
      </c>
      <c r="D9" s="32"/>
      <c r="E9" s="32" t="s">
        <v>51</v>
      </c>
      <c r="F9" s="32" t="s">
        <v>51</v>
      </c>
      <c r="G9" s="32" t="s">
        <v>51</v>
      </c>
      <c r="H9" s="11" t="s">
        <v>52</v>
      </c>
      <c r="I9" s="11" t="s">
        <v>68</v>
      </c>
      <c r="J9" s="11" t="s">
        <v>69</v>
      </c>
      <c r="K9" s="12" t="s">
        <v>51</v>
      </c>
      <c r="L9" s="40" t="s">
        <v>51</v>
      </c>
      <c r="M9" s="40"/>
      <c r="N9" s="12" t="s">
        <v>68</v>
      </c>
      <c r="O9" s="40" t="s">
        <v>51</v>
      </c>
    </row>
    <row r="10" spans="1:15" ht="15.75" x14ac:dyDescent="0.25">
      <c r="A10" s="65"/>
      <c r="B10" s="66"/>
      <c r="C10" s="36" t="s">
        <v>52</v>
      </c>
      <c r="D10" s="36"/>
      <c r="E10" s="36"/>
      <c r="F10" s="36" t="s">
        <v>52</v>
      </c>
      <c r="G10" s="36" t="s">
        <v>66</v>
      </c>
      <c r="H10" s="35" t="s">
        <v>67</v>
      </c>
      <c r="I10" s="35" t="s">
        <v>52</v>
      </c>
      <c r="J10" s="35" t="s">
        <v>70</v>
      </c>
      <c r="K10" s="34" t="s">
        <v>71</v>
      </c>
      <c r="L10" s="41" t="s">
        <v>66</v>
      </c>
      <c r="M10" s="41" t="s">
        <v>73</v>
      </c>
      <c r="N10" s="34" t="s">
        <v>73</v>
      </c>
      <c r="O10" s="41" t="s">
        <v>66</v>
      </c>
    </row>
    <row r="11" spans="1:15" ht="15.75" x14ac:dyDescent="0.25">
      <c r="A11" s="59"/>
      <c r="B11" s="61"/>
      <c r="C11" s="33" t="s">
        <v>53</v>
      </c>
      <c r="D11" s="33"/>
      <c r="E11" s="33"/>
      <c r="F11" s="33" t="s">
        <v>65</v>
      </c>
      <c r="G11" s="33"/>
      <c r="H11" s="46">
        <v>0.13</v>
      </c>
      <c r="I11" s="13" t="s">
        <v>67</v>
      </c>
      <c r="J11" s="46">
        <v>0.06</v>
      </c>
      <c r="K11" s="14" t="s">
        <v>70</v>
      </c>
      <c r="L11" s="42" t="s">
        <v>72</v>
      </c>
      <c r="M11" s="48">
        <v>0.21</v>
      </c>
      <c r="N11" s="14"/>
      <c r="O11" s="42"/>
    </row>
    <row r="12" spans="1:15" ht="20.25" x14ac:dyDescent="0.25">
      <c r="A12" s="9">
        <v>1</v>
      </c>
      <c r="B12" s="18" t="s">
        <v>76</v>
      </c>
      <c r="C12" s="16">
        <f>'ALTRES DESPESES DIRECTES'!M12</f>
        <v>69700.84759114559</v>
      </c>
      <c r="D12" s="16"/>
      <c r="E12" s="16">
        <f>C12-D12</f>
        <v>69700.84759114559</v>
      </c>
      <c r="F12" s="16">
        <f>'COSTOS INDIRECTES'!E12</f>
        <v>871.26059488931992</v>
      </c>
      <c r="G12" s="19">
        <f>E12+F12</f>
        <v>70572.108186034908</v>
      </c>
      <c r="H12" s="37">
        <v>0.13</v>
      </c>
      <c r="I12" s="19">
        <f>G12*H12</f>
        <v>9174.3740641845379</v>
      </c>
      <c r="J12" s="37">
        <v>0.06</v>
      </c>
      <c r="K12" s="19">
        <f>G12*J12</f>
        <v>4234.3264911620945</v>
      </c>
      <c r="L12" s="20">
        <f>G12+I12+K12</f>
        <v>83980.808741381537</v>
      </c>
      <c r="M12" s="39">
        <v>0.21</v>
      </c>
      <c r="N12" s="19">
        <f>L12*M12</f>
        <v>17635.969835690121</v>
      </c>
      <c r="O12" s="47">
        <f>L12+N12</f>
        <v>101616.77857707166</v>
      </c>
    </row>
  </sheetData>
  <mergeCells count="3">
    <mergeCell ref="A9:A11"/>
    <mergeCell ref="B9:B11"/>
    <mergeCell ref="A2:O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17"/>
  <sheetViews>
    <sheetView showGridLines="0" tabSelected="1" workbookViewId="0">
      <selection activeCell="C11" sqref="C11"/>
    </sheetView>
  </sheetViews>
  <sheetFormatPr defaultColWidth="11.42578125" defaultRowHeight="15" x14ac:dyDescent="0.25"/>
  <cols>
    <col min="1" max="1" width="26.85546875" bestFit="1" customWidth="1"/>
    <col min="2" max="3" width="26.85546875" customWidth="1"/>
    <col min="4" max="4" width="16" customWidth="1"/>
    <col min="5" max="6" width="17.140625" customWidth="1"/>
    <col min="8" max="8" width="14.7109375" bestFit="1" customWidth="1"/>
  </cols>
  <sheetData>
    <row r="2" spans="1:8" x14ac:dyDescent="0.25">
      <c r="A2" s="50" t="s">
        <v>79</v>
      </c>
      <c r="B2" s="50" t="s">
        <v>94</v>
      </c>
      <c r="C2" s="50" t="s">
        <v>102</v>
      </c>
      <c r="D2" s="50" t="s">
        <v>106</v>
      </c>
      <c r="E2" s="50" t="s">
        <v>78</v>
      </c>
      <c r="F2" s="50" t="s">
        <v>81</v>
      </c>
      <c r="G2" s="51" t="s">
        <v>80</v>
      </c>
      <c r="H2" s="50" t="s">
        <v>82</v>
      </c>
    </row>
    <row r="3" spans="1:8" x14ac:dyDescent="0.25">
      <c r="A3" s="49" t="s">
        <v>88</v>
      </c>
      <c r="B3" s="56" t="s">
        <v>95</v>
      </c>
      <c r="C3" s="56" t="s">
        <v>103</v>
      </c>
      <c r="D3" s="56">
        <v>2</v>
      </c>
      <c r="E3" s="52">
        <v>20</v>
      </c>
      <c r="F3" s="52">
        <v>86.9</v>
      </c>
      <c r="G3" s="53">
        <v>12</v>
      </c>
      <c r="H3" s="54">
        <f>G3*F3</f>
        <v>1042.8000000000002</v>
      </c>
    </row>
    <row r="4" spans="1:8" x14ac:dyDescent="0.25">
      <c r="A4" s="49" t="s">
        <v>89</v>
      </c>
      <c r="B4" s="56" t="s">
        <v>96</v>
      </c>
      <c r="C4" s="56" t="s">
        <v>103</v>
      </c>
      <c r="D4" s="56">
        <v>2</v>
      </c>
      <c r="E4" s="52">
        <v>60</v>
      </c>
      <c r="F4" s="52">
        <v>260.70999999999998</v>
      </c>
      <c r="G4" s="53">
        <v>10.5</v>
      </c>
      <c r="H4" s="54">
        <f t="shared" ref="H4:H9" si="0">G4*F4</f>
        <v>2737.4549999999999</v>
      </c>
    </row>
    <row r="5" spans="1:8" x14ac:dyDescent="0.25">
      <c r="A5" s="49" t="s">
        <v>90</v>
      </c>
      <c r="B5" s="56" t="s">
        <v>97</v>
      </c>
      <c r="C5" s="56" t="s">
        <v>103</v>
      </c>
      <c r="D5" s="56">
        <v>1</v>
      </c>
      <c r="E5" s="52">
        <v>10</v>
      </c>
      <c r="F5" s="52">
        <v>43.45</v>
      </c>
      <c r="G5" s="53">
        <v>12</v>
      </c>
      <c r="H5" s="54">
        <f t="shared" si="0"/>
        <v>521.40000000000009</v>
      </c>
    </row>
    <row r="6" spans="1:8" x14ac:dyDescent="0.25">
      <c r="A6" s="49" t="s">
        <v>91</v>
      </c>
      <c r="B6" s="56" t="s">
        <v>98</v>
      </c>
      <c r="C6" s="56" t="s">
        <v>105</v>
      </c>
      <c r="D6" s="56">
        <v>1</v>
      </c>
      <c r="E6" s="52">
        <v>4</v>
      </c>
      <c r="F6" s="52">
        <v>17.38</v>
      </c>
      <c r="G6" s="53">
        <v>10.5</v>
      </c>
      <c r="H6" s="54">
        <f t="shared" si="0"/>
        <v>182.48999999999998</v>
      </c>
    </row>
    <row r="7" spans="1:8" x14ac:dyDescent="0.25">
      <c r="A7" s="49" t="s">
        <v>92</v>
      </c>
      <c r="B7" s="56" t="s">
        <v>99</v>
      </c>
      <c r="C7" s="56" t="s">
        <v>104</v>
      </c>
      <c r="D7" s="56">
        <v>1</v>
      </c>
      <c r="E7" s="52">
        <v>3</v>
      </c>
      <c r="F7" s="52">
        <v>13.03</v>
      </c>
      <c r="G7" s="53">
        <v>10.5</v>
      </c>
      <c r="H7" s="54">
        <f t="shared" si="0"/>
        <v>136.815</v>
      </c>
    </row>
    <row r="8" spans="1:8" x14ac:dyDescent="0.25">
      <c r="A8" s="49" t="s">
        <v>93</v>
      </c>
      <c r="B8" s="56" t="s">
        <v>100</v>
      </c>
      <c r="C8" s="56" t="s">
        <v>103</v>
      </c>
      <c r="D8" s="56">
        <v>1</v>
      </c>
      <c r="E8" s="52">
        <v>1</v>
      </c>
      <c r="F8" s="52">
        <v>4</v>
      </c>
      <c r="G8" s="53">
        <v>12</v>
      </c>
      <c r="H8" s="54">
        <f t="shared" si="0"/>
        <v>48</v>
      </c>
    </row>
    <row r="9" spans="1:8" x14ac:dyDescent="0.25">
      <c r="A9" s="49" t="s">
        <v>77</v>
      </c>
      <c r="B9" s="56" t="s">
        <v>101</v>
      </c>
      <c r="C9" s="56" t="s">
        <v>103</v>
      </c>
      <c r="D9" s="56">
        <v>1</v>
      </c>
      <c r="E9" s="52">
        <v>15</v>
      </c>
      <c r="F9" s="52">
        <v>65.17</v>
      </c>
      <c r="G9" s="53">
        <v>10.5</v>
      </c>
      <c r="H9" s="54">
        <f t="shared" si="0"/>
        <v>684.28499999999997</v>
      </c>
    </row>
    <row r="10" spans="1:8" x14ac:dyDescent="0.25">
      <c r="E10" s="55">
        <f>SUM(E3:E9)</f>
        <v>113</v>
      </c>
      <c r="F10" s="55"/>
      <c r="G10" s="2"/>
      <c r="H10" s="54">
        <f>SUM(H3:H9)</f>
        <v>5353.2449999999999</v>
      </c>
    </row>
    <row r="14" spans="1:8" x14ac:dyDescent="0.25">
      <c r="A14" s="68" t="s">
        <v>83</v>
      </c>
      <c r="B14" s="68"/>
      <c r="C14" s="68"/>
      <c r="D14" s="68"/>
      <c r="E14" s="68"/>
      <c r="F14" s="68"/>
      <c r="G14" s="68"/>
      <c r="H14" s="68"/>
    </row>
    <row r="15" spans="1:8" x14ac:dyDescent="0.25">
      <c r="A15" s="68"/>
      <c r="B15" s="68"/>
      <c r="C15" s="68"/>
      <c r="D15" s="68"/>
      <c r="E15" s="68"/>
      <c r="F15" s="68"/>
      <c r="G15" s="68"/>
      <c r="H15" s="68"/>
    </row>
    <row r="16" spans="1:8" x14ac:dyDescent="0.25">
      <c r="A16" s="68"/>
      <c r="B16" s="68"/>
      <c r="C16" s="68"/>
      <c r="D16" s="68"/>
      <c r="E16" s="68"/>
      <c r="F16" s="68"/>
      <c r="G16" s="68"/>
      <c r="H16" s="68"/>
    </row>
    <row r="17" spans="1:8" x14ac:dyDescent="0.25">
      <c r="A17" s="68"/>
      <c r="B17" s="68"/>
      <c r="C17" s="68"/>
      <c r="D17" s="68"/>
      <c r="E17" s="68"/>
      <c r="F17" s="68"/>
      <c r="G17" s="68"/>
      <c r="H17" s="68"/>
    </row>
  </sheetData>
  <mergeCells count="1">
    <mergeCell ref="A14:H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SALARIS</vt:lpstr>
      <vt:lpstr>ALTRES DESPESES DIRECTES</vt:lpstr>
      <vt:lpstr>COSTOS INDIRECTES</vt:lpstr>
      <vt:lpstr>TOTAL CONTRACTE</vt:lpstr>
      <vt:lpstr>HORES ESPAIS...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Adrià Soler Escola</dc:creator>
  <cp:lastModifiedBy>SOLER ESCOLA, ADRIA</cp:lastModifiedBy>
  <dcterms:created xsi:type="dcterms:W3CDTF">2024-04-26T14:22:27Z</dcterms:created>
  <dcterms:modified xsi:type="dcterms:W3CDTF">2025-10-15T12:16:39Z</dcterms:modified>
</cp:coreProperties>
</file>