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AlgorithmName="SHA-512" workbookHashValue="rnDWkqM3UXuv8aFelBtdKgP/YXOJwb7LdIYu2SKisPu+vrAjBeuXPSgE/BcdYV6PA5uqMHGEOz9n7FUdGXAJ9g==" workbookSaltValue="fGM19iGoSHkhglPPUJrquw==" workbookSpinCount="100000" lockStructure="1"/>
  <bookViews>
    <workbookView xWindow="28680" yWindow="-120" windowWidth="19420" windowHeight="11020" activeTab="3"/>
  </bookViews>
  <sheets>
    <sheet name="2.1.Oferta_Economica" sheetId="1" r:id="rId1"/>
    <sheet name="2.2. Reducció consum i millora " sheetId="2" r:id="rId2"/>
    <sheet name="2.3. Diferencials rearmables" sheetId="3" r:id="rId3"/>
    <sheet name="2.4. Pintura quadr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23" i="1"/>
  <c r="I26" i="1"/>
  <c r="F26" i="1"/>
  <c r="F23" i="1"/>
  <c r="F17" i="1"/>
  <c r="I32" i="1"/>
  <c r="I36" i="1" s="1"/>
  <c r="F32" i="1"/>
  <c r="F36" i="1" s="1"/>
  <c r="C32" i="1"/>
  <c r="C36" i="1" s="1"/>
  <c r="I31" i="1"/>
  <c r="I35" i="1" s="1"/>
  <c r="F31" i="1"/>
  <c r="F35" i="1" s="1"/>
  <c r="C31" i="1"/>
  <c r="C35" i="1" s="1"/>
  <c r="I30" i="1"/>
  <c r="F30" i="1"/>
  <c r="C30" i="1"/>
  <c r="C26" i="1"/>
  <c r="C23" i="1"/>
  <c r="C17" i="1"/>
  <c r="I28" i="1" l="1"/>
  <c r="I38" i="1" s="1"/>
  <c r="C37" i="1"/>
  <c r="I37" i="1"/>
  <c r="F37" i="1"/>
  <c r="F28" i="1"/>
  <c r="C28" i="1"/>
  <c r="E14" i="4" l="1"/>
  <c r="E15" i="3"/>
  <c r="E15" i="2" l="1"/>
  <c r="F38" i="1"/>
  <c r="I39" i="1" l="1"/>
  <c r="F39" i="1"/>
  <c r="F41" i="1" s="1"/>
  <c r="C38" i="1"/>
  <c r="F40" i="1" l="1"/>
  <c r="F42" i="1" s="1"/>
  <c r="F43" i="1" s="1"/>
  <c r="I41" i="1"/>
  <c r="I40" i="1"/>
  <c r="I42" i="1" l="1"/>
  <c r="I43" i="1" s="1"/>
  <c r="F46" i="1"/>
  <c r="F44" i="1"/>
  <c r="C39" i="1"/>
  <c r="C41" i="1" s="1"/>
  <c r="I44" i="1" l="1"/>
  <c r="I46" i="1"/>
  <c r="C40" i="1"/>
  <c r="C42" i="1" s="1"/>
  <c r="C46" i="1" s="1"/>
  <c r="C43" i="1" l="1"/>
  <c r="C44" i="1" l="1"/>
</calcChain>
</file>

<file path=xl/sharedStrings.xml><?xml version="1.0" encoding="utf-8"?>
<sst xmlns="http://schemas.openxmlformats.org/spreadsheetml/2006/main" count="166" uniqueCount="60">
  <si>
    <t>LOT 1</t>
  </si>
  <si>
    <t>1.A.PÒLISSA DE MANTENIMIENT</t>
  </si>
  <si>
    <t>1.B. MANTENIMENT PREVENTIU - Canvi làmpades i neteja lluminàries</t>
  </si>
  <si>
    <t>1.F.MANTENIMENT PREVENTIU - Neteja i pintura de quadres i suports</t>
  </si>
  <si>
    <t>1.C. MODIFICATIU</t>
  </si>
  <si>
    <t>1.D.NORMATIU - ( 1.D.1_Verificacions + 1.D.2_Verificacions obres tercers + 1.D.3_Actes period.)</t>
  </si>
  <si>
    <t>1. D. NORMATIU - ( 1.D.4 - Actuacions normatiu )</t>
  </si>
  <si>
    <t>2.A. PÒLISSA DE MANTENIMIENT</t>
  </si>
  <si>
    <t>2.B. MANTENIMENT PREVENTIU - Canvi de làmpades i neteja lluminàries</t>
  </si>
  <si>
    <t>2.C. MODIFICATIU</t>
  </si>
  <si>
    <t>2.D.NORMATIU - ( 2.D.1_Verificacions + 2.D.2_Verificacions obres tercers + 2.D.3_Actes period.)</t>
  </si>
  <si>
    <t>2. D. NORMATIU - ( 2.D.4 - Actuacions normatiu )</t>
  </si>
  <si>
    <t>3.A. PÒLISSA DE MANTENIMIENT ARMARIS</t>
  </si>
  <si>
    <t>3.F.MANTENIMENT PREVENTIU - Neteja i pintura d'armaris</t>
  </si>
  <si>
    <t xml:space="preserve">3.E.Connexions d'actes </t>
  </si>
  <si>
    <t>3.D.NORMATIU - ( 3.D.1_Verificacions + 3.D.2. Verificacions obres tercers + 3.D.3_Actes period.)</t>
  </si>
  <si>
    <t>TOTAL PEM</t>
  </si>
  <si>
    <t>TOTAL PEM CAPÍTOLS ON NO S'APLICA BAIXA ( 1.A, 1.D.1, 1.D.2, 1.D.3, 2.A, 2.D.1, 2.D.2, 2.D.3, 3.A, 3.D.1, 3.D.3, 3.D.2)</t>
  </si>
  <si>
    <t>TOTAL PEM CAPÍTOLS ON S'APLICA BAIXA DE SERVEI ( 1.B, 1.F, 2.B, 3.F, 3.E)</t>
  </si>
  <si>
    <t>TOTAL PEM CAPÍTOLS ON S'APLICA BAIXA D'OBRES ( 1.C, 1.D.4, 2.C, 2.D.4, 4.C)</t>
  </si>
  <si>
    <t>BAIXA SERVEI ( S'APLICA SOBRE CAPÍTOLS 1.B, 1.F, 2.B, 3.F, 3.E)</t>
  </si>
  <si>
    <t>BAIXA OBRES ( S'APLICA SOBRE CAPÍTOLS 1.C, 1.D.2, 2.C, 2.D.2, 4.C)</t>
  </si>
  <si>
    <t>TOTAL PEM AMB BAIXA MANTENIMENT</t>
  </si>
  <si>
    <t>TOTAL PEM AMB BAIXA OBRES</t>
  </si>
  <si>
    <t>TOTAL PEM DESPRÉS DE BAIXES</t>
  </si>
  <si>
    <t>SS (1%) - S'APLICA SOBRE EL PEM SENSE BAIXES</t>
  </si>
  <si>
    <t>PC (2%) - S'APLICA SOBRE EL PEM DESPRÉS DE BAIXES</t>
  </si>
  <si>
    <t>DG ( 13%) - S'APLICA SOBRE EL PEM DESPRÉS DE BAIXES + SS + PC</t>
  </si>
  <si>
    <t>BI (6%)- S'APLICA SOBRE EL PEM DESPRÉS DE BAIXES + SS + PC</t>
  </si>
  <si>
    <t>TOTAL PEC ( PEM DESPRÉS DE BAIXES + SS+ PC + DG + BI)</t>
  </si>
  <si>
    <t>IVA ( 21%)</t>
  </si>
  <si>
    <t>TOTAL PEC + IVA</t>
  </si>
  <si>
    <t>OFERTA</t>
  </si>
  <si>
    <t>Nºunitats</t>
  </si>
  <si>
    <t xml:space="preserve">Puntuació </t>
  </si>
  <si>
    <t>Proposta del licitador</t>
  </si>
  <si>
    <t>Puntuació</t>
  </si>
  <si>
    <t>El licitador haurà de marcar amb una creu una de les opcions.</t>
  </si>
  <si>
    <t>TOTAL CONSIGNACIÓ MANTENIMENT</t>
  </si>
  <si>
    <t>TOTAL CONSIGNACIÓ ACTES CÍVICS</t>
  </si>
  <si>
    <t>4.C. OBRES DE RENOVACIÓ</t>
  </si>
  <si>
    <t>TOTAL CONSIGNACIÓ INVERSIÓ</t>
  </si>
  <si>
    <t>PEM</t>
  </si>
  <si>
    <t>LOT 2</t>
  </si>
  <si>
    <t>LOT 3</t>
  </si>
  <si>
    <t>X</t>
  </si>
  <si>
    <t>Empresa licitadora:</t>
  </si>
  <si>
    <t>Persona representant:</t>
  </si>
  <si>
    <t>Signatura i segell:</t>
  </si>
  <si>
    <t>TOTAL PEM AMB BAIXA DE SERVEI</t>
  </si>
  <si>
    <t>TOTAL PEM AMB BAIXA D'OBRES</t>
  </si>
  <si>
    <r>
      <t>2.4.</t>
    </r>
    <r>
      <rPr>
        <sz val="7"/>
        <color rgb="FF000000"/>
        <rFont val="Times New Roman"/>
        <family val="1"/>
      </rPr>
      <t xml:space="preserve"> </t>
    </r>
    <r>
      <rPr>
        <u/>
        <sz val="10"/>
        <color rgb="FF000000"/>
        <rFont val="Arial"/>
        <family val="2"/>
      </rPr>
      <t xml:space="preserve">Per l'aplicació de tractament de pintura antigrafit i antienganxines a centres de comandament </t>
    </r>
    <r>
      <rPr>
        <sz val="10"/>
        <color rgb="FF000000"/>
        <rFont val="Arial"/>
        <family val="2"/>
      </rPr>
      <t>fins a 5 punts.</t>
    </r>
  </si>
  <si>
    <r>
      <t>2.3.</t>
    </r>
    <r>
      <rPr>
        <sz val="7"/>
        <color rgb="FF000000"/>
        <rFont val="Times New Roman"/>
        <family val="1"/>
      </rPr>
      <t xml:space="preserve"> </t>
    </r>
    <r>
      <rPr>
        <u/>
        <sz val="10"/>
        <color rgb="FF000000"/>
        <rFont val="Arial"/>
        <family val="2"/>
      </rPr>
      <t>Per a la instal.lació de diferencials rearmables fins a 10 punts</t>
    </r>
  </si>
  <si>
    <r>
      <t>2.2.</t>
    </r>
    <r>
      <rPr>
        <sz val="7"/>
        <color rgb="FF000000"/>
        <rFont val="Times New Roman"/>
        <family val="1"/>
      </rPr>
      <t xml:space="preserve"> </t>
    </r>
    <r>
      <rPr>
        <u/>
        <sz val="10"/>
        <color rgb="FF000000"/>
        <rFont val="Arial"/>
        <family val="2"/>
      </rPr>
      <t>Per la reducció del consum energètic i millora de la percepció lumínica fins a 20 punts</t>
    </r>
  </si>
  <si>
    <r>
      <t>2.1.    La ponderació màxima del criteri d'adjudicació del preu ofertat, fins a 25 punts</t>
    </r>
    <r>
      <rPr>
        <b/>
        <u/>
        <sz val="8"/>
        <color rgb="FF000000"/>
        <rFont val="Calibri"/>
        <family val="2"/>
        <scheme val="minor"/>
      </rPr>
      <t xml:space="preserve"> </t>
    </r>
  </si>
  <si>
    <t>El licitador ha d'omplir amb el valor de "baixa de servei" (%) la casella verda ( fila 34, columna C) i amb el valor de "baixa d'obra" (%) la casella blava ( fila 35, columna C); i automàticament, el full de càlcul donarà l'import de l'oferta del licitador ( fila 47, columna C)</t>
  </si>
  <si>
    <t>% a emplenar per l'empresa</t>
  </si>
  <si>
    <t>PRESSUPOST NET LICITACIÓ</t>
  </si>
  <si>
    <t>El licitador ha d'omplir amb el valor de "baixa de servei" (%) la casella verda ( fila 34, columna F) i amb el valor de "baixa d'obra" (%) la casella blava ( fila 35, columna F); i automàticament, el full de càlcul donarà l'import de l'oferta del licitador ( fila 47, columna F)</t>
  </si>
  <si>
    <t>El licitador ha d'omplir amb el valor de "baixa de servei" (%) la casella verda ( fila 34, columna I) i amb el valor de "baixa d'obra" (%) la casella blava ( fila 35, columna I); i automàticament, el full de càlcul donarà l'import de l'oferta del licitador ( fila 47, columna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</si>
</sst>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color rgb="FF000000"/>
      <name val="Times New Roman"/>
      <family val="1"/>
    </font>
    <font>
      <u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u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5" fillId="2" borderId="1" xfId="0" applyNumberFormat="1" applyFont="1" applyFill="1" applyBorder="1"/>
    <xf numFmtId="4" fontId="5" fillId="3" borderId="1" xfId="0" applyNumberFormat="1" applyFont="1" applyFill="1" applyBorder="1"/>
    <xf numFmtId="4" fontId="5" fillId="4" borderId="1" xfId="0" applyNumberFormat="1" applyFont="1" applyFill="1" applyBorder="1"/>
    <xf numFmtId="4" fontId="8" fillId="0" borderId="1" xfId="0" applyNumberFormat="1" applyFont="1" applyBorder="1"/>
    <xf numFmtId="4" fontId="5" fillId="0" borderId="1" xfId="0" applyNumberFormat="1" applyFont="1" applyBorder="1"/>
    <xf numFmtId="4" fontId="5" fillId="5" borderId="1" xfId="0" applyNumberFormat="1" applyFont="1" applyFill="1" applyBorder="1" applyProtection="1">
      <protection locked="0"/>
    </xf>
    <xf numFmtId="4" fontId="5" fillId="6" borderId="1" xfId="0" applyNumberFormat="1" applyFont="1" applyFill="1" applyBorder="1" applyProtection="1">
      <protection locked="0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5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9" fillId="7" borderId="0" xfId="0" applyFont="1" applyFill="1" applyAlignment="1">
      <alignment horizontal="center"/>
    </xf>
    <xf numFmtId="0" fontId="8" fillId="0" borderId="1" xfId="0" applyFont="1" applyBorder="1" applyAlignment="1">
      <alignment horizontal="right" wrapText="1"/>
    </xf>
    <xf numFmtId="0" fontId="6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5" fillId="0" borderId="12" xfId="0" applyFont="1" applyBorder="1" applyAlignment="1" applyProtection="1">
      <alignment vertical="top"/>
      <protection locked="0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left" wrapText="1"/>
    </xf>
    <xf numFmtId="0" fontId="5" fillId="8" borderId="0" xfId="0" applyFont="1" applyFill="1"/>
    <xf numFmtId="0" fontId="5" fillId="8" borderId="0" xfId="0" applyFont="1" applyFill="1" applyAlignment="1">
      <alignment horizontal="left" wrapText="1"/>
    </xf>
    <xf numFmtId="0" fontId="5" fillId="8" borderId="0" xfId="0" applyFont="1" applyFill="1" applyAlignment="1">
      <alignment horizontal="center"/>
    </xf>
    <xf numFmtId="4" fontId="5" fillId="8" borderId="0" xfId="0" applyNumberFormat="1" applyFont="1" applyFill="1"/>
    <xf numFmtId="4" fontId="8" fillId="8" borderId="0" xfId="0" applyNumberFormat="1" applyFont="1" applyFill="1"/>
    <xf numFmtId="0" fontId="0" fillId="8" borderId="0" xfId="0" applyFill="1"/>
    <xf numFmtId="0" fontId="9" fillId="7" borderId="0" xfId="0" applyFont="1" applyFill="1"/>
    <xf numFmtId="4" fontId="0" fillId="0" borderId="0" xfId="0" applyNumberFormat="1"/>
    <xf numFmtId="0" fontId="5" fillId="0" borderId="0" xfId="0" applyFont="1" applyAlignment="1">
      <alignment horizontal="left" wrapText="1"/>
    </xf>
    <xf numFmtId="0" fontId="9" fillId="7" borderId="0" xfId="0" applyFont="1" applyFill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view="pageLayout" topLeftCell="E1" zoomScale="130" zoomScaleNormal="70" zoomScalePageLayoutView="130" workbookViewId="0">
      <selection activeCell="H14" sqref="H14"/>
    </sheetView>
  </sheetViews>
  <sheetFormatPr defaultColWidth="8.7265625" defaultRowHeight="14.5" x14ac:dyDescent="0.35"/>
  <cols>
    <col min="1" max="1" width="11" customWidth="1"/>
    <col min="2" max="2" width="65.453125" customWidth="1"/>
    <col min="3" max="3" width="12.7265625" customWidth="1"/>
    <col min="4" max="4" width="10" style="49" customWidth="1"/>
    <col min="5" max="5" width="65.453125" customWidth="1"/>
    <col min="6" max="6" width="13.453125" customWidth="1"/>
    <col min="7" max="7" width="10" customWidth="1"/>
    <col min="8" max="8" width="65.453125" customWidth="1"/>
    <col min="9" max="9" width="13.7265625" customWidth="1"/>
    <col min="10" max="10" width="12.1796875" bestFit="1" customWidth="1"/>
  </cols>
  <sheetData>
    <row r="1" spans="1:9" x14ac:dyDescent="0.35">
      <c r="A1" s="25"/>
      <c r="B1" s="53" t="s">
        <v>0</v>
      </c>
      <c r="C1" s="53"/>
      <c r="D1" s="53" t="s">
        <v>43</v>
      </c>
      <c r="E1" s="53"/>
      <c r="F1" s="53"/>
      <c r="G1" s="50"/>
      <c r="H1" s="25" t="s">
        <v>44</v>
      </c>
      <c r="I1" s="25"/>
    </row>
    <row r="2" spans="1:9" x14ac:dyDescent="0.35">
      <c r="A2" s="27"/>
      <c r="B2" s="27" t="s">
        <v>54</v>
      </c>
      <c r="C2" s="6"/>
      <c r="D2" s="44"/>
      <c r="E2" s="27" t="s">
        <v>54</v>
      </c>
      <c r="F2" s="6"/>
      <c r="G2" s="6"/>
      <c r="H2" s="27" t="s">
        <v>54</v>
      </c>
      <c r="I2" s="6"/>
    </row>
    <row r="3" spans="1:9" ht="42" customHeight="1" x14ac:dyDescent="0.35">
      <c r="A3" s="43"/>
      <c r="B3" s="52" t="s">
        <v>55</v>
      </c>
      <c r="C3" s="52"/>
      <c r="D3" s="45"/>
      <c r="E3" s="52" t="s">
        <v>58</v>
      </c>
      <c r="F3" s="52"/>
      <c r="G3" s="43"/>
      <c r="H3" s="52" t="s">
        <v>59</v>
      </c>
      <c r="I3" s="52"/>
    </row>
    <row r="4" spans="1:9" ht="6" customHeight="1" x14ac:dyDescent="0.25">
      <c r="A4" s="6"/>
      <c r="B4" s="6"/>
      <c r="C4" s="6"/>
      <c r="D4" s="44"/>
      <c r="E4" s="6"/>
      <c r="F4" s="6"/>
      <c r="G4" s="43"/>
      <c r="H4" s="7"/>
      <c r="I4" s="7"/>
    </row>
    <row r="5" spans="1:9" ht="15" x14ac:dyDescent="0.25">
      <c r="A5" s="6"/>
      <c r="B5" s="28"/>
      <c r="C5" s="29" t="s">
        <v>42</v>
      </c>
      <c r="D5" s="46"/>
      <c r="E5" s="28"/>
      <c r="F5" s="29" t="s">
        <v>42</v>
      </c>
      <c r="G5" s="43"/>
      <c r="H5" s="28"/>
      <c r="I5" s="8" t="s">
        <v>42</v>
      </c>
    </row>
    <row r="6" spans="1:9" x14ac:dyDescent="0.35">
      <c r="A6" s="6"/>
      <c r="B6" s="28" t="s">
        <v>1</v>
      </c>
      <c r="C6" s="9">
        <v>1855721.817</v>
      </c>
      <c r="D6" s="47"/>
      <c r="E6" s="28" t="s">
        <v>1</v>
      </c>
      <c r="F6" s="9">
        <v>1967784.3671946549</v>
      </c>
      <c r="G6" s="43"/>
      <c r="H6" s="28" t="s">
        <v>1</v>
      </c>
      <c r="I6" s="9">
        <v>2365558.4849999999</v>
      </c>
    </row>
    <row r="7" spans="1:9" x14ac:dyDescent="0.35">
      <c r="A7" s="6"/>
      <c r="B7" s="24" t="s">
        <v>2</v>
      </c>
      <c r="C7" s="10">
        <v>480112.89</v>
      </c>
      <c r="D7" s="47"/>
      <c r="E7" s="24" t="s">
        <v>2</v>
      </c>
      <c r="F7" s="10">
        <v>466234.34726319573</v>
      </c>
      <c r="G7" s="43"/>
      <c r="H7" s="24" t="s">
        <v>2</v>
      </c>
      <c r="I7" s="10">
        <v>491249.64760000003</v>
      </c>
    </row>
    <row r="8" spans="1:9" ht="15" x14ac:dyDescent="0.25">
      <c r="A8" s="6"/>
      <c r="B8" s="24" t="s">
        <v>3</v>
      </c>
      <c r="C8" s="10">
        <v>91339.41</v>
      </c>
      <c r="D8" s="47"/>
      <c r="E8" s="24" t="s">
        <v>3</v>
      </c>
      <c r="F8" s="10">
        <v>99634.209849999985</v>
      </c>
      <c r="G8" s="43"/>
      <c r="H8" s="24" t="s">
        <v>3</v>
      </c>
      <c r="I8" s="10">
        <v>88150.77</v>
      </c>
    </row>
    <row r="9" spans="1:9" ht="15" x14ac:dyDescent="0.25">
      <c r="A9" s="6"/>
      <c r="B9" s="24" t="s">
        <v>4</v>
      </c>
      <c r="C9" s="11">
        <v>209284.44000000003</v>
      </c>
      <c r="D9" s="47"/>
      <c r="E9" s="24" t="s">
        <v>4</v>
      </c>
      <c r="F9" s="11">
        <v>166112.55149994808</v>
      </c>
      <c r="G9" s="43"/>
      <c r="H9" s="24" t="s">
        <v>4</v>
      </c>
      <c r="I9" s="11">
        <v>309011.63</v>
      </c>
    </row>
    <row r="10" spans="1:9" ht="15" x14ac:dyDescent="0.25">
      <c r="A10" s="6"/>
      <c r="B10" s="24" t="s">
        <v>5</v>
      </c>
      <c r="C10" s="9">
        <v>384600.57</v>
      </c>
      <c r="D10" s="47"/>
      <c r="E10" s="24" t="s">
        <v>5</v>
      </c>
      <c r="F10" s="9">
        <v>435494.37864999997</v>
      </c>
      <c r="G10" s="43"/>
      <c r="H10" s="24" t="s">
        <v>5</v>
      </c>
      <c r="I10" s="9">
        <v>518331.72</v>
      </c>
    </row>
    <row r="11" spans="1:9" ht="15" x14ac:dyDescent="0.25">
      <c r="A11" s="6"/>
      <c r="B11" s="24" t="s">
        <v>6</v>
      </c>
      <c r="C11" s="11">
        <v>74457.899999999994</v>
      </c>
      <c r="D11" s="47"/>
      <c r="E11" s="24" t="s">
        <v>6</v>
      </c>
      <c r="F11" s="11">
        <v>71746.720038987129</v>
      </c>
      <c r="G11" s="43"/>
      <c r="H11" s="24" t="s">
        <v>6</v>
      </c>
      <c r="I11" s="11">
        <v>127067.8</v>
      </c>
    </row>
    <row r="12" spans="1:9" x14ac:dyDescent="0.35">
      <c r="A12" s="6"/>
      <c r="B12" s="24" t="s">
        <v>7</v>
      </c>
      <c r="C12" s="9">
        <v>30505.42</v>
      </c>
      <c r="D12" s="47"/>
      <c r="E12" s="24" t="s">
        <v>7</v>
      </c>
      <c r="F12" s="9">
        <v>8861.7040218373932</v>
      </c>
      <c r="G12" s="43"/>
      <c r="H12" s="24" t="s">
        <v>7</v>
      </c>
      <c r="I12" s="9">
        <v>10906.93</v>
      </c>
    </row>
    <row r="13" spans="1:9" x14ac:dyDescent="0.35">
      <c r="A13" s="6"/>
      <c r="B13" s="24" t="s">
        <v>8</v>
      </c>
      <c r="C13" s="10">
        <v>16361.97</v>
      </c>
      <c r="D13" s="47"/>
      <c r="E13" s="24" t="s">
        <v>8</v>
      </c>
      <c r="F13" s="10">
        <v>2713.7821199999998</v>
      </c>
      <c r="G13" s="43"/>
      <c r="H13" s="24" t="s">
        <v>8</v>
      </c>
      <c r="I13" s="10">
        <v>9431.14</v>
      </c>
    </row>
    <row r="14" spans="1:9" ht="15" x14ac:dyDescent="0.25">
      <c r="A14" s="6"/>
      <c r="B14" s="24" t="s">
        <v>9</v>
      </c>
      <c r="C14" s="11">
        <v>11384.6</v>
      </c>
      <c r="D14" s="47"/>
      <c r="E14" s="24" t="s">
        <v>9</v>
      </c>
      <c r="F14" s="11">
        <v>7992.0436922661966</v>
      </c>
      <c r="G14" s="43"/>
      <c r="H14" s="24" t="s">
        <v>9</v>
      </c>
      <c r="I14" s="11">
        <v>9514.25</v>
      </c>
    </row>
    <row r="15" spans="1:9" ht="15" x14ac:dyDescent="0.25">
      <c r="A15" s="6"/>
      <c r="B15" s="24" t="s">
        <v>10</v>
      </c>
      <c r="C15" s="9">
        <v>4896.84</v>
      </c>
      <c r="D15" s="47"/>
      <c r="E15" s="24" t="s">
        <v>10</v>
      </c>
      <c r="F15" s="9">
        <v>1155.4113</v>
      </c>
      <c r="G15" s="43"/>
      <c r="H15" s="24" t="s">
        <v>10</v>
      </c>
      <c r="I15" s="9">
        <v>1277.6515000000002</v>
      </c>
    </row>
    <row r="16" spans="1:9" ht="15" x14ac:dyDescent="0.25">
      <c r="A16" s="6"/>
      <c r="B16" s="24" t="s">
        <v>11</v>
      </c>
      <c r="C16" s="11">
        <v>6899.9999999999991</v>
      </c>
      <c r="D16" s="47"/>
      <c r="E16" s="24" t="s">
        <v>11</v>
      </c>
      <c r="F16" s="11">
        <v>4682.9291666666659</v>
      </c>
      <c r="G16" s="43"/>
      <c r="H16" s="24" t="s">
        <v>11</v>
      </c>
      <c r="I16" s="11">
        <v>8000</v>
      </c>
    </row>
    <row r="17" spans="1:10" x14ac:dyDescent="0.35">
      <c r="A17" s="6"/>
      <c r="B17" s="26" t="s">
        <v>38</v>
      </c>
      <c r="C17" s="12">
        <f>SUM(C6:C16)</f>
        <v>3165565.8569999998</v>
      </c>
      <c r="D17" s="48"/>
      <c r="E17" s="26" t="s">
        <v>38</v>
      </c>
      <c r="F17" s="12">
        <f>SUM(F6:F16)</f>
        <v>3232412.4447975555</v>
      </c>
      <c r="G17" s="43"/>
      <c r="H17" s="26" t="s">
        <v>38</v>
      </c>
      <c r="I17" s="12">
        <f>SUM(I6:I16)</f>
        <v>3938500.0241000005</v>
      </c>
    </row>
    <row r="18" spans="1:10" ht="4.5" customHeight="1" x14ac:dyDescent="0.25">
      <c r="A18" s="6"/>
      <c r="B18" s="24"/>
      <c r="C18" s="13"/>
      <c r="D18" s="47"/>
      <c r="E18" s="24"/>
      <c r="F18" s="13"/>
      <c r="G18" s="43"/>
      <c r="H18" s="24"/>
      <c r="I18" s="13"/>
    </row>
    <row r="19" spans="1:10" x14ac:dyDescent="0.35">
      <c r="A19" s="6"/>
      <c r="B19" s="24" t="s">
        <v>12</v>
      </c>
      <c r="C19" s="9">
        <v>13131.4</v>
      </c>
      <c r="D19" s="47"/>
      <c r="E19" s="24" t="s">
        <v>12</v>
      </c>
      <c r="F19" s="9">
        <v>18168.099572832678</v>
      </c>
      <c r="G19" s="43"/>
      <c r="H19" s="24" t="s">
        <v>12</v>
      </c>
      <c r="I19" s="9">
        <v>23384.682618497503</v>
      </c>
    </row>
    <row r="20" spans="1:10" ht="15" x14ac:dyDescent="0.25">
      <c r="A20" s="6"/>
      <c r="B20" s="24" t="s">
        <v>13</v>
      </c>
      <c r="C20" s="10">
        <v>7390.32</v>
      </c>
      <c r="D20" s="47"/>
      <c r="E20" s="24" t="s">
        <v>13</v>
      </c>
      <c r="F20" s="10">
        <v>9624.6080000000002</v>
      </c>
      <c r="G20" s="43"/>
      <c r="H20" s="24" t="s">
        <v>13</v>
      </c>
      <c r="I20" s="10">
        <v>11601.09</v>
      </c>
    </row>
    <row r="21" spans="1:10" ht="15" x14ac:dyDescent="0.25">
      <c r="A21" s="6"/>
      <c r="B21" s="24" t="s">
        <v>14</v>
      </c>
      <c r="C21" s="10">
        <v>317837.96999999997</v>
      </c>
      <c r="D21" s="47"/>
      <c r="E21" s="24" t="s">
        <v>14</v>
      </c>
      <c r="F21" s="10">
        <v>269503.17039698281</v>
      </c>
      <c r="G21" s="43"/>
      <c r="H21" s="24" t="s">
        <v>14</v>
      </c>
      <c r="I21" s="10">
        <v>308273.33100000001</v>
      </c>
    </row>
    <row r="22" spans="1:10" ht="15" x14ac:dyDescent="0.25">
      <c r="A22" s="6"/>
      <c r="B22" s="24" t="s">
        <v>15</v>
      </c>
      <c r="C22" s="9">
        <v>10370.030000000001</v>
      </c>
      <c r="D22" s="47"/>
      <c r="E22" s="24" t="s">
        <v>15</v>
      </c>
      <c r="F22" s="9">
        <v>13297.428250000001</v>
      </c>
      <c r="G22" s="43"/>
      <c r="H22" s="24" t="s">
        <v>15</v>
      </c>
      <c r="I22" s="9">
        <v>16501.584374999999</v>
      </c>
    </row>
    <row r="23" spans="1:10" x14ac:dyDescent="0.35">
      <c r="A23" s="6"/>
      <c r="B23" s="26" t="s">
        <v>39</v>
      </c>
      <c r="C23" s="12">
        <f>SUM(C19:C22)</f>
        <v>348729.72</v>
      </c>
      <c r="D23" s="48"/>
      <c r="E23" s="26" t="s">
        <v>39</v>
      </c>
      <c r="F23" s="12">
        <f>SUM(F19:F22)</f>
        <v>310593.30621981551</v>
      </c>
      <c r="G23" s="43"/>
      <c r="H23" s="26" t="s">
        <v>39</v>
      </c>
      <c r="I23" s="12">
        <f>SUM(I19:I22)</f>
        <v>359760.68799349747</v>
      </c>
    </row>
    <row r="24" spans="1:10" ht="10" customHeight="1" x14ac:dyDescent="0.25">
      <c r="A24" s="6"/>
      <c r="B24" s="24"/>
      <c r="C24" s="13"/>
      <c r="D24" s="47"/>
      <c r="E24" s="24"/>
      <c r="F24" s="13"/>
      <c r="G24" s="43"/>
      <c r="H24" s="24"/>
      <c r="I24" s="13"/>
    </row>
    <row r="25" spans="1:10" x14ac:dyDescent="0.35">
      <c r="A25" s="6"/>
      <c r="B25" s="24" t="s">
        <v>40</v>
      </c>
      <c r="C25" s="11">
        <v>879922.80299999996</v>
      </c>
      <c r="D25" s="47"/>
      <c r="E25" s="24" t="s">
        <v>40</v>
      </c>
      <c r="F25" s="11">
        <v>962842.33585856936</v>
      </c>
      <c r="G25" s="43"/>
      <c r="H25" s="24" t="s">
        <v>40</v>
      </c>
      <c r="I25" s="11">
        <v>1056573.206</v>
      </c>
      <c r="J25" s="51"/>
    </row>
    <row r="26" spans="1:10" x14ac:dyDescent="0.35">
      <c r="A26" s="6"/>
      <c r="B26" s="26" t="s">
        <v>41</v>
      </c>
      <c r="C26" s="12">
        <f>C25</f>
        <v>879922.80299999996</v>
      </c>
      <c r="D26" s="48"/>
      <c r="E26" s="26" t="s">
        <v>41</v>
      </c>
      <c r="F26" s="12">
        <f>F25</f>
        <v>962842.33585856936</v>
      </c>
      <c r="G26" s="43"/>
      <c r="H26" s="26" t="s">
        <v>41</v>
      </c>
      <c r="I26" s="12">
        <f>I25</f>
        <v>1056573.206</v>
      </c>
    </row>
    <row r="27" spans="1:10" ht="6" customHeight="1" x14ac:dyDescent="0.35">
      <c r="A27" s="6"/>
      <c r="B27" s="23"/>
      <c r="C27" s="13"/>
      <c r="D27" s="47"/>
      <c r="E27" s="23"/>
      <c r="F27" s="13"/>
      <c r="G27" s="43"/>
      <c r="H27" s="23"/>
      <c r="I27" s="13"/>
    </row>
    <row r="28" spans="1:10" x14ac:dyDescent="0.35">
      <c r="A28" s="6"/>
      <c r="B28" s="26" t="s">
        <v>16</v>
      </c>
      <c r="C28" s="12">
        <f>SUM(C17,C23,C26)</f>
        <v>4394218.38</v>
      </c>
      <c r="D28" s="48"/>
      <c r="E28" s="26" t="s">
        <v>16</v>
      </c>
      <c r="F28" s="12">
        <f>SUM(F17,F23,F26)</f>
        <v>4505848.0868759407</v>
      </c>
      <c r="G28" s="43"/>
      <c r="H28" s="26" t="s">
        <v>16</v>
      </c>
      <c r="I28" s="12">
        <f>SUM(I17,I23,I26)</f>
        <v>5354833.9180934979</v>
      </c>
    </row>
    <row r="29" spans="1:10" ht="4.5" customHeight="1" x14ac:dyDescent="0.35">
      <c r="A29" s="6"/>
      <c r="B29" s="23"/>
      <c r="C29" s="13"/>
      <c r="D29" s="47"/>
      <c r="E29" s="23"/>
      <c r="F29" s="13"/>
      <c r="G29" s="43"/>
      <c r="H29" s="23"/>
      <c r="I29" s="13"/>
    </row>
    <row r="30" spans="1:10" ht="22" x14ac:dyDescent="0.35">
      <c r="A30" s="6"/>
      <c r="B30" s="22" t="s">
        <v>17</v>
      </c>
      <c r="C30" s="9">
        <f>SUM(C6,C10,C12,C15,C19,C22)</f>
        <v>2299226.0769999996</v>
      </c>
      <c r="D30" s="47"/>
      <c r="E30" s="22" t="s">
        <v>17</v>
      </c>
      <c r="F30" s="9">
        <f>SUM(F6,F10,F12,F15,F19,F22)</f>
        <v>2444761.3889893247</v>
      </c>
      <c r="G30" s="43"/>
      <c r="H30" s="22" t="s">
        <v>17</v>
      </c>
      <c r="I30" s="9">
        <f>SUM(I6,I10,I12,I15,I19,I22)</f>
        <v>2935961.0534934979</v>
      </c>
    </row>
    <row r="31" spans="1:10" x14ac:dyDescent="0.35">
      <c r="A31" s="6"/>
      <c r="B31" s="22" t="s">
        <v>18</v>
      </c>
      <c r="C31" s="10">
        <f>SUM(C7,C8,C13,C20,C21)</f>
        <v>913042.55999999994</v>
      </c>
      <c r="D31" s="47"/>
      <c r="E31" s="22" t="s">
        <v>18</v>
      </c>
      <c r="F31" s="10">
        <f>SUM(F7,F8,F13,F20,F21)</f>
        <v>847710.11763017857</v>
      </c>
      <c r="G31" s="43"/>
      <c r="H31" s="22" t="s">
        <v>18</v>
      </c>
      <c r="I31" s="10">
        <f>SUM(I7,I8,I13,I20,I21)</f>
        <v>908705.97860000003</v>
      </c>
    </row>
    <row r="32" spans="1:10" x14ac:dyDescent="0.35">
      <c r="A32" s="6"/>
      <c r="B32" s="22" t="s">
        <v>19</v>
      </c>
      <c r="C32" s="11">
        <f>SUM(C9,C11,C14,C16,C25)</f>
        <v>1181949.743</v>
      </c>
      <c r="D32" s="47"/>
      <c r="E32" s="22" t="s">
        <v>19</v>
      </c>
      <c r="F32" s="11">
        <f>SUM(F9,F11,F14,F16,F25)</f>
        <v>1213376.5802564374</v>
      </c>
      <c r="G32" s="43"/>
      <c r="H32" s="22" t="s">
        <v>19</v>
      </c>
      <c r="I32" s="11">
        <f>SUM(I9,I11,I14,I16,I25)</f>
        <v>1510166.8859999999</v>
      </c>
    </row>
    <row r="33" spans="1:9" ht="21.75" customHeight="1" x14ac:dyDescent="0.35">
      <c r="A33" s="32" t="s">
        <v>56</v>
      </c>
      <c r="B33" s="22" t="s">
        <v>20</v>
      </c>
      <c r="C33" s="14">
        <v>0</v>
      </c>
      <c r="D33" s="32" t="s">
        <v>56</v>
      </c>
      <c r="E33" s="21" t="s">
        <v>20</v>
      </c>
      <c r="F33" s="14">
        <v>0</v>
      </c>
      <c r="G33" s="32" t="s">
        <v>56</v>
      </c>
      <c r="H33" s="22" t="s">
        <v>20</v>
      </c>
      <c r="I33" s="14">
        <v>0</v>
      </c>
    </row>
    <row r="34" spans="1:9" ht="23.25" customHeight="1" x14ac:dyDescent="0.35">
      <c r="A34" s="32" t="s">
        <v>56</v>
      </c>
      <c r="B34" s="22" t="s">
        <v>21</v>
      </c>
      <c r="C34" s="15">
        <v>0</v>
      </c>
      <c r="D34" s="32" t="s">
        <v>56</v>
      </c>
      <c r="E34" s="21" t="s">
        <v>21</v>
      </c>
      <c r="F34" s="15">
        <v>0</v>
      </c>
      <c r="G34" s="32" t="s">
        <v>56</v>
      </c>
      <c r="H34" s="22" t="s">
        <v>21</v>
      </c>
      <c r="I34" s="15">
        <v>0</v>
      </c>
    </row>
    <row r="35" spans="1:9" x14ac:dyDescent="0.35">
      <c r="A35" s="6"/>
      <c r="B35" s="23" t="s">
        <v>22</v>
      </c>
      <c r="C35" s="13">
        <f>IF(C33&gt;0,(C31*-(C33/100))+C31,C31)</f>
        <v>913042.55999999994</v>
      </c>
      <c r="D35" s="47"/>
      <c r="E35" s="20" t="s">
        <v>22</v>
      </c>
      <c r="F35" s="13">
        <f>IF(F33&gt;0,(F31*-(F33/100))+F31,F31)</f>
        <v>847710.11763017857</v>
      </c>
      <c r="G35" s="43"/>
      <c r="H35" s="23" t="s">
        <v>49</v>
      </c>
      <c r="I35" s="13">
        <f>IF(I33&gt;0,(I31*-(I33/100))+I31,I31)</f>
        <v>908705.97860000003</v>
      </c>
    </row>
    <row r="36" spans="1:9" x14ac:dyDescent="0.35">
      <c r="A36" s="6"/>
      <c r="B36" s="23" t="s">
        <v>23</v>
      </c>
      <c r="C36" s="13">
        <f>IF(C34&gt;0,(C32*-(C34/100))+C32,C32)</f>
        <v>1181949.743</v>
      </c>
      <c r="D36" s="47"/>
      <c r="E36" s="20" t="s">
        <v>23</v>
      </c>
      <c r="F36" s="13">
        <f>IF(F34&gt;0,(F32*-(F34/100))+F32,F32)</f>
        <v>1213376.5802564374</v>
      </c>
      <c r="G36" s="43"/>
      <c r="H36" s="23" t="s">
        <v>50</v>
      </c>
      <c r="I36" s="13">
        <f>IF(I34&gt;0,(I32*-(I34/100))+I32,I32)</f>
        <v>1510166.8859999999</v>
      </c>
    </row>
    <row r="37" spans="1:9" x14ac:dyDescent="0.35">
      <c r="A37" s="6"/>
      <c r="B37" s="23" t="s">
        <v>24</v>
      </c>
      <c r="C37" s="13">
        <f>C30+C35+C36</f>
        <v>4394218.38</v>
      </c>
      <c r="D37" s="47"/>
      <c r="E37" s="20" t="s">
        <v>24</v>
      </c>
      <c r="F37" s="13">
        <f>F30+F35+F36</f>
        <v>4505848.0868759407</v>
      </c>
      <c r="G37" s="43"/>
      <c r="H37" s="23" t="s">
        <v>24</v>
      </c>
      <c r="I37" s="13">
        <f>I30+I35+I36</f>
        <v>5354833.9180934979</v>
      </c>
    </row>
    <row r="38" spans="1:9" x14ac:dyDescent="0.35">
      <c r="A38" s="6"/>
      <c r="B38" s="22" t="s">
        <v>25</v>
      </c>
      <c r="C38" s="13">
        <f>C28*0.01</f>
        <v>43942.183799999999</v>
      </c>
      <c r="D38" s="47"/>
      <c r="E38" s="21" t="s">
        <v>25</v>
      </c>
      <c r="F38" s="13">
        <f>F28*0.01</f>
        <v>45058.480868759405</v>
      </c>
      <c r="G38" s="43"/>
      <c r="H38" s="22" t="s">
        <v>25</v>
      </c>
      <c r="I38" s="13">
        <f>I28*0.01</f>
        <v>53548.339180934978</v>
      </c>
    </row>
    <row r="39" spans="1:9" x14ac:dyDescent="0.35">
      <c r="A39" s="6"/>
      <c r="B39" s="24" t="s">
        <v>26</v>
      </c>
      <c r="C39" s="13">
        <f>C37*0.02</f>
        <v>87884.367599999998</v>
      </c>
      <c r="D39" s="47"/>
      <c r="E39" s="18" t="s">
        <v>26</v>
      </c>
      <c r="F39" s="13">
        <f>F37*0.02</f>
        <v>90116.96173751881</v>
      </c>
      <c r="G39" s="43"/>
      <c r="H39" s="24" t="s">
        <v>26</v>
      </c>
      <c r="I39" s="13">
        <f>I37*0.02</f>
        <v>107096.67836186996</v>
      </c>
    </row>
    <row r="40" spans="1:9" x14ac:dyDescent="0.35">
      <c r="A40" s="6"/>
      <c r="B40" s="24" t="s">
        <v>27</v>
      </c>
      <c r="C40" s="13">
        <f>(C37+C38+C39)*0.13</f>
        <v>588385.84108199994</v>
      </c>
      <c r="D40" s="47"/>
      <c r="E40" s="18" t="s">
        <v>27</v>
      </c>
      <c r="F40" s="13">
        <f>(F37+F38+F39)*0.13</f>
        <v>603333.05883268849</v>
      </c>
      <c r="G40" s="43"/>
      <c r="H40" s="24" t="s">
        <v>27</v>
      </c>
      <c r="I40" s="13">
        <f>(I37+I38+I39)*0.13</f>
        <v>717012.26163271943</v>
      </c>
    </row>
    <row r="41" spans="1:9" x14ac:dyDescent="0.35">
      <c r="A41" s="6"/>
      <c r="B41" s="24" t="s">
        <v>28</v>
      </c>
      <c r="C41" s="13">
        <f>(C37+C38+C39)*0.06</f>
        <v>271562.69588399993</v>
      </c>
      <c r="D41" s="47"/>
      <c r="E41" s="18" t="s">
        <v>28</v>
      </c>
      <c r="F41" s="13">
        <f>(F37+F38+F39)*0.06</f>
        <v>278461.41176893318</v>
      </c>
      <c r="G41" s="43"/>
      <c r="H41" s="24" t="s">
        <v>28</v>
      </c>
      <c r="I41" s="13">
        <f>(I37+I38+I39)*0.06</f>
        <v>330928.73613817821</v>
      </c>
    </row>
    <row r="42" spans="1:9" x14ac:dyDescent="0.35">
      <c r="B42" s="24" t="s">
        <v>29</v>
      </c>
      <c r="C42" s="13">
        <f>C37+C38+C39+C40+C41</f>
        <v>5385993.4683659989</v>
      </c>
      <c r="D42" s="47"/>
      <c r="E42" s="18" t="s">
        <v>29</v>
      </c>
      <c r="F42" s="13">
        <f>F37+F38+F39+F40+F41</f>
        <v>5522818.0000838405</v>
      </c>
      <c r="G42" s="43"/>
      <c r="H42" s="24" t="s">
        <v>29</v>
      </c>
      <c r="I42" s="13">
        <f>I37+I38+I39+I40+I41</f>
        <v>6563419.9334072005</v>
      </c>
    </row>
    <row r="43" spans="1:9" x14ac:dyDescent="0.35">
      <c r="A43" s="6"/>
      <c r="B43" s="24" t="s">
        <v>30</v>
      </c>
      <c r="C43" s="13">
        <f>C42*0.21</f>
        <v>1131058.6283568598</v>
      </c>
      <c r="D43" s="47"/>
      <c r="E43" s="18" t="s">
        <v>30</v>
      </c>
      <c r="F43" s="13">
        <f>F42*0.21</f>
        <v>1159791.7800176064</v>
      </c>
      <c r="G43" s="43"/>
      <c r="H43" s="24" t="s">
        <v>30</v>
      </c>
      <c r="I43" s="13">
        <f>I42*0.21</f>
        <v>1378318.1860155121</v>
      </c>
    </row>
    <row r="44" spans="1:9" x14ac:dyDescent="0.35">
      <c r="A44" s="6"/>
      <c r="B44" s="26" t="s">
        <v>31</v>
      </c>
      <c r="C44" s="12">
        <f>C42+C43</f>
        <v>6517052.096722859</v>
      </c>
      <c r="D44" s="48"/>
      <c r="E44" s="19" t="s">
        <v>31</v>
      </c>
      <c r="F44" s="12">
        <f>F42+F43</f>
        <v>6682609.7801014464</v>
      </c>
      <c r="G44" s="43"/>
      <c r="H44" s="26" t="s">
        <v>31</v>
      </c>
      <c r="I44" s="12">
        <f>I42+I43</f>
        <v>7941738.1194227124</v>
      </c>
    </row>
    <row r="45" spans="1:9" ht="5.25" customHeight="1" x14ac:dyDescent="0.35">
      <c r="A45" s="6"/>
      <c r="B45" s="6"/>
      <c r="C45" s="6"/>
      <c r="D45" s="44"/>
      <c r="E45" s="7"/>
      <c r="F45" s="6"/>
      <c r="G45" s="43"/>
      <c r="H45" s="6"/>
      <c r="I45" s="6"/>
    </row>
    <row r="46" spans="1:9" x14ac:dyDescent="0.35">
      <c r="A46" s="32"/>
      <c r="B46" s="16" t="s">
        <v>32</v>
      </c>
      <c r="C46" s="17">
        <f>C42*3</f>
        <v>16157980.405097997</v>
      </c>
      <c r="D46" s="48"/>
      <c r="E46" s="30" t="s">
        <v>32</v>
      </c>
      <c r="F46" s="17">
        <f>F42*3</f>
        <v>16568454.00025152</v>
      </c>
      <c r="G46" s="43"/>
      <c r="H46" s="16" t="s">
        <v>32</v>
      </c>
      <c r="I46" s="17">
        <f>I42*3</f>
        <v>19690259.8002216</v>
      </c>
    </row>
    <row r="47" spans="1:9" x14ac:dyDescent="0.35">
      <c r="A47" s="32"/>
      <c r="B47" s="16" t="s">
        <v>57</v>
      </c>
      <c r="C47" s="17">
        <v>16157980.41</v>
      </c>
      <c r="D47" s="48"/>
      <c r="E47" s="16" t="s">
        <v>57</v>
      </c>
      <c r="F47" s="17">
        <v>16568454</v>
      </c>
      <c r="G47" s="43"/>
      <c r="H47" s="16" t="s">
        <v>57</v>
      </c>
      <c r="I47" s="17">
        <v>19690259.800000001</v>
      </c>
    </row>
    <row r="48" spans="1:9" x14ac:dyDescent="0.35">
      <c r="A48" s="31" t="s">
        <v>46</v>
      </c>
      <c r="B48" s="4"/>
      <c r="E48" s="31" t="s">
        <v>46</v>
      </c>
      <c r="G48" s="31" t="s">
        <v>46</v>
      </c>
    </row>
    <row r="49" spans="1:8" x14ac:dyDescent="0.35">
      <c r="A49" s="31" t="s">
        <v>47</v>
      </c>
      <c r="B49" s="4"/>
      <c r="E49" s="31" t="s">
        <v>47</v>
      </c>
      <c r="G49" s="31" t="s">
        <v>47</v>
      </c>
    </row>
    <row r="50" spans="1:8" x14ac:dyDescent="0.35">
      <c r="A50" s="31" t="s">
        <v>48</v>
      </c>
      <c r="B50" s="4"/>
      <c r="E50" s="31" t="s">
        <v>48</v>
      </c>
      <c r="G50" s="31" t="s">
        <v>48</v>
      </c>
    </row>
    <row r="51" spans="1:8" x14ac:dyDescent="0.35">
      <c r="B51" s="4"/>
      <c r="E51" s="4"/>
      <c r="H51" s="4"/>
    </row>
    <row r="52" spans="1:8" x14ac:dyDescent="0.35">
      <c r="B52" s="4"/>
    </row>
  </sheetData>
  <sheetProtection algorithmName="SHA-512" hashValue="/yMOe9cjFt0iSqwfyntw7fj4ORKFtlwgcuMJVhjwoZij5ZPfObGT5IM5mOP96MyUi30ST7SOvJCupufwsir4XQ==" saltValue="UzVwkMoli2XQWCMkqajuWA==" spinCount="100000" sheet="1" objects="1" scenarios="1" formatCells="0" formatColumns="0" formatRows="0" insertColumns="0" insertRows="0" deleteColumns="0" deleteRows="0"/>
  <mergeCells count="5">
    <mergeCell ref="E3:F3"/>
    <mergeCell ref="H3:I3"/>
    <mergeCell ref="B3:C3"/>
    <mergeCell ref="D1:F1"/>
    <mergeCell ref="B1:C1"/>
  </mergeCells>
  <pageMargins left="0.7" right="0.546875" top="0.75" bottom="0.75" header="0.3" footer="0.3"/>
  <pageSetup paperSize="9" orientation="portrait" r:id="rId1"/>
  <headerFooter>
    <oddHeader>&amp;L&amp;G
&amp;CAnnex II - 2.1. Oferta Econòmica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30"/>
  <sheetViews>
    <sheetView showGridLines="0" view="pageLayout" zoomScaleNormal="100" workbookViewId="0">
      <selection activeCell="E11" sqref="E11"/>
    </sheetView>
  </sheetViews>
  <sheetFormatPr defaultColWidth="8.7265625" defaultRowHeight="14.5" x14ac:dyDescent="0.35"/>
  <cols>
    <col min="1" max="1" width="7.54296875" customWidth="1"/>
    <col min="3" max="3" width="12.81640625" customWidth="1"/>
    <col min="5" max="5" width="19" customWidth="1"/>
    <col min="8" max="8" width="7.54296875" customWidth="1"/>
  </cols>
  <sheetData>
    <row r="4" spans="2:6" x14ac:dyDescent="0.35">
      <c r="B4" s="3" t="s">
        <v>53</v>
      </c>
    </row>
    <row r="6" spans="2:6" x14ac:dyDescent="0.35">
      <c r="B6" t="s">
        <v>37</v>
      </c>
      <c r="F6" t="s">
        <v>45</v>
      </c>
    </row>
    <row r="8" spans="2:6" x14ac:dyDescent="0.35">
      <c r="C8" s="2" t="s">
        <v>33</v>
      </c>
      <c r="D8" s="2" t="s">
        <v>34</v>
      </c>
      <c r="E8" s="2" t="s">
        <v>35</v>
      </c>
    </row>
    <row r="9" spans="2:6" x14ac:dyDescent="0.35">
      <c r="C9" s="2">
        <v>50</v>
      </c>
      <c r="D9" s="2">
        <v>4</v>
      </c>
      <c r="E9" s="5"/>
    </row>
    <row r="10" spans="2:6" x14ac:dyDescent="0.35">
      <c r="C10" s="2">
        <v>100</v>
      </c>
      <c r="D10" s="2">
        <v>8</v>
      </c>
      <c r="E10" s="5"/>
    </row>
    <row r="11" spans="2:6" x14ac:dyDescent="0.35">
      <c r="C11" s="2">
        <v>150</v>
      </c>
      <c r="D11" s="2">
        <v>12</v>
      </c>
      <c r="E11" s="5"/>
    </row>
    <row r="12" spans="2:6" x14ac:dyDescent="0.35">
      <c r="C12" s="2">
        <v>200</v>
      </c>
      <c r="D12" s="2">
        <v>16</v>
      </c>
      <c r="E12" s="5"/>
    </row>
    <row r="13" spans="2:6" x14ac:dyDescent="0.35">
      <c r="C13" s="2">
        <v>250</v>
      </c>
      <c r="D13" s="2">
        <v>20</v>
      </c>
      <c r="E13" s="5"/>
    </row>
    <row r="15" spans="2:6" x14ac:dyDescent="0.35">
      <c r="D15" s="1" t="s">
        <v>36</v>
      </c>
      <c r="E15" s="1">
        <f>IF(E9="X",D9,IF(E10="X",D10,IF(E11="X",D11,IF(E12="X",D12,IF(E13="X",D13,0)))))</f>
        <v>0</v>
      </c>
    </row>
    <row r="25" spans="2:7" x14ac:dyDescent="0.35">
      <c r="B25" s="33" t="s">
        <v>46</v>
      </c>
      <c r="C25" s="2"/>
      <c r="D25" s="54"/>
      <c r="E25" s="55"/>
      <c r="F25" s="55"/>
      <c r="G25" s="56"/>
    </row>
    <row r="26" spans="2:7" x14ac:dyDescent="0.35">
      <c r="B26" s="33" t="s">
        <v>47</v>
      </c>
      <c r="C26" s="2"/>
      <c r="D26" s="54"/>
      <c r="E26" s="55"/>
      <c r="F26" s="55"/>
      <c r="G26" s="56"/>
    </row>
    <row r="27" spans="2:7" x14ac:dyDescent="0.35">
      <c r="B27" s="42" t="s">
        <v>48</v>
      </c>
      <c r="C27" s="34"/>
      <c r="D27" s="34"/>
      <c r="E27" s="34"/>
      <c r="F27" s="34"/>
      <c r="G27" s="35"/>
    </row>
    <row r="28" spans="2:7" x14ac:dyDescent="0.35">
      <c r="B28" s="36"/>
      <c r="C28" s="37"/>
      <c r="D28" s="37"/>
      <c r="E28" s="37"/>
      <c r="F28" s="37"/>
      <c r="G28" s="38"/>
    </row>
    <row r="29" spans="2:7" x14ac:dyDescent="0.35">
      <c r="B29" s="36"/>
      <c r="C29" s="37"/>
      <c r="D29" s="37"/>
      <c r="E29" s="37"/>
      <c r="F29" s="37"/>
      <c r="G29" s="38"/>
    </row>
    <row r="30" spans="2:7" x14ac:dyDescent="0.35">
      <c r="B30" s="39"/>
      <c r="C30" s="40"/>
      <c r="D30" s="40"/>
      <c r="E30" s="40"/>
      <c r="F30" s="40"/>
      <c r="G30" s="41"/>
    </row>
  </sheetData>
  <sheetProtection algorithmName="SHA-512" hashValue="hj36U/nzBxznS2sabThRst/yC4U1gHl9VMpp45EsahqXkh3KDKUfDQVhHRD7BtAgSGPwlyg51JmMzIi2MpZ0xg==" saltValue="V0xWj8aWnPGeebYS4dZQFA==" spinCount="100000" sheet="1" objects="1" scenarios="1"/>
  <mergeCells count="2">
    <mergeCell ref="D25:G25"/>
    <mergeCell ref="D26:G26"/>
  </mergeCells>
  <pageMargins left="0.7" right="0.7" top="0.75" bottom="0.75" header="0.3" footer="0.3"/>
  <pageSetup paperSize="9" orientation="portrait" r:id="rId1"/>
  <headerFooter>
    <oddHeader xml:space="preserve">&amp;L&amp;G
&amp;CAnnex II - 2.2. Reducció consum i millora 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0"/>
  <sheetViews>
    <sheetView showGridLines="0" view="pageLayout" zoomScaleNormal="100" workbookViewId="0">
      <selection activeCell="E12" sqref="E12"/>
    </sheetView>
  </sheetViews>
  <sheetFormatPr defaultRowHeight="14.5" x14ac:dyDescent="0.35"/>
  <cols>
    <col min="5" max="5" width="18.7265625" customWidth="1"/>
  </cols>
  <sheetData>
    <row r="3" spans="1:8" ht="14.5" customHeight="1" x14ac:dyDescent="0.35">
      <c r="A3" s="57" t="s">
        <v>52</v>
      </c>
      <c r="B3" s="57"/>
      <c r="C3" s="57"/>
      <c r="D3" s="57"/>
      <c r="E3" s="57"/>
      <c r="F3" s="57"/>
      <c r="G3" s="57"/>
      <c r="H3" s="57"/>
    </row>
    <row r="4" spans="1:8" x14ac:dyDescent="0.35">
      <c r="A4" s="57"/>
      <c r="B4" s="57"/>
      <c r="C4" s="57"/>
      <c r="D4" s="57"/>
      <c r="E4" s="57"/>
      <c r="F4" s="57"/>
      <c r="G4" s="57"/>
      <c r="H4" s="57"/>
    </row>
    <row r="6" spans="1:8" x14ac:dyDescent="0.35">
      <c r="B6" t="s">
        <v>37</v>
      </c>
    </row>
    <row r="8" spans="1:8" x14ac:dyDescent="0.35">
      <c r="C8" s="2" t="s">
        <v>33</v>
      </c>
      <c r="D8" s="2" t="s">
        <v>34</v>
      </c>
      <c r="E8" s="2" t="s">
        <v>35</v>
      </c>
    </row>
    <row r="9" spans="1:8" x14ac:dyDescent="0.35">
      <c r="C9" s="2">
        <v>5</v>
      </c>
      <c r="D9" s="2">
        <v>2</v>
      </c>
      <c r="E9" s="5"/>
    </row>
    <row r="10" spans="1:8" x14ac:dyDescent="0.35">
      <c r="C10" s="2">
        <v>10</v>
      </c>
      <c r="D10" s="2">
        <v>4</v>
      </c>
      <c r="E10" s="5"/>
    </row>
    <row r="11" spans="1:8" x14ac:dyDescent="0.35">
      <c r="C11" s="2">
        <v>15</v>
      </c>
      <c r="D11" s="2">
        <v>6</v>
      </c>
      <c r="E11" s="5"/>
    </row>
    <row r="12" spans="1:8" x14ac:dyDescent="0.35">
      <c r="C12" s="2">
        <v>20</v>
      </c>
      <c r="D12" s="2">
        <v>8</v>
      </c>
      <c r="E12" s="5"/>
    </row>
    <row r="13" spans="1:8" x14ac:dyDescent="0.35">
      <c r="C13" s="2">
        <v>25</v>
      </c>
      <c r="D13" s="2">
        <v>10</v>
      </c>
      <c r="E13" s="5"/>
    </row>
    <row r="15" spans="1:8" x14ac:dyDescent="0.35">
      <c r="D15" s="1" t="s">
        <v>36</v>
      </c>
      <c r="E15" s="1">
        <f>IF(E9="X",D9,IF(E10="X",D10,IF(E11="X",D11,IF(E12="X",D12,IF(E13="X",D13,0)))))</f>
        <v>0</v>
      </c>
    </row>
    <row r="25" spans="2:8" x14ac:dyDescent="0.35">
      <c r="B25" s="33" t="s">
        <v>46</v>
      </c>
      <c r="C25" s="2"/>
      <c r="D25" s="54"/>
      <c r="E25" s="55"/>
      <c r="F25" s="55"/>
      <c r="G25" s="55"/>
      <c r="H25" s="56"/>
    </row>
    <row r="26" spans="2:8" x14ac:dyDescent="0.35">
      <c r="B26" s="33" t="s">
        <v>47</v>
      </c>
      <c r="C26" s="2"/>
      <c r="D26" s="54"/>
      <c r="E26" s="55"/>
      <c r="F26" s="55"/>
      <c r="G26" s="55"/>
      <c r="H26" s="56"/>
    </row>
    <row r="27" spans="2:8" x14ac:dyDescent="0.35">
      <c r="B27" s="42" t="s">
        <v>48</v>
      </c>
      <c r="C27" s="34"/>
      <c r="D27" s="34"/>
      <c r="E27" s="34"/>
      <c r="F27" s="34"/>
      <c r="G27" s="34"/>
      <c r="H27" s="35"/>
    </row>
    <row r="28" spans="2:8" x14ac:dyDescent="0.35">
      <c r="B28" s="36"/>
      <c r="C28" s="37"/>
      <c r="D28" s="37"/>
      <c r="E28" s="37"/>
      <c r="F28" s="37"/>
      <c r="G28" s="37"/>
      <c r="H28" s="38"/>
    </row>
    <row r="29" spans="2:8" x14ac:dyDescent="0.35">
      <c r="B29" s="36"/>
      <c r="C29" s="37"/>
      <c r="D29" s="37"/>
      <c r="E29" s="37"/>
      <c r="F29" s="37"/>
      <c r="G29" s="37"/>
      <c r="H29" s="38"/>
    </row>
    <row r="30" spans="2:8" x14ac:dyDescent="0.35">
      <c r="B30" s="39"/>
      <c r="C30" s="40"/>
      <c r="D30" s="40"/>
      <c r="E30" s="40"/>
      <c r="F30" s="40"/>
      <c r="G30" s="40"/>
      <c r="H30" s="41"/>
    </row>
  </sheetData>
  <sheetProtection algorithmName="SHA-512" hashValue="dDXp7uRij9Jt9q5V9DfXApHI1zmmjsYp2nA0feHytn5voBmRXcFvTgaa8dsU/WC/syZfxfY1Po7Y4r5YZ/HUqQ==" saltValue="a0Dq4OL5S0lAYKQw0y/8+w==" spinCount="100000" sheet="1" objects="1" scenarios="1"/>
  <mergeCells count="3">
    <mergeCell ref="A3:H4"/>
    <mergeCell ref="D25:H25"/>
    <mergeCell ref="D26:H26"/>
  </mergeCells>
  <pageMargins left="0.7" right="0.7" top="0.75" bottom="0.75" header="0.3" footer="0.3"/>
  <pageSetup paperSize="9" orientation="portrait" r:id="rId1"/>
  <headerFooter>
    <oddHeader xml:space="preserve">&amp;L&amp;G&amp;CAnnex II - 2.3. Diferencials rearmables
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showGridLines="0" tabSelected="1" view="pageLayout" zoomScaleNormal="100" workbookViewId="0">
      <selection activeCell="C8" sqref="C8"/>
    </sheetView>
  </sheetViews>
  <sheetFormatPr defaultColWidth="8.7265625" defaultRowHeight="14.5" x14ac:dyDescent="0.35"/>
  <cols>
    <col min="1" max="1" width="7.54296875" customWidth="1"/>
    <col min="4" max="4" width="12.54296875" customWidth="1"/>
    <col min="5" max="5" width="20.26953125" customWidth="1"/>
    <col min="8" max="8" width="7.54296875" customWidth="1"/>
  </cols>
  <sheetData>
    <row r="2" spans="2:8" x14ac:dyDescent="0.35">
      <c r="B2" s="57" t="s">
        <v>51</v>
      </c>
      <c r="C2" s="57"/>
      <c r="D2" s="57"/>
      <c r="E2" s="57"/>
      <c r="F2" s="57"/>
      <c r="G2" s="57"/>
      <c r="H2" s="57"/>
    </row>
    <row r="3" spans="2:8" x14ac:dyDescent="0.35">
      <c r="B3" s="57"/>
      <c r="C3" s="57"/>
      <c r="D3" s="57"/>
      <c r="E3" s="57"/>
      <c r="F3" s="57"/>
      <c r="G3" s="57"/>
      <c r="H3" s="57"/>
    </row>
    <row r="5" spans="2:8" x14ac:dyDescent="0.35">
      <c r="C5" t="s">
        <v>37</v>
      </c>
    </row>
    <row r="7" spans="2:8" x14ac:dyDescent="0.35">
      <c r="C7" s="2" t="s">
        <v>33</v>
      </c>
      <c r="D7" s="2" t="s">
        <v>34</v>
      </c>
      <c r="E7" s="2" t="s">
        <v>35</v>
      </c>
    </row>
    <row r="8" spans="2:8" ht="14.9" x14ac:dyDescent="0.4">
      <c r="C8" s="2">
        <v>10</v>
      </c>
      <c r="D8" s="2">
        <v>1</v>
      </c>
      <c r="E8" s="5"/>
    </row>
    <row r="9" spans="2:8" ht="14.9" x14ac:dyDescent="0.4">
      <c r="C9" s="2">
        <v>20</v>
      </c>
      <c r="D9" s="2">
        <v>2</v>
      </c>
      <c r="E9" s="5"/>
    </row>
    <row r="10" spans="2:8" ht="14.9" x14ac:dyDescent="0.4">
      <c r="C10" s="2">
        <v>30</v>
      </c>
      <c r="D10" s="2">
        <v>3</v>
      </c>
      <c r="E10" s="5"/>
    </row>
    <row r="11" spans="2:8" ht="14.9" x14ac:dyDescent="0.4">
      <c r="C11" s="2">
        <v>40</v>
      </c>
      <c r="D11" s="2">
        <v>4</v>
      </c>
      <c r="E11" s="5"/>
    </row>
    <row r="12" spans="2:8" ht="14.9" x14ac:dyDescent="0.4">
      <c r="C12" s="2">
        <v>50</v>
      </c>
      <c r="D12" s="2">
        <v>5</v>
      </c>
      <c r="E12" s="5"/>
    </row>
    <row r="14" spans="2:8" x14ac:dyDescent="0.35">
      <c r="D14" s="1" t="s">
        <v>36</v>
      </c>
      <c r="E14" s="1">
        <f>IF(E8="X",D8,IF(E9="X",D9,IF(E10="X",D10,IF(E11="X",D11,IF(E12="X",D12,0)))))</f>
        <v>0</v>
      </c>
    </row>
    <row r="25" spans="2:8" x14ac:dyDescent="0.35">
      <c r="B25" s="33" t="s">
        <v>46</v>
      </c>
      <c r="C25" s="2"/>
      <c r="D25" s="54"/>
      <c r="E25" s="55"/>
      <c r="F25" s="55"/>
      <c r="G25" s="55"/>
      <c r="H25" s="56"/>
    </row>
    <row r="26" spans="2:8" x14ac:dyDescent="0.35">
      <c r="B26" s="33" t="s">
        <v>47</v>
      </c>
      <c r="C26" s="2"/>
      <c r="D26" s="54"/>
      <c r="E26" s="55"/>
      <c r="F26" s="55"/>
      <c r="G26" s="55"/>
      <c r="H26" s="56"/>
    </row>
    <row r="27" spans="2:8" x14ac:dyDescent="0.35">
      <c r="B27" s="42" t="s">
        <v>48</v>
      </c>
      <c r="C27" s="34"/>
      <c r="D27" s="34"/>
      <c r="E27" s="34"/>
      <c r="F27" s="34"/>
      <c r="G27" s="34"/>
      <c r="H27" s="35"/>
    </row>
    <row r="28" spans="2:8" x14ac:dyDescent="0.35">
      <c r="B28" s="36"/>
      <c r="C28" s="37"/>
      <c r="D28" s="37"/>
      <c r="E28" s="37"/>
      <c r="F28" s="37"/>
      <c r="G28" s="37"/>
      <c r="H28" s="38"/>
    </row>
    <row r="29" spans="2:8" x14ac:dyDescent="0.35">
      <c r="B29" s="36"/>
      <c r="C29" s="37"/>
      <c r="D29" s="37"/>
      <c r="E29" s="37"/>
      <c r="F29" s="37"/>
      <c r="G29" s="37"/>
      <c r="H29" s="38"/>
    </row>
    <row r="30" spans="2:8" x14ac:dyDescent="0.35">
      <c r="B30" s="39"/>
      <c r="C30" s="40"/>
      <c r="D30" s="40"/>
      <c r="E30" s="40"/>
      <c r="F30" s="40"/>
      <c r="G30" s="40"/>
      <c r="H30" s="41"/>
    </row>
  </sheetData>
  <sheetProtection algorithmName="SHA-512" hashValue="I9yAgV3UbHaLC2tO3n5iznWI0ea8W75bsUDvioG6/ua8W6Ac9wfQB3O2XbG/elWsv14DDgAMrcPX486bjdmyMg==" saltValue="4ASLguVcW9ru4coqN2sjQw==" spinCount="100000" sheet="1" objects="1" scenarios="1"/>
  <mergeCells count="3">
    <mergeCell ref="D25:H25"/>
    <mergeCell ref="D26:H26"/>
    <mergeCell ref="B2:H3"/>
  </mergeCells>
  <pageMargins left="0.7" right="0.7" top="0.75" bottom="0.75" header="0.3" footer="0.3"/>
  <pageSetup paperSize="9" orientation="portrait" r:id="rId1"/>
  <headerFooter>
    <oddHeader>&amp;L&amp;G
&amp;CAnnex II - 2.4. Pintura de quadres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2.1.Oferta_Economica</vt:lpstr>
      <vt:lpstr>2.2. Reducció consum i millora </vt:lpstr>
      <vt:lpstr>2.3. Diferencials rearmables</vt:lpstr>
      <vt:lpstr>2.4. Pintura quadres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</dc:creator>
  <cp:lastModifiedBy>Ajuntament de Barcelona</cp:lastModifiedBy>
  <dcterms:created xsi:type="dcterms:W3CDTF">2025-05-18T17:38:51Z</dcterms:created>
  <dcterms:modified xsi:type="dcterms:W3CDTF">2025-06-16T15:35:16Z</dcterms:modified>
</cp:coreProperties>
</file>