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A0A2260-871D-4E4D-904E-44DD02550F2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otal Concurso Anual" sheetId="1" r:id="rId1"/>
    <sheet name="Anexo oferta económica" sheetId="3" r:id="rId2"/>
  </sheets>
  <externalReferences>
    <externalReference r:id="rId3"/>
  </externalReferences>
  <definedNames>
    <definedName name="_xlnm.Print_Area" localSheetId="1">'[1]Annex oferta econòmica'!$B$2:$Q$61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F33" i="1"/>
  <c r="I46" i="3"/>
  <c r="I45" i="3"/>
  <c r="I49" i="3"/>
  <c r="I50" i="3"/>
  <c r="I51" i="3"/>
  <c r="I52" i="3"/>
  <c r="I53" i="3"/>
  <c r="I48" i="3"/>
  <c r="I28" i="3" l="1"/>
  <c r="I27" i="3"/>
  <c r="I37" i="3"/>
  <c r="I38" i="3"/>
  <c r="I39" i="3"/>
  <c r="I40" i="3"/>
  <c r="I41" i="3"/>
  <c r="I42" i="3"/>
  <c r="I43" i="3"/>
  <c r="I44" i="3"/>
  <c r="I36" i="3"/>
  <c r="I32" i="3" l="1"/>
  <c r="I33" i="3"/>
  <c r="I34" i="3"/>
  <c r="I31" i="3"/>
  <c r="I54" i="3" l="1"/>
  <c r="I55" i="3" s="1"/>
  <c r="G26" i="1"/>
  <c r="G25" i="1"/>
  <c r="F31" i="1"/>
  <c r="G31" i="1" s="1"/>
  <c r="F32" i="1"/>
  <c r="G32" i="1" s="1"/>
  <c r="F34" i="1"/>
  <c r="G34" i="1" s="1"/>
  <c r="F30" i="1"/>
  <c r="G30" i="1" s="1"/>
  <c r="G18" i="1"/>
  <c r="G19" i="1"/>
  <c r="G20" i="1"/>
  <c r="G21" i="1"/>
  <c r="G22" i="1"/>
  <c r="G23" i="1"/>
  <c r="G24" i="1"/>
  <c r="G16" i="1"/>
  <c r="G5" i="1"/>
  <c r="G6" i="1"/>
  <c r="G7" i="1"/>
  <c r="G9" i="1"/>
  <c r="G8" i="1"/>
  <c r="G36" i="1" l="1"/>
  <c r="G10" i="1"/>
  <c r="G27" i="1"/>
  <c r="G38" i="1" l="1"/>
  <c r="G39" i="1" s="1"/>
</calcChain>
</file>

<file path=xl/sharedStrings.xml><?xml version="1.0" encoding="utf-8"?>
<sst xmlns="http://schemas.openxmlformats.org/spreadsheetml/2006/main" count="140" uniqueCount="99">
  <si>
    <t>Número de llamadas</t>
  </si>
  <si>
    <t>TOTAL LLAMADAS ANUALES DESDE FIJAS.</t>
  </si>
  <si>
    <t>Duración Total</t>
  </si>
  <si>
    <t>Interna en Móvil corporativo</t>
  </si>
  <si>
    <t>Externa en Móvil Vodafone</t>
  </si>
  <si>
    <t>Externa en Móvil no Vodafone</t>
  </si>
  <si>
    <t>Externa a Teléfono Fijo</t>
  </si>
  <si>
    <t>TOTAL LLAMADAS ANUALES DESDE MÓVILES</t>
  </si>
  <si>
    <t>Externa a líneas 902</t>
  </si>
  <si>
    <t>Establecimiento</t>
  </si>
  <si>
    <t>Coste por minuto</t>
  </si>
  <si>
    <t>IMPORTE</t>
  </si>
  <si>
    <t>Interna a móvil corporativo</t>
  </si>
  <si>
    <t>Interna a fijo corporativo</t>
  </si>
  <si>
    <t>Externa en Fijo Nacional</t>
  </si>
  <si>
    <t>SMS a Vodafone</t>
  </si>
  <si>
    <t>SMS a no Vodafone</t>
  </si>
  <si>
    <t>Llamadas internacional Europa(excepto Andorra)</t>
  </si>
  <si>
    <t>Roaming Emitido Zona 1 Europa</t>
  </si>
  <si>
    <t>Roaming Recibo Zona 1 Europa</t>
  </si>
  <si>
    <t>PRIMARIOS</t>
  </si>
  <si>
    <t>TOTAL CONCURSO</t>
  </si>
  <si>
    <t>TOTAL + IVA</t>
  </si>
  <si>
    <t>OTROS SERVICIOS</t>
  </si>
  <si>
    <t>Líneas analógicas</t>
  </si>
  <si>
    <t>ANUAL</t>
  </si>
  <si>
    <t>LLAMADAS DESDE FIJAS</t>
  </si>
  <si>
    <t>LLAMADAS DESDE MÓVILES</t>
  </si>
  <si>
    <t>Llamadas internacional Europa</t>
  </si>
  <si>
    <t>DESCRIPCIÓN CUOTAS</t>
  </si>
  <si>
    <t>DDI's</t>
  </si>
  <si>
    <t>Primarios</t>
  </si>
  <si>
    <t>Externa a Móvil mismo operador (Vodafone actualmente)</t>
  </si>
  <si>
    <t>Externa a Móvil distinto operador (Vodafone actualmente)</t>
  </si>
  <si>
    <t>SMS mismo operador (Vodafone actualmente)</t>
  </si>
  <si>
    <t>SMS a distinto operador (Vodafone actualmente)</t>
  </si>
  <si>
    <t>Externa a Teléfono Fijo (metropolitano, provincial, nacional)</t>
  </si>
  <si>
    <t>Externa a líneas 902 (tarificación especial)</t>
  </si>
  <si>
    <t>Líneas de fax virtuales</t>
  </si>
  <si>
    <t>Líneas de fax</t>
  </si>
  <si>
    <t>Tarifa plana 5G</t>
  </si>
  <si>
    <t>Tarifa plana 10Gb</t>
  </si>
  <si>
    <t>PRECIO UNITARIO OFERTA</t>
  </si>
  <si>
    <t>TÍTULO EXPEDIENTE:</t>
  </si>
  <si>
    <t>NÚMERO DE EXPEDIENTE:</t>
  </si>
  <si>
    <t>NOMBRE DE LA EMPRESA:</t>
  </si>
  <si>
    <t>DOMICILIO: C/.</t>
  </si>
  <si>
    <t>LOCALIDAD:</t>
  </si>
  <si>
    <t>TELÉFONO:</t>
  </si>
  <si>
    <t>CORREO ELECTRÓNICO:</t>
  </si>
  <si>
    <t>DATOS DEL FIRMANTE:</t>
  </si>
  <si>
    <t>NOMBRE Y APELLIDOS:</t>
  </si>
  <si>
    <t>DNI:</t>
  </si>
  <si>
    <t>CARGO:</t>
  </si>
  <si>
    <t>FIRMADO Y SELLADO:</t>
  </si>
  <si>
    <t>FECHA:</t>
  </si>
  <si>
    <t>OFERTA RELATIVA A LOS CRITERIOS CUANTIFICABLES AUTOMÁTICAMENTE</t>
  </si>
  <si>
    <t>CRITERIOS DE VALORACIÓN AUTOMÁTICOS</t>
  </si>
  <si>
    <t>VALOR REQUERIDO</t>
  </si>
  <si>
    <t>VALOR OFERTA</t>
  </si>
  <si>
    <t>Servicio de comunicaciones de voz fija y móvil para el Consorci Sanitari de l'Anoia</t>
  </si>
  <si>
    <t>ANEXO 2 PCAP Oferta Económica y otros criterios cuantificables de forma automática</t>
  </si>
  <si>
    <t>PRESUPUESTO DE LICITACIÓN</t>
  </si>
  <si>
    <t>PRESUPUESTO ANUAL DE LICITACIÓN sin IVA</t>
  </si>
  <si>
    <t>IVA 21</t>
  </si>
  <si>
    <t>PRECIO ESTABLECIMIENTO LLAMADA OFERTA con iva</t>
  </si>
  <si>
    <t>NÚMERO DE LLAMADAS ANUAL ESTIMADAS</t>
  </si>
  <si>
    <t>NÚMERO DE MINUTOS ANUAL QUERIDOS</t>
  </si>
  <si>
    <t>NÚMERO DE MESES ANUALES</t>
  </si>
  <si>
    <t>PRECIO MENSUAL OFERTA SIN IVA</t>
  </si>
  <si>
    <t>NÚMERO DE LLAMADAS ANUALES ESTIMADAS</t>
  </si>
  <si>
    <t>NÚMERO DE MINUTOS ANUALES ESTIMADOS</t>
  </si>
  <si>
    <r>
      <t>PRECIO</t>
    </r>
    <r>
      <rPr>
        <sz val="11"/>
        <color theme="1"/>
        <rFont val="Calibri"/>
        <family val="2"/>
        <scheme val="minor"/>
      </rPr>
      <t>MAXIMO DE LOS DDIS o PRIMARIOS</t>
    </r>
    <r>
      <rPr>
        <sz val="11"/>
        <rFont val="Calibri"/>
        <family val="2"/>
        <scheme val="minor"/>
      </rPr>
      <t>sin iva</t>
    </r>
  </si>
  <si>
    <t>IVA 21 del PRECIO ESTABLECIMIENTO</t>
  </si>
  <si>
    <t>IVA 21 DEL PRECIO MINUTO</t>
  </si>
  <si>
    <t>#Cantidad durante toda la duración del contrato estimado</t>
  </si>
  <si>
    <t>NÚMERO DE LÍNEAS ESTIMADAS</t>
  </si>
  <si>
    <t>PRECIO TOTAL Annual</t>
  </si>
  <si>
    <t>PRECIO TOTAL (2 años)</t>
  </si>
  <si>
    <t>PRECIO ESTABLECIMIENTO LLAMADA MÁXIMO</t>
  </si>
  <si>
    <t>PRECIO MINUTO MÁXIMO</t>
  </si>
  <si>
    <t>IVA 21 DEL PRECIO ESTABLECIMIENTO DE LLAMADA</t>
  </si>
  <si>
    <t>PRECIO ESTABLECIMIENTO LLAMADA OFERTA sin iva</t>
  </si>
  <si>
    <t>PRECIO MINUTO OFERTA sin IVA</t>
  </si>
  <si>
    <t>IVA 21 PRECIO MINUTO</t>
  </si>
  <si>
    <t>PRECIO MINUTO OFERTA con IVA</t>
  </si>
  <si>
    <t>IMPORTE ANUAL sin IVA</t>
  </si>
  <si>
    <t>IMPORTE ANUAL con IVA</t>
  </si>
  <si>
    <t>PRECIO ESTABLECIMIENTO LLAMADA OFERTA sin IVA</t>
  </si>
  <si>
    <t>PREUMENSUAL OFERTA sin IVA</t>
  </si>
  <si>
    <t>PREUMENSUAL OFERTA con IVA</t>
  </si>
  <si>
    <t>Tarifa plana mínimo 5Gb (o superior)</t>
  </si>
  <si>
    <t>Tarifa plana 20Gb</t>
  </si>
  <si>
    <t>Tarifa plana 50Gb</t>
  </si>
  <si>
    <t>17_CSA_2025</t>
  </si>
  <si>
    <t xml:space="preserve">INDICAR DIAS NATURALES
</t>
  </si>
  <si>
    <t>OFERTA ECONÓMICA DEL LICITADOR</t>
  </si>
  <si>
    <t>EN EL CASO DE DISCORDANCIA ENTRE AMBOS DOCUMENTOS, PREVALECERÁ EL DOCUMENTO EN CATALÁN</t>
  </si>
  <si>
    <t>Tiempo propuesto de implantación:
En 10 días naturales o menos: 15 puntos 
De 11 a 20 días naturales: 8 puntos 
Más de 21 días naturales: 3 puntos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</si>
</sst>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58">
    <xf numFmtId="0" fontId="0" fillId="0" borderId="0" xfId="0"/>
    <xf numFmtId="3" fontId="0" fillId="0" borderId="0" xfId="0" applyNumberFormat="1"/>
    <xf numFmtId="4" fontId="0" fillId="0" borderId="0" xfId="0" applyNumberFormat="1"/>
    <xf numFmtId="4" fontId="0" fillId="2" borderId="0" xfId="0" applyNumberFormat="1" applyFill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1" applyFont="1" applyAlignment="1">
      <alignment horizontal="center"/>
    </xf>
    <xf numFmtId="0" fontId="8" fillId="0" borderId="16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17" xfId="0" applyFont="1" applyBorder="1"/>
    <xf numFmtId="0" fontId="9" fillId="0" borderId="18" xfId="0" applyFont="1" applyBorder="1"/>
    <xf numFmtId="0" fontId="9" fillId="0" borderId="3" xfId="0" applyFont="1" applyBorder="1"/>
    <xf numFmtId="0" fontId="8" fillId="0" borderId="17" xfId="0" applyFont="1" applyBorder="1"/>
    <xf numFmtId="0" fontId="8" fillId="0" borderId="3" xfId="0" applyFont="1" applyBorder="1" applyAlignment="1">
      <alignment vertical="top"/>
    </xf>
    <xf numFmtId="0" fontId="8" fillId="0" borderId="19" xfId="0" applyFont="1" applyBorder="1" applyAlignment="1">
      <alignment vertical="center"/>
    </xf>
    <xf numFmtId="0" fontId="0" fillId="0" borderId="1" xfId="0" applyBorder="1"/>
    <xf numFmtId="0" fontId="8" fillId="0" borderId="1" xfId="0" applyFont="1" applyBorder="1" applyAlignment="1">
      <alignment wrapText="1"/>
    </xf>
    <xf numFmtId="0" fontId="0" fillId="0" borderId="8" xfId="0" applyBorder="1"/>
    <xf numFmtId="0" fontId="8" fillId="0" borderId="0" xfId="1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0" fillId="3" borderId="1" xfId="0" applyFill="1" applyBorder="1"/>
    <xf numFmtId="0" fontId="10" fillId="0" borderId="0" xfId="0" applyFont="1" applyAlignment="1">
      <alignment horizontal="center" vertical="center"/>
    </xf>
    <xf numFmtId="3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/>
    <xf numFmtId="0" fontId="0" fillId="4" borderId="1" xfId="0" applyFill="1" applyBorder="1"/>
    <xf numFmtId="0" fontId="0" fillId="3" borderId="18" xfId="0" applyFill="1" applyBorder="1"/>
    <xf numFmtId="0" fontId="0" fillId="6" borderId="23" xfId="0" applyFill="1" applyBorder="1"/>
    <xf numFmtId="3" fontId="1" fillId="4" borderId="23" xfId="0" applyNumberFormat="1" applyFont="1" applyFill="1" applyBorder="1" applyAlignment="1">
      <alignment horizontal="right"/>
    </xf>
    <xf numFmtId="0" fontId="2" fillId="0" borderId="1" xfId="0" applyFont="1" applyBorder="1"/>
    <xf numFmtId="4" fontId="0" fillId="0" borderId="1" xfId="0" applyNumberFormat="1" applyBorder="1"/>
    <xf numFmtId="0" fontId="0" fillId="3" borderId="1" xfId="0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/>
    </xf>
    <xf numFmtId="4" fontId="1" fillId="4" borderId="23" xfId="0" applyNumberFormat="1" applyFont="1" applyFill="1" applyBorder="1" applyAlignment="1">
      <alignment horizontal="right"/>
    </xf>
    <xf numFmtId="4" fontId="1" fillId="4" borderId="1" xfId="0" applyNumberFormat="1" applyFont="1" applyFill="1" applyBorder="1"/>
    <xf numFmtId="4" fontId="1" fillId="4" borderId="23" xfId="0" applyNumberFormat="1" applyFont="1" applyFill="1" applyBorder="1"/>
    <xf numFmtId="4" fontId="1" fillId="4" borderId="17" xfId="0" applyNumberFormat="1" applyFont="1" applyFill="1" applyBorder="1"/>
    <xf numFmtId="4" fontId="1" fillId="4" borderId="24" xfId="0" applyNumberFormat="1" applyFont="1" applyFill="1" applyBorder="1"/>
    <xf numFmtId="2" fontId="1" fillId="4" borderId="23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164" fontId="1" fillId="4" borderId="23" xfId="0" applyNumberFormat="1" applyFont="1" applyFill="1" applyBorder="1" applyAlignment="1">
      <alignment horizontal="right"/>
    </xf>
    <xf numFmtId="164" fontId="1" fillId="4" borderId="23" xfId="0" applyNumberFormat="1" applyFont="1" applyFill="1" applyBorder="1"/>
    <xf numFmtId="164" fontId="1" fillId="4" borderId="24" xfId="0" applyNumberFormat="1" applyFont="1" applyFill="1" applyBorder="1"/>
    <xf numFmtId="164" fontId="0" fillId="4" borderId="1" xfId="0" applyNumberFormat="1" applyFill="1" applyBorder="1"/>
    <xf numFmtId="164" fontId="1" fillId="4" borderId="1" xfId="0" applyNumberFormat="1" applyFont="1" applyFill="1" applyBorder="1"/>
    <xf numFmtId="164" fontId="1" fillId="4" borderId="17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4" fontId="1" fillId="4" borderId="24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0" fillId="0" borderId="3" xfId="0" applyBorder="1"/>
    <xf numFmtId="0" fontId="5" fillId="8" borderId="28" xfId="0" applyFont="1" applyFill="1" applyBorder="1" applyAlignment="1">
      <alignment horizontal="center" vertical="center" wrapText="1"/>
    </xf>
    <xf numFmtId="0" fontId="0" fillId="0" borderId="17" xfId="0" applyBorder="1"/>
    <xf numFmtId="0" fontId="5" fillId="8" borderId="29" xfId="0" applyFont="1" applyFill="1" applyBorder="1" applyAlignment="1">
      <alignment horizontal="center" vertical="center"/>
    </xf>
    <xf numFmtId="4" fontId="0" fillId="0" borderId="17" xfId="0" applyNumberFormat="1" applyBorder="1"/>
    <xf numFmtId="4" fontId="0" fillId="0" borderId="3" xfId="0" applyNumberFormat="1" applyBorder="1"/>
    <xf numFmtId="0" fontId="5" fillId="9" borderId="28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5" fillId="9" borderId="30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/>
    </xf>
    <xf numFmtId="4" fontId="13" fillId="0" borderId="20" xfId="0" applyNumberFormat="1" applyFont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8" xfId="0" applyBorder="1"/>
    <xf numFmtId="0" fontId="0" fillId="0" borderId="30" xfId="0" applyBorder="1"/>
    <xf numFmtId="0" fontId="5" fillId="9" borderId="30" xfId="0" applyFont="1" applyFill="1" applyBorder="1" applyAlignment="1">
      <alignment horizontal="center" vertical="center"/>
    </xf>
    <xf numFmtId="165" fontId="0" fillId="4" borderId="1" xfId="0" applyNumberFormat="1" applyFill="1" applyBorder="1"/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10" borderId="0" xfId="0" applyFill="1"/>
    <xf numFmtId="0" fontId="14" fillId="10" borderId="0" xfId="0" applyFont="1" applyFill="1"/>
    <xf numFmtId="0" fontId="15" fillId="10" borderId="0" xfId="0" applyFont="1" applyFill="1"/>
    <xf numFmtId="0" fontId="5" fillId="8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8" fillId="4" borderId="4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wrapText="1"/>
    </xf>
    <xf numFmtId="0" fontId="5" fillId="0" borderId="12" xfId="0" applyFont="1" applyBorder="1" applyAlignment="1">
      <alignment wrapText="1"/>
    </xf>
    <xf numFmtId="0" fontId="0" fillId="6" borderId="23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3" borderId="22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5" fillId="7" borderId="23" xfId="0" applyFont="1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7" fillId="5" borderId="13" xfId="1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/>
    </xf>
    <xf numFmtId="0" fontId="7" fillId="5" borderId="15" xfId="1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3" borderId="16" xfId="1" applyFont="1" applyFill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/>
    </xf>
    <xf numFmtId="0" fontId="8" fillId="3" borderId="26" xfId="1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nex%20oferta%20econ&#242;mic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oferta econòmic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9"/>
  <sheetViews>
    <sheetView workbookViewId="0">
      <selection activeCell="J21" sqref="J21"/>
    </sheetView>
  </sheetViews>
  <sheetFormatPr baseColWidth="10" defaultRowHeight="15" x14ac:dyDescent="0.25"/>
  <cols>
    <col min="2" max="2" width="46.5703125" customWidth="1"/>
    <col min="3" max="3" width="22.42578125" customWidth="1"/>
    <col min="4" max="4" width="16" customWidth="1"/>
    <col min="6" max="6" width="13.7109375" customWidth="1"/>
  </cols>
  <sheetData>
    <row r="2" spans="2:7" x14ac:dyDescent="0.25">
      <c r="B2" t="s">
        <v>1</v>
      </c>
    </row>
    <row r="4" spans="2:7" x14ac:dyDescent="0.25">
      <c r="C4" t="s">
        <v>0</v>
      </c>
      <c r="D4" t="s">
        <v>2</v>
      </c>
      <c r="E4" t="s">
        <v>9</v>
      </c>
      <c r="F4" t="s">
        <v>10</v>
      </c>
      <c r="G4" t="s">
        <v>11</v>
      </c>
    </row>
    <row r="5" spans="2:7" x14ac:dyDescent="0.25">
      <c r="B5" t="s">
        <v>3</v>
      </c>
      <c r="C5" s="4">
        <v>163176</v>
      </c>
      <c r="D5" s="4">
        <v>171272</v>
      </c>
      <c r="E5">
        <v>0</v>
      </c>
      <c r="F5">
        <v>0</v>
      </c>
      <c r="G5" s="2">
        <f t="shared" ref="G5:G7" si="0">C5*E5+D5*F5</f>
        <v>0</v>
      </c>
    </row>
    <row r="6" spans="2:7" x14ac:dyDescent="0.25">
      <c r="B6" t="s">
        <v>4</v>
      </c>
      <c r="C6" s="4">
        <v>23676</v>
      </c>
      <c r="D6" s="4">
        <v>64896</v>
      </c>
      <c r="E6">
        <v>1.2E-2</v>
      </c>
      <c r="F6">
        <v>1.4999999999999999E-2</v>
      </c>
      <c r="G6" s="2">
        <f t="shared" si="0"/>
        <v>1257.5519999999999</v>
      </c>
    </row>
    <row r="7" spans="2:7" x14ac:dyDescent="0.25">
      <c r="B7" t="s">
        <v>5</v>
      </c>
      <c r="C7" s="4">
        <v>170832</v>
      </c>
      <c r="D7" s="4">
        <v>465300</v>
      </c>
      <c r="E7">
        <v>0</v>
      </c>
      <c r="F7">
        <v>0.03</v>
      </c>
      <c r="G7" s="2">
        <f t="shared" si="0"/>
        <v>13959</v>
      </c>
    </row>
    <row r="8" spans="2:7" x14ac:dyDescent="0.25">
      <c r="B8" t="s">
        <v>6</v>
      </c>
      <c r="C8" s="4">
        <v>77952</v>
      </c>
      <c r="D8" s="4">
        <v>214512</v>
      </c>
      <c r="E8">
        <v>0</v>
      </c>
      <c r="F8">
        <v>4.4999999999999997E-3</v>
      </c>
      <c r="G8" s="2">
        <f>C8*E8+D8*F8</f>
        <v>965.30399999999997</v>
      </c>
    </row>
    <row r="9" spans="2:7" x14ac:dyDescent="0.25">
      <c r="B9" t="s">
        <v>8</v>
      </c>
      <c r="C9" s="4">
        <v>3672</v>
      </c>
      <c r="D9" s="4">
        <v>10188</v>
      </c>
      <c r="E9">
        <v>0.09</v>
      </c>
      <c r="F9">
        <v>0.08</v>
      </c>
      <c r="G9" s="2">
        <f>C9*E9+D9*F9</f>
        <v>1145.52</v>
      </c>
    </row>
    <row r="10" spans="2:7" x14ac:dyDescent="0.25">
      <c r="G10" s="3">
        <f>SUM(G5:G9)</f>
        <v>17327.376</v>
      </c>
    </row>
    <row r="11" spans="2:7" x14ac:dyDescent="0.25">
      <c r="B11" t="s">
        <v>20</v>
      </c>
      <c r="C11" s="1">
        <v>3</v>
      </c>
      <c r="G11" s="2">
        <v>0</v>
      </c>
    </row>
    <row r="12" spans="2:7" x14ac:dyDescent="0.25">
      <c r="G12" s="2"/>
    </row>
    <row r="13" spans="2:7" x14ac:dyDescent="0.25">
      <c r="B13" t="s">
        <v>7</v>
      </c>
      <c r="G13" s="2"/>
    </row>
    <row r="14" spans="2:7" x14ac:dyDescent="0.25">
      <c r="G14" s="2"/>
    </row>
    <row r="15" spans="2:7" x14ac:dyDescent="0.25">
      <c r="C15" t="s">
        <v>0</v>
      </c>
      <c r="D15" t="s">
        <v>2</v>
      </c>
      <c r="E15" t="s">
        <v>9</v>
      </c>
      <c r="F15" t="s">
        <v>10</v>
      </c>
      <c r="G15" t="s">
        <v>11</v>
      </c>
    </row>
    <row r="16" spans="2:7" x14ac:dyDescent="0.25">
      <c r="B16" t="s">
        <v>12</v>
      </c>
      <c r="C16" s="4">
        <v>84984</v>
      </c>
      <c r="D16" s="4">
        <v>110856</v>
      </c>
      <c r="E16">
        <v>0</v>
      </c>
      <c r="F16">
        <v>0</v>
      </c>
      <c r="G16" s="2">
        <f t="shared" ref="G16:G24" si="1">C16*E16+D16*F16</f>
        <v>0</v>
      </c>
    </row>
    <row r="17" spans="2:7" x14ac:dyDescent="0.25">
      <c r="B17" t="s">
        <v>13</v>
      </c>
      <c r="C17" s="4">
        <v>54036</v>
      </c>
      <c r="D17" s="4">
        <v>70668</v>
      </c>
      <c r="E17">
        <v>0</v>
      </c>
      <c r="F17">
        <v>0</v>
      </c>
      <c r="G17" s="2">
        <v>0</v>
      </c>
    </row>
    <row r="18" spans="2:7" x14ac:dyDescent="0.25">
      <c r="B18" t="s">
        <v>4</v>
      </c>
      <c r="C18" s="4">
        <v>12108</v>
      </c>
      <c r="D18" s="4">
        <v>32016</v>
      </c>
      <c r="E18">
        <v>0</v>
      </c>
      <c r="F18">
        <v>1.4999999999999999E-2</v>
      </c>
      <c r="G18" s="2">
        <f t="shared" si="1"/>
        <v>480.24</v>
      </c>
    </row>
    <row r="19" spans="2:7" x14ac:dyDescent="0.25">
      <c r="B19" t="s">
        <v>5</v>
      </c>
      <c r="C19" s="4">
        <v>50604</v>
      </c>
      <c r="D19" s="4">
        <v>144096</v>
      </c>
      <c r="E19">
        <v>0</v>
      </c>
      <c r="F19">
        <v>0.03</v>
      </c>
      <c r="G19" s="2">
        <f t="shared" si="1"/>
        <v>4322.88</v>
      </c>
    </row>
    <row r="20" spans="2:7" x14ac:dyDescent="0.25">
      <c r="B20" t="s">
        <v>14</v>
      </c>
      <c r="C20" s="4">
        <v>10812</v>
      </c>
      <c r="D20" s="4">
        <v>31284</v>
      </c>
      <c r="E20">
        <v>0</v>
      </c>
      <c r="F20">
        <v>2.3E-2</v>
      </c>
      <c r="G20" s="2">
        <f t="shared" si="1"/>
        <v>719.53200000000004</v>
      </c>
    </row>
    <row r="21" spans="2:7" x14ac:dyDescent="0.25">
      <c r="B21" t="s">
        <v>8</v>
      </c>
      <c r="C21" s="4">
        <v>1056</v>
      </c>
      <c r="D21" s="4">
        <v>2340</v>
      </c>
      <c r="E21">
        <v>0.03</v>
      </c>
      <c r="F21">
        <v>9.8000000000000004E-2</v>
      </c>
      <c r="G21" s="2">
        <f t="shared" si="1"/>
        <v>261</v>
      </c>
    </row>
    <row r="22" spans="2:7" x14ac:dyDescent="0.25">
      <c r="B22" t="s">
        <v>17</v>
      </c>
      <c r="C22" s="5">
        <v>36</v>
      </c>
      <c r="D22" s="5">
        <v>72</v>
      </c>
      <c r="E22">
        <v>0</v>
      </c>
      <c r="F22">
        <v>0.108</v>
      </c>
      <c r="G22" s="2">
        <f t="shared" si="1"/>
        <v>7.7759999999999998</v>
      </c>
    </row>
    <row r="23" spans="2:7" x14ac:dyDescent="0.25">
      <c r="B23" t="s">
        <v>18</v>
      </c>
      <c r="C23" s="5">
        <v>48</v>
      </c>
      <c r="D23" s="5">
        <v>120</v>
      </c>
      <c r="E23">
        <v>0.245</v>
      </c>
      <c r="F23">
        <v>0.72499999999999998</v>
      </c>
      <c r="G23" s="2">
        <f t="shared" si="1"/>
        <v>98.76</v>
      </c>
    </row>
    <row r="24" spans="2:7" x14ac:dyDescent="0.25">
      <c r="B24" t="s">
        <v>19</v>
      </c>
      <c r="C24" s="5">
        <v>48</v>
      </c>
      <c r="D24" s="5">
        <v>276</v>
      </c>
      <c r="E24">
        <v>0.245</v>
      </c>
      <c r="F24">
        <v>0.72499999999999998</v>
      </c>
      <c r="G24" s="2">
        <f t="shared" si="1"/>
        <v>211.85999999999999</v>
      </c>
    </row>
    <row r="25" spans="2:7" x14ac:dyDescent="0.25">
      <c r="B25" t="s">
        <v>15</v>
      </c>
      <c r="C25" s="5">
        <v>180</v>
      </c>
      <c r="D25" s="6"/>
      <c r="F25">
        <v>4.4999999999999998E-2</v>
      </c>
      <c r="G25" s="2">
        <f>C25*F25</f>
        <v>8.1</v>
      </c>
    </row>
    <row r="26" spans="2:7" x14ac:dyDescent="0.25">
      <c r="B26" t="s">
        <v>16</v>
      </c>
      <c r="C26" s="5">
        <v>312</v>
      </c>
      <c r="D26" s="6"/>
      <c r="F26">
        <v>4.4999999999999998E-2</v>
      </c>
      <c r="G26" s="2">
        <f>C26*F26</f>
        <v>14.04</v>
      </c>
    </row>
    <row r="27" spans="2:7" x14ac:dyDescent="0.25">
      <c r="G27" s="3">
        <f>SUM(G16:G26)</f>
        <v>6124.1880000000001</v>
      </c>
    </row>
    <row r="29" spans="2:7" x14ac:dyDescent="0.25">
      <c r="B29" t="s">
        <v>23</v>
      </c>
      <c r="F29" t="s">
        <v>25</v>
      </c>
    </row>
    <row r="30" spans="2:7" x14ac:dyDescent="0.25">
      <c r="B30" t="s">
        <v>40</v>
      </c>
      <c r="C30">
        <v>60</v>
      </c>
      <c r="E30">
        <v>7.5</v>
      </c>
      <c r="F30" s="2">
        <f>E30*12</f>
        <v>90</v>
      </c>
      <c r="G30" s="2">
        <f>F30*C30</f>
        <v>5400</v>
      </c>
    </row>
    <row r="31" spans="2:7" x14ac:dyDescent="0.25">
      <c r="B31" t="s">
        <v>41</v>
      </c>
      <c r="C31">
        <v>5</v>
      </c>
      <c r="E31">
        <v>11.25</v>
      </c>
      <c r="F31" s="2">
        <f t="shared" ref="F31:F34" si="2">E31*12</f>
        <v>135</v>
      </c>
      <c r="G31" s="2">
        <f>F31*C31</f>
        <v>675</v>
      </c>
    </row>
    <row r="32" spans="2:7" x14ac:dyDescent="0.25">
      <c r="B32" t="s">
        <v>92</v>
      </c>
      <c r="C32">
        <v>1</v>
      </c>
      <c r="E32">
        <v>12.5</v>
      </c>
      <c r="F32" s="2">
        <f t="shared" si="2"/>
        <v>150</v>
      </c>
      <c r="G32" s="2">
        <f>F32*C32</f>
        <v>150</v>
      </c>
    </row>
    <row r="33" spans="2:7" x14ac:dyDescent="0.25">
      <c r="B33" t="s">
        <v>93</v>
      </c>
      <c r="C33">
        <v>1</v>
      </c>
      <c r="E33">
        <v>13.75</v>
      </c>
      <c r="F33" s="2">
        <f t="shared" si="2"/>
        <v>165</v>
      </c>
      <c r="G33" s="2">
        <f>F33*C33</f>
        <v>165</v>
      </c>
    </row>
    <row r="34" spans="2:7" x14ac:dyDescent="0.25">
      <c r="B34" t="s">
        <v>24</v>
      </c>
      <c r="C34">
        <v>11</v>
      </c>
      <c r="E34">
        <v>9</v>
      </c>
      <c r="F34" s="2">
        <f t="shared" si="2"/>
        <v>108</v>
      </c>
      <c r="G34" s="2">
        <f>F34*C34</f>
        <v>1188</v>
      </c>
    </row>
    <row r="35" spans="2:7" x14ac:dyDescent="0.25">
      <c r="B35" t="s">
        <v>39</v>
      </c>
      <c r="C35">
        <v>6</v>
      </c>
      <c r="E35">
        <v>15</v>
      </c>
      <c r="F35" s="2">
        <v>10.102</v>
      </c>
      <c r="G35" s="2">
        <v>727.36</v>
      </c>
    </row>
    <row r="36" spans="2:7" x14ac:dyDescent="0.25">
      <c r="G36" s="3">
        <f>SUM(G30:G35)</f>
        <v>8305.36</v>
      </c>
    </row>
    <row r="38" spans="2:7" x14ac:dyDescent="0.25">
      <c r="F38" t="s">
        <v>21</v>
      </c>
      <c r="G38" s="2">
        <f>G10+G27+G11+G36</f>
        <v>31756.923999999999</v>
      </c>
    </row>
    <row r="39" spans="2:7" x14ac:dyDescent="0.25">
      <c r="F39" t="s">
        <v>22</v>
      </c>
      <c r="G39" s="2">
        <f>G38*1.21</f>
        <v>38425.878039999996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64"/>
  <sheetViews>
    <sheetView tabSelected="1" topLeftCell="A47" zoomScale="70" zoomScaleNormal="70" workbookViewId="0">
      <selection activeCell="B61" sqref="B61:C61"/>
    </sheetView>
  </sheetViews>
  <sheetFormatPr baseColWidth="10" defaultRowHeight="15" x14ac:dyDescent="0.25"/>
  <cols>
    <col min="2" max="2" width="56.28515625" customWidth="1"/>
    <col min="3" max="3" width="18.28515625" customWidth="1"/>
    <col min="4" max="4" width="17.7109375" customWidth="1"/>
    <col min="5" max="5" width="21.28515625" customWidth="1"/>
    <col min="6" max="8" width="18.85546875" customWidth="1"/>
    <col min="9" max="9" width="30.28515625" customWidth="1"/>
    <col min="10" max="12" width="26.7109375" customWidth="1"/>
    <col min="13" max="16" width="28.28515625" customWidth="1"/>
    <col min="17" max="17" width="30.85546875" customWidth="1"/>
  </cols>
  <sheetData>
    <row r="1" spans="2:21" ht="15.75" thickBot="1" x14ac:dyDescent="0.3"/>
    <row r="2" spans="2:21" ht="21" thickBot="1" x14ac:dyDescent="0.35">
      <c r="B2" s="140" t="s">
        <v>61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2"/>
      <c r="R2" s="12"/>
      <c r="S2" s="12"/>
      <c r="T2" s="12"/>
      <c r="U2" s="12"/>
    </row>
    <row r="3" spans="2:21" ht="15.75" thickBot="1" x14ac:dyDescent="0.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</row>
    <row r="4" spans="2:21" ht="48" customHeight="1" thickBot="1" x14ac:dyDescent="0.3">
      <c r="B4" s="13" t="s">
        <v>43</v>
      </c>
      <c r="C4" s="143" t="s">
        <v>60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5"/>
      <c r="R4" s="14"/>
      <c r="S4" s="14"/>
      <c r="T4" s="14"/>
      <c r="U4" s="14"/>
    </row>
    <row r="5" spans="2:21" x14ac:dyDescent="0.25">
      <c r="B5" s="21" t="s">
        <v>44</v>
      </c>
      <c r="C5" s="146" t="s">
        <v>94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8"/>
      <c r="R5" s="15"/>
      <c r="S5" s="15"/>
      <c r="T5" s="15"/>
      <c r="U5" s="15"/>
    </row>
    <row r="6" spans="2:21" x14ac:dyDescent="0.25">
      <c r="B6" s="22" t="s">
        <v>45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</row>
    <row r="7" spans="2:21" x14ac:dyDescent="0.25">
      <c r="B7" s="16" t="s">
        <v>46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</row>
    <row r="8" spans="2:21" x14ac:dyDescent="0.25">
      <c r="B8" s="17" t="s">
        <v>47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</row>
    <row r="9" spans="2:21" x14ac:dyDescent="0.25">
      <c r="B9" s="17" t="s">
        <v>48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</row>
    <row r="10" spans="2:21" x14ac:dyDescent="0.25">
      <c r="B10" s="18" t="s">
        <v>49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2:21" x14ac:dyDescent="0.25">
      <c r="B11" s="19" t="s">
        <v>50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</row>
    <row r="12" spans="2:21" x14ac:dyDescent="0.25">
      <c r="B12" s="17" t="s">
        <v>51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</row>
    <row r="13" spans="2:21" x14ac:dyDescent="0.25">
      <c r="B13" s="17" t="s">
        <v>52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2:21" x14ac:dyDescent="0.25">
      <c r="B14" s="17" t="s">
        <v>53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2:21" x14ac:dyDescent="0.25">
      <c r="B15" s="20" t="s">
        <v>54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2:21" x14ac:dyDescent="0.25">
      <c r="B16" s="23" t="s">
        <v>55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2:17" ht="14.25" customHeight="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ht="15" customHeight="1" x14ac:dyDescent="0.25">
      <c r="F18" s="28"/>
      <c r="G18" s="28"/>
      <c r="H18" s="28"/>
      <c r="I18" s="28"/>
      <c r="J18" s="7"/>
      <c r="K18" s="7"/>
      <c r="L18" s="7"/>
      <c r="M18" s="7"/>
      <c r="N18" s="7"/>
      <c r="O18" s="7"/>
      <c r="P18" s="7"/>
      <c r="Q18" s="7"/>
    </row>
    <row r="19" spans="2:17" ht="15" customHeight="1" x14ac:dyDescent="0.25">
      <c r="F19" s="28"/>
      <c r="G19" s="28"/>
      <c r="H19" s="28"/>
      <c r="I19" s="28"/>
      <c r="J19" s="7"/>
      <c r="K19" s="7"/>
      <c r="L19" s="7"/>
      <c r="M19" s="7"/>
      <c r="N19" s="7"/>
      <c r="O19" s="7"/>
      <c r="P19" s="7"/>
      <c r="Q19" s="7"/>
    </row>
    <row r="20" spans="2:17" ht="15" customHeight="1" x14ac:dyDescent="0.25">
      <c r="F20" s="28"/>
      <c r="G20" s="28"/>
      <c r="H20" s="28"/>
      <c r="I20" s="28"/>
      <c r="J20" s="7"/>
      <c r="K20" s="7"/>
      <c r="L20" s="7"/>
      <c r="M20" s="7"/>
      <c r="N20" s="7"/>
      <c r="O20" s="7"/>
      <c r="P20" s="7"/>
      <c r="Q20" s="7"/>
    </row>
    <row r="21" spans="2:17" ht="15" customHeight="1" x14ac:dyDescent="0.25">
      <c r="F21" s="28"/>
      <c r="G21" s="28"/>
      <c r="H21" s="28"/>
      <c r="I21" s="28"/>
      <c r="J21" s="7"/>
      <c r="K21" s="7"/>
      <c r="L21" s="7"/>
      <c r="M21" s="7"/>
      <c r="N21" s="7"/>
      <c r="O21" s="7"/>
      <c r="P21" s="7"/>
      <c r="Q21" s="7"/>
    </row>
    <row r="22" spans="2:17" ht="15" customHeight="1" thickBot="1" x14ac:dyDescent="0.3">
      <c r="F22" s="28"/>
      <c r="G22" s="28"/>
      <c r="H22" s="28"/>
      <c r="I22" s="28"/>
      <c r="J22" s="7"/>
      <c r="K22" s="7"/>
      <c r="L22" s="7"/>
      <c r="M22" s="7"/>
      <c r="N22" s="7"/>
      <c r="O22" s="7"/>
      <c r="P22" s="7"/>
      <c r="Q22" s="7"/>
    </row>
    <row r="23" spans="2:17" ht="15" customHeight="1" x14ac:dyDescent="0.25">
      <c r="D23" s="24"/>
      <c r="E23" s="136" t="s">
        <v>62</v>
      </c>
      <c r="F23" s="137"/>
      <c r="G23" s="137"/>
      <c r="H23" s="137"/>
      <c r="I23" s="137"/>
      <c r="J23" s="116" t="s">
        <v>96</v>
      </c>
      <c r="K23" s="117"/>
      <c r="L23" s="117"/>
      <c r="M23" s="117"/>
      <c r="N23" s="117"/>
      <c r="O23" s="117"/>
      <c r="P23" s="117"/>
      <c r="Q23" s="118"/>
    </row>
    <row r="24" spans="2:17" ht="24" customHeight="1" thickBot="1" x14ac:dyDescent="0.3">
      <c r="D24" s="24"/>
      <c r="E24" s="138"/>
      <c r="F24" s="139"/>
      <c r="G24" s="139"/>
      <c r="H24" s="139"/>
      <c r="I24" s="139"/>
      <c r="J24" s="119"/>
      <c r="K24" s="120"/>
      <c r="L24" s="120"/>
      <c r="M24" s="120"/>
      <c r="N24" s="120"/>
      <c r="O24" s="120"/>
      <c r="P24" s="120"/>
      <c r="Q24" s="121"/>
    </row>
    <row r="25" spans="2:17" ht="1.5" customHeight="1" thickBot="1" x14ac:dyDescent="0.3">
      <c r="D25" s="24"/>
      <c r="J25" s="119"/>
      <c r="K25" s="120"/>
      <c r="L25" s="120"/>
      <c r="M25" s="120"/>
      <c r="N25" s="120"/>
      <c r="O25" s="120"/>
      <c r="P25" s="120"/>
      <c r="Q25" s="122"/>
    </row>
    <row r="26" spans="2:17" ht="57.75" customHeight="1" thickBot="1" x14ac:dyDescent="0.3">
      <c r="B26" s="27" t="s">
        <v>29</v>
      </c>
      <c r="C26" s="123" t="s">
        <v>75</v>
      </c>
      <c r="D26" s="124"/>
      <c r="E26" s="127" t="s">
        <v>72</v>
      </c>
      <c r="F26" s="128"/>
      <c r="G26" s="129"/>
      <c r="H26" s="55" t="s">
        <v>64</v>
      </c>
      <c r="I26" s="54" t="s">
        <v>63</v>
      </c>
      <c r="J26" s="155" t="s">
        <v>42</v>
      </c>
      <c r="K26" s="156"/>
      <c r="L26" s="156"/>
      <c r="M26" s="156"/>
      <c r="N26" s="156"/>
      <c r="O26" s="157"/>
      <c r="P26" s="97" t="s">
        <v>86</v>
      </c>
      <c r="Q26" s="98"/>
    </row>
    <row r="27" spans="2:17" x14ac:dyDescent="0.25">
      <c r="B27" s="32" t="s">
        <v>30</v>
      </c>
      <c r="C27" s="125">
        <v>182</v>
      </c>
      <c r="D27" s="126"/>
      <c r="E27" s="130">
        <v>0</v>
      </c>
      <c r="F27" s="131"/>
      <c r="G27" s="103"/>
      <c r="H27" s="34"/>
      <c r="I27" s="45">
        <f>E27*C27 + G27*D27</f>
        <v>0</v>
      </c>
      <c r="J27" s="36"/>
      <c r="K27" s="36"/>
      <c r="L27" s="36"/>
      <c r="M27" s="22"/>
      <c r="N27" s="22"/>
      <c r="O27" s="22"/>
      <c r="P27" s="22"/>
      <c r="Q27" s="37"/>
    </row>
    <row r="28" spans="2:17" ht="15.75" thickBot="1" x14ac:dyDescent="0.3">
      <c r="B28" s="32" t="s">
        <v>31</v>
      </c>
      <c r="C28" s="125">
        <v>3</v>
      </c>
      <c r="D28" s="126"/>
      <c r="E28" s="125">
        <v>0</v>
      </c>
      <c r="F28" s="131"/>
      <c r="G28" s="103"/>
      <c r="H28" s="34"/>
      <c r="I28" s="45">
        <f>(E28*C28 + G28*D28)*12</f>
        <v>0</v>
      </c>
      <c r="J28" s="65"/>
      <c r="K28" s="65"/>
      <c r="L28" s="65"/>
      <c r="M28" s="68"/>
      <c r="N28" s="68"/>
      <c r="O28" s="68"/>
      <c r="P28" s="68"/>
      <c r="Q28" s="70"/>
    </row>
    <row r="29" spans="2:17" ht="45.75" customHeight="1" thickBot="1" x14ac:dyDescent="0.3">
      <c r="B29" s="27" t="s">
        <v>26</v>
      </c>
      <c r="C29" s="53" t="s">
        <v>70</v>
      </c>
      <c r="D29" s="59" t="s">
        <v>71</v>
      </c>
      <c r="E29" s="60" t="s">
        <v>79</v>
      </c>
      <c r="F29" s="61" t="s">
        <v>73</v>
      </c>
      <c r="G29" s="60" t="s">
        <v>80</v>
      </c>
      <c r="H29" s="56" t="s">
        <v>74</v>
      </c>
      <c r="I29" s="54" t="s">
        <v>63</v>
      </c>
      <c r="J29" s="72" t="s">
        <v>82</v>
      </c>
      <c r="K29" s="73" t="s">
        <v>81</v>
      </c>
      <c r="L29" s="74" t="s">
        <v>65</v>
      </c>
      <c r="M29" s="67" t="s">
        <v>83</v>
      </c>
      <c r="N29" s="69" t="s">
        <v>84</v>
      </c>
      <c r="O29" s="76" t="s">
        <v>85</v>
      </c>
      <c r="P29" s="78" t="s">
        <v>86</v>
      </c>
      <c r="Q29" s="77" t="s">
        <v>87</v>
      </c>
    </row>
    <row r="30" spans="2:17" x14ac:dyDescent="0.25">
      <c r="B30" s="32" t="s">
        <v>3</v>
      </c>
      <c r="C30" s="29">
        <v>163176</v>
      </c>
      <c r="D30" s="29">
        <v>171272</v>
      </c>
      <c r="E30" s="39">
        <v>0</v>
      </c>
      <c r="F30" s="39"/>
      <c r="G30" s="46">
        <v>0</v>
      </c>
      <c r="H30" s="35"/>
      <c r="I30" s="45">
        <v>0</v>
      </c>
      <c r="J30" s="66"/>
      <c r="K30" s="66"/>
      <c r="L30" s="66"/>
      <c r="M30" s="66"/>
      <c r="N30" s="66"/>
      <c r="O30" s="66"/>
      <c r="P30" s="66"/>
      <c r="Q30" s="71"/>
    </row>
    <row r="31" spans="2:17" x14ac:dyDescent="0.25">
      <c r="B31" s="32" t="s">
        <v>32</v>
      </c>
      <c r="C31" s="29">
        <v>23676</v>
      </c>
      <c r="D31" s="29">
        <v>64896</v>
      </c>
      <c r="E31" s="39">
        <v>0</v>
      </c>
      <c r="F31" s="39"/>
      <c r="G31" s="46">
        <v>1.4999999999999999E-2</v>
      </c>
      <c r="H31" s="35"/>
      <c r="I31" s="45">
        <f>E31*C31 + G31*D31</f>
        <v>973.43999999999994</v>
      </c>
      <c r="J31" s="22"/>
      <c r="K31" s="22"/>
      <c r="L31" s="22"/>
      <c r="M31" s="22"/>
      <c r="N31" s="22"/>
      <c r="O31" s="22"/>
      <c r="P31" s="22"/>
      <c r="Q31" s="37"/>
    </row>
    <row r="32" spans="2:17" x14ac:dyDescent="0.25">
      <c r="B32" s="32" t="s">
        <v>33</v>
      </c>
      <c r="C32" s="29">
        <v>170832</v>
      </c>
      <c r="D32" s="29">
        <v>465300</v>
      </c>
      <c r="E32" s="39">
        <v>0</v>
      </c>
      <c r="F32" s="39"/>
      <c r="G32" s="46">
        <v>0.03</v>
      </c>
      <c r="H32" s="35"/>
      <c r="I32" s="45">
        <f t="shared" ref="I32:I34" si="0">E32*C32 + G32*D32</f>
        <v>13959</v>
      </c>
      <c r="J32" s="22"/>
      <c r="K32" s="22"/>
      <c r="L32" s="22"/>
      <c r="M32" s="22"/>
      <c r="N32" s="22"/>
      <c r="O32" s="22"/>
      <c r="P32" s="22"/>
      <c r="Q32" s="37"/>
    </row>
    <row r="33" spans="2:17" x14ac:dyDescent="0.25">
      <c r="B33" s="32" t="s">
        <v>36</v>
      </c>
      <c r="C33" s="29">
        <v>77952</v>
      </c>
      <c r="D33" s="29">
        <v>214512</v>
      </c>
      <c r="E33" s="39">
        <v>0</v>
      </c>
      <c r="F33" s="39"/>
      <c r="G33" s="46">
        <v>1.0999999999999999E-2</v>
      </c>
      <c r="H33" s="35"/>
      <c r="I33" s="45">
        <f t="shared" si="0"/>
        <v>2359.6320000000001</v>
      </c>
      <c r="J33" s="22"/>
      <c r="K33" s="22"/>
      <c r="L33" s="22"/>
      <c r="M33" s="22"/>
      <c r="N33" s="22"/>
      <c r="O33" s="22"/>
      <c r="P33" s="22"/>
      <c r="Q33" s="37"/>
    </row>
    <row r="34" spans="2:17" ht="15.75" thickBot="1" x14ac:dyDescent="0.3">
      <c r="B34" s="32" t="s">
        <v>37</v>
      </c>
      <c r="C34" s="29">
        <v>3672</v>
      </c>
      <c r="D34" s="29">
        <v>10188</v>
      </c>
      <c r="E34" s="39">
        <v>0.15</v>
      </c>
      <c r="F34" s="39"/>
      <c r="G34" s="46">
        <v>0.43</v>
      </c>
      <c r="H34" s="35"/>
      <c r="I34" s="45">
        <f t="shared" si="0"/>
        <v>4931.6400000000003</v>
      </c>
      <c r="J34" s="68"/>
      <c r="K34" s="68"/>
      <c r="L34" s="68"/>
      <c r="M34" s="68"/>
      <c r="N34" s="68"/>
      <c r="O34" s="68"/>
      <c r="P34" s="68"/>
      <c r="Q34" s="70"/>
    </row>
    <row r="35" spans="2:17" ht="55.5" customHeight="1" thickBot="1" x14ac:dyDescent="0.3">
      <c r="B35" s="27" t="s">
        <v>27</v>
      </c>
      <c r="C35" s="53" t="s">
        <v>66</v>
      </c>
      <c r="D35" s="53" t="s">
        <v>67</v>
      </c>
      <c r="E35" s="38" t="s">
        <v>79</v>
      </c>
      <c r="F35" s="61" t="s">
        <v>73</v>
      </c>
      <c r="G35" s="38" t="s">
        <v>80</v>
      </c>
      <c r="H35" s="56" t="s">
        <v>74</v>
      </c>
      <c r="I35" s="54" t="s">
        <v>63</v>
      </c>
      <c r="J35" s="72" t="s">
        <v>88</v>
      </c>
      <c r="K35" s="73" t="s">
        <v>81</v>
      </c>
      <c r="L35" s="74" t="s">
        <v>65</v>
      </c>
      <c r="M35" s="67" t="s">
        <v>83</v>
      </c>
      <c r="N35" s="69" t="s">
        <v>84</v>
      </c>
      <c r="O35" s="76" t="s">
        <v>85</v>
      </c>
      <c r="P35" s="78" t="s">
        <v>86</v>
      </c>
      <c r="Q35" s="77" t="s">
        <v>87</v>
      </c>
    </row>
    <row r="36" spans="2:17" x14ac:dyDescent="0.25">
      <c r="B36" s="32" t="s">
        <v>12</v>
      </c>
      <c r="C36" s="29">
        <v>84984</v>
      </c>
      <c r="D36" s="29">
        <v>110856</v>
      </c>
      <c r="E36" s="46">
        <v>0</v>
      </c>
      <c r="F36" s="39"/>
      <c r="G36" s="47">
        <v>0</v>
      </c>
      <c r="H36" s="40"/>
      <c r="I36" s="40">
        <f>E36*C36 + G36*D36</f>
        <v>0</v>
      </c>
      <c r="J36" s="66"/>
      <c r="K36" s="66"/>
      <c r="L36" s="66"/>
      <c r="M36" s="66"/>
      <c r="N36" s="66"/>
      <c r="O36" s="66"/>
      <c r="P36" s="66"/>
      <c r="Q36" s="71"/>
    </row>
    <row r="37" spans="2:17" x14ac:dyDescent="0.25">
      <c r="B37" s="32" t="s">
        <v>13</v>
      </c>
      <c r="C37" s="29">
        <v>54036</v>
      </c>
      <c r="D37" s="29">
        <v>70668</v>
      </c>
      <c r="E37" s="46">
        <v>0</v>
      </c>
      <c r="F37" s="39"/>
      <c r="G37" s="47">
        <v>0</v>
      </c>
      <c r="H37" s="40"/>
      <c r="I37" s="40">
        <f t="shared" ref="I37:I44" si="1">E37*C37 + G37*D37</f>
        <v>0</v>
      </c>
      <c r="J37" s="22"/>
      <c r="K37" s="22"/>
      <c r="L37" s="22"/>
      <c r="M37" s="22"/>
      <c r="N37" s="22"/>
      <c r="O37" s="22"/>
      <c r="P37" s="22"/>
      <c r="Q37" s="37"/>
    </row>
    <row r="38" spans="2:17" x14ac:dyDescent="0.25">
      <c r="B38" s="32" t="s">
        <v>32</v>
      </c>
      <c r="C38" s="29">
        <v>12108</v>
      </c>
      <c r="D38" s="29">
        <v>32016</v>
      </c>
      <c r="E38" s="46">
        <v>0</v>
      </c>
      <c r="F38" s="39"/>
      <c r="G38" s="47">
        <v>1.4999999999999999E-2</v>
      </c>
      <c r="H38" s="40"/>
      <c r="I38" s="40">
        <f t="shared" si="1"/>
        <v>480.24</v>
      </c>
      <c r="J38" s="22"/>
      <c r="K38" s="22"/>
      <c r="L38" s="22"/>
      <c r="M38" s="22"/>
      <c r="N38" s="22"/>
      <c r="O38" s="22"/>
      <c r="P38" s="22"/>
      <c r="Q38" s="37"/>
    </row>
    <row r="39" spans="2:17" x14ac:dyDescent="0.25">
      <c r="B39" s="32" t="s">
        <v>33</v>
      </c>
      <c r="C39" s="29">
        <v>50604</v>
      </c>
      <c r="D39" s="29">
        <v>144096</v>
      </c>
      <c r="E39" s="46">
        <v>0</v>
      </c>
      <c r="F39" s="39"/>
      <c r="G39" s="47">
        <v>0.03</v>
      </c>
      <c r="H39" s="40"/>
      <c r="I39" s="40">
        <f t="shared" si="1"/>
        <v>4322.88</v>
      </c>
      <c r="J39" s="22"/>
      <c r="K39" s="22"/>
      <c r="L39" s="22"/>
      <c r="M39" s="22"/>
      <c r="N39" s="22"/>
      <c r="O39" s="22"/>
      <c r="P39" s="22"/>
      <c r="Q39" s="37"/>
    </row>
    <row r="40" spans="2:17" x14ac:dyDescent="0.25">
      <c r="B40" s="32" t="s">
        <v>14</v>
      </c>
      <c r="C40" s="29">
        <v>10812</v>
      </c>
      <c r="D40" s="29">
        <v>31284</v>
      </c>
      <c r="E40" s="46">
        <v>0</v>
      </c>
      <c r="F40" s="39"/>
      <c r="G40" s="47">
        <v>2.3E-2</v>
      </c>
      <c r="H40" s="40"/>
      <c r="I40" s="40">
        <f t="shared" si="1"/>
        <v>719.53200000000004</v>
      </c>
      <c r="J40" s="22"/>
      <c r="K40" s="22"/>
      <c r="L40" s="22"/>
      <c r="M40" s="22"/>
      <c r="N40" s="22"/>
      <c r="O40" s="22"/>
      <c r="P40" s="22"/>
      <c r="Q40" s="37"/>
    </row>
    <row r="41" spans="2:17" x14ac:dyDescent="0.25">
      <c r="B41" s="32" t="s">
        <v>8</v>
      </c>
      <c r="C41" s="29">
        <v>1056</v>
      </c>
      <c r="D41" s="29">
        <v>2429.1799999999998</v>
      </c>
      <c r="E41" s="46">
        <v>0.03</v>
      </c>
      <c r="F41" s="39"/>
      <c r="G41" s="47">
        <v>9.8000000000000004E-2</v>
      </c>
      <c r="H41" s="40"/>
      <c r="I41" s="40">
        <f t="shared" si="1"/>
        <v>269.73964000000001</v>
      </c>
      <c r="J41" s="22"/>
      <c r="K41" s="22"/>
      <c r="L41" s="22"/>
      <c r="M41" s="22"/>
      <c r="N41" s="22"/>
      <c r="O41" s="22"/>
      <c r="P41" s="22"/>
      <c r="Q41" s="37"/>
    </row>
    <row r="42" spans="2:17" x14ac:dyDescent="0.25">
      <c r="B42" s="32" t="s">
        <v>28</v>
      </c>
      <c r="C42" s="30">
        <v>36</v>
      </c>
      <c r="D42" s="30">
        <v>72</v>
      </c>
      <c r="E42" s="46">
        <v>0</v>
      </c>
      <c r="F42" s="39"/>
      <c r="G42" s="47">
        <v>0.108</v>
      </c>
      <c r="H42" s="40"/>
      <c r="I42" s="40">
        <f t="shared" si="1"/>
        <v>7.7759999999999998</v>
      </c>
      <c r="J42" s="22"/>
      <c r="K42" s="22"/>
      <c r="L42" s="22"/>
      <c r="M42" s="22"/>
      <c r="N42" s="22"/>
      <c r="O42" s="22"/>
      <c r="P42" s="22"/>
      <c r="Q42" s="37"/>
    </row>
    <row r="43" spans="2:17" x14ac:dyDescent="0.25">
      <c r="B43" s="32" t="s">
        <v>18</v>
      </c>
      <c r="C43" s="30">
        <v>48</v>
      </c>
      <c r="D43" s="30">
        <v>120</v>
      </c>
      <c r="E43" s="46">
        <v>0.245</v>
      </c>
      <c r="F43" s="39"/>
      <c r="G43" s="47">
        <v>0.72499999999999998</v>
      </c>
      <c r="H43" s="40"/>
      <c r="I43" s="40">
        <f t="shared" si="1"/>
        <v>98.76</v>
      </c>
      <c r="J43" s="22"/>
      <c r="K43" s="22"/>
      <c r="L43" s="22"/>
      <c r="M43" s="22"/>
      <c r="N43" s="22"/>
      <c r="O43" s="22"/>
      <c r="P43" s="22"/>
      <c r="Q43" s="37"/>
    </row>
    <row r="44" spans="2:17" x14ac:dyDescent="0.25">
      <c r="B44" s="32" t="s">
        <v>19</v>
      </c>
      <c r="C44" s="30">
        <v>48</v>
      </c>
      <c r="D44" s="30">
        <v>276</v>
      </c>
      <c r="E44" s="46">
        <v>0.245</v>
      </c>
      <c r="F44" s="39"/>
      <c r="G44" s="47">
        <v>0.72499999999999998</v>
      </c>
      <c r="H44" s="40"/>
      <c r="I44" s="40">
        <f t="shared" si="1"/>
        <v>211.85999999999999</v>
      </c>
      <c r="J44" s="22"/>
      <c r="K44" s="22"/>
      <c r="L44" s="22"/>
      <c r="M44" s="22"/>
      <c r="N44" s="22"/>
      <c r="O44" s="22"/>
      <c r="P44" s="22"/>
      <c r="Q44" s="37"/>
    </row>
    <row r="45" spans="2:17" x14ac:dyDescent="0.25">
      <c r="B45" s="32" t="s">
        <v>34</v>
      </c>
      <c r="C45" s="30">
        <v>180</v>
      </c>
      <c r="D45" s="31"/>
      <c r="E45" s="51">
        <v>0</v>
      </c>
      <c r="F45" s="41"/>
      <c r="G45" s="48">
        <v>4.4999999999999998E-2</v>
      </c>
      <c r="H45" s="42"/>
      <c r="I45" s="40">
        <f>G45*C45</f>
        <v>8.1</v>
      </c>
      <c r="J45" s="22"/>
      <c r="K45" s="22"/>
      <c r="L45" s="22"/>
      <c r="M45" s="22"/>
      <c r="N45" s="22"/>
      <c r="O45" s="22"/>
      <c r="P45" s="22"/>
      <c r="Q45" s="37"/>
    </row>
    <row r="46" spans="2:17" ht="15.75" thickBot="1" x14ac:dyDescent="0.3">
      <c r="B46" s="32" t="s">
        <v>35</v>
      </c>
      <c r="C46" s="30">
        <v>312</v>
      </c>
      <c r="D46" s="31"/>
      <c r="E46" s="52">
        <v>0</v>
      </c>
      <c r="F46" s="43"/>
      <c r="G46" s="49">
        <v>4.4999999999999998E-2</v>
      </c>
      <c r="H46" s="44"/>
      <c r="I46" s="40">
        <f>G46*C46</f>
        <v>14.04</v>
      </c>
      <c r="J46" s="68"/>
      <c r="K46" s="68"/>
      <c r="L46" s="68"/>
      <c r="M46" s="22"/>
      <c r="N46" s="22"/>
      <c r="O46" s="22"/>
      <c r="P46" s="68"/>
      <c r="Q46" s="70"/>
    </row>
    <row r="47" spans="2:17" ht="51.75" customHeight="1" thickBot="1" x14ac:dyDescent="0.3">
      <c r="B47" s="33" t="s">
        <v>23</v>
      </c>
      <c r="C47" s="101" t="s">
        <v>76</v>
      </c>
      <c r="D47" s="102"/>
      <c r="E47" s="132" t="s">
        <v>68</v>
      </c>
      <c r="F47" s="133"/>
      <c r="G47" s="58" t="s">
        <v>69</v>
      </c>
      <c r="H47" s="57" t="s">
        <v>64</v>
      </c>
      <c r="I47" s="64" t="s">
        <v>63</v>
      </c>
      <c r="J47" s="72" t="s">
        <v>89</v>
      </c>
      <c r="K47" s="80" t="s">
        <v>64</v>
      </c>
      <c r="L47" s="74" t="s">
        <v>90</v>
      </c>
      <c r="M47" s="81"/>
      <c r="N47" s="82"/>
      <c r="O47" s="83"/>
      <c r="P47" s="75" t="s">
        <v>86</v>
      </c>
      <c r="Q47" s="90" t="s">
        <v>87</v>
      </c>
    </row>
    <row r="48" spans="2:17" x14ac:dyDescent="0.25">
      <c r="B48" s="32" t="s">
        <v>91</v>
      </c>
      <c r="C48" s="99">
        <v>60</v>
      </c>
      <c r="D48" s="103"/>
      <c r="E48" s="99">
        <v>12</v>
      </c>
      <c r="F48" s="100"/>
      <c r="G48" s="50">
        <v>7.5</v>
      </c>
      <c r="H48" s="32"/>
      <c r="I48" s="40">
        <f>C48*E48*G48</f>
        <v>5400</v>
      </c>
      <c r="J48" s="66"/>
      <c r="K48" s="66"/>
      <c r="L48" s="66"/>
      <c r="M48" s="37"/>
      <c r="N48" s="37"/>
      <c r="O48" s="37"/>
      <c r="P48" s="71"/>
      <c r="Q48" s="71"/>
    </row>
    <row r="49" spans="2:21" x14ac:dyDescent="0.25">
      <c r="B49" s="32" t="s">
        <v>41</v>
      </c>
      <c r="C49" s="99">
        <v>5</v>
      </c>
      <c r="D49" s="103"/>
      <c r="E49" s="99">
        <v>12</v>
      </c>
      <c r="F49" s="100"/>
      <c r="G49" s="50">
        <v>11.25</v>
      </c>
      <c r="H49" s="32"/>
      <c r="I49" s="40">
        <f t="shared" ref="I49:I53" si="2">C49*E49*G49</f>
        <v>675</v>
      </c>
      <c r="J49" s="22"/>
      <c r="K49" s="22"/>
      <c r="L49" s="22"/>
      <c r="M49" s="37"/>
      <c r="N49" s="37"/>
      <c r="O49" s="37"/>
      <c r="P49" s="37"/>
      <c r="Q49" s="37"/>
    </row>
    <row r="50" spans="2:21" x14ac:dyDescent="0.25">
      <c r="B50" s="32" t="s">
        <v>92</v>
      </c>
      <c r="C50" s="99">
        <v>1</v>
      </c>
      <c r="D50" s="103"/>
      <c r="E50" s="99">
        <v>12</v>
      </c>
      <c r="F50" s="100"/>
      <c r="G50" s="50">
        <v>12.5</v>
      </c>
      <c r="H50" s="32"/>
      <c r="I50" s="40">
        <f t="shared" si="2"/>
        <v>150</v>
      </c>
      <c r="J50" s="22"/>
      <c r="K50" s="22"/>
      <c r="L50" s="22"/>
      <c r="M50" s="37"/>
      <c r="N50" s="37"/>
      <c r="O50" s="37"/>
      <c r="P50" s="37"/>
      <c r="Q50" s="37"/>
    </row>
    <row r="51" spans="2:21" x14ac:dyDescent="0.25">
      <c r="B51" s="32" t="s">
        <v>93</v>
      </c>
      <c r="C51" s="99">
        <v>1</v>
      </c>
      <c r="D51" s="103"/>
      <c r="E51" s="99">
        <v>12</v>
      </c>
      <c r="F51" s="100"/>
      <c r="G51" s="50">
        <v>13.75</v>
      </c>
      <c r="H51" s="32"/>
      <c r="I51" s="40">
        <f t="shared" si="2"/>
        <v>165</v>
      </c>
      <c r="J51" s="22"/>
      <c r="K51" s="22"/>
      <c r="L51" s="22"/>
      <c r="M51" s="37"/>
      <c r="N51" s="37"/>
      <c r="O51" s="37"/>
      <c r="P51" s="37"/>
      <c r="Q51" s="37"/>
    </row>
    <row r="52" spans="2:21" x14ac:dyDescent="0.25">
      <c r="B52" s="32" t="s">
        <v>24</v>
      </c>
      <c r="C52" s="99">
        <v>11</v>
      </c>
      <c r="D52" s="103"/>
      <c r="E52" s="99">
        <v>12</v>
      </c>
      <c r="F52" s="100"/>
      <c r="G52" s="50">
        <v>9</v>
      </c>
      <c r="H52" s="32"/>
      <c r="I52" s="40">
        <f t="shared" si="2"/>
        <v>1188</v>
      </c>
      <c r="J52" s="22"/>
      <c r="K52" s="22"/>
      <c r="L52" s="22"/>
      <c r="M52" s="37"/>
      <c r="N52" s="37"/>
      <c r="O52" s="37"/>
      <c r="P52" s="37"/>
      <c r="Q52" s="37"/>
    </row>
    <row r="53" spans="2:21" ht="15.75" thickBot="1" x14ac:dyDescent="0.3">
      <c r="B53" s="32" t="s">
        <v>38</v>
      </c>
      <c r="C53" s="99">
        <v>6</v>
      </c>
      <c r="D53" s="103"/>
      <c r="E53" s="99">
        <v>12</v>
      </c>
      <c r="F53" s="100"/>
      <c r="G53" s="91">
        <v>10.1022</v>
      </c>
      <c r="H53" s="32"/>
      <c r="I53" s="62">
        <f t="shared" si="2"/>
        <v>727.35839999999996</v>
      </c>
      <c r="J53" s="22"/>
      <c r="K53" s="22"/>
      <c r="L53" s="22"/>
      <c r="M53" s="37"/>
      <c r="N53" s="37"/>
      <c r="O53" s="37"/>
      <c r="P53" s="70"/>
      <c r="Q53" s="70"/>
    </row>
    <row r="54" spans="2:21" ht="47.25" customHeight="1" thickBot="1" x14ac:dyDescent="0.3">
      <c r="B54" s="63" t="s">
        <v>77</v>
      </c>
      <c r="I54" s="79">
        <f>SUM(I27:I53)</f>
        <v>36661.998039999999</v>
      </c>
      <c r="J54" s="84"/>
      <c r="K54" s="85"/>
      <c r="L54" s="84"/>
      <c r="M54" s="86"/>
      <c r="N54" s="87"/>
      <c r="O54" s="86"/>
      <c r="P54" s="93"/>
      <c r="Q54" s="92"/>
    </row>
    <row r="55" spans="2:21" ht="45.75" customHeight="1" thickBot="1" x14ac:dyDescent="0.3">
      <c r="B55" s="63" t="s">
        <v>78</v>
      </c>
      <c r="I55" s="79">
        <f>I54*2</f>
        <v>73323.996079999997</v>
      </c>
      <c r="P55" s="88"/>
      <c r="Q55" s="89"/>
    </row>
    <row r="56" spans="2:21" ht="15.75" thickBot="1" x14ac:dyDescent="0.3"/>
    <row r="57" spans="2:21" x14ac:dyDescent="0.25">
      <c r="B57" s="110" t="s">
        <v>56</v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2"/>
    </row>
    <row r="58" spans="2:21" ht="10.5" customHeight="1" thickBot="1" x14ac:dyDescent="0.3">
      <c r="B58" s="113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5"/>
    </row>
    <row r="59" spans="2:21" ht="15.75" thickBot="1" x14ac:dyDescent="0.3"/>
    <row r="60" spans="2:21" x14ac:dyDescent="0.25">
      <c r="B60" s="104" t="s">
        <v>57</v>
      </c>
      <c r="C60" s="105"/>
      <c r="D60" s="106" t="s">
        <v>58</v>
      </c>
      <c r="E60" s="107"/>
      <c r="F60" s="107"/>
      <c r="G60" s="107"/>
      <c r="H60" s="107"/>
      <c r="I60" s="107"/>
      <c r="J60" s="108"/>
      <c r="K60" s="149" t="s">
        <v>59</v>
      </c>
      <c r="L60" s="150"/>
      <c r="M60" s="150"/>
      <c r="N60" s="150"/>
      <c r="O60" s="150"/>
      <c r="P60" s="150"/>
      <c r="Q60" s="151"/>
      <c r="R60" s="25"/>
      <c r="S60" s="25"/>
      <c r="T60" s="25"/>
      <c r="U60" s="26"/>
    </row>
    <row r="61" spans="2:21" ht="81.75" customHeight="1" x14ac:dyDescent="0.25">
      <c r="B61" s="134" t="s">
        <v>98</v>
      </c>
      <c r="C61" s="135"/>
      <c r="D61" s="134" t="s">
        <v>95</v>
      </c>
      <c r="E61" s="135"/>
      <c r="F61" s="135"/>
      <c r="G61" s="135"/>
      <c r="H61" s="135"/>
      <c r="I61" s="135"/>
      <c r="J61" s="135"/>
      <c r="K61" s="152"/>
      <c r="L61" s="153"/>
      <c r="M61" s="153"/>
      <c r="N61" s="153"/>
      <c r="O61" s="153"/>
      <c r="P61" s="153"/>
      <c r="Q61" s="154"/>
    </row>
    <row r="64" spans="2:21" ht="28.5" x14ac:dyDescent="0.45">
      <c r="F64" s="95" t="s">
        <v>97</v>
      </c>
      <c r="G64" s="96"/>
      <c r="H64" s="96"/>
      <c r="I64" s="96"/>
      <c r="J64" s="96"/>
      <c r="K64" s="96"/>
      <c r="L64" s="94"/>
      <c r="M64" s="94"/>
    </row>
  </sheetData>
  <mergeCells count="45">
    <mergeCell ref="B61:C61"/>
    <mergeCell ref="D61:J61"/>
    <mergeCell ref="E23:I24"/>
    <mergeCell ref="B2:Q2"/>
    <mergeCell ref="C4:Q4"/>
    <mergeCell ref="C5:Q5"/>
    <mergeCell ref="C6:Q6"/>
    <mergeCell ref="C7:Q7"/>
    <mergeCell ref="K60:Q60"/>
    <mergeCell ref="K61:Q61"/>
    <mergeCell ref="J26:O26"/>
    <mergeCell ref="C8:Q8"/>
    <mergeCell ref="C9:Q9"/>
    <mergeCell ref="C10:Q10"/>
    <mergeCell ref="C11:Q11"/>
    <mergeCell ref="C12:Q12"/>
    <mergeCell ref="B60:C60"/>
    <mergeCell ref="D60:J60"/>
    <mergeCell ref="C13:Q13"/>
    <mergeCell ref="C14:Q14"/>
    <mergeCell ref="C15:Q15"/>
    <mergeCell ref="C16:Q16"/>
    <mergeCell ref="B57:Q58"/>
    <mergeCell ref="J23:Q25"/>
    <mergeCell ref="C26:D26"/>
    <mergeCell ref="C27:D27"/>
    <mergeCell ref="C28:D28"/>
    <mergeCell ref="E26:G26"/>
    <mergeCell ref="E27:G27"/>
    <mergeCell ref="E28:G28"/>
    <mergeCell ref="E47:F47"/>
    <mergeCell ref="E48:F48"/>
    <mergeCell ref="P26:Q26"/>
    <mergeCell ref="E53:F53"/>
    <mergeCell ref="C47:D47"/>
    <mergeCell ref="C48:D48"/>
    <mergeCell ref="C49:D49"/>
    <mergeCell ref="C50:D50"/>
    <mergeCell ref="C51:D51"/>
    <mergeCell ref="C52:D52"/>
    <mergeCell ref="C53:D53"/>
    <mergeCell ref="E49:F49"/>
    <mergeCell ref="E50:F50"/>
    <mergeCell ref="E51:F51"/>
    <mergeCell ref="E52:F52"/>
  </mergeCells>
  <printOptions gridLines="1"/>
  <pageMargins left="0.70866141732283472" right="0.70866141732283472" top="0.74803149606299213" bottom="0.74803149606299213" header="0.31496062992125984" footer="0.31496062992125984"/>
  <pageSetup paperSize="9" scale="2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 Concurso Anual</vt:lpstr>
      <vt:lpstr>Anexo oferta económica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2025-10-13T11:08:37Z</dcterms:modified>
</cp:coreProperties>
</file>