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jgirona.org\shares\sani\PAISATGE I BIODIVERSITAT\01.02 CONCURSOS\2025\2025032492 - MAJOR - CETS - JARDINS I MEDI NAT\PRESSUPOST CETS 2025\TCQ\XL A CANVIAR TITOLS DE LOTS\XL DEFINITIU\"/>
    </mc:Choice>
  </mc:AlternateContent>
  <bookViews>
    <workbookView xWindow="0" yWindow="0" windowWidth="15330" windowHeight="4950"/>
  </bookViews>
  <sheets>
    <sheet name="INSTRUCCIONS" sheetId="10" r:id="rId1"/>
    <sheet name="T-SMP" sheetId="11" r:id="rId2"/>
    <sheet name="PREU_FEINA" sheetId="7" r:id="rId3"/>
    <sheet name="PRESSUPOST" sheetId="2" r:id="rId4"/>
    <sheet name="RESUM PRESSUPOST" sheetId="12" r:id="rId5"/>
  </sheets>
  <calcPr calcId="162913"/>
</workbook>
</file>

<file path=xl/calcChain.xml><?xml version="1.0" encoding="utf-8"?>
<calcChain xmlns="http://schemas.openxmlformats.org/spreadsheetml/2006/main">
  <c r="B3" i="12" l="1"/>
  <c r="J261" i="7"/>
  <c r="J249" i="7"/>
  <c r="G271" i="7"/>
  <c r="I271" i="7" s="1"/>
  <c r="G268" i="7"/>
  <c r="I268" i="7" s="1"/>
  <c r="G267" i="7"/>
  <c r="I267" i="7" s="1"/>
  <c r="G264" i="7"/>
  <c r="I264" i="7" s="1"/>
  <c r="G263" i="7"/>
  <c r="I263" i="7" s="1"/>
  <c r="G254" i="7"/>
  <c r="I254" i="7" s="1"/>
  <c r="K255" i="7" s="1"/>
  <c r="G251" i="7"/>
  <c r="I251" i="7" s="1"/>
  <c r="K252" i="7" s="1"/>
  <c r="I257" i="7" s="1"/>
  <c r="J238" i="7"/>
  <c r="J221" i="7"/>
  <c r="J204" i="7"/>
  <c r="J187" i="7"/>
  <c r="J171" i="7"/>
  <c r="J155" i="7"/>
  <c r="J143" i="7"/>
  <c r="J126" i="7"/>
  <c r="J110" i="7"/>
  <c r="J98" i="7"/>
  <c r="J82" i="7"/>
  <c r="J69" i="7"/>
  <c r="J56" i="7"/>
  <c r="J41" i="7"/>
  <c r="J26" i="7"/>
  <c r="J11" i="7"/>
  <c r="G243" i="7"/>
  <c r="G240" i="7"/>
  <c r="G231" i="7"/>
  <c r="G228" i="7"/>
  <c r="G227" i="7"/>
  <c r="G224" i="7"/>
  <c r="G223" i="7"/>
  <c r="G214" i="7"/>
  <c r="G211" i="7"/>
  <c r="G210" i="7"/>
  <c r="G209" i="7"/>
  <c r="G206" i="7"/>
  <c r="G197" i="7"/>
  <c r="G194" i="7"/>
  <c r="G193" i="7"/>
  <c r="G192" i="7"/>
  <c r="G189" i="7"/>
  <c r="G180" i="7"/>
  <c r="G177" i="7"/>
  <c r="G174" i="7"/>
  <c r="G173" i="7"/>
  <c r="G164" i="7"/>
  <c r="G163" i="7"/>
  <c r="G160" i="7"/>
  <c r="G157" i="7"/>
  <c r="G148" i="7"/>
  <c r="G145" i="7"/>
  <c r="G136" i="7"/>
  <c r="G133" i="7"/>
  <c r="G132" i="7"/>
  <c r="G129" i="7"/>
  <c r="G128" i="7"/>
  <c r="G119" i="7"/>
  <c r="G118" i="7"/>
  <c r="G115" i="7"/>
  <c r="G112" i="7"/>
  <c r="G103" i="7"/>
  <c r="G100" i="7"/>
  <c r="G91" i="7"/>
  <c r="G90" i="7"/>
  <c r="G87" i="7"/>
  <c r="G84" i="7"/>
  <c r="G75" i="7"/>
  <c r="G72" i="7"/>
  <c r="G71" i="7"/>
  <c r="G62" i="7"/>
  <c r="G59" i="7"/>
  <c r="G58" i="7"/>
  <c r="G49" i="7"/>
  <c r="G46" i="7"/>
  <c r="G43" i="7"/>
  <c r="G34" i="7"/>
  <c r="G31" i="7"/>
  <c r="G28" i="7"/>
  <c r="G19" i="7"/>
  <c r="G16" i="7"/>
  <c r="G13" i="7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K269" i="7" l="1"/>
  <c r="K258" i="7"/>
  <c r="K259" i="7" s="1"/>
  <c r="K249" i="7" s="1"/>
  <c r="E105" i="2" s="1"/>
  <c r="G105" i="2" s="1"/>
  <c r="G106" i="2" s="1"/>
  <c r="K265" i="7"/>
  <c r="I273" i="7" s="1"/>
  <c r="K274" i="7" s="1"/>
  <c r="K275" i="7" s="1"/>
  <c r="K261" i="7" s="1"/>
  <c r="E111" i="2" s="1"/>
  <c r="G111" i="2" s="1"/>
  <c r="G112" i="2" s="1"/>
  <c r="G114" i="2" l="1"/>
  <c r="I22" i="12" s="1"/>
  <c r="I23" i="12" s="1"/>
  <c r="I25" i="12" s="1"/>
  <c r="I28" i="12" s="1"/>
  <c r="I27" i="12" l="1"/>
  <c r="I29" i="12" s="1"/>
  <c r="I31" i="12" s="1"/>
  <c r="I32" i="12" s="1"/>
  <c r="I13" i="7" l="1"/>
  <c r="K14" i="7" s="1"/>
  <c r="I22" i="7" s="1"/>
  <c r="I16" i="7"/>
  <c r="K17" i="7" s="1"/>
  <c r="I19" i="7"/>
  <c r="K20" i="7" s="1"/>
  <c r="I28" i="7"/>
  <c r="K29" i="7" s="1"/>
  <c r="I37" i="7" s="1"/>
  <c r="I31" i="7"/>
  <c r="K32" i="7" s="1"/>
  <c r="I34" i="7"/>
  <c r="K35" i="7" s="1"/>
  <c r="I43" i="7"/>
  <c r="K44" i="7" s="1"/>
  <c r="I52" i="7" s="1"/>
  <c r="I46" i="7"/>
  <c r="K47" i="7" s="1"/>
  <c r="I49" i="7"/>
  <c r="K50" i="7" s="1"/>
  <c r="I58" i="7"/>
  <c r="I59" i="7"/>
  <c r="I62" i="7"/>
  <c r="K63" i="7" s="1"/>
  <c r="I71" i="7"/>
  <c r="I72" i="7"/>
  <c r="I75" i="7"/>
  <c r="K76" i="7" s="1"/>
  <c r="I84" i="7"/>
  <c r="K85" i="7" s="1"/>
  <c r="I94" i="7" s="1"/>
  <c r="I87" i="7"/>
  <c r="K88" i="7" s="1"/>
  <c r="I90" i="7"/>
  <c r="I91" i="7"/>
  <c r="I100" i="7"/>
  <c r="K101" i="7" s="1"/>
  <c r="I106" i="7" s="1"/>
  <c r="I103" i="7"/>
  <c r="K104" i="7" s="1"/>
  <c r="I112" i="7"/>
  <c r="K113" i="7" s="1"/>
  <c r="I122" i="7" s="1"/>
  <c r="I115" i="7"/>
  <c r="K116" i="7" s="1"/>
  <c r="I118" i="7"/>
  <c r="I119" i="7"/>
  <c r="I128" i="7"/>
  <c r="I129" i="7"/>
  <c r="I132" i="7"/>
  <c r="I133" i="7"/>
  <c r="I136" i="7"/>
  <c r="K137" i="7" s="1"/>
  <c r="I145" i="7"/>
  <c r="I148" i="7"/>
  <c r="K149" i="7" s="1"/>
  <c r="I157" i="7"/>
  <c r="I160" i="7"/>
  <c r="K161" i="7" s="1"/>
  <c r="I163" i="7"/>
  <c r="I164" i="7"/>
  <c r="I173" i="7"/>
  <c r="I174" i="7"/>
  <c r="I177" i="7"/>
  <c r="K178" i="7" s="1"/>
  <c r="I180" i="7"/>
  <c r="K181" i="7" s="1"/>
  <c r="I189" i="7"/>
  <c r="K190" i="7" s="1"/>
  <c r="I200" i="7" s="1"/>
  <c r="I192" i="7"/>
  <c r="I193" i="7"/>
  <c r="I194" i="7"/>
  <c r="I197" i="7"/>
  <c r="K198" i="7" s="1"/>
  <c r="I206" i="7"/>
  <c r="K207" i="7" s="1"/>
  <c r="I217" i="7" s="1"/>
  <c r="I209" i="7"/>
  <c r="I210" i="7"/>
  <c r="I211" i="7"/>
  <c r="I214" i="7"/>
  <c r="K215" i="7" s="1"/>
  <c r="I223" i="7"/>
  <c r="I224" i="7"/>
  <c r="I227" i="7"/>
  <c r="I228" i="7"/>
  <c r="I231" i="7"/>
  <c r="K232" i="7" s="1"/>
  <c r="I240" i="7"/>
  <c r="K241" i="7" s="1"/>
  <c r="I245" i="7" s="1"/>
  <c r="I243" i="7"/>
  <c r="K165" i="7" l="1"/>
  <c r="K130" i="7"/>
  <c r="I139" i="7" s="1"/>
  <c r="K140" i="7" s="1"/>
  <c r="K141" i="7" s="1"/>
  <c r="K126" i="7" s="1"/>
  <c r="K201" i="7"/>
  <c r="K202" i="7" s="1"/>
  <c r="K187" i="7" s="1"/>
  <c r="K60" i="7"/>
  <c r="I65" i="7" s="1"/>
  <c r="K66" i="7" s="1"/>
  <c r="K67" i="7" s="1"/>
  <c r="K56" i="7" s="1"/>
  <c r="K120" i="7"/>
  <c r="K73" i="7"/>
  <c r="I78" i="7" s="1"/>
  <c r="K79" i="7" s="1"/>
  <c r="K80" i="7" s="1"/>
  <c r="K69" i="7" s="1"/>
  <c r="K212" i="7"/>
  <c r="K134" i="7"/>
  <c r="K218" i="7"/>
  <c r="K219" i="7" s="1"/>
  <c r="K204" i="7" s="1"/>
  <c r="K246" i="7"/>
  <c r="K247" i="7" s="1"/>
  <c r="K238" i="7" s="1"/>
  <c r="K225" i="7"/>
  <c r="I234" i="7" s="1"/>
  <c r="K235" i="7" s="1"/>
  <c r="K236" i="7" s="1"/>
  <c r="K221" i="7" s="1"/>
  <c r="E93" i="2" s="1"/>
  <c r="G93" i="2" s="1"/>
  <c r="G94" i="2" s="1"/>
  <c r="K92" i="7"/>
  <c r="K229" i="7"/>
  <c r="K195" i="7"/>
  <c r="K95" i="7"/>
  <c r="K96" i="7" s="1"/>
  <c r="K82" i="7" s="1"/>
  <c r="K53" i="7"/>
  <c r="K54" i="7" s="1"/>
  <c r="K41" i="7" s="1"/>
  <c r="E87" i="2" s="1"/>
  <c r="G87" i="2" s="1"/>
  <c r="K123" i="7"/>
  <c r="K124" i="7" s="1"/>
  <c r="K110" i="7" s="1"/>
  <c r="E52" i="2" s="1"/>
  <c r="G52" i="2" s="1"/>
  <c r="K23" i="7"/>
  <c r="K24" i="7" s="1"/>
  <c r="K11" i="7" s="1"/>
  <c r="E86" i="2" s="1"/>
  <c r="G86" i="2" s="1"/>
  <c r="K146" i="7"/>
  <c r="I151" i="7" s="1"/>
  <c r="K152" i="7" s="1"/>
  <c r="K153" i="7" s="1"/>
  <c r="K143" i="7" s="1"/>
  <c r="K38" i="7"/>
  <c r="K39" i="7" s="1"/>
  <c r="K26" i="7" s="1"/>
  <c r="K107" i="7"/>
  <c r="K108" i="7" s="1"/>
  <c r="K98" i="7" s="1"/>
  <c r="K175" i="7"/>
  <c r="I183" i="7" s="1"/>
  <c r="K184" i="7" s="1"/>
  <c r="K185" i="7" s="1"/>
  <c r="K171" i="7" s="1"/>
  <c r="K158" i="7"/>
  <c r="I167" i="7" s="1"/>
  <c r="K168" i="7" s="1"/>
  <c r="K169" i="7" s="1"/>
  <c r="K155" i="7" s="1"/>
  <c r="G88" i="2" l="1"/>
  <c r="E74" i="2"/>
  <c r="G74" i="2" s="1"/>
  <c r="E60" i="2"/>
  <c r="G60" i="2" s="1"/>
  <c r="E76" i="2"/>
  <c r="G76" i="2" s="1"/>
  <c r="E61" i="2"/>
  <c r="G61" i="2" s="1"/>
  <c r="E44" i="2"/>
  <c r="G44" i="2" s="1"/>
  <c r="E35" i="2"/>
  <c r="G35" i="2" s="1"/>
  <c r="E26" i="2"/>
  <c r="G26" i="2" s="1"/>
  <c r="E16" i="2"/>
  <c r="G16" i="2" s="1"/>
  <c r="E43" i="2"/>
  <c r="G43" i="2" s="1"/>
  <c r="E24" i="2"/>
  <c r="G24" i="2" s="1"/>
  <c r="E51" i="2"/>
  <c r="G51" i="2" s="1"/>
  <c r="G53" i="2" s="1"/>
  <c r="E45" i="2"/>
  <c r="G45" i="2" s="1"/>
  <c r="E36" i="2"/>
  <c r="G36" i="2" s="1"/>
  <c r="E27" i="2"/>
  <c r="G27" i="2" s="1"/>
  <c r="E17" i="2"/>
  <c r="G17" i="2" s="1"/>
  <c r="E75" i="2"/>
  <c r="G75" i="2" s="1"/>
  <c r="E63" i="2"/>
  <c r="G63" i="2" s="1"/>
  <c r="E15" i="2"/>
  <c r="G15" i="2" s="1"/>
  <c r="E25" i="2"/>
  <c r="G25" i="2" s="1"/>
  <c r="E66" i="2"/>
  <c r="G66" i="2" s="1"/>
  <c r="E80" i="2"/>
  <c r="G80" i="2" s="1"/>
  <c r="E64" i="2"/>
  <c r="G64" i="2" s="1"/>
  <c r="E78" i="2"/>
  <c r="G78" i="2" s="1"/>
  <c r="E73" i="2"/>
  <c r="G73" i="2" s="1"/>
  <c r="E59" i="2"/>
  <c r="G59" i="2" s="1"/>
  <c r="E34" i="2"/>
  <c r="G34" i="2" s="1"/>
  <c r="E14" i="2"/>
  <c r="G14" i="2" s="1"/>
  <c r="G18" i="2" s="1"/>
  <c r="E65" i="2"/>
  <c r="G65" i="2" s="1"/>
  <c r="E79" i="2"/>
  <c r="G79" i="2" s="1"/>
  <c r="E77" i="2"/>
  <c r="G77" i="2" s="1"/>
  <c r="E62" i="2"/>
  <c r="G62" i="2" s="1"/>
  <c r="G28" i="2" l="1"/>
  <c r="G67" i="2"/>
  <c r="G81" i="2"/>
  <c r="G46" i="2"/>
  <c r="G37" i="2"/>
  <c r="G96" i="2" l="1"/>
  <c r="I7" i="12" s="1"/>
  <c r="I8" i="12" s="1"/>
  <c r="I10" i="12" s="1"/>
  <c r="I12" i="12" s="1"/>
  <c r="I13" i="12" l="1"/>
  <c r="I14" i="12" s="1"/>
  <c r="I16" i="12"/>
  <c r="I17" i="12" s="1"/>
  <c r="I36" i="12" s="1"/>
  <c r="I35" i="12"/>
</calcChain>
</file>

<file path=xl/sharedStrings.xml><?xml version="1.0" encoding="utf-8"?>
<sst xmlns="http://schemas.openxmlformats.org/spreadsheetml/2006/main" count="1014" uniqueCount="193">
  <si>
    <t>Manteniment de Parcs i Jardins - LOT 5 -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</si>
  <si>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</si>
  <si>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</si>
  <si>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</si>
  <si>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</si>
  <si>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</si>
  <si>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</si>
  <si>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5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</si>
  <si>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</si>
  <si>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</si>
  <si>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</si>
  <si>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</si>
  <si>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</si>
  <si>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</si>
  <si>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</si>
  <si>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</si>
  <si>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</si>
  <si>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</si>
  <si>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</si>
  <si>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</si>
  <si>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</si>
  <si>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</si>
  <si>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</si>
  <si>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</si>
  <si>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</si>
  <si>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</si>
  <si>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rotativa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</si>
  <si>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</si>
  <si>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</si>
  <si>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</si>
  <si>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</si>
  <si>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</si>
  <si>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</si>
  <si>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</si>
  <si>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</si>
  <si>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</si>
  <si>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</si>
  <si>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</si>
  <si>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</si>
  <si>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</si>
  <si>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</si>
  <si>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</si>
  <si>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</si>
  <si>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</si>
  <si>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</si>
  <si>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</si>
  <si>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</si>
  <si>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</si>
  <si>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</si>
  <si>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</si>
  <si>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</si>
  <si>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</si>
  <si>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</si>
  <si>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</si>
  <si>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</si>
  <si>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</si>
  <si>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</si>
  <si>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</si>
  <si>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</si>
  <si>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</si>
  <si>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</si>
  <si>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</si>
  <si>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</si>
  <si>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</si>
  <si>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</si>
  <si>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</si>
  <si>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</si>
  <si>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</si>
  <si>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 xml:space="preserve">IMPORT TOTAL DEL PRESSUPOST : 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</si>
  <si>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</si>
  <si>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</si>
  <si>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</si>
  <si>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</si>
  <si>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</si>
  <si>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</si>
  <si>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</si>
  <si>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</si>
  <si>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</si>
  <si>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</si>
  <si>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</si>
  <si>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</si>
  <si>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</si>
  <si>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</si>
  <si>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</si>
  <si>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</si>
  <si>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</si>
  <si>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</si>
  <si>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</si>
  <si>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</si>
  <si>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</si>
  <si>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</si>
  <si>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</si>
  <si>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</si>
  <si>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</si>
  <si>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</si>
  <si>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</si>
  <si>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</si>
  <si>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</si>
  <si>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</si>
  <si>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</si>
  <si>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</si>
  <si>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</si>
  <si>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</si>
  <si>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</si>
  <si>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</si>
  <si>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</si>
  <si>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</si>
  <si>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</si>
  <si>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</si>
  <si>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</si>
  <si>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</si>
  <si>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</si>
  <si>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</si>
  <si>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</si>
  <si>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</si>
  <si>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</si>
  <si>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</si>
  <si>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</si>
  <si>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</si>
  <si>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</si>
  <si>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</si>
  <si>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</si>
  <si>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</si>
  <si>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</si>
  <si>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</si>
  <si>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</si>
  <si>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</si>
  <si>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</si>
  <si>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</si>
  <si>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</si>
  <si>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</si>
  <si>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</si>
  <si>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</si>
  <si>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</si>
  <si>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</si>
  <si>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</si>
  <si>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</si>
  <si>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</si>
  <si>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</si>
  <si>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</si>
  <si>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</si>
  <si>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</si>
  <si>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</si>
  <si>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</si>
  <si>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</si>
  <si>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</si>
  <si>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</si>
  <si>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</si>
  <si>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</si>
  <si>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</si>
  <si>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</si>
  <si>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</si>
  <si>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</si>
  <si>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</si>
  <si>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</si>
  <si>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</si>
  <si>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</si>
  <si>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</si>
  <si>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</si>
  <si>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</si>
  <si>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</si>
  <si>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</si>
  <si>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</si>
  <si>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</si>
  <si>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</si>
  <si>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Manteniment de Parcs i Jardins - LOT 2 - Ajuntament de Girona</t>
  </si>
  <si>
    <t>Nom empresa</t>
  </si>
  <si>
    <t>PREU OFERTA (*)</t>
  </si>
  <si>
    <t>CREGI00</t>
  </si>
  <si>
    <t>bufador</t>
  </si>
  <si>
    <t>FR11R150</t>
  </si>
  <si>
    <t>dam2</t>
  </si>
  <si>
    <t>recollida de brossa</t>
  </si>
  <si>
    <t>FR11RGI01</t>
  </si>
  <si>
    <t>recollida escepcional de fulles a la tardor</t>
  </si>
  <si>
    <t>PRESSUPOST MANTENIMENT</t>
  </si>
  <si>
    <t>PressupostNETEJA 2024 - LOT 5</t>
  </si>
  <si>
    <t>NETEJA</t>
  </si>
  <si>
    <t>NETEJA ESPECIAL DE FULLES</t>
  </si>
  <si>
    <t>PRESSUPOST NETEJA</t>
  </si>
  <si>
    <t xml:space="preserve">IMPORT TOTAL DEL PRESSUPOST MANTENIMENT: 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</si>
  <si>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</si>
  <si>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</si>
  <si>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</si>
  <si>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</si>
  <si>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</si>
  <si>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</si>
  <si>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 xml:space="preserve">IMPORT TOTAL DEL PRESSUPOST NETEJA: </t>
  </si>
  <si>
    <t>IVA (10%)</t>
  </si>
  <si>
    <t>PRESSUPOST EXECUCIÓ TOTAL (S/IVA)</t>
  </si>
  <si>
    <t>PRESSUPOST EXECUCIÓ TOTAL (IVA INCLÒS)</t>
  </si>
  <si>
    <t>Manteniment de Parcs i Jardins - LOT 1 - Ajuntament de Girona</t>
  </si>
  <si>
    <t>Manteniment i Neteja de Parcs i Jardins - LOT 1 -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</si>
</sst>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65">
    <xf numFmtId="0" fontId="0" fillId="0" borderId="0" xfId="0" applyFill="1" applyProtection="1"/>
    <xf numFmtId="0" fontId="10" fillId="5" borderId="0" xfId="0" applyFont="1" applyFill="1" applyAlignment="1" applyProtection="1">
      <alignment horizontal="center" vertical="top" wrapText="1"/>
    </xf>
    <xf numFmtId="0" fontId="0" fillId="6" borderId="0" xfId="0" applyFill="1" applyProtection="1"/>
    <xf numFmtId="0" fontId="4" fillId="6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5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7" borderId="6" xfId="1" applyFont="1" applyFill="1" applyBorder="1" applyProtection="1"/>
    <xf numFmtId="44" fontId="11" fillId="6" borderId="0" xfId="1" applyFont="1" applyFill="1" applyProtection="1"/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0" fontId="3" fillId="5" borderId="0" xfId="0" applyFont="1" applyFill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0" fontId="0" fillId="0" borderId="0" xfId="0" applyFill="1" applyAlignment="1" applyProtection="1">
      <alignment vertical="top" wrapText="1"/>
    </xf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9" xfId="1" applyFont="1" applyFill="1" applyBorder="1" applyAlignment="1" applyProtection="1">
      <alignment vertical="top"/>
      <protection locked="0"/>
    </xf>
    <xf numFmtId="0" fontId="3" fillId="5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44" fontId="0" fillId="0" borderId="0" xfId="1" applyFont="1" applyFill="1" applyProtection="1"/>
    <xf numFmtId="0" fontId="0" fillId="0" borderId="10" xfId="0" applyFill="1" applyBorder="1" applyProtection="1"/>
    <xf numFmtId="0" fontId="0" fillId="0" borderId="10" xfId="0" applyFill="1" applyBorder="1" applyAlignment="1" applyProtection="1">
      <alignment horizontal="right"/>
    </xf>
    <xf numFmtId="44" fontId="0" fillId="0" borderId="10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0" fontId="15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13" fillId="0" borderId="7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/>
    </xf>
    <xf numFmtId="44" fontId="0" fillId="8" borderId="0" xfId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165" fontId="0" fillId="0" borderId="0" xfId="0" applyNumberFormat="1" applyFill="1" applyProtection="1"/>
    <xf numFmtId="166" fontId="0" fillId="0" borderId="1" xfId="0" applyNumberFormat="1" applyFill="1" applyBorder="1" applyProtection="1"/>
    <xf numFmtId="164" fontId="1" fillId="4" borderId="0" xfId="0" applyNumberFormat="1" applyFont="1" applyFill="1" applyProtection="1"/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Protection="1"/>
    <xf numFmtId="0" fontId="4" fillId="0" borderId="10" xfId="0" applyFont="1" applyFill="1" applyBorder="1" applyAlignment="1" applyProtection="1">
      <alignment horizontal="center"/>
    </xf>
    <xf numFmtId="0" fontId="14" fillId="0" borderId="0" xfId="0" applyFont="1" applyFill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G22" sqref="G22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135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136</v>
      </c>
    </row>
    <row r="6" spans="1:8" x14ac:dyDescent="0.25">
      <c r="A6" t="s">
        <v>137</v>
      </c>
    </row>
    <row r="8" spans="1:8" x14ac:dyDescent="0.25">
      <c r="A8" t="s">
        <v>138</v>
      </c>
    </row>
    <row r="10" spans="1:8" x14ac:dyDescent="0.25">
      <c r="A10" t="s">
        <v>139</v>
      </c>
      <c r="B10" t="s">
        <v>140</v>
      </c>
    </row>
    <row r="11" spans="1:8" x14ac:dyDescent="0.25">
      <c r="B11" t="s">
        <v>141</v>
      </c>
    </row>
    <row r="12" spans="1:8" x14ac:dyDescent="0.25">
      <c r="B12" t="s">
        <v>142</v>
      </c>
    </row>
    <row r="13" spans="1:8" ht="15.75" thickBot="1" x14ac:dyDescent="0.3"/>
    <row r="14" spans="1:8" ht="16.5" thickTop="1" thickBot="1" x14ac:dyDescent="0.3">
      <c r="B14" t="s">
        <v>143</v>
      </c>
      <c r="C14" s="54" t="s">
        <v>144</v>
      </c>
      <c r="D14" s="55"/>
      <c r="E14" s="55"/>
      <c r="F14" s="56"/>
    </row>
    <row r="15" spans="1:8" ht="15.75" thickTop="1" x14ac:dyDescent="0.25"/>
    <row r="17" spans="1:8" x14ac:dyDescent="0.25">
      <c r="A17" t="s">
        <v>145</v>
      </c>
      <c r="B17" t="s">
        <v>146</v>
      </c>
    </row>
    <row r="18" spans="1:8" x14ac:dyDescent="0.25">
      <c r="B18" t="s">
        <v>147</v>
      </c>
    </row>
    <row r="20" spans="1:8" x14ac:dyDescent="0.25">
      <c r="B20" t="s">
        <v>148</v>
      </c>
    </row>
    <row r="22" spans="1:8" x14ac:dyDescent="0.25">
      <c r="B22" t="s">
        <v>149</v>
      </c>
    </row>
    <row r="23" spans="1:8" ht="15.75" thickBot="1" x14ac:dyDescent="0.3"/>
    <row r="24" spans="1:8" ht="26.25" thickTop="1" x14ac:dyDescent="0.25">
      <c r="B24" s="1" t="s">
        <v>150</v>
      </c>
      <c r="C24" s="1" t="s">
        <v>70</v>
      </c>
      <c r="D24" s="1" t="s">
        <v>71</v>
      </c>
      <c r="E24" s="1" t="s">
        <v>72</v>
      </c>
      <c r="F24" s="1" t="s">
        <v>70</v>
      </c>
      <c r="G24" s="24" t="s">
        <v>151</v>
      </c>
      <c r="H24" s="1" t="s">
        <v>152</v>
      </c>
    </row>
    <row r="25" spans="1:8" ht="16.5" x14ac:dyDescent="0.3">
      <c r="B25" s="25"/>
      <c r="C25" s="25"/>
      <c r="D25" s="25"/>
      <c r="E25" s="25"/>
      <c r="F25" s="25"/>
      <c r="G25" s="26"/>
      <c r="H25" s="25"/>
    </row>
    <row r="26" spans="1:8" ht="16.5" x14ac:dyDescent="0.3">
      <c r="B26" s="25" t="s">
        <v>74</v>
      </c>
      <c r="C26" s="25" t="s">
        <v>99</v>
      </c>
      <c r="D26" s="25" t="s">
        <v>76</v>
      </c>
      <c r="E26" s="25" t="s">
        <v>153</v>
      </c>
      <c r="F26" s="25" t="s">
        <v>99</v>
      </c>
      <c r="G26" s="27">
        <v>17.8</v>
      </c>
      <c r="H26" s="28">
        <v>17.8</v>
      </c>
    </row>
    <row r="27" spans="1:8" ht="16.5" x14ac:dyDescent="0.3">
      <c r="B27" s="25" t="s">
        <v>74</v>
      </c>
      <c r="C27" s="25" t="s">
        <v>154</v>
      </c>
      <c r="D27" s="25" t="s">
        <v>76</v>
      </c>
      <c r="E27" s="25" t="s">
        <v>155</v>
      </c>
      <c r="F27" s="25" t="s">
        <v>154</v>
      </c>
      <c r="G27" s="27">
        <v>16.09</v>
      </c>
      <c r="H27" s="28">
        <v>16.09</v>
      </c>
    </row>
    <row r="30" spans="1:8" x14ac:dyDescent="0.25">
      <c r="A30" t="s">
        <v>156</v>
      </c>
    </row>
    <row r="31" spans="1:8" x14ac:dyDescent="0.25">
      <c r="A31" t="s">
        <v>157</v>
      </c>
    </row>
    <row r="32" spans="1:8" x14ac:dyDescent="0.25">
      <c r="A32" t="s">
        <v>158</v>
      </c>
    </row>
    <row r="34" spans="1:2" x14ac:dyDescent="0.25">
      <c r="A34" t="s">
        <v>159</v>
      </c>
    </row>
    <row r="35" spans="1:2" x14ac:dyDescent="0.25">
      <c r="A35" t="s">
        <v>160</v>
      </c>
    </row>
    <row r="37" spans="1:2" x14ac:dyDescent="0.25">
      <c r="A37" t="s">
        <v>161</v>
      </c>
    </row>
    <row r="39" spans="1:2" x14ac:dyDescent="0.25">
      <c r="B39" t="s">
        <v>162</v>
      </c>
    </row>
    <row r="40" spans="1:2" x14ac:dyDescent="0.25">
      <c r="B40" t="s">
        <v>163</v>
      </c>
    </row>
    <row r="41" spans="1:2" x14ac:dyDescent="0.25">
      <c r="B41" t="s">
        <v>1</v>
      </c>
    </row>
    <row r="42" spans="1:2" x14ac:dyDescent="0.25">
      <c r="B42" t="s">
        <v>164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B1" workbookViewId="0">
      <pane ySplit="8" topLeftCell="A9" activePane="bottomLeft" state="frozenSplit"/>
      <selection pane="bottomLeft" activeCell="K16" sqref="K16"/>
    </sheetView>
  </sheetViews>
  <sheetFormatPr defaultRowHeight="15" x14ac:dyDescent="0.25"/>
  <cols>
    <col min="1" max="1" width="11" bestFit="1" customWidth="1"/>
    <col min="2" max="2" width="11.85546875" bestFit="1" customWidth="1"/>
    <col min="3" max="3" width="3.85546875" bestFit="1" customWidth="1"/>
    <col min="4" max="4" width="65.7109375" customWidth="1"/>
    <col min="5" max="5" width="12.7109375" customWidth="1"/>
    <col min="6" max="6" width="12.5703125" customWidth="1"/>
    <col min="7" max="7" width="13.7109375" customWidth="1"/>
  </cols>
  <sheetData>
    <row r="1" spans="1:7" x14ac:dyDescent="0.25">
      <c r="B1" s="57" t="s">
        <v>191</v>
      </c>
      <c r="C1" s="57" t="s">
        <v>165</v>
      </c>
      <c r="D1" s="57" t="s">
        <v>165</v>
      </c>
      <c r="E1" s="57"/>
      <c r="F1" s="57"/>
      <c r="G1" s="57" t="s">
        <v>165</v>
      </c>
    </row>
    <row r="2" spans="1:7" ht="15.75" thickBot="1" x14ac:dyDescent="0.3">
      <c r="B2" s="57"/>
      <c r="C2" s="57"/>
      <c r="D2" s="57"/>
      <c r="E2" s="57"/>
      <c r="F2" s="57"/>
      <c r="G2" s="57"/>
    </row>
    <row r="3" spans="1:7" ht="19.5" thickTop="1" thickBot="1" x14ac:dyDescent="0.3">
      <c r="B3" s="29"/>
      <c r="C3" s="47"/>
      <c r="D3" s="30" t="s">
        <v>166</v>
      </c>
      <c r="E3" s="48"/>
      <c r="F3" s="48"/>
      <c r="G3" s="29"/>
    </row>
    <row r="4" spans="1:7" ht="15.75" thickTop="1" x14ac:dyDescent="0.25">
      <c r="B4" s="57"/>
      <c r="C4" s="57"/>
      <c r="D4" s="57"/>
      <c r="E4" s="57"/>
      <c r="F4" s="57"/>
      <c r="G4" s="57"/>
    </row>
    <row r="6" spans="1:7" ht="18.75" x14ac:dyDescent="0.3">
      <c r="B6" s="58" t="s">
        <v>69</v>
      </c>
      <c r="C6" s="58" t="s">
        <v>69</v>
      </c>
      <c r="D6" s="58" t="s">
        <v>69</v>
      </c>
      <c r="E6" s="58"/>
      <c r="F6" s="58"/>
      <c r="G6" s="58" t="s">
        <v>69</v>
      </c>
    </row>
    <row r="7" spans="1:7" ht="15.75" thickBot="1" x14ac:dyDescent="0.3"/>
    <row r="8" spans="1:7" ht="15.75" thickTop="1" x14ac:dyDescent="0.25">
      <c r="B8" s="31" t="s">
        <v>70</v>
      </c>
      <c r="C8" s="31" t="s">
        <v>71</v>
      </c>
      <c r="D8" s="31" t="s">
        <v>72</v>
      </c>
      <c r="E8" s="31" t="s">
        <v>70</v>
      </c>
      <c r="F8" s="32" t="s">
        <v>167</v>
      </c>
      <c r="G8" s="31" t="s">
        <v>2</v>
      </c>
    </row>
    <row r="9" spans="1:7" x14ac:dyDescent="0.25">
      <c r="F9" s="33"/>
    </row>
    <row r="10" spans="1:7" x14ac:dyDescent="0.25">
      <c r="A10" s="20" t="s">
        <v>74</v>
      </c>
      <c r="B10" t="s">
        <v>99</v>
      </c>
      <c r="C10" t="s">
        <v>76</v>
      </c>
      <c r="D10" s="34" t="s">
        <v>100</v>
      </c>
      <c r="E10" s="34" t="str">
        <f>+B10</f>
        <v>A012P000</v>
      </c>
      <c r="F10" s="35">
        <v>0</v>
      </c>
      <c r="G10" s="49">
        <v>19.97</v>
      </c>
    </row>
    <row r="11" spans="1:7" x14ac:dyDescent="0.25">
      <c r="A11" s="20" t="s">
        <v>74</v>
      </c>
      <c r="B11" t="s">
        <v>75</v>
      </c>
      <c r="C11" t="s">
        <v>76</v>
      </c>
      <c r="D11" s="34" t="s">
        <v>77</v>
      </c>
      <c r="E11" s="34" t="str">
        <f t="shared" ref="E11:E32" si="0">+B11</f>
        <v>A013P000</v>
      </c>
      <c r="F11" s="35">
        <v>0</v>
      </c>
      <c r="G11" s="49">
        <v>18.440000000000001</v>
      </c>
    </row>
    <row r="12" spans="1:7" x14ac:dyDescent="0.25">
      <c r="A12" s="20" t="s">
        <v>82</v>
      </c>
      <c r="B12" t="s">
        <v>95</v>
      </c>
      <c r="C12" t="s">
        <v>76</v>
      </c>
      <c r="D12" s="34" t="s">
        <v>96</v>
      </c>
      <c r="E12" s="34" t="str">
        <f t="shared" si="0"/>
        <v>C1313330</v>
      </c>
      <c r="F12" s="35">
        <v>0</v>
      </c>
      <c r="G12" s="49">
        <v>43</v>
      </c>
    </row>
    <row r="13" spans="1:7" x14ac:dyDescent="0.25">
      <c r="A13" s="20" t="s">
        <v>82</v>
      </c>
      <c r="B13" t="s">
        <v>83</v>
      </c>
      <c r="C13" t="s">
        <v>76</v>
      </c>
      <c r="D13" s="34" t="s">
        <v>84</v>
      </c>
      <c r="E13" s="34" t="str">
        <f t="shared" si="0"/>
        <v>C1503300</v>
      </c>
      <c r="F13" s="35">
        <v>0</v>
      </c>
      <c r="G13" s="49">
        <v>30.85</v>
      </c>
    </row>
    <row r="14" spans="1:7" x14ac:dyDescent="0.25">
      <c r="A14" s="20" t="s">
        <v>82</v>
      </c>
      <c r="B14" t="s">
        <v>125</v>
      </c>
      <c r="C14" t="s">
        <v>76</v>
      </c>
      <c r="D14" s="34" t="s">
        <v>126</v>
      </c>
      <c r="E14" s="34" t="str">
        <f t="shared" si="0"/>
        <v>C151-0033</v>
      </c>
      <c r="F14" s="35">
        <v>0</v>
      </c>
      <c r="G14" s="49">
        <v>32.31</v>
      </c>
    </row>
    <row r="15" spans="1:7" x14ac:dyDescent="0.25">
      <c r="A15" s="20" t="s">
        <v>82</v>
      </c>
      <c r="B15" t="s">
        <v>129</v>
      </c>
      <c r="C15" t="s">
        <v>76</v>
      </c>
      <c r="D15" s="34" t="s">
        <v>130</v>
      </c>
      <c r="E15" s="34" t="str">
        <f t="shared" si="0"/>
        <v>CR112500</v>
      </c>
      <c r="F15" s="35">
        <v>0</v>
      </c>
      <c r="G15" s="49">
        <v>4.75</v>
      </c>
    </row>
    <row r="16" spans="1:7" x14ac:dyDescent="0.25">
      <c r="A16" s="20" t="s">
        <v>82</v>
      </c>
      <c r="B16" t="s">
        <v>107</v>
      </c>
      <c r="C16" t="s">
        <v>76</v>
      </c>
      <c r="D16" s="34" t="s">
        <v>108</v>
      </c>
      <c r="E16" s="34" t="str">
        <f t="shared" si="0"/>
        <v>CR711300</v>
      </c>
      <c r="F16" s="35">
        <v>0</v>
      </c>
      <c r="G16" s="49">
        <v>4.9000000000000004</v>
      </c>
    </row>
    <row r="17" spans="1:7" x14ac:dyDescent="0.25">
      <c r="A17" s="20" t="s">
        <v>82</v>
      </c>
      <c r="B17" t="s">
        <v>117</v>
      </c>
      <c r="C17" t="s">
        <v>76</v>
      </c>
      <c r="D17" s="34" t="s">
        <v>118</v>
      </c>
      <c r="E17" s="34" t="str">
        <f t="shared" si="0"/>
        <v>CRE25000</v>
      </c>
      <c r="F17" s="35">
        <v>0</v>
      </c>
      <c r="G17" s="49">
        <v>2.62</v>
      </c>
    </row>
    <row r="18" spans="1:7" x14ac:dyDescent="0.25">
      <c r="A18" s="20" t="s">
        <v>82</v>
      </c>
      <c r="B18" t="s">
        <v>127</v>
      </c>
      <c r="C18" t="s">
        <v>76</v>
      </c>
      <c r="D18" s="34" t="s">
        <v>128</v>
      </c>
      <c r="E18" s="34" t="str">
        <f t="shared" si="0"/>
        <v>CRH13030</v>
      </c>
      <c r="F18" s="35">
        <v>0</v>
      </c>
      <c r="G18" s="49">
        <v>20.05</v>
      </c>
    </row>
    <row r="19" spans="1:7" ht="30" x14ac:dyDescent="0.25">
      <c r="A19" s="20" t="s">
        <v>82</v>
      </c>
      <c r="B19" t="s">
        <v>131</v>
      </c>
      <c r="C19" t="s">
        <v>76</v>
      </c>
      <c r="D19" s="34" t="s">
        <v>132</v>
      </c>
      <c r="E19" s="34" t="str">
        <f t="shared" si="0"/>
        <v>CRH13110</v>
      </c>
      <c r="F19" s="35">
        <v>0</v>
      </c>
      <c r="G19" s="49">
        <v>19.05</v>
      </c>
    </row>
    <row r="20" spans="1:7" x14ac:dyDescent="0.25">
      <c r="A20" s="20" t="s">
        <v>82</v>
      </c>
      <c r="B20" t="s">
        <v>113</v>
      </c>
      <c r="C20" t="s">
        <v>76</v>
      </c>
      <c r="D20" s="34" t="s">
        <v>114</v>
      </c>
      <c r="E20" s="34" t="str">
        <f t="shared" si="0"/>
        <v>CRH1L0L0</v>
      </c>
      <c r="F20" s="35">
        <v>0</v>
      </c>
      <c r="G20" s="49">
        <v>16.87</v>
      </c>
    </row>
    <row r="21" spans="1:7" x14ac:dyDescent="0.25">
      <c r="A21" s="20" t="s">
        <v>82</v>
      </c>
      <c r="B21" t="s">
        <v>119</v>
      </c>
      <c r="C21" t="s">
        <v>76</v>
      </c>
      <c r="D21" s="34" t="s">
        <v>120</v>
      </c>
      <c r="E21" s="34" t="str">
        <f t="shared" si="0"/>
        <v>CRL15100</v>
      </c>
      <c r="F21" s="35">
        <v>0</v>
      </c>
      <c r="G21" s="49">
        <v>25.74</v>
      </c>
    </row>
    <row r="22" spans="1:7" x14ac:dyDescent="0.25">
      <c r="A22" s="20" t="s">
        <v>82</v>
      </c>
      <c r="B22" t="s">
        <v>168</v>
      </c>
      <c r="C22" t="s">
        <v>76</v>
      </c>
      <c r="D22" s="34" t="s">
        <v>169</v>
      </c>
      <c r="E22" s="34" t="str">
        <f t="shared" si="0"/>
        <v>CREGI00</v>
      </c>
      <c r="F22" s="35">
        <v>0</v>
      </c>
      <c r="G22" s="49">
        <v>3.58</v>
      </c>
    </row>
    <row r="23" spans="1:7" x14ac:dyDescent="0.25">
      <c r="A23" s="20" t="s">
        <v>86</v>
      </c>
      <c r="B23" t="s">
        <v>104</v>
      </c>
      <c r="C23" t="s">
        <v>105</v>
      </c>
      <c r="D23" s="34" t="s">
        <v>106</v>
      </c>
      <c r="E23" s="34" t="str">
        <f t="shared" si="0"/>
        <v>B0111001</v>
      </c>
      <c r="F23" s="35">
        <v>0</v>
      </c>
      <c r="G23" s="49">
        <v>0</v>
      </c>
    </row>
    <row r="24" spans="1:7" x14ac:dyDescent="0.25">
      <c r="A24" s="20" t="s">
        <v>86</v>
      </c>
      <c r="B24" t="s">
        <v>111</v>
      </c>
      <c r="C24" t="s">
        <v>88</v>
      </c>
      <c r="D24" s="34" t="s">
        <v>112</v>
      </c>
      <c r="E24" s="34" t="str">
        <f t="shared" si="0"/>
        <v>B0310500</v>
      </c>
      <c r="F24" s="35">
        <v>0</v>
      </c>
      <c r="G24" s="49">
        <v>12.64</v>
      </c>
    </row>
    <row r="25" spans="1:7" x14ac:dyDescent="0.25">
      <c r="A25" s="20" t="s">
        <v>86</v>
      </c>
      <c r="B25" t="s">
        <v>97</v>
      </c>
      <c r="C25" t="s">
        <v>88</v>
      </c>
      <c r="D25" s="34" t="s">
        <v>98</v>
      </c>
      <c r="E25" s="34" t="str">
        <f t="shared" si="0"/>
        <v>B03J-0K89</v>
      </c>
      <c r="F25" s="35">
        <v>0</v>
      </c>
      <c r="G25" s="49">
        <v>16.649999999999999</v>
      </c>
    </row>
    <row r="26" spans="1:7" ht="60" x14ac:dyDescent="0.25">
      <c r="A26" s="20" t="s">
        <v>86</v>
      </c>
      <c r="B26" t="s">
        <v>87</v>
      </c>
      <c r="C26" t="s">
        <v>88</v>
      </c>
      <c r="D26" s="34" t="s">
        <v>89</v>
      </c>
      <c r="E26" s="34" t="str">
        <f t="shared" si="0"/>
        <v>B2RA9SB0</v>
      </c>
      <c r="F26" s="35">
        <v>0</v>
      </c>
      <c r="G26" s="49">
        <v>16.98</v>
      </c>
    </row>
    <row r="27" spans="1:7" x14ac:dyDescent="0.25">
      <c r="A27" s="20" t="s">
        <v>86</v>
      </c>
      <c r="B27" t="s">
        <v>133</v>
      </c>
      <c r="C27" t="s">
        <v>105</v>
      </c>
      <c r="D27" s="34" t="s">
        <v>134</v>
      </c>
      <c r="E27" s="34" t="str">
        <f t="shared" si="0"/>
        <v>BR35-21GN</v>
      </c>
      <c r="F27" s="35">
        <v>0</v>
      </c>
      <c r="G27" s="49">
        <v>30</v>
      </c>
    </row>
    <row r="28" spans="1:7" x14ac:dyDescent="0.25">
      <c r="A28" s="20" t="s">
        <v>86</v>
      </c>
      <c r="B28" t="s">
        <v>101</v>
      </c>
      <c r="C28" t="s">
        <v>102</v>
      </c>
      <c r="D28" s="34" t="s">
        <v>103</v>
      </c>
      <c r="E28" s="34" t="str">
        <f t="shared" si="0"/>
        <v>BR3A4000</v>
      </c>
      <c r="F28" s="35">
        <v>0</v>
      </c>
      <c r="G28" s="49">
        <v>2.1</v>
      </c>
    </row>
    <row r="29" spans="1:7" x14ac:dyDescent="0.25">
      <c r="A29" s="20" t="s">
        <v>86</v>
      </c>
      <c r="B29" t="s">
        <v>109</v>
      </c>
      <c r="C29" t="s">
        <v>102</v>
      </c>
      <c r="D29" s="34" t="s">
        <v>110</v>
      </c>
      <c r="E29" s="34" t="str">
        <f t="shared" si="0"/>
        <v>BR4U1H00</v>
      </c>
      <c r="F29" s="35">
        <v>0</v>
      </c>
      <c r="G29" s="49">
        <v>4.33</v>
      </c>
    </row>
    <row r="30" spans="1:7" x14ac:dyDescent="0.25">
      <c r="A30" s="20" t="s">
        <v>86</v>
      </c>
      <c r="B30" t="s">
        <v>115</v>
      </c>
      <c r="C30" t="s">
        <v>102</v>
      </c>
      <c r="D30" s="34" t="s">
        <v>116</v>
      </c>
      <c r="E30" s="34" t="str">
        <f t="shared" si="0"/>
        <v>BR4U0-21GV</v>
      </c>
      <c r="F30" s="35">
        <v>0</v>
      </c>
      <c r="G30" s="49">
        <v>14.58</v>
      </c>
    </row>
    <row r="31" spans="1:7" x14ac:dyDescent="0.25">
      <c r="A31" s="20" t="s">
        <v>86</v>
      </c>
      <c r="B31" t="s">
        <v>123</v>
      </c>
      <c r="C31" t="s">
        <v>102</v>
      </c>
      <c r="D31" s="34" t="s">
        <v>124</v>
      </c>
      <c r="E31" s="34" t="str">
        <f t="shared" si="0"/>
        <v>BRL11000</v>
      </c>
      <c r="F31" s="35">
        <v>0</v>
      </c>
      <c r="G31" s="49">
        <v>5.99</v>
      </c>
    </row>
    <row r="32" spans="1:7" ht="15.75" thickBot="1" x14ac:dyDescent="0.3">
      <c r="A32" s="20" t="s">
        <v>86</v>
      </c>
      <c r="B32" t="s">
        <v>121</v>
      </c>
      <c r="C32" t="s">
        <v>102</v>
      </c>
      <c r="D32" s="34" t="s">
        <v>122</v>
      </c>
      <c r="E32" s="34" t="str">
        <f t="shared" si="0"/>
        <v>BRL21000</v>
      </c>
      <c r="F32" s="36">
        <v>0</v>
      </c>
      <c r="G32" s="49">
        <v>31.22</v>
      </c>
    </row>
    <row r="33" ht="15.75" thickTop="1" x14ac:dyDescent="0.25"/>
  </sheetData>
  <sheetProtection algorithmName="SHA-512" hashValue="ePvzaE8zQQkGPzr9lsk4grW8dCBU6d9eGs7vgqm8lIOAC4ltuixwYaa61HUlMcI561Z8xhX82BF2OoiPll13Kw==" saltValue="ACQXLDj/Pk5XG1CMsop+yA==" spinCount="100000" sheet="1" objects="1" scenarios="1"/>
  <mergeCells count="4">
    <mergeCell ref="B1:G1"/>
    <mergeCell ref="B2:G2"/>
    <mergeCell ref="B4:G4"/>
    <mergeCell ref="B6:G6"/>
  </mergeCells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5"/>
  <sheetViews>
    <sheetView workbookViewId="0">
      <pane ySplit="8" topLeftCell="A9" activePane="bottomLeft" state="frozenSplit"/>
      <selection pane="bottomLeft" activeCell="A2" sqref="A2:K2"/>
    </sheetView>
  </sheetViews>
  <sheetFormatPr defaultRowHeight="15" x14ac:dyDescent="0.25"/>
  <cols>
    <col min="1" max="1" width="14.7109375" customWidth="1"/>
    <col min="2" max="2" width="6.140625" customWidth="1"/>
    <col min="3" max="3" width="30.710937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1" width="10.7109375" customWidth="1"/>
  </cols>
  <sheetData>
    <row r="1" spans="1:26" x14ac:dyDescent="0.25">
      <c r="A1" s="57" t="s">
        <v>191</v>
      </c>
      <c r="B1" s="57" t="s">
        <v>0</v>
      </c>
      <c r="C1" s="57" t="s">
        <v>0</v>
      </c>
      <c r="D1" s="57" t="s">
        <v>0</v>
      </c>
      <c r="E1" s="57" t="s">
        <v>0</v>
      </c>
      <c r="F1" s="57" t="s">
        <v>0</v>
      </c>
      <c r="G1" s="57" t="s">
        <v>0</v>
      </c>
      <c r="H1" s="57" t="s">
        <v>0</v>
      </c>
      <c r="I1" s="57" t="s">
        <v>0</v>
      </c>
      <c r="J1" s="57"/>
      <c r="K1" s="57" t="s">
        <v>0</v>
      </c>
    </row>
    <row r="2" spans="1:26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26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6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6" spans="1:26" ht="18.75" x14ac:dyDescent="0.3">
      <c r="A6" s="58" t="s">
        <v>69</v>
      </c>
      <c r="B6" s="58" t="s">
        <v>69</v>
      </c>
      <c r="C6" s="58" t="s">
        <v>69</v>
      </c>
      <c r="D6" s="58" t="s">
        <v>69</v>
      </c>
      <c r="E6" s="58" t="s">
        <v>69</v>
      </c>
      <c r="F6" s="58" t="s">
        <v>69</v>
      </c>
      <c r="G6" s="58" t="s">
        <v>69</v>
      </c>
      <c r="H6" s="58" t="s">
        <v>69</v>
      </c>
      <c r="I6" s="58" t="s">
        <v>69</v>
      </c>
      <c r="J6" s="58"/>
      <c r="K6" s="58" t="s">
        <v>69</v>
      </c>
    </row>
    <row r="8" spans="1:26" x14ac:dyDescent="0.25">
      <c r="A8" s="18" t="s">
        <v>70</v>
      </c>
      <c r="B8" s="18" t="s">
        <v>71</v>
      </c>
      <c r="C8" s="18" t="s">
        <v>72</v>
      </c>
      <c r="D8" s="18"/>
      <c r="E8" s="18"/>
      <c r="F8" s="18"/>
      <c r="G8" s="18"/>
      <c r="H8" s="18"/>
      <c r="I8" s="18"/>
      <c r="J8" s="18"/>
      <c r="K8" s="18" t="s">
        <v>2</v>
      </c>
    </row>
    <row r="10" spans="1:26" x14ac:dyDescent="0.25">
      <c r="A10" s="17"/>
    </row>
    <row r="11" spans="1:26" ht="45" customHeight="1" x14ac:dyDescent="0.25">
      <c r="A11" s="19" t="s">
        <v>60</v>
      </c>
      <c r="B11" s="20" t="s">
        <v>14</v>
      </c>
      <c r="C11" s="59" t="s">
        <v>61</v>
      </c>
      <c r="D11" s="60"/>
      <c r="E11" s="60"/>
      <c r="F11" s="20"/>
      <c r="G11" s="21" t="s">
        <v>73</v>
      </c>
      <c r="H11" s="61">
        <v>1</v>
      </c>
      <c r="I11" s="60"/>
      <c r="J11" s="20" t="str">
        <f>+A11</f>
        <v>FR26GI02</v>
      </c>
      <c r="K11" s="50">
        <f>ROUND(K24,2)</f>
        <v>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5">
      <c r="A12" s="15" t="s">
        <v>74</v>
      </c>
    </row>
    <row r="13" spans="1:26" x14ac:dyDescent="0.25">
      <c r="A13" t="s">
        <v>75</v>
      </c>
      <c r="B13" t="s">
        <v>76</v>
      </c>
      <c r="C13" t="s">
        <v>77</v>
      </c>
      <c r="D13" s="51">
        <v>3.5000000000000001E-3</v>
      </c>
      <c r="E13" t="s">
        <v>78</v>
      </c>
      <c r="F13" t="s">
        <v>79</v>
      </c>
      <c r="G13" s="22">
        <f>VLOOKUP(A13,'T-SMP'!$E$10:$F$32,2,0)</f>
        <v>0</v>
      </c>
      <c r="H13" t="s">
        <v>80</v>
      </c>
      <c r="I13" s="22">
        <f>ROUND(D13/H11* G13,5)</f>
        <v>0</v>
      </c>
      <c r="J13" s="22"/>
    </row>
    <row r="14" spans="1:26" x14ac:dyDescent="0.25">
      <c r="C14" s="23" t="s">
        <v>81</v>
      </c>
      <c r="K14" s="22">
        <f>SUM(I13:I13)</f>
        <v>0</v>
      </c>
    </row>
    <row r="15" spans="1:26" x14ac:dyDescent="0.25">
      <c r="A15" s="15" t="s">
        <v>82</v>
      </c>
    </row>
    <row r="16" spans="1:26" x14ac:dyDescent="0.25">
      <c r="A16" t="s">
        <v>83</v>
      </c>
      <c r="B16" t="s">
        <v>76</v>
      </c>
      <c r="C16" t="s">
        <v>84</v>
      </c>
      <c r="D16" s="51">
        <v>1E-4</v>
      </c>
      <c r="E16" t="s">
        <v>78</v>
      </c>
      <c r="F16" t="s">
        <v>79</v>
      </c>
      <c r="G16" s="22">
        <f>VLOOKUP(A16,'T-SMP'!$E$10:$F$32,2,0)</f>
        <v>0</v>
      </c>
      <c r="H16" t="s">
        <v>80</v>
      </c>
      <c r="I16" s="22">
        <f>ROUND(D16/H11* G16,5)</f>
        <v>0</v>
      </c>
      <c r="J16" s="22"/>
    </row>
    <row r="17" spans="1:26" x14ac:dyDescent="0.25">
      <c r="C17" s="23" t="s">
        <v>85</v>
      </c>
      <c r="K17" s="22">
        <f>SUM(I16:I16)</f>
        <v>0</v>
      </c>
    </row>
    <row r="18" spans="1:26" x14ac:dyDescent="0.25">
      <c r="A18" s="15" t="s">
        <v>86</v>
      </c>
    </row>
    <row r="19" spans="1:26" x14ac:dyDescent="0.25">
      <c r="A19" t="s">
        <v>87</v>
      </c>
      <c r="B19" t="s">
        <v>88</v>
      </c>
      <c r="C19" t="s">
        <v>89</v>
      </c>
      <c r="D19" s="51">
        <v>1E-4</v>
      </c>
      <c r="F19" t="s">
        <v>79</v>
      </c>
      <c r="G19" s="22">
        <f>VLOOKUP(A19,'T-SMP'!$E$10:$F$32,2,0)</f>
        <v>0</v>
      </c>
      <c r="H19" t="s">
        <v>80</v>
      </c>
      <c r="I19" s="22">
        <f>ROUND(D19* G19,5)</f>
        <v>0</v>
      </c>
      <c r="J19" s="22"/>
    </row>
    <row r="20" spans="1:26" x14ac:dyDescent="0.25">
      <c r="C20" s="23" t="s">
        <v>90</v>
      </c>
      <c r="K20" s="22">
        <f>SUM(I19:I19)</f>
        <v>0</v>
      </c>
    </row>
    <row r="22" spans="1:26" x14ac:dyDescent="0.25">
      <c r="C22" s="23" t="s">
        <v>91</v>
      </c>
      <c r="G22">
        <v>1.5</v>
      </c>
      <c r="H22" t="s">
        <v>92</v>
      </c>
      <c r="I22">
        <f>ROUND(G22/100*K14,5)</f>
        <v>0</v>
      </c>
    </row>
    <row r="23" spans="1:26" x14ac:dyDescent="0.25">
      <c r="C23" s="23" t="s">
        <v>93</v>
      </c>
      <c r="K23" s="52">
        <f>SUM(I12:I22)</f>
        <v>0</v>
      </c>
    </row>
    <row r="24" spans="1:26" x14ac:dyDescent="0.25">
      <c r="C24" s="23" t="s">
        <v>94</v>
      </c>
      <c r="K24" s="52">
        <f>SUM(K23:K23)</f>
        <v>0</v>
      </c>
    </row>
    <row r="26" spans="1:26" ht="45" customHeight="1" x14ac:dyDescent="0.25">
      <c r="A26" s="19" t="s">
        <v>41</v>
      </c>
      <c r="B26" s="20" t="s">
        <v>14</v>
      </c>
      <c r="C26" s="59" t="s">
        <v>42</v>
      </c>
      <c r="D26" s="60"/>
      <c r="E26" s="60"/>
      <c r="F26" s="20"/>
      <c r="G26" s="21" t="s">
        <v>73</v>
      </c>
      <c r="H26" s="61">
        <v>1</v>
      </c>
      <c r="I26" s="60"/>
      <c r="J26" s="20" t="str">
        <f>+A26</f>
        <v>FR26GI03</v>
      </c>
      <c r="K26" s="50">
        <f>ROUND(K39,2)</f>
        <v>0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5">
      <c r="A27" s="15" t="s">
        <v>74</v>
      </c>
    </row>
    <row r="28" spans="1:26" x14ac:dyDescent="0.25">
      <c r="A28" t="s">
        <v>75</v>
      </c>
      <c r="B28" t="s">
        <v>76</v>
      </c>
      <c r="C28" t="s">
        <v>77</v>
      </c>
      <c r="D28" s="51">
        <v>0.02</v>
      </c>
      <c r="E28" t="s">
        <v>78</v>
      </c>
      <c r="F28" t="s">
        <v>79</v>
      </c>
      <c r="G28" s="22">
        <f>VLOOKUP(A28,'T-SMP'!$E$10:$F$32,2,0)</f>
        <v>0</v>
      </c>
      <c r="H28" t="s">
        <v>80</v>
      </c>
      <c r="I28" s="22">
        <f>ROUND(D28/H26* G28,5)</f>
        <v>0</v>
      </c>
      <c r="J28" s="22"/>
    </row>
    <row r="29" spans="1:26" x14ac:dyDescent="0.25">
      <c r="C29" s="23" t="s">
        <v>81</v>
      </c>
      <c r="K29" s="22">
        <f>SUM(I28:I28)</f>
        <v>0</v>
      </c>
    </row>
    <row r="30" spans="1:26" x14ac:dyDescent="0.25">
      <c r="A30" s="15" t="s">
        <v>82</v>
      </c>
    </row>
    <row r="31" spans="1:26" x14ac:dyDescent="0.25">
      <c r="A31" t="s">
        <v>83</v>
      </c>
      <c r="B31" t="s">
        <v>76</v>
      </c>
      <c r="C31" t="s">
        <v>84</v>
      </c>
      <c r="D31" s="51">
        <v>2E-3</v>
      </c>
      <c r="E31" t="s">
        <v>78</v>
      </c>
      <c r="F31" t="s">
        <v>79</v>
      </c>
      <c r="G31" s="22">
        <f>VLOOKUP(A31,'T-SMP'!$E$10:$F$32,2,0)</f>
        <v>0</v>
      </c>
      <c r="H31" t="s">
        <v>80</v>
      </c>
      <c r="I31" s="22">
        <f>ROUND(D31/H26* G31,5)</f>
        <v>0</v>
      </c>
      <c r="J31" s="22"/>
    </row>
    <row r="32" spans="1:26" x14ac:dyDescent="0.25">
      <c r="C32" s="23" t="s">
        <v>85</v>
      </c>
      <c r="K32" s="22">
        <f>SUM(I31:I31)</f>
        <v>0</v>
      </c>
    </row>
    <row r="33" spans="1:26" x14ac:dyDescent="0.25">
      <c r="A33" s="15" t="s">
        <v>86</v>
      </c>
    </row>
    <row r="34" spans="1:26" x14ac:dyDescent="0.25">
      <c r="A34" t="s">
        <v>87</v>
      </c>
      <c r="B34" t="s">
        <v>88</v>
      </c>
      <c r="C34" t="s">
        <v>89</v>
      </c>
      <c r="D34" s="51">
        <v>2E-3</v>
      </c>
      <c r="F34" t="s">
        <v>79</v>
      </c>
      <c r="G34" s="22">
        <f>VLOOKUP(A34,'T-SMP'!$E$10:$F$32,2,0)</f>
        <v>0</v>
      </c>
      <c r="H34" t="s">
        <v>80</v>
      </c>
      <c r="I34" s="22">
        <f>ROUND(D34* G34,5)</f>
        <v>0</v>
      </c>
      <c r="J34" s="22"/>
    </row>
    <row r="35" spans="1:26" x14ac:dyDescent="0.25">
      <c r="C35" s="23" t="s">
        <v>90</v>
      </c>
      <c r="K35" s="22">
        <f>SUM(I34:I34)</f>
        <v>0</v>
      </c>
    </row>
    <row r="37" spans="1:26" x14ac:dyDescent="0.25">
      <c r="C37" s="23" t="s">
        <v>91</v>
      </c>
      <c r="G37">
        <v>1.5</v>
      </c>
      <c r="H37" t="s">
        <v>92</v>
      </c>
      <c r="I37">
        <f>ROUND(G37/100*K29,5)</f>
        <v>0</v>
      </c>
    </row>
    <row r="38" spans="1:26" x14ac:dyDescent="0.25">
      <c r="C38" s="23" t="s">
        <v>93</v>
      </c>
      <c r="K38" s="52">
        <f>SUM(I27:I37)</f>
        <v>0</v>
      </c>
    </row>
    <row r="39" spans="1:26" x14ac:dyDescent="0.25">
      <c r="C39" s="23" t="s">
        <v>94</v>
      </c>
      <c r="K39" s="52">
        <f>SUM(K38:K38)</f>
        <v>0</v>
      </c>
    </row>
    <row r="41" spans="1:26" ht="45" customHeight="1" x14ac:dyDescent="0.25">
      <c r="A41" s="19" t="s">
        <v>62</v>
      </c>
      <c r="B41" s="20" t="s">
        <v>14</v>
      </c>
      <c r="C41" s="59" t="s">
        <v>63</v>
      </c>
      <c r="D41" s="60"/>
      <c r="E41" s="60"/>
      <c r="F41" s="20"/>
      <c r="G41" s="21" t="s">
        <v>73</v>
      </c>
      <c r="H41" s="61">
        <v>1</v>
      </c>
      <c r="I41" s="60"/>
      <c r="J41" s="20" t="str">
        <f>+A41</f>
        <v>FR31P91A1</v>
      </c>
      <c r="K41" s="50">
        <f>ROUND(K54,2)</f>
        <v>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5">
      <c r="A42" s="15" t="s">
        <v>74</v>
      </c>
    </row>
    <row r="43" spans="1:26" x14ac:dyDescent="0.25">
      <c r="A43" t="s">
        <v>75</v>
      </c>
      <c r="B43" t="s">
        <v>76</v>
      </c>
      <c r="C43" t="s">
        <v>77</v>
      </c>
      <c r="D43" s="51">
        <v>3.5000000000000001E-3</v>
      </c>
      <c r="E43" t="s">
        <v>78</v>
      </c>
      <c r="F43" t="s">
        <v>79</v>
      </c>
      <c r="G43" s="22">
        <f>VLOOKUP(A43,'T-SMP'!$E$10:$F$32,2,0)</f>
        <v>0</v>
      </c>
      <c r="H43" t="s">
        <v>80</v>
      </c>
      <c r="I43" s="22">
        <f>ROUND(D43/H41* G43,5)</f>
        <v>0</v>
      </c>
      <c r="J43" s="22"/>
    </row>
    <row r="44" spans="1:26" x14ac:dyDescent="0.25">
      <c r="C44" s="23" t="s">
        <v>81</v>
      </c>
      <c r="K44" s="22">
        <f>SUM(I43:I43)</f>
        <v>0</v>
      </c>
    </row>
    <row r="45" spans="1:26" x14ac:dyDescent="0.25">
      <c r="A45" s="15" t="s">
        <v>82</v>
      </c>
    </row>
    <row r="46" spans="1:26" x14ac:dyDescent="0.25">
      <c r="A46" t="s">
        <v>95</v>
      </c>
      <c r="B46" t="s">
        <v>76</v>
      </c>
      <c r="C46" t="s">
        <v>96</v>
      </c>
      <c r="D46" s="51">
        <v>4.1999999999999997E-3</v>
      </c>
      <c r="E46" t="s">
        <v>78</v>
      </c>
      <c r="F46" t="s">
        <v>79</v>
      </c>
      <c r="G46" s="22">
        <f>VLOOKUP(A46,'T-SMP'!$E$10:$F$32,2,0)</f>
        <v>0</v>
      </c>
      <c r="H46" t="s">
        <v>80</v>
      </c>
      <c r="I46" s="22">
        <f>ROUND(D46/H41* G46,5)</f>
        <v>0</v>
      </c>
      <c r="J46" s="22"/>
    </row>
    <row r="47" spans="1:26" x14ac:dyDescent="0.25">
      <c r="C47" s="23" t="s">
        <v>85</v>
      </c>
      <c r="K47" s="22">
        <f>SUM(I46:I46)</f>
        <v>0</v>
      </c>
    </row>
    <row r="48" spans="1:26" x14ac:dyDescent="0.25">
      <c r="A48" s="15" t="s">
        <v>86</v>
      </c>
    </row>
    <row r="49" spans="1:26" x14ac:dyDescent="0.25">
      <c r="A49" t="s">
        <v>97</v>
      </c>
      <c r="B49" t="s">
        <v>88</v>
      </c>
      <c r="C49" t="s">
        <v>98</v>
      </c>
      <c r="D49" s="51">
        <v>9.4500000000000001E-2</v>
      </c>
      <c r="F49" t="s">
        <v>79</v>
      </c>
      <c r="G49" s="22">
        <f>VLOOKUP(A49,'T-SMP'!$E$10:$F$32,2,0)</f>
        <v>0</v>
      </c>
      <c r="H49" t="s">
        <v>80</v>
      </c>
      <c r="I49" s="22">
        <f>ROUND(D49* G49,5)</f>
        <v>0</v>
      </c>
      <c r="J49" s="22"/>
    </row>
    <row r="50" spans="1:26" x14ac:dyDescent="0.25">
      <c r="C50" s="23" t="s">
        <v>90</v>
      </c>
      <c r="K50" s="22">
        <f>SUM(I49:I49)</f>
        <v>0</v>
      </c>
    </row>
    <row r="52" spans="1:26" x14ac:dyDescent="0.25">
      <c r="C52" s="23" t="s">
        <v>91</v>
      </c>
      <c r="G52">
        <v>1.5</v>
      </c>
      <c r="H52" t="s">
        <v>92</v>
      </c>
      <c r="I52">
        <f>ROUND(G52/100*K44,5)</f>
        <v>0</v>
      </c>
    </row>
    <row r="53" spans="1:26" x14ac:dyDescent="0.25">
      <c r="C53" s="23" t="s">
        <v>93</v>
      </c>
      <c r="K53" s="52">
        <f>SUM(I42:I52)</f>
        <v>0</v>
      </c>
    </row>
    <row r="54" spans="1:26" x14ac:dyDescent="0.25">
      <c r="C54" s="23" t="s">
        <v>94</v>
      </c>
      <c r="K54" s="52">
        <f>SUM(K53:K53)</f>
        <v>0</v>
      </c>
    </row>
    <row r="56" spans="1:26" ht="45" customHeight="1" x14ac:dyDescent="0.25">
      <c r="A56" s="19" t="s">
        <v>16</v>
      </c>
      <c r="B56" s="20" t="s">
        <v>14</v>
      </c>
      <c r="C56" s="59" t="s">
        <v>17</v>
      </c>
      <c r="D56" s="60"/>
      <c r="E56" s="60"/>
      <c r="F56" s="20"/>
      <c r="G56" s="21" t="s">
        <v>73</v>
      </c>
      <c r="H56" s="61">
        <v>1</v>
      </c>
      <c r="I56" s="60"/>
      <c r="J56" s="20" t="str">
        <f>+A56</f>
        <v>FR3A4010</v>
      </c>
      <c r="K56" s="50">
        <f>ROUND(K67,2)</f>
        <v>0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25">
      <c r="A57" s="15" t="s">
        <v>74</v>
      </c>
    </row>
    <row r="58" spans="1:26" x14ac:dyDescent="0.25">
      <c r="A58" t="s">
        <v>75</v>
      </c>
      <c r="B58" t="s">
        <v>76</v>
      </c>
      <c r="C58" t="s">
        <v>77</v>
      </c>
      <c r="D58" s="51">
        <v>3.0000000000000001E-3</v>
      </c>
      <c r="E58" t="s">
        <v>78</v>
      </c>
      <c r="F58" t="s">
        <v>79</v>
      </c>
      <c r="G58" s="22">
        <f>VLOOKUP(A58,'T-SMP'!$E$10:$F$32,2,0)</f>
        <v>0</v>
      </c>
      <c r="H58" t="s">
        <v>80</v>
      </c>
      <c r="I58" s="22">
        <f>ROUND(D58/H56* G58,5)</f>
        <v>0</v>
      </c>
      <c r="J58" s="22"/>
    </row>
    <row r="59" spans="1:26" x14ac:dyDescent="0.25">
      <c r="A59" t="s">
        <v>99</v>
      </c>
      <c r="B59" t="s">
        <v>76</v>
      </c>
      <c r="C59" t="s">
        <v>100</v>
      </c>
      <c r="D59" s="51">
        <v>3.0000000000000001E-3</v>
      </c>
      <c r="E59" t="s">
        <v>78</v>
      </c>
      <c r="F59" t="s">
        <v>79</v>
      </c>
      <c r="G59" s="22">
        <f>VLOOKUP(A59,'T-SMP'!$E$10:$F$32,2,0)</f>
        <v>0</v>
      </c>
      <c r="H59" t="s">
        <v>80</v>
      </c>
      <c r="I59" s="22">
        <f>ROUND(D59/H56* G59,5)</f>
        <v>0</v>
      </c>
      <c r="J59" s="22"/>
    </row>
    <row r="60" spans="1:26" x14ac:dyDescent="0.25">
      <c r="C60" s="23" t="s">
        <v>81</v>
      </c>
      <c r="K60" s="22">
        <f>SUM(I58:I59)</f>
        <v>0</v>
      </c>
    </row>
    <row r="61" spans="1:26" x14ac:dyDescent="0.25">
      <c r="A61" s="15" t="s">
        <v>86</v>
      </c>
    </row>
    <row r="62" spans="1:26" x14ac:dyDescent="0.25">
      <c r="A62" t="s">
        <v>101</v>
      </c>
      <c r="B62" t="s">
        <v>102</v>
      </c>
      <c r="C62" t="s">
        <v>103</v>
      </c>
      <c r="D62" s="51">
        <v>0.05</v>
      </c>
      <c r="F62" t="s">
        <v>79</v>
      </c>
      <c r="G62" s="22">
        <f>VLOOKUP(A62,'T-SMP'!$E$10:$F$32,2,0)</f>
        <v>0</v>
      </c>
      <c r="H62" t="s">
        <v>80</v>
      </c>
      <c r="I62" s="22">
        <f>ROUND(D62* G62,5)</f>
        <v>0</v>
      </c>
      <c r="J62" s="22"/>
    </row>
    <row r="63" spans="1:26" x14ac:dyDescent="0.25">
      <c r="C63" s="23" t="s">
        <v>90</v>
      </c>
      <c r="K63" s="22">
        <f>SUM(I62:I62)</f>
        <v>0</v>
      </c>
    </row>
    <row r="65" spans="1:26" x14ac:dyDescent="0.25">
      <c r="C65" s="23" t="s">
        <v>91</v>
      </c>
      <c r="G65">
        <v>1.5</v>
      </c>
      <c r="H65" t="s">
        <v>92</v>
      </c>
      <c r="I65">
        <f>ROUND(G65/100*K60,5)</f>
        <v>0</v>
      </c>
    </row>
    <row r="66" spans="1:26" x14ac:dyDescent="0.25">
      <c r="C66" s="23" t="s">
        <v>93</v>
      </c>
      <c r="K66" s="52">
        <f>SUM(I57:I65)</f>
        <v>0</v>
      </c>
    </row>
    <row r="67" spans="1:26" x14ac:dyDescent="0.25">
      <c r="C67" s="23" t="s">
        <v>94</v>
      </c>
      <c r="K67" s="52">
        <f>SUM(K66:K66)</f>
        <v>0</v>
      </c>
    </row>
    <row r="69" spans="1:26" ht="45" customHeight="1" x14ac:dyDescent="0.25">
      <c r="A69" s="19" t="s">
        <v>45</v>
      </c>
      <c r="B69" s="20" t="s">
        <v>46</v>
      </c>
      <c r="C69" s="59" t="s">
        <v>47</v>
      </c>
      <c r="D69" s="60"/>
      <c r="E69" s="60"/>
      <c r="F69" s="20"/>
      <c r="G69" s="21" t="s">
        <v>73</v>
      </c>
      <c r="H69" s="61">
        <v>1</v>
      </c>
      <c r="I69" s="60"/>
      <c r="J69" s="20" t="str">
        <f>+A69</f>
        <v>FR662221</v>
      </c>
      <c r="K69" s="50">
        <f>ROUND(K80,2)</f>
        <v>0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x14ac:dyDescent="0.25">
      <c r="A70" s="15" t="s">
        <v>74</v>
      </c>
    </row>
    <row r="71" spans="1:26" x14ac:dyDescent="0.25">
      <c r="A71" t="s">
        <v>75</v>
      </c>
      <c r="B71" t="s">
        <v>76</v>
      </c>
      <c r="C71" t="s">
        <v>77</v>
      </c>
      <c r="D71" s="51">
        <v>0.1</v>
      </c>
      <c r="E71" t="s">
        <v>78</v>
      </c>
      <c r="F71" t="s">
        <v>79</v>
      </c>
      <c r="G71" s="22">
        <f>VLOOKUP(A71,'T-SMP'!$E$10:$F$32,2,0)</f>
        <v>0</v>
      </c>
      <c r="H71" t="s">
        <v>80</v>
      </c>
      <c r="I71" s="22">
        <f>ROUND(D71/H69* G71,5)</f>
        <v>0</v>
      </c>
      <c r="J71" s="22"/>
    </row>
    <row r="72" spans="1:26" x14ac:dyDescent="0.25">
      <c r="A72" t="s">
        <v>99</v>
      </c>
      <c r="B72" t="s">
        <v>76</v>
      </c>
      <c r="C72" t="s">
        <v>100</v>
      </c>
      <c r="D72" s="51">
        <v>1.7999999999999999E-2</v>
      </c>
      <c r="E72" t="s">
        <v>78</v>
      </c>
      <c r="F72" t="s">
        <v>79</v>
      </c>
      <c r="G72" s="22">
        <f>VLOOKUP(A72,'T-SMP'!$E$10:$F$32,2,0)</f>
        <v>0</v>
      </c>
      <c r="H72" t="s">
        <v>80</v>
      </c>
      <c r="I72" s="22">
        <f>ROUND(D72/H69* G72,5)</f>
        <v>0</v>
      </c>
      <c r="J72" s="22"/>
    </row>
    <row r="73" spans="1:26" x14ac:dyDescent="0.25">
      <c r="C73" s="23" t="s">
        <v>81</v>
      </c>
      <c r="K73" s="22">
        <f>SUM(I71:I72)</f>
        <v>0</v>
      </c>
    </row>
    <row r="74" spans="1:26" x14ac:dyDescent="0.25">
      <c r="A74" s="15" t="s">
        <v>86</v>
      </c>
    </row>
    <row r="75" spans="1:26" x14ac:dyDescent="0.25">
      <c r="A75" t="s">
        <v>104</v>
      </c>
      <c r="B75" t="s">
        <v>105</v>
      </c>
      <c r="C75" t="s">
        <v>106</v>
      </c>
      <c r="D75" s="51">
        <v>5.0000000000000001E-3</v>
      </c>
      <c r="F75" t="s">
        <v>79</v>
      </c>
      <c r="G75" s="22">
        <f>VLOOKUP(A75,'T-SMP'!$E$10:$F$32,2,0)</f>
        <v>0</v>
      </c>
      <c r="H75" t="s">
        <v>80</v>
      </c>
      <c r="I75" s="22">
        <f>ROUND(D75* G75,5)</f>
        <v>0</v>
      </c>
      <c r="J75" s="22"/>
    </row>
    <row r="76" spans="1:26" x14ac:dyDescent="0.25">
      <c r="C76" s="23" t="s">
        <v>90</v>
      </c>
      <c r="K76" s="22">
        <f>SUM(I75:I75)</f>
        <v>0</v>
      </c>
    </row>
    <row r="78" spans="1:26" x14ac:dyDescent="0.25">
      <c r="C78" s="23" t="s">
        <v>91</v>
      </c>
      <c r="G78">
        <v>1.5</v>
      </c>
      <c r="H78" t="s">
        <v>92</v>
      </c>
      <c r="I78">
        <f>ROUND(G78/100*K73,5)</f>
        <v>0</v>
      </c>
    </row>
    <row r="79" spans="1:26" x14ac:dyDescent="0.25">
      <c r="C79" s="23" t="s">
        <v>93</v>
      </c>
      <c r="K79" s="52">
        <f>SUM(I70:I78)</f>
        <v>0</v>
      </c>
    </row>
    <row r="80" spans="1:26" x14ac:dyDescent="0.25">
      <c r="C80" s="23" t="s">
        <v>94</v>
      </c>
      <c r="K80" s="52">
        <f>SUM(K79:K79)</f>
        <v>0</v>
      </c>
    </row>
    <row r="82" spans="1:26" ht="45" customHeight="1" x14ac:dyDescent="0.25">
      <c r="A82" s="19" t="s">
        <v>18</v>
      </c>
      <c r="B82" s="20" t="s">
        <v>14</v>
      </c>
      <c r="C82" s="59" t="s">
        <v>19</v>
      </c>
      <c r="D82" s="60"/>
      <c r="E82" s="60"/>
      <c r="F82" s="20"/>
      <c r="G82" s="21" t="s">
        <v>73</v>
      </c>
      <c r="H82" s="61">
        <v>4.7750000000000004</v>
      </c>
      <c r="I82" s="60"/>
      <c r="J82" s="20" t="str">
        <f>+A82</f>
        <v>FR711GI01</v>
      </c>
      <c r="K82" s="50">
        <f>ROUND(K96,2)</f>
        <v>0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x14ac:dyDescent="0.25">
      <c r="A83" s="15" t="s">
        <v>74</v>
      </c>
    </row>
    <row r="84" spans="1:26" x14ac:dyDescent="0.25">
      <c r="A84" t="s">
        <v>99</v>
      </c>
      <c r="B84" t="s">
        <v>76</v>
      </c>
      <c r="C84" t="s">
        <v>100</v>
      </c>
      <c r="D84" s="51">
        <v>0.02</v>
      </c>
      <c r="E84" t="s">
        <v>78</v>
      </c>
      <c r="F84" t="s">
        <v>79</v>
      </c>
      <c r="G84" s="22">
        <f>VLOOKUP(A84,'T-SMP'!$E$10:$F$32,2,0)</f>
        <v>0</v>
      </c>
      <c r="H84" t="s">
        <v>80</v>
      </c>
      <c r="I84" s="22">
        <f>ROUND(D84/H82* G84,5)</f>
        <v>0</v>
      </c>
      <c r="J84" s="22"/>
    </row>
    <row r="85" spans="1:26" x14ac:dyDescent="0.25">
      <c r="C85" s="23" t="s">
        <v>81</v>
      </c>
      <c r="K85" s="22">
        <f>SUM(I84:I84)</f>
        <v>0</v>
      </c>
    </row>
    <row r="86" spans="1:26" x14ac:dyDescent="0.25">
      <c r="A86" s="15" t="s">
        <v>82</v>
      </c>
    </row>
    <row r="87" spans="1:26" x14ac:dyDescent="0.25">
      <c r="A87" t="s">
        <v>107</v>
      </c>
      <c r="B87" t="s">
        <v>76</v>
      </c>
      <c r="C87" t="s">
        <v>108</v>
      </c>
      <c r="D87" s="51">
        <v>0.02</v>
      </c>
      <c r="E87" t="s">
        <v>78</v>
      </c>
      <c r="F87" t="s">
        <v>79</v>
      </c>
      <c r="G87" s="22">
        <f>VLOOKUP(A87,'T-SMP'!$E$10:$F$32,2,0)</f>
        <v>0</v>
      </c>
      <c r="H87" t="s">
        <v>80</v>
      </c>
      <c r="I87" s="22">
        <f>ROUND(D87/H82* G87,5)</f>
        <v>0</v>
      </c>
      <c r="J87" s="22"/>
    </row>
    <row r="88" spans="1:26" x14ac:dyDescent="0.25">
      <c r="C88" s="23" t="s">
        <v>85</v>
      </c>
      <c r="K88" s="22">
        <f>SUM(I87:I87)</f>
        <v>0</v>
      </c>
    </row>
    <row r="89" spans="1:26" x14ac:dyDescent="0.25">
      <c r="A89" s="15" t="s">
        <v>86</v>
      </c>
    </row>
    <row r="90" spans="1:26" x14ac:dyDescent="0.25">
      <c r="A90" t="s">
        <v>109</v>
      </c>
      <c r="B90" t="s">
        <v>102</v>
      </c>
      <c r="C90" t="s">
        <v>110</v>
      </c>
      <c r="D90" s="51">
        <v>0.1</v>
      </c>
      <c r="F90" t="s">
        <v>79</v>
      </c>
      <c r="G90" s="22">
        <f>VLOOKUP(A90,'T-SMP'!$E$10:$F$32,2,0)</f>
        <v>0</v>
      </c>
      <c r="H90" t="s">
        <v>80</v>
      </c>
      <c r="I90" s="22">
        <f>ROUND(D90* G90,5)</f>
        <v>0</v>
      </c>
      <c r="J90" s="22"/>
    </row>
    <row r="91" spans="1:26" x14ac:dyDescent="0.25">
      <c r="A91" t="s">
        <v>111</v>
      </c>
      <c r="B91" t="s">
        <v>88</v>
      </c>
      <c r="C91" t="s">
        <v>112</v>
      </c>
      <c r="D91" s="51">
        <v>1E-3</v>
      </c>
      <c r="F91" t="s">
        <v>79</v>
      </c>
      <c r="G91" s="22">
        <f>VLOOKUP(A91,'T-SMP'!$E$10:$F$32,2,0)</f>
        <v>0</v>
      </c>
      <c r="H91" t="s">
        <v>80</v>
      </c>
      <c r="I91" s="22">
        <f>ROUND(D91* G91,5)</f>
        <v>0</v>
      </c>
      <c r="J91" s="22"/>
    </row>
    <row r="92" spans="1:26" x14ac:dyDescent="0.25">
      <c r="C92" s="23" t="s">
        <v>90</v>
      </c>
      <c r="K92" s="22">
        <f>SUM(I90:I91)</f>
        <v>0</v>
      </c>
    </row>
    <row r="94" spans="1:26" x14ac:dyDescent="0.25">
      <c r="C94" s="23" t="s">
        <v>91</v>
      </c>
      <c r="G94">
        <v>1.5</v>
      </c>
      <c r="H94" t="s">
        <v>92</v>
      </c>
      <c r="I94">
        <f>ROUND(G94/100*K85,5)</f>
        <v>0</v>
      </c>
    </row>
    <row r="95" spans="1:26" x14ac:dyDescent="0.25">
      <c r="C95" s="23" t="s">
        <v>93</v>
      </c>
      <c r="K95" s="52">
        <f>SUM(I83:I94)</f>
        <v>0</v>
      </c>
    </row>
    <row r="96" spans="1:26" x14ac:dyDescent="0.25">
      <c r="C96" s="23" t="s">
        <v>94</v>
      </c>
      <c r="K96" s="52">
        <f>SUM(K95:K95)</f>
        <v>0</v>
      </c>
    </row>
    <row r="98" spans="1:26" ht="45" customHeight="1" x14ac:dyDescent="0.25">
      <c r="A98" s="19" t="s">
        <v>20</v>
      </c>
      <c r="B98" s="20" t="s">
        <v>14</v>
      </c>
      <c r="C98" s="59" t="s">
        <v>21</v>
      </c>
      <c r="D98" s="60"/>
      <c r="E98" s="60"/>
      <c r="F98" s="20"/>
      <c r="G98" s="21" t="s">
        <v>73</v>
      </c>
      <c r="H98" s="61">
        <v>4.7699999999999996</v>
      </c>
      <c r="I98" s="60"/>
      <c r="J98" s="20" t="str">
        <f>+A98</f>
        <v>FR711GI02</v>
      </c>
      <c r="K98" s="50">
        <f>ROUND(K108,2)</f>
        <v>0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x14ac:dyDescent="0.25">
      <c r="A99" s="15" t="s">
        <v>74</v>
      </c>
    </row>
    <row r="100" spans="1:26" x14ac:dyDescent="0.25">
      <c r="A100" t="s">
        <v>99</v>
      </c>
      <c r="B100" t="s">
        <v>76</v>
      </c>
      <c r="C100" t="s">
        <v>100</v>
      </c>
      <c r="D100" s="51">
        <v>0.02</v>
      </c>
      <c r="E100" t="s">
        <v>78</v>
      </c>
      <c r="F100" t="s">
        <v>79</v>
      </c>
      <c r="G100" s="22">
        <f>VLOOKUP(A100,'T-SMP'!$E$10:$F$32,2,0)</f>
        <v>0</v>
      </c>
      <c r="H100" t="s">
        <v>80</v>
      </c>
      <c r="I100" s="22">
        <f>ROUND(D100/H98* G100,5)</f>
        <v>0</v>
      </c>
      <c r="J100" s="22"/>
    </row>
    <row r="101" spans="1:26" x14ac:dyDescent="0.25">
      <c r="C101" s="23" t="s">
        <v>81</v>
      </c>
      <c r="K101" s="22">
        <f>SUM(I100:I100)</f>
        <v>0</v>
      </c>
    </row>
    <row r="102" spans="1:26" x14ac:dyDescent="0.25">
      <c r="A102" s="15" t="s">
        <v>82</v>
      </c>
    </row>
    <row r="103" spans="1:26" x14ac:dyDescent="0.25">
      <c r="A103" t="s">
        <v>113</v>
      </c>
      <c r="B103" t="s">
        <v>76</v>
      </c>
      <c r="C103" t="s">
        <v>114</v>
      </c>
      <c r="D103" s="51">
        <v>0.02</v>
      </c>
      <c r="E103" t="s">
        <v>78</v>
      </c>
      <c r="F103" t="s">
        <v>79</v>
      </c>
      <c r="G103" s="22">
        <f>VLOOKUP(A103,'T-SMP'!$E$10:$F$32,2,0)</f>
        <v>0</v>
      </c>
      <c r="H103" t="s">
        <v>80</v>
      </c>
      <c r="I103" s="22">
        <f>ROUND(D103/H98* G103,5)</f>
        <v>0</v>
      </c>
      <c r="J103" s="22"/>
    </row>
    <row r="104" spans="1:26" x14ac:dyDescent="0.25">
      <c r="C104" s="23" t="s">
        <v>85</v>
      </c>
      <c r="K104" s="22">
        <f>SUM(I103:I103)</f>
        <v>0</v>
      </c>
    </row>
    <row r="106" spans="1:26" x14ac:dyDescent="0.25">
      <c r="C106" s="23" t="s">
        <v>91</v>
      </c>
      <c r="G106">
        <v>1.5</v>
      </c>
      <c r="H106" t="s">
        <v>92</v>
      </c>
      <c r="I106">
        <f>ROUND(G106/100*K101,5)</f>
        <v>0</v>
      </c>
    </row>
    <row r="107" spans="1:26" x14ac:dyDescent="0.25">
      <c r="C107" s="23" t="s">
        <v>93</v>
      </c>
      <c r="K107" s="52">
        <f>SUM(I99:I106)</f>
        <v>0</v>
      </c>
    </row>
    <row r="108" spans="1:26" x14ac:dyDescent="0.25">
      <c r="C108" s="23" t="s">
        <v>94</v>
      </c>
      <c r="K108" s="52">
        <f>SUM(K107:K107)</f>
        <v>0</v>
      </c>
    </row>
    <row r="110" spans="1:26" ht="45" customHeight="1" x14ac:dyDescent="0.25">
      <c r="A110" s="19" t="s">
        <v>35</v>
      </c>
      <c r="B110" s="20" t="s">
        <v>14</v>
      </c>
      <c r="C110" s="59" t="s">
        <v>36</v>
      </c>
      <c r="D110" s="60"/>
      <c r="E110" s="60"/>
      <c r="F110" s="20"/>
      <c r="G110" s="21" t="s">
        <v>73</v>
      </c>
      <c r="H110" s="61">
        <v>1</v>
      </c>
      <c r="I110" s="60"/>
      <c r="J110" s="20" t="str">
        <f>+A110</f>
        <v>FR711GI03</v>
      </c>
      <c r="K110" s="50">
        <f>ROUND(K124,2)</f>
        <v>0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x14ac:dyDescent="0.25">
      <c r="A111" s="15" t="s">
        <v>74</v>
      </c>
    </row>
    <row r="112" spans="1:26" x14ac:dyDescent="0.25">
      <c r="A112" t="s">
        <v>99</v>
      </c>
      <c r="B112" t="s">
        <v>76</v>
      </c>
      <c r="C112" t="s">
        <v>100</v>
      </c>
      <c r="D112" s="51">
        <v>0.02</v>
      </c>
      <c r="E112" t="s">
        <v>78</v>
      </c>
      <c r="F112" t="s">
        <v>79</v>
      </c>
      <c r="G112" s="22">
        <f>VLOOKUP(A112,'T-SMP'!$E$10:$F$32,2,0)</f>
        <v>0</v>
      </c>
      <c r="H112" t="s">
        <v>80</v>
      </c>
      <c r="I112" s="22">
        <f>ROUND(D112/H110* G112,5)</f>
        <v>0</v>
      </c>
      <c r="J112" s="22"/>
    </row>
    <row r="113" spans="1:26" x14ac:dyDescent="0.25">
      <c r="C113" s="23" t="s">
        <v>81</v>
      </c>
      <c r="K113" s="22">
        <f>SUM(I112:I112)</f>
        <v>0</v>
      </c>
    </row>
    <row r="114" spans="1:26" x14ac:dyDescent="0.25">
      <c r="A114" s="15" t="s">
        <v>82</v>
      </c>
    </row>
    <row r="115" spans="1:26" x14ac:dyDescent="0.25">
      <c r="A115" t="s">
        <v>107</v>
      </c>
      <c r="B115" t="s">
        <v>76</v>
      </c>
      <c r="C115" t="s">
        <v>108</v>
      </c>
      <c r="D115" s="51">
        <v>0.02</v>
      </c>
      <c r="E115" t="s">
        <v>78</v>
      </c>
      <c r="F115" t="s">
        <v>79</v>
      </c>
      <c r="G115" s="22">
        <f>VLOOKUP(A115,'T-SMP'!$E$10:$F$32,2,0)</f>
        <v>0</v>
      </c>
      <c r="H115" t="s">
        <v>80</v>
      </c>
      <c r="I115" s="22">
        <f>ROUND(D115/H110* G115,5)</f>
        <v>0</v>
      </c>
      <c r="J115" s="22"/>
    </row>
    <row r="116" spans="1:26" x14ac:dyDescent="0.25">
      <c r="C116" s="23" t="s">
        <v>85</v>
      </c>
      <c r="K116" s="22">
        <f>SUM(I115:I115)</f>
        <v>0</v>
      </c>
    </row>
    <row r="117" spans="1:26" x14ac:dyDescent="0.25">
      <c r="A117" s="15" t="s">
        <v>86</v>
      </c>
    </row>
    <row r="118" spans="1:26" x14ac:dyDescent="0.25">
      <c r="A118" t="s">
        <v>115</v>
      </c>
      <c r="B118" t="s">
        <v>102</v>
      </c>
      <c r="C118" t="s">
        <v>116</v>
      </c>
      <c r="D118" s="51">
        <v>0.1</v>
      </c>
      <c r="F118" t="s">
        <v>79</v>
      </c>
      <c r="G118" s="22">
        <f>VLOOKUP(A118,'T-SMP'!$E$10:$F$32,2,0)</f>
        <v>0</v>
      </c>
      <c r="H118" t="s">
        <v>80</v>
      </c>
      <c r="I118" s="22">
        <f>ROUND(D118* G118,5)</f>
        <v>0</v>
      </c>
      <c r="J118" s="22"/>
    </row>
    <row r="119" spans="1:26" x14ac:dyDescent="0.25">
      <c r="A119" t="s">
        <v>111</v>
      </c>
      <c r="B119" t="s">
        <v>88</v>
      </c>
      <c r="C119" t="s">
        <v>112</v>
      </c>
      <c r="D119" s="51">
        <v>1E-3</v>
      </c>
      <c r="F119" t="s">
        <v>79</v>
      </c>
      <c r="G119" s="22">
        <f>VLOOKUP(A119,'T-SMP'!$E$10:$F$32,2,0)</f>
        <v>0</v>
      </c>
      <c r="H119" t="s">
        <v>80</v>
      </c>
      <c r="I119" s="22">
        <f>ROUND(D119* G119,5)</f>
        <v>0</v>
      </c>
      <c r="J119" s="22"/>
    </row>
    <row r="120" spans="1:26" x14ac:dyDescent="0.25">
      <c r="C120" s="23" t="s">
        <v>90</v>
      </c>
      <c r="K120" s="22">
        <f>SUM(I118:I119)</f>
        <v>0</v>
      </c>
    </row>
    <row r="122" spans="1:26" x14ac:dyDescent="0.25">
      <c r="C122" s="23" t="s">
        <v>91</v>
      </c>
      <c r="G122">
        <v>1.5</v>
      </c>
      <c r="H122" t="s">
        <v>92</v>
      </c>
      <c r="I122">
        <f>ROUND(G122/100*K113,5)</f>
        <v>0</v>
      </c>
    </row>
    <row r="123" spans="1:26" x14ac:dyDescent="0.25">
      <c r="C123" s="23" t="s">
        <v>93</v>
      </c>
      <c r="K123" s="52">
        <f>SUM(I111:I122)</f>
        <v>0</v>
      </c>
    </row>
    <row r="124" spans="1:26" x14ac:dyDescent="0.25">
      <c r="C124" s="23" t="s">
        <v>94</v>
      </c>
      <c r="K124" s="52">
        <f>SUM(K123:K123)</f>
        <v>0</v>
      </c>
    </row>
    <row r="126" spans="1:26" ht="45" customHeight="1" x14ac:dyDescent="0.25">
      <c r="A126" s="19" t="s">
        <v>43</v>
      </c>
      <c r="B126" s="20" t="s">
        <v>14</v>
      </c>
      <c r="C126" s="59" t="s">
        <v>44</v>
      </c>
      <c r="D126" s="60"/>
      <c r="E126" s="60"/>
      <c r="F126" s="20"/>
      <c r="G126" s="21" t="s">
        <v>73</v>
      </c>
      <c r="H126" s="61">
        <v>1.27</v>
      </c>
      <c r="I126" s="60"/>
      <c r="J126" s="20" t="str">
        <f>+A126</f>
        <v>FRE6GI10</v>
      </c>
      <c r="K126" s="50">
        <f>ROUND(K141,2)</f>
        <v>0</v>
      </c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x14ac:dyDescent="0.25">
      <c r="A127" s="15" t="s">
        <v>74</v>
      </c>
    </row>
    <row r="128" spans="1:26" x14ac:dyDescent="0.25">
      <c r="A128" t="s">
        <v>75</v>
      </c>
      <c r="B128" t="s">
        <v>76</v>
      </c>
      <c r="C128" t="s">
        <v>77</v>
      </c>
      <c r="D128" s="51">
        <v>5.0000000000000001E-3</v>
      </c>
      <c r="E128" t="s">
        <v>78</v>
      </c>
      <c r="F128" t="s">
        <v>79</v>
      </c>
      <c r="G128" s="22">
        <f>VLOOKUP(A128,'T-SMP'!$E$10:$F$32,2,0)</f>
        <v>0</v>
      </c>
      <c r="H128" t="s">
        <v>80</v>
      </c>
      <c r="I128" s="22">
        <f>ROUND(D128/H126* G128,5)</f>
        <v>0</v>
      </c>
      <c r="J128" s="22"/>
    </row>
    <row r="129" spans="1:26" x14ac:dyDescent="0.25">
      <c r="A129" t="s">
        <v>99</v>
      </c>
      <c r="B129" t="s">
        <v>76</v>
      </c>
      <c r="C129" t="s">
        <v>100</v>
      </c>
      <c r="D129" s="51">
        <v>0.01</v>
      </c>
      <c r="E129" t="s">
        <v>78</v>
      </c>
      <c r="F129" t="s">
        <v>79</v>
      </c>
      <c r="G129" s="22">
        <f>VLOOKUP(A129,'T-SMP'!$E$10:$F$32,2,0)</f>
        <v>0</v>
      </c>
      <c r="H129" t="s">
        <v>80</v>
      </c>
      <c r="I129" s="22">
        <f>ROUND(D129/H126* G129,5)</f>
        <v>0</v>
      </c>
      <c r="J129" s="22"/>
    </row>
    <row r="130" spans="1:26" x14ac:dyDescent="0.25">
      <c r="C130" s="23" t="s">
        <v>81</v>
      </c>
      <c r="K130" s="22">
        <f>SUM(I128:I129)</f>
        <v>0</v>
      </c>
    </row>
    <row r="131" spans="1:26" x14ac:dyDescent="0.25">
      <c r="A131" s="15" t="s">
        <v>82</v>
      </c>
    </row>
    <row r="132" spans="1:26" x14ac:dyDescent="0.25">
      <c r="A132" t="s">
        <v>83</v>
      </c>
      <c r="B132" t="s">
        <v>76</v>
      </c>
      <c r="C132" t="s">
        <v>84</v>
      </c>
      <c r="D132" s="51">
        <v>0.01</v>
      </c>
      <c r="E132" t="s">
        <v>78</v>
      </c>
      <c r="F132" t="s">
        <v>79</v>
      </c>
      <c r="G132" s="22">
        <f>VLOOKUP(A132,'T-SMP'!$E$10:$F$32,2,0)</f>
        <v>0</v>
      </c>
      <c r="H132" t="s">
        <v>80</v>
      </c>
      <c r="I132" s="22">
        <f>ROUND(D132/H126* G132,5)</f>
        <v>0</v>
      </c>
      <c r="J132" s="22"/>
    </row>
    <row r="133" spans="1:26" x14ac:dyDescent="0.25">
      <c r="A133" t="s">
        <v>117</v>
      </c>
      <c r="B133" t="s">
        <v>76</v>
      </c>
      <c r="C133" t="s">
        <v>118</v>
      </c>
      <c r="D133" s="51">
        <v>0.02</v>
      </c>
      <c r="E133" t="s">
        <v>78</v>
      </c>
      <c r="F133" t="s">
        <v>79</v>
      </c>
      <c r="G133" s="22">
        <f>VLOOKUP(A133,'T-SMP'!$E$10:$F$32,2,0)</f>
        <v>0</v>
      </c>
      <c r="H133" t="s">
        <v>80</v>
      </c>
      <c r="I133" s="22">
        <f>ROUND(D133/H126* G133,5)</f>
        <v>0</v>
      </c>
      <c r="J133" s="22"/>
    </row>
    <row r="134" spans="1:26" x14ac:dyDescent="0.25">
      <c r="C134" s="23" t="s">
        <v>85</v>
      </c>
      <c r="K134" s="22">
        <f>SUM(I132:I133)</f>
        <v>0</v>
      </c>
    </row>
    <row r="135" spans="1:26" x14ac:dyDescent="0.25">
      <c r="A135" s="15" t="s">
        <v>86</v>
      </c>
    </row>
    <row r="136" spans="1:26" x14ac:dyDescent="0.25">
      <c r="A136" t="s">
        <v>87</v>
      </c>
      <c r="B136" t="s">
        <v>88</v>
      </c>
      <c r="C136" t="s">
        <v>89</v>
      </c>
      <c r="D136" s="51">
        <v>0.01</v>
      </c>
      <c r="F136" t="s">
        <v>79</v>
      </c>
      <c r="G136" s="22">
        <f>VLOOKUP(A136,'T-SMP'!$E$10:$F$32,2,0)</f>
        <v>0</v>
      </c>
      <c r="H136" t="s">
        <v>80</v>
      </c>
      <c r="I136" s="22">
        <f>ROUND(D136* G136,5)</f>
        <v>0</v>
      </c>
      <c r="J136" s="22"/>
    </row>
    <row r="137" spans="1:26" x14ac:dyDescent="0.25">
      <c r="C137" s="23" t="s">
        <v>90</v>
      </c>
      <c r="K137" s="22">
        <f>SUM(I136:I136)</f>
        <v>0</v>
      </c>
    </row>
    <row r="139" spans="1:26" x14ac:dyDescent="0.25">
      <c r="C139" s="23" t="s">
        <v>91</v>
      </c>
      <c r="G139">
        <v>1.5</v>
      </c>
      <c r="H139" t="s">
        <v>92</v>
      </c>
      <c r="I139">
        <f>ROUND(G139/100*K130,5)</f>
        <v>0</v>
      </c>
    </row>
    <row r="140" spans="1:26" x14ac:dyDescent="0.25">
      <c r="C140" s="23" t="s">
        <v>93</v>
      </c>
      <c r="K140" s="52">
        <f>SUM(I127:I139)</f>
        <v>0</v>
      </c>
    </row>
    <row r="141" spans="1:26" x14ac:dyDescent="0.25">
      <c r="C141" s="23" t="s">
        <v>94</v>
      </c>
      <c r="K141" s="52">
        <f>SUM(K140:K140)</f>
        <v>0</v>
      </c>
    </row>
    <row r="143" spans="1:26" ht="45" customHeight="1" x14ac:dyDescent="0.25">
      <c r="A143" s="19" t="s">
        <v>48</v>
      </c>
      <c r="B143" s="20" t="s">
        <v>46</v>
      </c>
      <c r="C143" s="59" t="s">
        <v>49</v>
      </c>
      <c r="D143" s="60"/>
      <c r="E143" s="60"/>
      <c r="F143" s="20"/>
      <c r="G143" s="21" t="s">
        <v>73</v>
      </c>
      <c r="H143" s="61">
        <v>1</v>
      </c>
      <c r="I143" s="60"/>
      <c r="J143" s="20" t="str">
        <f>+A143</f>
        <v>FRF11230</v>
      </c>
      <c r="K143" s="50">
        <f>ROUND(K153,2)</f>
        <v>0</v>
      </c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x14ac:dyDescent="0.25">
      <c r="A144" s="15" t="s">
        <v>74</v>
      </c>
    </row>
    <row r="145" spans="1:26" x14ac:dyDescent="0.25">
      <c r="A145" t="s">
        <v>75</v>
      </c>
      <c r="B145" t="s">
        <v>76</v>
      </c>
      <c r="C145" t="s">
        <v>77</v>
      </c>
      <c r="D145" s="51">
        <v>0.02</v>
      </c>
      <c r="E145" t="s">
        <v>78</v>
      </c>
      <c r="F145" t="s">
        <v>79</v>
      </c>
      <c r="G145" s="22">
        <f>VLOOKUP(A145,'T-SMP'!$E$10:$F$32,2,0)</f>
        <v>0</v>
      </c>
      <c r="H145" t="s">
        <v>80</v>
      </c>
      <c r="I145" s="22">
        <f>ROUND(D145/H143* G145,5)</f>
        <v>0</v>
      </c>
      <c r="J145" s="22"/>
    </row>
    <row r="146" spans="1:26" x14ac:dyDescent="0.25">
      <c r="C146" s="23" t="s">
        <v>81</v>
      </c>
      <c r="K146" s="22">
        <f>SUM(I145:I145)</f>
        <v>0</v>
      </c>
    </row>
    <row r="147" spans="1:26" x14ac:dyDescent="0.25">
      <c r="A147" s="15" t="s">
        <v>86</v>
      </c>
    </row>
    <row r="148" spans="1:26" x14ac:dyDescent="0.25">
      <c r="A148" t="s">
        <v>104</v>
      </c>
      <c r="B148" t="s">
        <v>105</v>
      </c>
      <c r="C148" t="s">
        <v>106</v>
      </c>
      <c r="D148" s="51">
        <v>0.01</v>
      </c>
      <c r="F148" t="s">
        <v>79</v>
      </c>
      <c r="G148" s="22">
        <f>VLOOKUP(A148,'T-SMP'!$E$10:$F$32,2,0)</f>
        <v>0</v>
      </c>
      <c r="H148" t="s">
        <v>80</v>
      </c>
      <c r="I148" s="22">
        <f>ROUND(D148* G148,5)</f>
        <v>0</v>
      </c>
      <c r="J148" s="22"/>
    </row>
    <row r="149" spans="1:26" x14ac:dyDescent="0.25">
      <c r="C149" s="23" t="s">
        <v>90</v>
      </c>
      <c r="K149" s="22">
        <f>SUM(I148:I148)</f>
        <v>0</v>
      </c>
    </row>
    <row r="151" spans="1:26" x14ac:dyDescent="0.25">
      <c r="C151" s="23" t="s">
        <v>91</v>
      </c>
      <c r="G151">
        <v>1.5</v>
      </c>
      <c r="H151" t="s">
        <v>92</v>
      </c>
      <c r="I151">
        <f>ROUND(G151/100*K146,5)</f>
        <v>0</v>
      </c>
    </row>
    <row r="152" spans="1:26" x14ac:dyDescent="0.25">
      <c r="C152" s="23" t="s">
        <v>93</v>
      </c>
      <c r="K152" s="52">
        <f>SUM(I144:I151)</f>
        <v>0</v>
      </c>
    </row>
    <row r="153" spans="1:26" x14ac:dyDescent="0.25">
      <c r="C153" s="23" t="s">
        <v>94</v>
      </c>
      <c r="K153" s="52">
        <f>SUM(K152:K152)</f>
        <v>0</v>
      </c>
    </row>
    <row r="155" spans="1:26" ht="45" customHeight="1" x14ac:dyDescent="0.25">
      <c r="A155" s="19" t="s">
        <v>52</v>
      </c>
      <c r="B155" s="20" t="s">
        <v>14</v>
      </c>
      <c r="C155" s="59" t="s">
        <v>53</v>
      </c>
      <c r="D155" s="60"/>
      <c r="E155" s="60"/>
      <c r="F155" s="20"/>
      <c r="G155" s="21" t="s">
        <v>73</v>
      </c>
      <c r="H155" s="61">
        <v>1</v>
      </c>
      <c r="I155" s="60"/>
      <c r="J155" s="20" t="str">
        <f>+A155</f>
        <v>FRL21GI07</v>
      </c>
      <c r="K155" s="50">
        <f>ROUND(K169,2)</f>
        <v>0</v>
      </c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x14ac:dyDescent="0.25">
      <c r="A156" s="15" t="s">
        <v>74</v>
      </c>
    </row>
    <row r="157" spans="1:26" x14ac:dyDescent="0.25">
      <c r="A157" t="s">
        <v>75</v>
      </c>
      <c r="B157" t="s">
        <v>76</v>
      </c>
      <c r="C157" t="s">
        <v>77</v>
      </c>
      <c r="D157" s="51">
        <v>1.4E-2</v>
      </c>
      <c r="E157" t="s">
        <v>78</v>
      </c>
      <c r="F157" t="s">
        <v>79</v>
      </c>
      <c r="G157" s="22">
        <f>VLOOKUP(A157,'T-SMP'!$E$10:$F$32,2,0)</f>
        <v>0</v>
      </c>
      <c r="H157" t="s">
        <v>80</v>
      </c>
      <c r="I157" s="22">
        <f>ROUND(D157/H155* G157,5)</f>
        <v>0</v>
      </c>
      <c r="J157" s="22"/>
    </row>
    <row r="158" spans="1:26" x14ac:dyDescent="0.25">
      <c r="C158" s="23" t="s">
        <v>81</v>
      </c>
      <c r="K158" s="22">
        <f>SUM(I157:I157)</f>
        <v>0</v>
      </c>
    </row>
    <row r="159" spans="1:26" x14ac:dyDescent="0.25">
      <c r="A159" s="15" t="s">
        <v>82</v>
      </c>
    </row>
    <row r="160" spans="1:26" x14ac:dyDescent="0.25">
      <c r="A160" t="s">
        <v>119</v>
      </c>
      <c r="B160" t="s">
        <v>76</v>
      </c>
      <c r="C160" t="s">
        <v>120</v>
      </c>
      <c r="D160" s="51">
        <v>1.4E-2</v>
      </c>
      <c r="E160" t="s">
        <v>78</v>
      </c>
      <c r="F160" t="s">
        <v>79</v>
      </c>
      <c r="G160" s="22">
        <f>VLOOKUP(A160,'T-SMP'!$E$10:$F$32,2,0)</f>
        <v>0</v>
      </c>
      <c r="H160" t="s">
        <v>80</v>
      </c>
      <c r="I160" s="22">
        <f>ROUND(D160/H155* G160,5)</f>
        <v>0</v>
      </c>
      <c r="J160" s="22"/>
    </row>
    <row r="161" spans="1:26" x14ac:dyDescent="0.25">
      <c r="C161" s="23" t="s">
        <v>85</v>
      </c>
      <c r="K161" s="22">
        <f>SUM(I160:I160)</f>
        <v>0</v>
      </c>
    </row>
    <row r="162" spans="1:26" x14ac:dyDescent="0.25">
      <c r="A162" s="15" t="s">
        <v>86</v>
      </c>
    </row>
    <row r="163" spans="1:26" x14ac:dyDescent="0.25">
      <c r="A163" t="s">
        <v>121</v>
      </c>
      <c r="B163" t="s">
        <v>102</v>
      </c>
      <c r="C163" t="s">
        <v>122</v>
      </c>
      <c r="D163" s="51">
        <v>2.5000000000000001E-3</v>
      </c>
      <c r="F163" t="s">
        <v>79</v>
      </c>
      <c r="G163" s="22">
        <f>VLOOKUP(A163,'T-SMP'!$E$10:$F$32,2,0)</f>
        <v>0</v>
      </c>
      <c r="H163" t="s">
        <v>80</v>
      </c>
      <c r="I163" s="22">
        <f>ROUND(D163* G163,5)</f>
        <v>0</v>
      </c>
      <c r="J163" s="22"/>
    </row>
    <row r="164" spans="1:26" x14ac:dyDescent="0.25">
      <c r="A164" t="s">
        <v>123</v>
      </c>
      <c r="B164" t="s">
        <v>102</v>
      </c>
      <c r="C164" t="s">
        <v>124</v>
      </c>
      <c r="D164" s="51">
        <v>2.5000000000000001E-3</v>
      </c>
      <c r="F164" t="s">
        <v>79</v>
      </c>
      <c r="G164" s="22">
        <f>VLOOKUP(A164,'T-SMP'!$E$10:$F$32,2,0)</f>
        <v>0</v>
      </c>
      <c r="H164" t="s">
        <v>80</v>
      </c>
      <c r="I164" s="22">
        <f>ROUND(D164* G164,5)</f>
        <v>0</v>
      </c>
      <c r="J164" s="22"/>
    </row>
    <row r="165" spans="1:26" x14ac:dyDescent="0.25">
      <c r="C165" s="23" t="s">
        <v>90</v>
      </c>
      <c r="K165" s="22">
        <f>SUM(I163:I164)</f>
        <v>0</v>
      </c>
    </row>
    <row r="167" spans="1:26" x14ac:dyDescent="0.25">
      <c r="C167" s="23" t="s">
        <v>91</v>
      </c>
      <c r="G167">
        <v>1.5</v>
      </c>
      <c r="H167" t="s">
        <v>92</v>
      </c>
      <c r="I167">
        <f>ROUND(G167/100*K158,5)</f>
        <v>0</v>
      </c>
    </row>
    <row r="168" spans="1:26" x14ac:dyDescent="0.25">
      <c r="C168" s="23" t="s">
        <v>93</v>
      </c>
      <c r="K168" s="52">
        <f>SUM(I156:I167)</f>
        <v>0</v>
      </c>
    </row>
    <row r="169" spans="1:26" x14ac:dyDescent="0.25">
      <c r="C169" s="23" t="s">
        <v>94</v>
      </c>
      <c r="K169" s="52">
        <f>SUM(K168:K168)</f>
        <v>0</v>
      </c>
    </row>
    <row r="171" spans="1:26" ht="45" customHeight="1" x14ac:dyDescent="0.25">
      <c r="A171" s="19" t="s">
        <v>54</v>
      </c>
      <c r="B171" s="20" t="s">
        <v>46</v>
      </c>
      <c r="C171" s="59" t="s">
        <v>55</v>
      </c>
      <c r="D171" s="60"/>
      <c r="E171" s="60"/>
      <c r="F171" s="20"/>
      <c r="G171" s="21" t="s">
        <v>73</v>
      </c>
      <c r="H171" s="61">
        <v>1</v>
      </c>
      <c r="I171" s="60"/>
      <c r="J171" s="20" t="str">
        <f>+A171</f>
        <v>FRL21GI08</v>
      </c>
      <c r="K171" s="50">
        <f>ROUND(K185,2)</f>
        <v>0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25">
      <c r="A172" s="15" t="s">
        <v>74</v>
      </c>
    </row>
    <row r="173" spans="1:26" x14ac:dyDescent="0.25">
      <c r="A173" t="s">
        <v>75</v>
      </c>
      <c r="B173" t="s">
        <v>76</v>
      </c>
      <c r="C173" t="s">
        <v>77</v>
      </c>
      <c r="D173" s="51">
        <v>7.0000000000000007E-2</v>
      </c>
      <c r="E173" t="s">
        <v>78</v>
      </c>
      <c r="F173" t="s">
        <v>79</v>
      </c>
      <c r="G173" s="22">
        <f>VLOOKUP(A173,'T-SMP'!$E$10:$F$32,2,0)</f>
        <v>0</v>
      </c>
      <c r="H173" t="s">
        <v>80</v>
      </c>
      <c r="I173" s="22">
        <f>ROUND(D173/H171* G173,5)</f>
        <v>0</v>
      </c>
      <c r="J173" s="22"/>
    </row>
    <row r="174" spans="1:26" x14ac:dyDescent="0.25">
      <c r="A174" t="s">
        <v>99</v>
      </c>
      <c r="B174" t="s">
        <v>76</v>
      </c>
      <c r="C174" t="s">
        <v>100</v>
      </c>
      <c r="D174" s="51">
        <v>7.0000000000000007E-2</v>
      </c>
      <c r="E174" t="s">
        <v>78</v>
      </c>
      <c r="F174" t="s">
        <v>79</v>
      </c>
      <c r="G174" s="22">
        <f>VLOOKUP(A174,'T-SMP'!$E$10:$F$32,2,0)</f>
        <v>0</v>
      </c>
      <c r="H174" t="s">
        <v>80</v>
      </c>
      <c r="I174" s="22">
        <f>ROUND(D174/H171* G174,5)</f>
        <v>0</v>
      </c>
      <c r="J174" s="22"/>
    </row>
    <row r="175" spans="1:26" x14ac:dyDescent="0.25">
      <c r="C175" s="23" t="s">
        <v>81</v>
      </c>
      <c r="K175" s="22">
        <f>SUM(I173:I174)</f>
        <v>0</v>
      </c>
    </row>
    <row r="176" spans="1:26" x14ac:dyDescent="0.25">
      <c r="A176" s="15" t="s">
        <v>82</v>
      </c>
    </row>
    <row r="177" spans="1:26" x14ac:dyDescent="0.25">
      <c r="A177" t="s">
        <v>125</v>
      </c>
      <c r="B177" t="s">
        <v>76</v>
      </c>
      <c r="C177" t="s">
        <v>126</v>
      </c>
      <c r="D177" s="51">
        <v>3.5000000000000003E-2</v>
      </c>
      <c r="E177" t="s">
        <v>78</v>
      </c>
      <c r="F177" t="s">
        <v>79</v>
      </c>
      <c r="G177" s="22">
        <f>VLOOKUP(A177,'T-SMP'!$E$10:$F$32,2,0)</f>
        <v>0</v>
      </c>
      <c r="H177" t="s">
        <v>80</v>
      </c>
      <c r="I177" s="22">
        <f>ROUND(D177/H171* G177,5)</f>
        <v>0</v>
      </c>
      <c r="J177" s="22"/>
    </row>
    <row r="178" spans="1:26" x14ac:dyDescent="0.25">
      <c r="C178" s="23" t="s">
        <v>85</v>
      </c>
      <c r="K178" s="22">
        <f>SUM(I177:I177)</f>
        <v>0</v>
      </c>
    </row>
    <row r="179" spans="1:26" x14ac:dyDescent="0.25">
      <c r="A179" s="15" t="s">
        <v>86</v>
      </c>
    </row>
    <row r="180" spans="1:26" x14ac:dyDescent="0.25">
      <c r="A180" t="s">
        <v>121</v>
      </c>
      <c r="B180" t="s">
        <v>102</v>
      </c>
      <c r="C180" t="s">
        <v>122</v>
      </c>
      <c r="D180" s="51">
        <v>2E-3</v>
      </c>
      <c r="F180" t="s">
        <v>79</v>
      </c>
      <c r="G180" s="22">
        <f>VLOOKUP(A180,'T-SMP'!$E$10:$F$32,2,0)</f>
        <v>0</v>
      </c>
      <c r="H180" t="s">
        <v>80</v>
      </c>
      <c r="I180" s="22">
        <f>ROUND(D180* G180,5)</f>
        <v>0</v>
      </c>
      <c r="J180" s="22"/>
    </row>
    <row r="181" spans="1:26" x14ac:dyDescent="0.25">
      <c r="C181" s="23" t="s">
        <v>90</v>
      </c>
      <c r="K181" s="22">
        <f>SUM(I180:I180)</f>
        <v>0</v>
      </c>
    </row>
    <row r="183" spans="1:26" x14ac:dyDescent="0.25">
      <c r="C183" s="23" t="s">
        <v>91</v>
      </c>
      <c r="G183">
        <v>1.5</v>
      </c>
      <c r="H183" t="s">
        <v>92</v>
      </c>
      <c r="I183">
        <f>ROUND(G183/100*K175,5)</f>
        <v>0</v>
      </c>
    </row>
    <row r="184" spans="1:26" x14ac:dyDescent="0.25">
      <c r="C184" s="23" t="s">
        <v>93</v>
      </c>
      <c r="K184" s="52">
        <f>SUM(I172:I183)</f>
        <v>0</v>
      </c>
    </row>
    <row r="185" spans="1:26" x14ac:dyDescent="0.25">
      <c r="C185" s="23" t="s">
        <v>94</v>
      </c>
      <c r="K185" s="52">
        <f>SUM(K184:K184)</f>
        <v>0</v>
      </c>
    </row>
    <row r="187" spans="1:26" ht="45" customHeight="1" x14ac:dyDescent="0.25">
      <c r="A187" s="19" t="s">
        <v>25</v>
      </c>
      <c r="B187" s="20" t="s">
        <v>14</v>
      </c>
      <c r="C187" s="59" t="s">
        <v>26</v>
      </c>
      <c r="D187" s="60"/>
      <c r="E187" s="60"/>
      <c r="F187" s="20"/>
      <c r="G187" s="21" t="s">
        <v>73</v>
      </c>
      <c r="H187" s="61">
        <v>2.7469999999999999</v>
      </c>
      <c r="I187" s="60"/>
      <c r="J187" s="20" t="str">
        <f>+A187</f>
        <v>GRH11331</v>
      </c>
      <c r="K187" s="50">
        <f>ROUND(K202,2)</f>
        <v>0</v>
      </c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25">
      <c r="A188" s="15" t="s">
        <v>74</v>
      </c>
    </row>
    <row r="189" spans="1:26" x14ac:dyDescent="0.25">
      <c r="A189" t="s">
        <v>99</v>
      </c>
      <c r="B189" t="s">
        <v>76</v>
      </c>
      <c r="C189" t="s">
        <v>100</v>
      </c>
      <c r="D189" s="51">
        <v>2E-3</v>
      </c>
      <c r="E189" t="s">
        <v>78</v>
      </c>
      <c r="F189" t="s">
        <v>79</v>
      </c>
      <c r="G189" s="22">
        <f>VLOOKUP(A189,'T-SMP'!$E$10:$F$32,2,0)</f>
        <v>0</v>
      </c>
      <c r="H189" t="s">
        <v>80</v>
      </c>
      <c r="I189" s="22">
        <f>ROUND(D189/H187* G189,5)</f>
        <v>0</v>
      </c>
      <c r="J189" s="22"/>
    </row>
    <row r="190" spans="1:26" x14ac:dyDescent="0.25">
      <c r="C190" s="23" t="s">
        <v>81</v>
      </c>
      <c r="K190" s="22">
        <f>SUM(I189:I189)</f>
        <v>0</v>
      </c>
    </row>
    <row r="191" spans="1:26" x14ac:dyDescent="0.25">
      <c r="A191" s="15" t="s">
        <v>82</v>
      </c>
    </row>
    <row r="192" spans="1:26" x14ac:dyDescent="0.25">
      <c r="A192" t="s">
        <v>127</v>
      </c>
      <c r="B192" t="s">
        <v>76</v>
      </c>
      <c r="C192" t="s">
        <v>128</v>
      </c>
      <c r="D192" s="51">
        <v>2E-3</v>
      </c>
      <c r="E192" t="s">
        <v>78</v>
      </c>
      <c r="F192" t="s">
        <v>79</v>
      </c>
      <c r="G192" s="22">
        <f>VLOOKUP(A192,'T-SMP'!$E$10:$F$32,2,0)</f>
        <v>0</v>
      </c>
      <c r="H192" t="s">
        <v>80</v>
      </c>
      <c r="I192" s="22">
        <f>ROUND(D192/H187* G192,5)</f>
        <v>0</v>
      </c>
      <c r="J192" s="22"/>
    </row>
    <row r="193" spans="1:26" x14ac:dyDescent="0.25">
      <c r="A193" t="s">
        <v>83</v>
      </c>
      <c r="B193" t="s">
        <v>76</v>
      </c>
      <c r="C193" t="s">
        <v>84</v>
      </c>
      <c r="D193" s="51">
        <v>1E-4</v>
      </c>
      <c r="E193" t="s">
        <v>78</v>
      </c>
      <c r="F193" t="s">
        <v>79</v>
      </c>
      <c r="G193" s="22">
        <f>VLOOKUP(A193,'T-SMP'!$E$10:$F$32,2,0)</f>
        <v>0</v>
      </c>
      <c r="H193" t="s">
        <v>80</v>
      </c>
      <c r="I193" s="22">
        <f>ROUND(D193/H187* G193,5)</f>
        <v>0</v>
      </c>
      <c r="J193" s="22"/>
    </row>
    <row r="194" spans="1:26" x14ac:dyDescent="0.25">
      <c r="A194" t="s">
        <v>129</v>
      </c>
      <c r="B194" t="s">
        <v>76</v>
      </c>
      <c r="C194" t="s">
        <v>130</v>
      </c>
      <c r="D194" s="51">
        <v>1E-3</v>
      </c>
      <c r="E194" t="s">
        <v>78</v>
      </c>
      <c r="F194" t="s">
        <v>79</v>
      </c>
      <c r="G194" s="22">
        <f>VLOOKUP(A194,'T-SMP'!$E$10:$F$32,2,0)</f>
        <v>0</v>
      </c>
      <c r="H194" t="s">
        <v>80</v>
      </c>
      <c r="I194" s="22">
        <f>ROUND(D194/H187* G194,5)</f>
        <v>0</v>
      </c>
      <c r="J194" s="22"/>
    </row>
    <row r="195" spans="1:26" x14ac:dyDescent="0.25">
      <c r="C195" s="23" t="s">
        <v>85</v>
      </c>
      <c r="K195" s="22">
        <f>SUM(I192:I194)</f>
        <v>0</v>
      </c>
    </row>
    <row r="196" spans="1:26" x14ac:dyDescent="0.25">
      <c r="A196" s="15" t="s">
        <v>86</v>
      </c>
    </row>
    <row r="197" spans="1:26" x14ac:dyDescent="0.25">
      <c r="A197" t="s">
        <v>87</v>
      </c>
      <c r="B197" t="s">
        <v>88</v>
      </c>
      <c r="C197" t="s">
        <v>89</v>
      </c>
      <c r="D197" s="51">
        <v>1E-4</v>
      </c>
      <c r="F197" t="s">
        <v>79</v>
      </c>
      <c r="G197" s="22">
        <f>VLOOKUP(A197,'T-SMP'!$E$10:$F$32,2,0)</f>
        <v>0</v>
      </c>
      <c r="H197" t="s">
        <v>80</v>
      </c>
      <c r="I197" s="22">
        <f>ROUND(D197* G197,5)</f>
        <v>0</v>
      </c>
      <c r="J197" s="22"/>
    </row>
    <row r="198" spans="1:26" x14ac:dyDescent="0.25">
      <c r="C198" s="23" t="s">
        <v>90</v>
      </c>
      <c r="K198" s="22">
        <f>SUM(I197:I197)</f>
        <v>0</v>
      </c>
    </row>
    <row r="200" spans="1:26" x14ac:dyDescent="0.25">
      <c r="C200" s="23" t="s">
        <v>91</v>
      </c>
      <c r="G200">
        <v>1.5</v>
      </c>
      <c r="H200" t="s">
        <v>92</v>
      </c>
      <c r="I200">
        <f>ROUND(G200/100*K190,5)</f>
        <v>0</v>
      </c>
    </row>
    <row r="201" spans="1:26" x14ac:dyDescent="0.25">
      <c r="C201" s="23" t="s">
        <v>93</v>
      </c>
      <c r="K201" s="52">
        <f>SUM(I188:I200)</f>
        <v>0</v>
      </c>
    </row>
    <row r="202" spans="1:26" x14ac:dyDescent="0.25">
      <c r="C202" s="23" t="s">
        <v>94</v>
      </c>
      <c r="K202" s="52">
        <f>SUM(K201:K201)</f>
        <v>0</v>
      </c>
    </row>
    <row r="204" spans="1:26" ht="45" customHeight="1" x14ac:dyDescent="0.25">
      <c r="A204" s="19" t="s">
        <v>13</v>
      </c>
      <c r="B204" s="20" t="s">
        <v>14</v>
      </c>
      <c r="C204" s="59" t="s">
        <v>15</v>
      </c>
      <c r="D204" s="60"/>
      <c r="E204" s="60"/>
      <c r="F204" s="20"/>
      <c r="G204" s="21" t="s">
        <v>73</v>
      </c>
      <c r="H204" s="61">
        <v>1.988</v>
      </c>
      <c r="I204" s="60"/>
      <c r="J204" s="20" t="str">
        <f>+A204</f>
        <v>GRH11631</v>
      </c>
      <c r="K204" s="50">
        <f>ROUND(K219,2)</f>
        <v>0</v>
      </c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25">
      <c r="A205" s="15" t="s">
        <v>74</v>
      </c>
    </row>
    <row r="206" spans="1:26" x14ac:dyDescent="0.25">
      <c r="A206" t="s">
        <v>99</v>
      </c>
      <c r="B206" t="s">
        <v>76</v>
      </c>
      <c r="C206" t="s">
        <v>100</v>
      </c>
      <c r="D206" s="51">
        <v>2E-3</v>
      </c>
      <c r="E206" t="s">
        <v>78</v>
      </c>
      <c r="F206" t="s">
        <v>79</v>
      </c>
      <c r="G206" s="22">
        <f>VLOOKUP(A206,'T-SMP'!$E$10:$F$32,2,0)</f>
        <v>0</v>
      </c>
      <c r="H206" t="s">
        <v>80</v>
      </c>
      <c r="I206" s="22">
        <f>ROUND(D206/H204* G206,5)</f>
        <v>0</v>
      </c>
      <c r="J206" s="22"/>
    </row>
    <row r="207" spans="1:26" x14ac:dyDescent="0.25">
      <c r="C207" s="23" t="s">
        <v>81</v>
      </c>
      <c r="K207" s="22">
        <f>SUM(I206:I206)</f>
        <v>0</v>
      </c>
    </row>
    <row r="208" spans="1:26" x14ac:dyDescent="0.25">
      <c r="A208" s="15" t="s">
        <v>82</v>
      </c>
    </row>
    <row r="209" spans="1:26" x14ac:dyDescent="0.25">
      <c r="A209" t="s">
        <v>131</v>
      </c>
      <c r="B209" t="s">
        <v>76</v>
      </c>
      <c r="C209" t="s">
        <v>132</v>
      </c>
      <c r="D209" s="51">
        <v>2E-3</v>
      </c>
      <c r="E209" t="s">
        <v>78</v>
      </c>
      <c r="F209" t="s">
        <v>79</v>
      </c>
      <c r="G209" s="22">
        <f>VLOOKUP(A209,'T-SMP'!$E$10:$F$32,2,0)</f>
        <v>0</v>
      </c>
      <c r="H209" t="s">
        <v>80</v>
      </c>
      <c r="I209" s="22">
        <f>ROUND(D209/H204* G209,5)</f>
        <v>0</v>
      </c>
      <c r="J209" s="22"/>
    </row>
    <row r="210" spans="1:26" x14ac:dyDescent="0.25">
      <c r="A210" t="s">
        <v>83</v>
      </c>
      <c r="B210" t="s">
        <v>76</v>
      </c>
      <c r="C210" t="s">
        <v>84</v>
      </c>
      <c r="D210" s="51">
        <v>1E-4</v>
      </c>
      <c r="E210" t="s">
        <v>78</v>
      </c>
      <c r="F210" t="s">
        <v>79</v>
      </c>
      <c r="G210" s="22">
        <f>VLOOKUP(A210,'T-SMP'!$E$10:$F$32,2,0)</f>
        <v>0</v>
      </c>
      <c r="H210" t="s">
        <v>80</v>
      </c>
      <c r="I210" s="22">
        <f>ROUND(D210/H204* G210,5)</f>
        <v>0</v>
      </c>
      <c r="J210" s="22"/>
    </row>
    <row r="211" spans="1:26" x14ac:dyDescent="0.25">
      <c r="A211" t="s">
        <v>129</v>
      </c>
      <c r="B211" t="s">
        <v>76</v>
      </c>
      <c r="C211" t="s">
        <v>130</v>
      </c>
      <c r="D211" s="51">
        <v>1E-3</v>
      </c>
      <c r="E211" t="s">
        <v>78</v>
      </c>
      <c r="F211" t="s">
        <v>79</v>
      </c>
      <c r="G211" s="22">
        <f>VLOOKUP(A211,'T-SMP'!$E$10:$F$32,2,0)</f>
        <v>0</v>
      </c>
      <c r="H211" t="s">
        <v>80</v>
      </c>
      <c r="I211" s="22">
        <f>ROUND(D211/H204* G211,5)</f>
        <v>0</v>
      </c>
      <c r="J211" s="22"/>
    </row>
    <row r="212" spans="1:26" x14ac:dyDescent="0.25">
      <c r="C212" s="23" t="s">
        <v>85</v>
      </c>
      <c r="K212" s="22">
        <f>SUM(I209:I211)</f>
        <v>0</v>
      </c>
    </row>
    <row r="213" spans="1:26" x14ac:dyDescent="0.25">
      <c r="A213" s="15" t="s">
        <v>86</v>
      </c>
    </row>
    <row r="214" spans="1:26" x14ac:dyDescent="0.25">
      <c r="A214" t="s">
        <v>87</v>
      </c>
      <c r="B214" t="s">
        <v>88</v>
      </c>
      <c r="C214" t="s">
        <v>89</v>
      </c>
      <c r="D214" s="51">
        <v>1E-4</v>
      </c>
      <c r="F214" t="s">
        <v>79</v>
      </c>
      <c r="G214" s="22">
        <f>VLOOKUP(A214,'T-SMP'!$E$10:$F$32,2,0)</f>
        <v>0</v>
      </c>
      <c r="H214" t="s">
        <v>80</v>
      </c>
      <c r="I214" s="22">
        <f>ROUND(D214* G214,5)</f>
        <v>0</v>
      </c>
      <c r="J214" s="22"/>
    </row>
    <row r="215" spans="1:26" x14ac:dyDescent="0.25">
      <c r="C215" s="23" t="s">
        <v>90</v>
      </c>
      <c r="K215" s="22">
        <f>SUM(I214:I214)</f>
        <v>0</v>
      </c>
    </row>
    <row r="217" spans="1:26" x14ac:dyDescent="0.25">
      <c r="C217" s="23" t="s">
        <v>91</v>
      </c>
      <c r="G217">
        <v>1.5</v>
      </c>
      <c r="H217" t="s">
        <v>92</v>
      </c>
      <c r="I217">
        <f>ROUND(G217/100*K207,5)</f>
        <v>0</v>
      </c>
    </row>
    <row r="218" spans="1:26" x14ac:dyDescent="0.25">
      <c r="C218" s="23" t="s">
        <v>93</v>
      </c>
      <c r="K218" s="52">
        <f>SUM(I205:I217)</f>
        <v>0</v>
      </c>
    </row>
    <row r="219" spans="1:26" x14ac:dyDescent="0.25">
      <c r="C219" s="23" t="s">
        <v>94</v>
      </c>
      <c r="K219" s="52">
        <f>SUM(K218:K218)</f>
        <v>0</v>
      </c>
    </row>
    <row r="221" spans="1:26" ht="45" customHeight="1" x14ac:dyDescent="0.25">
      <c r="A221" s="19" t="s">
        <v>66</v>
      </c>
      <c r="B221" s="20" t="s">
        <v>14</v>
      </c>
      <c r="C221" s="59" t="s">
        <v>67</v>
      </c>
      <c r="D221" s="60"/>
      <c r="E221" s="60"/>
      <c r="F221" s="20"/>
      <c r="G221" s="21" t="s">
        <v>73</v>
      </c>
      <c r="H221" s="61">
        <v>2.1680000000000001</v>
      </c>
      <c r="I221" s="60"/>
      <c r="J221" s="20" t="str">
        <f>+A221</f>
        <v>GRH1GI01</v>
      </c>
      <c r="K221" s="50">
        <f>ROUND(K236,2)</f>
        <v>0</v>
      </c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25">
      <c r="A222" s="15" t="s">
        <v>74</v>
      </c>
    </row>
    <row r="223" spans="1:26" x14ac:dyDescent="0.25">
      <c r="A223" t="s">
        <v>75</v>
      </c>
      <c r="B223" t="s">
        <v>76</v>
      </c>
      <c r="C223" t="s">
        <v>77</v>
      </c>
      <c r="D223" s="51">
        <v>3.0000000000000001E-3</v>
      </c>
      <c r="E223" t="s">
        <v>78</v>
      </c>
      <c r="F223" t="s">
        <v>79</v>
      </c>
      <c r="G223" s="22">
        <f>VLOOKUP(A223,'T-SMP'!$E$10:$F$32,2,0)</f>
        <v>0</v>
      </c>
      <c r="H223" t="s">
        <v>80</v>
      </c>
      <c r="I223" s="22">
        <f>ROUND(D223/H221* G223,5)</f>
        <v>0</v>
      </c>
      <c r="J223" s="22"/>
    </row>
    <row r="224" spans="1:26" x14ac:dyDescent="0.25">
      <c r="A224" t="s">
        <v>99</v>
      </c>
      <c r="B224" t="s">
        <v>76</v>
      </c>
      <c r="C224" t="s">
        <v>100</v>
      </c>
      <c r="D224" s="51">
        <v>3.0000000000000001E-3</v>
      </c>
      <c r="E224" t="s">
        <v>78</v>
      </c>
      <c r="F224" t="s">
        <v>79</v>
      </c>
      <c r="G224" s="22">
        <f>VLOOKUP(A224,'T-SMP'!$E$10:$F$32,2,0)</f>
        <v>0</v>
      </c>
      <c r="H224" t="s">
        <v>80</v>
      </c>
      <c r="I224" s="22">
        <f>ROUND(D224/H221* G224,5)</f>
        <v>0</v>
      </c>
      <c r="J224" s="22"/>
    </row>
    <row r="225" spans="1:26" x14ac:dyDescent="0.25">
      <c r="C225" s="23" t="s">
        <v>81</v>
      </c>
      <c r="K225" s="22">
        <f>SUM(I223:I224)</f>
        <v>0</v>
      </c>
    </row>
    <row r="226" spans="1:26" x14ac:dyDescent="0.25">
      <c r="A226" s="15" t="s">
        <v>82</v>
      </c>
    </row>
    <row r="227" spans="1:26" x14ac:dyDescent="0.25">
      <c r="A227" t="s">
        <v>83</v>
      </c>
      <c r="B227" t="s">
        <v>76</v>
      </c>
      <c r="C227" t="s">
        <v>84</v>
      </c>
      <c r="D227" s="51">
        <v>1E-3</v>
      </c>
      <c r="E227" t="s">
        <v>78</v>
      </c>
      <c r="F227" t="s">
        <v>79</v>
      </c>
      <c r="G227" s="22">
        <f>VLOOKUP(A227,'T-SMP'!$E$10:$F$32,2,0)</f>
        <v>0</v>
      </c>
      <c r="H227" t="s">
        <v>80</v>
      </c>
      <c r="I227" s="22">
        <f>ROUND(D227/H221* G227,5)</f>
        <v>0</v>
      </c>
      <c r="J227" s="22"/>
    </row>
    <row r="228" spans="1:26" x14ac:dyDescent="0.25">
      <c r="A228" t="s">
        <v>129</v>
      </c>
      <c r="B228" t="s">
        <v>76</v>
      </c>
      <c r="C228" t="s">
        <v>130</v>
      </c>
      <c r="D228" s="51">
        <v>5.0000000000000001E-3</v>
      </c>
      <c r="E228" t="s">
        <v>78</v>
      </c>
      <c r="F228" t="s">
        <v>79</v>
      </c>
      <c r="G228" s="22">
        <f>VLOOKUP(A228,'T-SMP'!$E$10:$F$32,2,0)</f>
        <v>0</v>
      </c>
      <c r="H228" t="s">
        <v>80</v>
      </c>
      <c r="I228" s="22">
        <f>ROUND(D228/H221* G228,5)</f>
        <v>0</v>
      </c>
      <c r="J228" s="22"/>
    </row>
    <row r="229" spans="1:26" x14ac:dyDescent="0.25">
      <c r="C229" s="23" t="s">
        <v>85</v>
      </c>
      <c r="K229" s="22">
        <f>SUM(I227:I228)</f>
        <v>0</v>
      </c>
    </row>
    <row r="230" spans="1:26" x14ac:dyDescent="0.25">
      <c r="A230" s="15" t="s">
        <v>86</v>
      </c>
    </row>
    <row r="231" spans="1:26" x14ac:dyDescent="0.25">
      <c r="A231" t="s">
        <v>87</v>
      </c>
      <c r="B231" t="s">
        <v>88</v>
      </c>
      <c r="C231" t="s">
        <v>89</v>
      </c>
      <c r="D231" s="51">
        <v>1E-4</v>
      </c>
      <c r="F231" t="s">
        <v>79</v>
      </c>
      <c r="G231" s="22">
        <f>VLOOKUP(A231,'T-SMP'!$E$10:$F$32,2,0)</f>
        <v>0</v>
      </c>
      <c r="H231" t="s">
        <v>80</v>
      </c>
      <c r="I231" s="22">
        <f>ROUND(D231* G231,5)</f>
        <v>0</v>
      </c>
      <c r="J231" s="22"/>
    </row>
    <row r="232" spans="1:26" x14ac:dyDescent="0.25">
      <c r="C232" s="23" t="s">
        <v>90</v>
      </c>
      <c r="K232" s="22">
        <f>SUM(I231:I231)</f>
        <v>0</v>
      </c>
    </row>
    <row r="234" spans="1:26" x14ac:dyDescent="0.25">
      <c r="C234" s="23" t="s">
        <v>91</v>
      </c>
      <c r="G234">
        <v>1.5</v>
      </c>
      <c r="H234" t="s">
        <v>92</v>
      </c>
      <c r="I234">
        <f>ROUND(G234/100*K225,5)</f>
        <v>0</v>
      </c>
    </row>
    <row r="235" spans="1:26" x14ac:dyDescent="0.25">
      <c r="C235" s="23" t="s">
        <v>93</v>
      </c>
      <c r="K235" s="52">
        <f>SUM(I222:I234)</f>
        <v>0</v>
      </c>
    </row>
    <row r="236" spans="1:26" x14ac:dyDescent="0.25">
      <c r="C236" s="23" t="s">
        <v>94</v>
      </c>
      <c r="K236" s="52">
        <f>SUM(K235:K235)</f>
        <v>0</v>
      </c>
    </row>
    <row r="238" spans="1:26" ht="45" customHeight="1" x14ac:dyDescent="0.25">
      <c r="A238" s="19" t="s">
        <v>50</v>
      </c>
      <c r="B238" s="20" t="s">
        <v>14</v>
      </c>
      <c r="C238" s="59" t="s">
        <v>51</v>
      </c>
      <c r="D238" s="60"/>
      <c r="E238" s="60"/>
      <c r="F238" s="20"/>
      <c r="G238" s="21" t="s">
        <v>73</v>
      </c>
      <c r="H238" s="61">
        <v>1</v>
      </c>
      <c r="I238" s="60"/>
      <c r="J238" s="20" t="str">
        <f>+A238</f>
        <v>PR3SE254</v>
      </c>
      <c r="K238" s="50">
        <f>ROUND(K247,2)</f>
        <v>0</v>
      </c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25">
      <c r="A239" s="15" t="s">
        <v>74</v>
      </c>
    </row>
    <row r="240" spans="1:26" x14ac:dyDescent="0.25">
      <c r="A240" t="s">
        <v>75</v>
      </c>
      <c r="B240" t="s">
        <v>76</v>
      </c>
      <c r="C240" t="s">
        <v>77</v>
      </c>
      <c r="D240" s="51">
        <v>4.4999999999999998E-2</v>
      </c>
      <c r="E240" t="s">
        <v>78</v>
      </c>
      <c r="F240" t="s">
        <v>79</v>
      </c>
      <c r="G240" s="22">
        <f>VLOOKUP(A240,'T-SMP'!$E$10:$F$32,2,0)</f>
        <v>0</v>
      </c>
      <c r="H240" t="s">
        <v>80</v>
      </c>
      <c r="I240" s="22">
        <f>ROUND(D240/H238* G240,5)</f>
        <v>0</v>
      </c>
      <c r="J240" s="22"/>
    </row>
    <row r="241" spans="1:11" x14ac:dyDescent="0.25">
      <c r="C241" s="23" t="s">
        <v>81</v>
      </c>
      <c r="K241" s="22">
        <f>SUM(I240:I240)</f>
        <v>0</v>
      </c>
    </row>
    <row r="242" spans="1:11" x14ac:dyDescent="0.25">
      <c r="A242" s="15" t="s">
        <v>86</v>
      </c>
    </row>
    <row r="243" spans="1:11" x14ac:dyDescent="0.25">
      <c r="A243" t="s">
        <v>133</v>
      </c>
      <c r="B243" t="s">
        <v>105</v>
      </c>
      <c r="C243" t="s">
        <v>134</v>
      </c>
      <c r="D243" s="51">
        <v>0.1</v>
      </c>
      <c r="F243" t="s">
        <v>79</v>
      </c>
      <c r="G243" s="22">
        <f>VLOOKUP(A243,'T-SMP'!$E$10:$F$32,2,0)</f>
        <v>0</v>
      </c>
      <c r="H243" t="s">
        <v>80</v>
      </c>
      <c r="I243" s="22">
        <f>ROUND(D243* G243,5)</f>
        <v>0</v>
      </c>
      <c r="J243" s="22"/>
    </row>
    <row r="245" spans="1:11" x14ac:dyDescent="0.25">
      <c r="C245" s="23" t="s">
        <v>91</v>
      </c>
      <c r="G245">
        <v>1.5</v>
      </c>
      <c r="H245" t="s">
        <v>92</v>
      </c>
      <c r="I245">
        <f>ROUND(G245/100*K241,5)</f>
        <v>0</v>
      </c>
    </row>
    <row r="246" spans="1:11" x14ac:dyDescent="0.25">
      <c r="C246" s="23" t="s">
        <v>93</v>
      </c>
      <c r="K246" s="52">
        <f>SUM(I239:I245)</f>
        <v>0</v>
      </c>
    </row>
    <row r="247" spans="1:11" x14ac:dyDescent="0.25">
      <c r="C247" s="23" t="s">
        <v>94</v>
      </c>
      <c r="K247" s="52">
        <f>SUM(K246:K246)</f>
        <v>0</v>
      </c>
    </row>
    <row r="249" spans="1:11" x14ac:dyDescent="0.25">
      <c r="A249" s="19" t="s">
        <v>170</v>
      </c>
      <c r="B249" s="20" t="s">
        <v>171</v>
      </c>
      <c r="C249" s="59" t="s">
        <v>172</v>
      </c>
      <c r="D249" s="60"/>
      <c r="E249" s="60"/>
      <c r="F249" s="20"/>
      <c r="G249" s="21" t="s">
        <v>73</v>
      </c>
      <c r="H249" s="61">
        <v>10.76</v>
      </c>
      <c r="I249" s="60"/>
      <c r="J249" s="20" t="str">
        <f>+A249</f>
        <v>FR11R150</v>
      </c>
      <c r="K249" s="50">
        <f>ROUND(K259,2)</f>
        <v>0</v>
      </c>
    </row>
    <row r="250" spans="1:11" x14ac:dyDescent="0.25">
      <c r="A250" s="15" t="s">
        <v>74</v>
      </c>
    </row>
    <row r="251" spans="1:11" x14ac:dyDescent="0.25">
      <c r="A251" t="s">
        <v>75</v>
      </c>
      <c r="B251" t="s">
        <v>76</v>
      </c>
      <c r="C251" t="s">
        <v>77</v>
      </c>
      <c r="D251" s="51">
        <v>0.28999999999999998</v>
      </c>
      <c r="E251" t="s">
        <v>78</v>
      </c>
      <c r="F251" t="s">
        <v>79</v>
      </c>
      <c r="G251" s="22">
        <f>VLOOKUP(A251,'T-SMP'!$E$10:$F$32,2,0)</f>
        <v>0</v>
      </c>
      <c r="H251" t="s">
        <v>80</v>
      </c>
      <c r="I251" s="22">
        <f>ROUND(D251/H249* G251,5)</f>
        <v>0</v>
      </c>
      <c r="J251" s="22"/>
    </row>
    <row r="252" spans="1:11" x14ac:dyDescent="0.25">
      <c r="C252" s="23" t="s">
        <v>81</v>
      </c>
      <c r="K252" s="22">
        <f>SUM(I251:I251)</f>
        <v>0</v>
      </c>
    </row>
    <row r="253" spans="1:11" x14ac:dyDescent="0.25">
      <c r="A253" s="15" t="s">
        <v>86</v>
      </c>
    </row>
    <row r="254" spans="1:11" x14ac:dyDescent="0.25">
      <c r="A254" t="s">
        <v>87</v>
      </c>
      <c r="B254" t="s">
        <v>88</v>
      </c>
      <c r="C254" t="s">
        <v>89</v>
      </c>
      <c r="D254" s="51">
        <v>5.0000000000000001E-4</v>
      </c>
      <c r="F254" t="s">
        <v>79</v>
      </c>
      <c r="G254" s="22">
        <f>VLOOKUP(A254,'T-SMP'!$E$10:$F$32,2,0)</f>
        <v>0</v>
      </c>
      <c r="H254" t="s">
        <v>80</v>
      </c>
      <c r="I254" s="22">
        <f>ROUND(D254* G254,5)</f>
        <v>0</v>
      </c>
      <c r="J254" s="22"/>
    </row>
    <row r="255" spans="1:11" x14ac:dyDescent="0.25">
      <c r="C255" s="23" t="s">
        <v>90</v>
      </c>
      <c r="K255" s="22">
        <f>SUM(I254:I254)</f>
        <v>0</v>
      </c>
    </row>
    <row r="257" spans="1:11" x14ac:dyDescent="0.25">
      <c r="C257" s="23" t="s">
        <v>91</v>
      </c>
      <c r="G257">
        <v>1.5</v>
      </c>
      <c r="H257" t="s">
        <v>92</v>
      </c>
      <c r="I257">
        <f>ROUND(G257/100*K252,5)</f>
        <v>0</v>
      </c>
    </row>
    <row r="258" spans="1:11" x14ac:dyDescent="0.25">
      <c r="C258" s="23" t="s">
        <v>93</v>
      </c>
      <c r="K258" s="52">
        <f>SUM(I250:I257)</f>
        <v>0</v>
      </c>
    </row>
    <row r="259" spans="1:11" x14ac:dyDescent="0.25">
      <c r="C259" s="23" t="s">
        <v>94</v>
      </c>
      <c r="K259" s="52">
        <f>SUM(K258:K258)</f>
        <v>0</v>
      </c>
    </row>
    <row r="261" spans="1:11" x14ac:dyDescent="0.25">
      <c r="A261" s="19" t="s">
        <v>173</v>
      </c>
      <c r="B261" s="20" t="s">
        <v>171</v>
      </c>
      <c r="C261" s="59" t="s">
        <v>174</v>
      </c>
      <c r="D261" s="60"/>
      <c r="E261" s="60"/>
      <c r="F261" s="20"/>
      <c r="G261" s="21" t="s">
        <v>73</v>
      </c>
      <c r="H261" s="61">
        <v>1</v>
      </c>
      <c r="I261" s="60"/>
      <c r="J261" s="20" t="str">
        <f>+A261</f>
        <v>FR11RGI01</v>
      </c>
      <c r="K261" s="50">
        <f>ROUND(K275,2)</f>
        <v>0</v>
      </c>
    </row>
    <row r="262" spans="1:11" x14ac:dyDescent="0.25">
      <c r="A262" s="15" t="s">
        <v>74</v>
      </c>
    </row>
    <row r="263" spans="1:11" x14ac:dyDescent="0.25">
      <c r="A263" t="s">
        <v>75</v>
      </c>
      <c r="B263" t="s">
        <v>76</v>
      </c>
      <c r="C263" t="s">
        <v>77</v>
      </c>
      <c r="D263" s="51">
        <v>0.25</v>
      </c>
      <c r="E263" t="s">
        <v>78</v>
      </c>
      <c r="F263" t="s">
        <v>79</v>
      </c>
      <c r="G263" s="22">
        <f>VLOOKUP(A263,'T-SMP'!$E$10:$F$32,2,0)</f>
        <v>0</v>
      </c>
      <c r="H263" t="s">
        <v>80</v>
      </c>
      <c r="I263" s="22">
        <f>ROUND(D263/H261* G263,5)</f>
        <v>0</v>
      </c>
      <c r="J263" s="22"/>
    </row>
    <row r="264" spans="1:11" x14ac:dyDescent="0.25">
      <c r="A264" t="s">
        <v>99</v>
      </c>
      <c r="B264" t="s">
        <v>76</v>
      </c>
      <c r="C264" t="s">
        <v>100</v>
      </c>
      <c r="D264" s="51">
        <v>0.25</v>
      </c>
      <c r="E264" t="s">
        <v>78</v>
      </c>
      <c r="F264" t="s">
        <v>79</v>
      </c>
      <c r="G264" s="22">
        <f>VLOOKUP(A264,'T-SMP'!$E$10:$F$32,2,0)</f>
        <v>0</v>
      </c>
      <c r="H264" t="s">
        <v>80</v>
      </c>
      <c r="I264" s="22">
        <f>ROUND(D264/H261* G264,5)</f>
        <v>0</v>
      </c>
      <c r="J264" s="22"/>
    </row>
    <row r="265" spans="1:11" x14ac:dyDescent="0.25">
      <c r="C265" s="23" t="s">
        <v>81</v>
      </c>
      <c r="K265" s="22">
        <f>SUM(I263:I264)</f>
        <v>0</v>
      </c>
    </row>
    <row r="266" spans="1:11" x14ac:dyDescent="0.25">
      <c r="A266" s="15" t="s">
        <v>82</v>
      </c>
    </row>
    <row r="267" spans="1:11" x14ac:dyDescent="0.25">
      <c r="A267" t="s">
        <v>168</v>
      </c>
      <c r="B267" t="s">
        <v>76</v>
      </c>
      <c r="C267" t="s">
        <v>169</v>
      </c>
      <c r="D267" s="51">
        <v>0.5</v>
      </c>
      <c r="E267" t="s">
        <v>78</v>
      </c>
      <c r="F267" t="s">
        <v>79</v>
      </c>
      <c r="G267" s="22">
        <f>VLOOKUP(A267,'T-SMP'!$E$10:$F$32,2,0)</f>
        <v>0</v>
      </c>
      <c r="H267" t="s">
        <v>80</v>
      </c>
      <c r="I267" s="22">
        <f>ROUND(D267/H261* G267,5)</f>
        <v>0</v>
      </c>
      <c r="J267" s="22"/>
    </row>
    <row r="268" spans="1:11" x14ac:dyDescent="0.25">
      <c r="A268" t="s">
        <v>83</v>
      </c>
      <c r="B268" t="s">
        <v>76</v>
      </c>
      <c r="C268" t="s">
        <v>84</v>
      </c>
      <c r="D268" s="51">
        <v>1E-3</v>
      </c>
      <c r="E268" t="s">
        <v>78</v>
      </c>
      <c r="F268" t="s">
        <v>79</v>
      </c>
      <c r="G268" s="22">
        <f>VLOOKUP(A268,'T-SMP'!$E$10:$F$32,2,0)</f>
        <v>0</v>
      </c>
      <c r="H268" t="s">
        <v>80</v>
      </c>
      <c r="I268" s="22">
        <f>ROUND(D268/H261* G268,5)</f>
        <v>0</v>
      </c>
      <c r="J268" s="22"/>
    </row>
    <row r="269" spans="1:11" x14ac:dyDescent="0.25">
      <c r="C269" s="23" t="s">
        <v>85</v>
      </c>
      <c r="K269" s="22">
        <f>SUM(I267:I268)</f>
        <v>0</v>
      </c>
    </row>
    <row r="270" spans="1:11" x14ac:dyDescent="0.25">
      <c r="A270" s="15" t="s">
        <v>86</v>
      </c>
    </row>
    <row r="271" spans="1:11" x14ac:dyDescent="0.25">
      <c r="A271" t="s">
        <v>87</v>
      </c>
      <c r="B271" t="s">
        <v>88</v>
      </c>
      <c r="C271" t="s">
        <v>89</v>
      </c>
      <c r="D271" s="51">
        <v>1E-4</v>
      </c>
      <c r="F271" t="s">
        <v>79</v>
      </c>
      <c r="G271" s="22">
        <f>VLOOKUP(A271,'T-SMP'!$E$10:$F$32,2,0)</f>
        <v>0</v>
      </c>
      <c r="H271" t="s">
        <v>80</v>
      </c>
      <c r="I271" s="22">
        <f>ROUND(D271* G271,5)</f>
        <v>0</v>
      </c>
      <c r="J271" s="22"/>
    </row>
    <row r="273" spans="3:11" x14ac:dyDescent="0.25">
      <c r="C273" s="23" t="s">
        <v>91</v>
      </c>
      <c r="G273">
        <v>1.5</v>
      </c>
      <c r="H273" t="s">
        <v>92</v>
      </c>
      <c r="I273">
        <f>ROUND(G273/100*K265,5)</f>
        <v>0</v>
      </c>
    </row>
    <row r="274" spans="3:11" x14ac:dyDescent="0.25">
      <c r="C274" s="23" t="s">
        <v>93</v>
      </c>
      <c r="K274" s="52">
        <f>SUM(I262:I273)</f>
        <v>0</v>
      </c>
    </row>
    <row r="275" spans="3:11" x14ac:dyDescent="0.25">
      <c r="C275" s="23" t="s">
        <v>94</v>
      </c>
      <c r="K275" s="52">
        <f>SUM(K274:K274)</f>
        <v>0</v>
      </c>
    </row>
  </sheetData>
  <sheetProtection algorithmName="SHA-512" hashValue="N/44EFQhyzgvUW2WIRdYIerhP2HLNpMcuqE4rtKYuaxOSrEM6w8UinsHSDrxn2/cv6TgJbCJ+6i0wFqEtfkyXA==" saltValue="/nqxJtE9vyBDKgG671+UJg==" spinCount="100000" sheet="1" objects="1" scenarios="1"/>
  <mergeCells count="41">
    <mergeCell ref="A1:K1"/>
    <mergeCell ref="A2:K2"/>
    <mergeCell ref="A3:K3"/>
    <mergeCell ref="A4:K4"/>
    <mergeCell ref="A6:K6"/>
    <mergeCell ref="C11:E11"/>
    <mergeCell ref="H11:I11"/>
    <mergeCell ref="C26:E26"/>
    <mergeCell ref="H26:I26"/>
    <mergeCell ref="C41:E41"/>
    <mergeCell ref="H41:I41"/>
    <mergeCell ref="C56:E56"/>
    <mergeCell ref="H56:I56"/>
    <mergeCell ref="C69:E69"/>
    <mergeCell ref="H69:I69"/>
    <mergeCell ref="C82:E82"/>
    <mergeCell ref="H82:I82"/>
    <mergeCell ref="C98:E98"/>
    <mergeCell ref="H98:I98"/>
    <mergeCell ref="C110:E110"/>
    <mergeCell ref="H110:I110"/>
    <mergeCell ref="C126:E126"/>
    <mergeCell ref="H126:I126"/>
    <mergeCell ref="C143:E143"/>
    <mergeCell ref="H143:I143"/>
    <mergeCell ref="C155:E155"/>
    <mergeCell ref="H155:I155"/>
    <mergeCell ref="C171:E171"/>
    <mergeCell ref="H171:I171"/>
    <mergeCell ref="C187:E187"/>
    <mergeCell ref="H187:I187"/>
    <mergeCell ref="C204:E204"/>
    <mergeCell ref="H204:I204"/>
    <mergeCell ref="C221:E221"/>
    <mergeCell ref="H221:I221"/>
    <mergeCell ref="C238:E238"/>
    <mergeCell ref="H238:I238"/>
    <mergeCell ref="C249:E249"/>
    <mergeCell ref="H249:I249"/>
    <mergeCell ref="C261:E261"/>
    <mergeCell ref="H261:I261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pane ySplit="8" topLeftCell="A9" activePane="bottomLeft" state="frozenSplit"/>
      <selection pane="bottomLeft" activeCell="D2" sqref="D2:G2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D1" s="62" t="s">
        <v>191</v>
      </c>
      <c r="E1" s="62" t="s">
        <v>0</v>
      </c>
      <c r="F1" s="62" t="s">
        <v>0</v>
      </c>
      <c r="G1" s="62" t="s">
        <v>0</v>
      </c>
    </row>
    <row r="2" spans="1:7" x14ac:dyDescent="0.25">
      <c r="D2" s="62"/>
      <c r="E2" s="62"/>
      <c r="F2" s="62"/>
      <c r="G2" s="62"/>
    </row>
    <row r="3" spans="1:7" x14ac:dyDescent="0.25">
      <c r="D3" s="62"/>
      <c r="E3" s="62"/>
      <c r="F3" s="62"/>
      <c r="G3" s="62"/>
    </row>
    <row r="4" spans="1:7" x14ac:dyDescent="0.25">
      <c r="D4" s="62"/>
      <c r="E4" s="62"/>
      <c r="F4" s="62"/>
      <c r="G4" s="62"/>
    </row>
    <row r="6" spans="1:7" ht="18.75" x14ac:dyDescent="0.3">
      <c r="B6" s="4"/>
      <c r="C6" s="4"/>
      <c r="D6" s="5" t="s">
        <v>175</v>
      </c>
      <c r="E6" s="4"/>
      <c r="F6" s="4"/>
      <c r="G6" s="4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7" t="s">
        <v>7</v>
      </c>
    </row>
    <row r="11" spans="1:7" x14ac:dyDescent="0.25">
      <c r="B11" s="7" t="s">
        <v>8</v>
      </c>
      <c r="C11" s="8" t="s">
        <v>6</v>
      </c>
      <c r="D11" s="7" t="s">
        <v>9</v>
      </c>
    </row>
    <row r="12" spans="1:7" x14ac:dyDescent="0.25">
      <c r="B12" s="7" t="s">
        <v>10</v>
      </c>
      <c r="C12" s="8" t="s">
        <v>11</v>
      </c>
      <c r="D12" s="7" t="s">
        <v>12</v>
      </c>
    </row>
    <row r="14" spans="1:7" x14ac:dyDescent="0.25">
      <c r="A14" s="10">
        <v>1</v>
      </c>
      <c r="B14" s="10" t="s">
        <v>13</v>
      </c>
      <c r="C14" s="9" t="s">
        <v>14</v>
      </c>
      <c r="D14" s="10" t="s">
        <v>15</v>
      </c>
      <c r="E14" s="53">
        <f>VLOOKUP(B14,PREU_FEINA!$J$11:$K$274,2,0)</f>
        <v>0</v>
      </c>
      <c r="F14" s="11">
        <v>641526.28</v>
      </c>
      <c r="G14" s="12">
        <f>ROUND(ROUND(E14,2)*ROUND(F14,3),2)</f>
        <v>0</v>
      </c>
    </row>
    <row r="15" spans="1:7" x14ac:dyDescent="0.25">
      <c r="A15" s="10">
        <v>2</v>
      </c>
      <c r="B15" s="10" t="s">
        <v>16</v>
      </c>
      <c r="C15" s="9" t="s">
        <v>14</v>
      </c>
      <c r="D15" s="10" t="s">
        <v>17</v>
      </c>
      <c r="E15" s="53">
        <f>VLOOKUP(B15,PREU_FEINA!$J$11:$K$274,2,0)</f>
        <v>0</v>
      </c>
      <c r="F15" s="11">
        <v>0</v>
      </c>
      <c r="G15" s="12">
        <f>ROUND(ROUND(E15,2)*ROUND(F15,3),2)</f>
        <v>0</v>
      </c>
    </row>
    <row r="16" spans="1:7" x14ac:dyDescent="0.25">
      <c r="A16" s="10">
        <v>3</v>
      </c>
      <c r="B16" s="10" t="s">
        <v>18</v>
      </c>
      <c r="C16" s="9" t="s">
        <v>14</v>
      </c>
      <c r="D16" s="10" t="s">
        <v>19</v>
      </c>
      <c r="E16" s="53">
        <f>VLOOKUP(B16,PREU_FEINA!$J$11:$K$274,2,0)</f>
        <v>0</v>
      </c>
      <c r="F16" s="11">
        <v>0</v>
      </c>
      <c r="G16" s="12">
        <f>ROUND(ROUND(E16,2)*ROUND(F16,3),2)</f>
        <v>0</v>
      </c>
    </row>
    <row r="17" spans="1:7" ht="23.25" x14ac:dyDescent="0.25">
      <c r="A17" s="10">
        <v>4</v>
      </c>
      <c r="B17" s="10" t="s">
        <v>20</v>
      </c>
      <c r="C17" s="9" t="s">
        <v>14</v>
      </c>
      <c r="D17" s="13" t="s">
        <v>21</v>
      </c>
      <c r="E17" s="53">
        <f>VLOOKUP(B17,PREU_FEINA!$J$11:$K$274,2,0)</f>
        <v>0</v>
      </c>
      <c r="F17" s="11">
        <v>0</v>
      </c>
      <c r="G17" s="12">
        <f>ROUND(ROUND(E17,2)*ROUND(F17,3),2)</f>
        <v>0</v>
      </c>
    </row>
    <row r="18" spans="1:7" x14ac:dyDescent="0.25">
      <c r="D18" s="7" t="s">
        <v>22</v>
      </c>
      <c r="E18" s="7"/>
      <c r="F18" s="7"/>
      <c r="G18" s="14">
        <f>SUM(G14:G17)</f>
        <v>0</v>
      </c>
    </row>
    <row r="20" spans="1:7" x14ac:dyDescent="0.25">
      <c r="B20" s="7" t="s">
        <v>5</v>
      </c>
      <c r="C20" s="8" t="s">
        <v>6</v>
      </c>
      <c r="D20" s="7" t="s">
        <v>7</v>
      </c>
    </row>
    <row r="21" spans="1:7" x14ac:dyDescent="0.25">
      <c r="B21" s="7" t="s">
        <v>8</v>
      </c>
      <c r="C21" s="8" t="s">
        <v>6</v>
      </c>
      <c r="D21" s="7" t="s">
        <v>9</v>
      </c>
    </row>
    <row r="22" spans="1:7" x14ac:dyDescent="0.25">
      <c r="B22" s="7" t="s">
        <v>10</v>
      </c>
      <c r="C22" s="8" t="s">
        <v>23</v>
      </c>
      <c r="D22" s="7" t="s">
        <v>24</v>
      </c>
    </row>
    <row r="24" spans="1:7" x14ac:dyDescent="0.25">
      <c r="A24" s="10">
        <v>1</v>
      </c>
      <c r="B24" s="10" t="s">
        <v>25</v>
      </c>
      <c r="C24" s="9" t="s">
        <v>14</v>
      </c>
      <c r="D24" s="10" t="s">
        <v>26</v>
      </c>
      <c r="E24" s="53">
        <f>VLOOKUP(B24,PREU_FEINA!$J$11:$K$274,2,0)</f>
        <v>0</v>
      </c>
      <c r="F24" s="11">
        <v>0</v>
      </c>
      <c r="G24" s="12">
        <f>ROUND(ROUND(E24,2)*ROUND(F24,3),2)</f>
        <v>0</v>
      </c>
    </row>
    <row r="25" spans="1:7" x14ac:dyDescent="0.25">
      <c r="A25" s="10">
        <v>2</v>
      </c>
      <c r="B25" s="10" t="s">
        <v>16</v>
      </c>
      <c r="C25" s="9" t="s">
        <v>14</v>
      </c>
      <c r="D25" s="10" t="s">
        <v>17</v>
      </c>
      <c r="E25" s="53">
        <f>VLOOKUP(B25,PREU_FEINA!$J$11:$K$274,2,0)</f>
        <v>0</v>
      </c>
      <c r="F25" s="11">
        <v>0</v>
      </c>
      <c r="G25" s="12">
        <f>ROUND(ROUND(E25,2)*ROUND(F25,3),2)</f>
        <v>0</v>
      </c>
    </row>
    <row r="26" spans="1:7" x14ac:dyDescent="0.25">
      <c r="A26" s="10">
        <v>3</v>
      </c>
      <c r="B26" s="10" t="s">
        <v>18</v>
      </c>
      <c r="C26" s="9" t="s">
        <v>14</v>
      </c>
      <c r="D26" s="10" t="s">
        <v>19</v>
      </c>
      <c r="E26" s="53">
        <f>VLOOKUP(B26,PREU_FEINA!$J$11:$K$274,2,0)</f>
        <v>0</v>
      </c>
      <c r="F26" s="11">
        <v>0</v>
      </c>
      <c r="G26" s="12">
        <f>ROUND(ROUND(E26,2)*ROUND(F26,3),2)</f>
        <v>0</v>
      </c>
    </row>
    <row r="27" spans="1:7" ht="23.25" x14ac:dyDescent="0.25">
      <c r="A27" s="10">
        <v>4</v>
      </c>
      <c r="B27" s="10" t="s">
        <v>20</v>
      </c>
      <c r="C27" s="9" t="s">
        <v>14</v>
      </c>
      <c r="D27" s="13" t="s">
        <v>21</v>
      </c>
      <c r="E27" s="53">
        <f>VLOOKUP(B27,PREU_FEINA!$J$11:$K$274,2,0)</f>
        <v>0</v>
      </c>
      <c r="F27" s="11">
        <v>0</v>
      </c>
      <c r="G27" s="12">
        <f>ROUND(ROUND(E27,2)*ROUND(F27,3),2)</f>
        <v>0</v>
      </c>
    </row>
    <row r="28" spans="1:7" x14ac:dyDescent="0.25">
      <c r="D28" s="7" t="s">
        <v>22</v>
      </c>
      <c r="E28" s="7"/>
      <c r="F28" s="7"/>
      <c r="G28" s="14">
        <f>SUM(G24:G27)</f>
        <v>0</v>
      </c>
    </row>
    <row r="30" spans="1:7" x14ac:dyDescent="0.25">
      <c r="B30" s="7" t="s">
        <v>5</v>
      </c>
      <c r="C30" s="8" t="s">
        <v>6</v>
      </c>
      <c r="D30" s="7" t="s">
        <v>7</v>
      </c>
    </row>
    <row r="31" spans="1:7" x14ac:dyDescent="0.25">
      <c r="B31" s="7" t="s">
        <v>8</v>
      </c>
      <c r="C31" s="8" t="s">
        <v>27</v>
      </c>
      <c r="D31" s="7" t="s">
        <v>28</v>
      </c>
    </row>
    <row r="32" spans="1:7" x14ac:dyDescent="0.25">
      <c r="B32" s="7" t="s">
        <v>10</v>
      </c>
      <c r="C32" s="8" t="s">
        <v>29</v>
      </c>
      <c r="D32" s="7" t="s">
        <v>30</v>
      </c>
    </row>
    <row r="34" spans="1:7" x14ac:dyDescent="0.25">
      <c r="A34" s="10">
        <v>1</v>
      </c>
      <c r="B34" s="10" t="s">
        <v>13</v>
      </c>
      <c r="C34" s="9" t="s">
        <v>14</v>
      </c>
      <c r="D34" s="10" t="s">
        <v>15</v>
      </c>
      <c r="E34" s="53">
        <f>VLOOKUP(B34,PREU_FEINA!$J$11:$K$274,2,0)</f>
        <v>0</v>
      </c>
      <c r="F34" s="11">
        <v>610988.98</v>
      </c>
      <c r="G34" s="12">
        <f>ROUND(ROUND(E34,2)*ROUND(F34,3),2)</f>
        <v>0</v>
      </c>
    </row>
    <row r="35" spans="1:7" x14ac:dyDescent="0.25">
      <c r="A35" s="10">
        <v>2</v>
      </c>
      <c r="B35" s="10" t="s">
        <v>18</v>
      </c>
      <c r="C35" s="9" t="s">
        <v>14</v>
      </c>
      <c r="D35" s="10" t="s">
        <v>19</v>
      </c>
      <c r="E35" s="53">
        <f>VLOOKUP(B35,PREU_FEINA!$J$11:$K$274,2,0)</f>
        <v>0</v>
      </c>
      <c r="F35" s="11">
        <v>872.84100000000001</v>
      </c>
      <c r="G35" s="12">
        <f>ROUND(ROUND(E35,2)*ROUND(F35,3),2)</f>
        <v>0</v>
      </c>
    </row>
    <row r="36" spans="1:7" ht="23.25" x14ac:dyDescent="0.25">
      <c r="A36" s="10">
        <v>3</v>
      </c>
      <c r="B36" s="10" t="s">
        <v>20</v>
      </c>
      <c r="C36" s="9" t="s">
        <v>14</v>
      </c>
      <c r="D36" s="13" t="s">
        <v>21</v>
      </c>
      <c r="E36" s="53">
        <f>VLOOKUP(B36,PREU_FEINA!$J$11:$K$274,2,0)</f>
        <v>0</v>
      </c>
      <c r="F36" s="11">
        <v>0</v>
      </c>
      <c r="G36" s="12">
        <f>ROUND(ROUND(E36,2)*ROUND(F36,3),2)</f>
        <v>0</v>
      </c>
    </row>
    <row r="37" spans="1:7" x14ac:dyDescent="0.25">
      <c r="D37" s="7" t="s">
        <v>22</v>
      </c>
      <c r="E37" s="7"/>
      <c r="F37" s="7"/>
      <c r="G37" s="14">
        <f>SUM(G34:G36)</f>
        <v>0</v>
      </c>
    </row>
    <row r="39" spans="1:7" x14ac:dyDescent="0.25">
      <c r="B39" s="7" t="s">
        <v>5</v>
      </c>
      <c r="C39" s="8" t="s">
        <v>6</v>
      </c>
      <c r="D39" s="7" t="s">
        <v>7</v>
      </c>
    </row>
    <row r="40" spans="1:7" x14ac:dyDescent="0.25">
      <c r="B40" s="7" t="s">
        <v>8</v>
      </c>
      <c r="C40" s="8" t="s">
        <v>27</v>
      </c>
      <c r="D40" s="7" t="s">
        <v>28</v>
      </c>
    </row>
    <row r="41" spans="1:7" x14ac:dyDescent="0.25">
      <c r="B41" s="7" t="s">
        <v>10</v>
      </c>
      <c r="C41" s="8" t="s">
        <v>31</v>
      </c>
      <c r="D41" s="7" t="s">
        <v>32</v>
      </c>
    </row>
    <row r="43" spans="1:7" x14ac:dyDescent="0.25">
      <c r="A43" s="10">
        <v>1</v>
      </c>
      <c r="B43" s="10" t="s">
        <v>25</v>
      </c>
      <c r="C43" s="9" t="s">
        <v>14</v>
      </c>
      <c r="D43" s="10" t="s">
        <v>26</v>
      </c>
      <c r="E43" s="53">
        <f>VLOOKUP(B43,PREU_FEINA!$J$11:$K$274,2,0)</f>
        <v>0</v>
      </c>
      <c r="F43" s="11">
        <v>235518.71</v>
      </c>
      <c r="G43" s="12">
        <f>ROUND(ROUND(E43,2)*ROUND(F43,3),2)</f>
        <v>0</v>
      </c>
    </row>
    <row r="44" spans="1:7" x14ac:dyDescent="0.25">
      <c r="A44" s="10">
        <v>2</v>
      </c>
      <c r="B44" s="10" t="s">
        <v>18</v>
      </c>
      <c r="C44" s="9" t="s">
        <v>14</v>
      </c>
      <c r="D44" s="10" t="s">
        <v>19</v>
      </c>
      <c r="E44" s="53">
        <f>VLOOKUP(B44,PREU_FEINA!$J$11:$K$274,2,0)</f>
        <v>0</v>
      </c>
      <c r="F44" s="11">
        <v>336.45499999999998</v>
      </c>
      <c r="G44" s="12">
        <f>ROUND(ROUND(E44,2)*ROUND(F44,3),2)</f>
        <v>0</v>
      </c>
    </row>
    <row r="45" spans="1:7" ht="23.25" x14ac:dyDescent="0.25">
      <c r="A45" s="10">
        <v>3</v>
      </c>
      <c r="B45" s="10" t="s">
        <v>20</v>
      </c>
      <c r="C45" s="9" t="s">
        <v>14</v>
      </c>
      <c r="D45" s="13" t="s">
        <v>21</v>
      </c>
      <c r="E45" s="53">
        <f>VLOOKUP(B45,PREU_FEINA!$J$11:$K$274,2,0)</f>
        <v>0</v>
      </c>
      <c r="F45" s="11">
        <v>0</v>
      </c>
      <c r="G45" s="12">
        <f>ROUND(ROUND(E45,2)*ROUND(F45,3),2)</f>
        <v>0</v>
      </c>
    </row>
    <row r="46" spans="1:7" x14ac:dyDescent="0.25">
      <c r="D46" s="7" t="s">
        <v>22</v>
      </c>
      <c r="E46" s="7"/>
      <c r="F46" s="7"/>
      <c r="G46" s="14">
        <f>SUM(G43:G45)</f>
        <v>0</v>
      </c>
    </row>
    <row r="48" spans="1:7" x14ac:dyDescent="0.25">
      <c r="B48" s="7" t="s">
        <v>5</v>
      </c>
      <c r="C48" s="8" t="s">
        <v>6</v>
      </c>
      <c r="D48" s="7" t="s">
        <v>7</v>
      </c>
    </row>
    <row r="49" spans="1:7" x14ac:dyDescent="0.25">
      <c r="B49" s="7" t="s">
        <v>8</v>
      </c>
      <c r="C49" s="8" t="s">
        <v>33</v>
      </c>
      <c r="D49" s="7" t="s">
        <v>34</v>
      </c>
    </row>
    <row r="51" spans="1:7" x14ac:dyDescent="0.25">
      <c r="A51" s="10">
        <v>1</v>
      </c>
      <c r="B51" s="10" t="s">
        <v>25</v>
      </c>
      <c r="C51" s="9" t="s">
        <v>14</v>
      </c>
      <c r="D51" s="10" t="s">
        <v>26</v>
      </c>
      <c r="E51" s="53">
        <f>VLOOKUP(B51,PREU_FEINA!$J$11:$K$274,2,0)</f>
        <v>0</v>
      </c>
      <c r="F51" s="11">
        <v>338197</v>
      </c>
      <c r="G51" s="12">
        <f>ROUND(ROUND(E51,2)*ROUND(F51,3),2)</f>
        <v>0</v>
      </c>
    </row>
    <row r="52" spans="1:7" x14ac:dyDescent="0.25">
      <c r="A52" s="10">
        <v>2</v>
      </c>
      <c r="B52" s="10" t="s">
        <v>35</v>
      </c>
      <c r="C52" s="9" t="s">
        <v>14</v>
      </c>
      <c r="D52" s="10" t="s">
        <v>36</v>
      </c>
      <c r="E52" s="53">
        <f>VLOOKUP(B52,PREU_FEINA!$J$11:$K$274,2,0)</f>
        <v>0</v>
      </c>
      <c r="F52" s="11">
        <v>676.39400000000001</v>
      </c>
      <c r="G52" s="12">
        <f>ROUND(ROUND(E52,2)*ROUND(F52,3),2)</f>
        <v>0</v>
      </c>
    </row>
    <row r="53" spans="1:7" x14ac:dyDescent="0.25">
      <c r="D53" s="7" t="s">
        <v>22</v>
      </c>
      <c r="E53" s="7"/>
      <c r="F53" s="7"/>
      <c r="G53" s="14">
        <f>SUM(G51:G52)</f>
        <v>0</v>
      </c>
    </row>
    <row r="55" spans="1:7" x14ac:dyDescent="0.25">
      <c r="B55" s="7" t="s">
        <v>5</v>
      </c>
      <c r="C55" s="8" t="s">
        <v>6</v>
      </c>
      <c r="D55" s="7" t="s">
        <v>7</v>
      </c>
    </row>
    <row r="56" spans="1:7" x14ac:dyDescent="0.25">
      <c r="B56" s="7" t="s">
        <v>8</v>
      </c>
      <c r="C56" s="8" t="s">
        <v>37</v>
      </c>
      <c r="D56" s="7" t="s">
        <v>38</v>
      </c>
    </row>
    <row r="57" spans="1:7" x14ac:dyDescent="0.25">
      <c r="B57" s="7" t="s">
        <v>10</v>
      </c>
      <c r="C57" s="8" t="s">
        <v>39</v>
      </c>
      <c r="D57" s="7" t="s">
        <v>40</v>
      </c>
    </row>
    <row r="59" spans="1:7" x14ac:dyDescent="0.25">
      <c r="A59" s="10">
        <v>1</v>
      </c>
      <c r="B59" s="10" t="s">
        <v>41</v>
      </c>
      <c r="C59" s="9" t="s">
        <v>14</v>
      </c>
      <c r="D59" s="10" t="s">
        <v>42</v>
      </c>
      <c r="E59" s="53">
        <f>VLOOKUP(B59,PREU_FEINA!$J$11:$K$274,2,0)</f>
        <v>0</v>
      </c>
      <c r="F59" s="11">
        <v>2220</v>
      </c>
      <c r="G59" s="12">
        <f t="shared" ref="G59:G66" si="0">ROUND(ROUND(E59,2)*ROUND(F59,3),2)</f>
        <v>0</v>
      </c>
    </row>
    <row r="60" spans="1:7" x14ac:dyDescent="0.25">
      <c r="A60" s="10">
        <v>2</v>
      </c>
      <c r="B60" s="10" t="s">
        <v>43</v>
      </c>
      <c r="C60" s="9" t="s">
        <v>14</v>
      </c>
      <c r="D60" s="10" t="s">
        <v>44</v>
      </c>
      <c r="E60" s="53">
        <f>VLOOKUP(B60,PREU_FEINA!$J$11:$K$274,2,0)</f>
        <v>0</v>
      </c>
      <c r="F60" s="11">
        <v>2220</v>
      </c>
      <c r="G60" s="12">
        <f t="shared" si="0"/>
        <v>0</v>
      </c>
    </row>
    <row r="61" spans="1:7" x14ac:dyDescent="0.25">
      <c r="A61" s="10">
        <v>3</v>
      </c>
      <c r="B61" s="10" t="s">
        <v>45</v>
      </c>
      <c r="C61" s="9" t="s">
        <v>46</v>
      </c>
      <c r="D61" s="10" t="s">
        <v>47</v>
      </c>
      <c r="E61" s="53">
        <f>VLOOKUP(B61,PREU_FEINA!$J$11:$K$274,2,0)</f>
        <v>0</v>
      </c>
      <c r="F61" s="11">
        <v>74</v>
      </c>
      <c r="G61" s="12">
        <f t="shared" si="0"/>
        <v>0</v>
      </c>
    </row>
    <row r="62" spans="1:7" x14ac:dyDescent="0.25">
      <c r="A62" s="10">
        <v>4</v>
      </c>
      <c r="B62" s="10" t="s">
        <v>48</v>
      </c>
      <c r="C62" s="9" t="s">
        <v>46</v>
      </c>
      <c r="D62" s="10" t="s">
        <v>49</v>
      </c>
      <c r="E62" s="53">
        <f>VLOOKUP(B62,PREU_FEINA!$J$11:$K$274,2,0)</f>
        <v>0</v>
      </c>
      <c r="F62" s="11">
        <v>222</v>
      </c>
      <c r="G62" s="12">
        <f t="shared" si="0"/>
        <v>0</v>
      </c>
    </row>
    <row r="63" spans="1:7" x14ac:dyDescent="0.25">
      <c r="A63" s="10">
        <v>5</v>
      </c>
      <c r="B63" s="10" t="s">
        <v>16</v>
      </c>
      <c r="C63" s="9" t="s">
        <v>14</v>
      </c>
      <c r="D63" s="10" t="s">
        <v>17</v>
      </c>
      <c r="E63" s="53">
        <f>VLOOKUP(B63,PREU_FEINA!$J$11:$K$274,2,0)</f>
        <v>0</v>
      </c>
      <c r="F63" s="11">
        <v>148</v>
      </c>
      <c r="G63" s="12">
        <f t="shared" si="0"/>
        <v>0</v>
      </c>
    </row>
    <row r="64" spans="1:7" x14ac:dyDescent="0.25">
      <c r="A64" s="10">
        <v>6</v>
      </c>
      <c r="B64" s="10" t="s">
        <v>50</v>
      </c>
      <c r="C64" s="9" t="s">
        <v>14</v>
      </c>
      <c r="D64" s="10" t="s">
        <v>51</v>
      </c>
      <c r="E64" s="53">
        <f>VLOOKUP(B64,PREU_FEINA!$J$11:$K$274,2,0)</f>
        <v>0</v>
      </c>
      <c r="F64" s="11">
        <v>74</v>
      </c>
      <c r="G64" s="12">
        <f t="shared" si="0"/>
        <v>0</v>
      </c>
    </row>
    <row r="65" spans="1:7" x14ac:dyDescent="0.25">
      <c r="A65" s="10">
        <v>7</v>
      </c>
      <c r="B65" s="10" t="s">
        <v>52</v>
      </c>
      <c r="C65" s="9" t="s">
        <v>14</v>
      </c>
      <c r="D65" s="10" t="s">
        <v>53</v>
      </c>
      <c r="E65" s="53">
        <f>VLOOKUP(B65,PREU_FEINA!$J$11:$K$274,2,0)</f>
        <v>0</v>
      </c>
      <c r="F65" s="11">
        <v>0</v>
      </c>
      <c r="G65" s="12">
        <f t="shared" si="0"/>
        <v>0</v>
      </c>
    </row>
    <row r="66" spans="1:7" x14ac:dyDescent="0.25">
      <c r="A66" s="10">
        <v>8</v>
      </c>
      <c r="B66" s="10" t="s">
        <v>54</v>
      </c>
      <c r="C66" s="9" t="s">
        <v>46</v>
      </c>
      <c r="D66" s="10" t="s">
        <v>55</v>
      </c>
      <c r="E66" s="53">
        <f>VLOOKUP(B66,PREU_FEINA!$J$11:$K$274,2,0)</f>
        <v>0</v>
      </c>
      <c r="F66" s="11">
        <v>0</v>
      </c>
      <c r="G66" s="12">
        <f t="shared" si="0"/>
        <v>0</v>
      </c>
    </row>
    <row r="67" spans="1:7" x14ac:dyDescent="0.25">
      <c r="D67" s="7" t="s">
        <v>22</v>
      </c>
      <c r="E67" s="7"/>
      <c r="F67" s="7"/>
      <c r="G67" s="14">
        <f>SUM(G59:G66)</f>
        <v>0</v>
      </c>
    </row>
    <row r="69" spans="1:7" x14ac:dyDescent="0.25">
      <c r="B69" s="7" t="s">
        <v>5</v>
      </c>
      <c r="C69" s="8" t="s">
        <v>6</v>
      </c>
      <c r="D69" s="7" t="s">
        <v>7</v>
      </c>
    </row>
    <row r="70" spans="1:7" x14ac:dyDescent="0.25">
      <c r="B70" s="7" t="s">
        <v>8</v>
      </c>
      <c r="C70" s="8" t="s">
        <v>37</v>
      </c>
      <c r="D70" s="7" t="s">
        <v>38</v>
      </c>
    </row>
    <row r="71" spans="1:7" x14ac:dyDescent="0.25">
      <c r="B71" s="7" t="s">
        <v>10</v>
      </c>
      <c r="C71" s="8" t="s">
        <v>56</v>
      </c>
      <c r="D71" s="7" t="s">
        <v>57</v>
      </c>
    </row>
    <row r="73" spans="1:7" x14ac:dyDescent="0.25">
      <c r="A73" s="10">
        <v>1</v>
      </c>
      <c r="B73" s="10" t="s">
        <v>41</v>
      </c>
      <c r="C73" s="9" t="s">
        <v>14</v>
      </c>
      <c r="D73" s="10" t="s">
        <v>42</v>
      </c>
      <c r="E73" s="53">
        <f>VLOOKUP(B73,PREU_FEINA!$J$11:$K$274,2,0)</f>
        <v>0</v>
      </c>
      <c r="F73" s="11">
        <v>8211.06</v>
      </c>
      <c r="G73" s="12">
        <f t="shared" ref="G73:G80" si="1">ROUND(ROUND(E73,2)*ROUND(F73,3),2)</f>
        <v>0</v>
      </c>
    </row>
    <row r="74" spans="1:7" x14ac:dyDescent="0.25">
      <c r="A74" s="10">
        <v>2</v>
      </c>
      <c r="B74" s="10" t="s">
        <v>43</v>
      </c>
      <c r="C74" s="9" t="s">
        <v>14</v>
      </c>
      <c r="D74" s="10" t="s">
        <v>44</v>
      </c>
      <c r="E74" s="53">
        <f>VLOOKUP(B74,PREU_FEINA!$J$11:$K$274,2,0)</f>
        <v>0</v>
      </c>
      <c r="F74" s="11">
        <v>4105.53</v>
      </c>
      <c r="G74" s="12">
        <f t="shared" si="1"/>
        <v>0</v>
      </c>
    </row>
    <row r="75" spans="1:7" x14ac:dyDescent="0.25">
      <c r="A75" s="10">
        <v>3</v>
      </c>
      <c r="B75" s="10" t="s">
        <v>16</v>
      </c>
      <c r="C75" s="9" t="s">
        <v>14</v>
      </c>
      <c r="D75" s="10" t="s">
        <v>17</v>
      </c>
      <c r="E75" s="53">
        <f>VLOOKUP(B75,PREU_FEINA!$J$11:$K$274,2,0)</f>
        <v>0</v>
      </c>
      <c r="F75" s="11">
        <v>205.27699999999999</v>
      </c>
      <c r="G75" s="12">
        <f t="shared" si="1"/>
        <v>0</v>
      </c>
    </row>
    <row r="76" spans="1:7" x14ac:dyDescent="0.25">
      <c r="A76" s="10">
        <v>4</v>
      </c>
      <c r="B76" s="10" t="s">
        <v>45</v>
      </c>
      <c r="C76" s="9" t="s">
        <v>46</v>
      </c>
      <c r="D76" s="10" t="s">
        <v>47</v>
      </c>
      <c r="E76" s="53">
        <f>VLOOKUP(B76,PREU_FEINA!$J$11:$K$274,2,0)</f>
        <v>0</v>
      </c>
      <c r="F76" s="11">
        <v>410.553</v>
      </c>
      <c r="G76" s="12">
        <f t="shared" si="1"/>
        <v>0</v>
      </c>
    </row>
    <row r="77" spans="1:7" x14ac:dyDescent="0.25">
      <c r="A77" s="10">
        <v>5</v>
      </c>
      <c r="B77" s="10" t="s">
        <v>48</v>
      </c>
      <c r="C77" s="9" t="s">
        <v>46</v>
      </c>
      <c r="D77" s="10" t="s">
        <v>49</v>
      </c>
      <c r="E77" s="53">
        <f>VLOOKUP(B77,PREU_FEINA!$J$11:$K$274,2,0)</f>
        <v>0</v>
      </c>
      <c r="F77" s="11">
        <v>1231.6590000000001</v>
      </c>
      <c r="G77" s="12">
        <f t="shared" si="1"/>
        <v>0</v>
      </c>
    </row>
    <row r="78" spans="1:7" x14ac:dyDescent="0.25">
      <c r="A78" s="10">
        <v>6</v>
      </c>
      <c r="B78" s="10" t="s">
        <v>50</v>
      </c>
      <c r="C78" s="9" t="s">
        <v>14</v>
      </c>
      <c r="D78" s="10" t="s">
        <v>51</v>
      </c>
      <c r="E78" s="53">
        <f>VLOOKUP(B78,PREU_FEINA!$J$11:$K$274,2,0)</f>
        <v>0</v>
      </c>
      <c r="F78" s="11">
        <v>205.27699999999999</v>
      </c>
      <c r="G78" s="12">
        <f t="shared" si="1"/>
        <v>0</v>
      </c>
    </row>
    <row r="79" spans="1:7" x14ac:dyDescent="0.25">
      <c r="A79" s="10">
        <v>7</v>
      </c>
      <c r="B79" s="10" t="s">
        <v>52</v>
      </c>
      <c r="C79" s="9" t="s">
        <v>14</v>
      </c>
      <c r="D79" s="10" t="s">
        <v>53</v>
      </c>
      <c r="E79" s="53">
        <f>VLOOKUP(B79,PREU_FEINA!$J$11:$K$274,2,0)</f>
        <v>0</v>
      </c>
      <c r="F79" s="11">
        <v>0</v>
      </c>
      <c r="G79" s="12">
        <f t="shared" si="1"/>
        <v>0</v>
      </c>
    </row>
    <row r="80" spans="1:7" x14ac:dyDescent="0.25">
      <c r="A80" s="10">
        <v>8</v>
      </c>
      <c r="B80" s="10" t="s">
        <v>54</v>
      </c>
      <c r="C80" s="9" t="s">
        <v>46</v>
      </c>
      <c r="D80" s="10" t="s">
        <v>55</v>
      </c>
      <c r="E80" s="53">
        <f>VLOOKUP(B80,PREU_FEINA!$J$11:$K$274,2,0)</f>
        <v>0</v>
      </c>
      <c r="F80" s="11">
        <v>0</v>
      </c>
      <c r="G80" s="12">
        <f t="shared" si="1"/>
        <v>0</v>
      </c>
    </row>
    <row r="81" spans="1:7" x14ac:dyDescent="0.25">
      <c r="D81" s="7" t="s">
        <v>22</v>
      </c>
      <c r="E81" s="7"/>
      <c r="F81" s="7"/>
      <c r="G81" s="14">
        <f>SUM(G73:G80)</f>
        <v>0</v>
      </c>
    </row>
    <row r="83" spans="1:7" x14ac:dyDescent="0.25">
      <c r="B83" s="7" t="s">
        <v>5</v>
      </c>
      <c r="C83" s="8" t="s">
        <v>6</v>
      </c>
      <c r="D83" s="7" t="s">
        <v>7</v>
      </c>
    </row>
    <row r="84" spans="1:7" x14ac:dyDescent="0.25">
      <c r="B84" s="7" t="s">
        <v>8</v>
      </c>
      <c r="C84" s="8" t="s">
        <v>58</v>
      </c>
      <c r="D84" s="7" t="s">
        <v>59</v>
      </c>
    </row>
    <row r="86" spans="1:7" x14ac:dyDescent="0.25">
      <c r="A86" s="10">
        <v>1</v>
      </c>
      <c r="B86" s="10" t="s">
        <v>60</v>
      </c>
      <c r="C86" s="9" t="s">
        <v>14</v>
      </c>
      <c r="D86" s="10" t="s">
        <v>61</v>
      </c>
      <c r="E86" s="53">
        <f>VLOOKUP(B86,PREU_FEINA!$J$11:$K$274,2,0)</f>
        <v>0</v>
      </c>
      <c r="F86" s="11">
        <v>30229.05</v>
      </c>
      <c r="G86" s="12">
        <f>ROUND(ROUND(E86,2)*ROUND(F86,3),2)</f>
        <v>0</v>
      </c>
    </row>
    <row r="87" spans="1:7" x14ac:dyDescent="0.25">
      <c r="A87" s="10">
        <v>2</v>
      </c>
      <c r="B87" s="10" t="s">
        <v>62</v>
      </c>
      <c r="C87" s="9" t="s">
        <v>14</v>
      </c>
      <c r="D87" s="10" t="s">
        <v>63</v>
      </c>
      <c r="E87" s="53">
        <f>VLOOKUP(B87,PREU_FEINA!$J$11:$K$274,2,0)</f>
        <v>0</v>
      </c>
      <c r="F87" s="11">
        <v>0</v>
      </c>
      <c r="G87" s="12">
        <f>ROUND(ROUND(E87,2)*ROUND(F87,3),2)</f>
        <v>0</v>
      </c>
    </row>
    <row r="88" spans="1:7" x14ac:dyDescent="0.25">
      <c r="D88" s="7" t="s">
        <v>22</v>
      </c>
      <c r="E88" s="7"/>
      <c r="F88" s="7"/>
      <c r="G88" s="14">
        <f>SUM(G86:G87)</f>
        <v>0</v>
      </c>
    </row>
    <row r="90" spans="1:7" x14ac:dyDescent="0.25">
      <c r="B90" s="7" t="s">
        <v>5</v>
      </c>
      <c r="C90" s="8" t="s">
        <v>6</v>
      </c>
      <c r="D90" s="7" t="s">
        <v>7</v>
      </c>
    </row>
    <row r="91" spans="1:7" x14ac:dyDescent="0.25">
      <c r="B91" s="7" t="s">
        <v>8</v>
      </c>
      <c r="C91" s="8" t="s">
        <v>64</v>
      </c>
      <c r="D91" s="7" t="s">
        <v>65</v>
      </c>
    </row>
    <row r="93" spans="1:7" x14ac:dyDescent="0.25">
      <c r="A93" s="10">
        <v>1</v>
      </c>
      <c r="B93" s="10" t="s">
        <v>66</v>
      </c>
      <c r="C93" s="9" t="s">
        <v>14</v>
      </c>
      <c r="D93" s="10" t="s">
        <v>67</v>
      </c>
      <c r="E93" s="53">
        <f>VLOOKUP(B93,PREU_FEINA!$J$11:$K$274,2,0)</f>
        <v>0</v>
      </c>
      <c r="F93" s="11">
        <v>13721.58</v>
      </c>
      <c r="G93" s="12">
        <f>ROUND(ROUND(E93,2)*ROUND(F93,3),2)</f>
        <v>0</v>
      </c>
    </row>
    <row r="94" spans="1:7" x14ac:dyDescent="0.25">
      <c r="D94" s="7" t="s">
        <v>22</v>
      </c>
      <c r="E94" s="7"/>
      <c r="F94" s="7"/>
      <c r="G94" s="14">
        <f>SUM(G93:G93)</f>
        <v>0</v>
      </c>
    </row>
    <row r="96" spans="1:7" x14ac:dyDescent="0.25">
      <c r="D96" s="15" t="s">
        <v>68</v>
      </c>
      <c r="G96" s="16">
        <f>SUM(G9:G95)/2</f>
        <v>0</v>
      </c>
    </row>
    <row r="98" spans="1:7" ht="18.75" x14ac:dyDescent="0.3">
      <c r="B98" s="4"/>
      <c r="C98" s="4"/>
      <c r="D98" s="5" t="s">
        <v>179</v>
      </c>
      <c r="E98" s="4"/>
      <c r="F98" s="4"/>
      <c r="G98" s="4"/>
    </row>
    <row r="100" spans="1:7" x14ac:dyDescent="0.25">
      <c r="E100" s="37" t="s">
        <v>2</v>
      </c>
      <c r="F100" s="37" t="s">
        <v>3</v>
      </c>
      <c r="G100" s="37" t="s">
        <v>4</v>
      </c>
    </row>
    <row r="102" spans="1:7" x14ac:dyDescent="0.25">
      <c r="B102" s="7" t="s">
        <v>5</v>
      </c>
      <c r="C102" s="8" t="s">
        <v>6</v>
      </c>
      <c r="D102" s="7" t="s">
        <v>176</v>
      </c>
    </row>
    <row r="103" spans="1:7" x14ac:dyDescent="0.25">
      <c r="B103" s="7" t="s">
        <v>8</v>
      </c>
      <c r="C103" s="8" t="s">
        <v>6</v>
      </c>
      <c r="D103" s="7" t="s">
        <v>177</v>
      </c>
    </row>
    <row r="105" spans="1:7" x14ac:dyDescent="0.25">
      <c r="A105" s="10">
        <v>1</v>
      </c>
      <c r="B105" s="10" t="s">
        <v>170</v>
      </c>
      <c r="C105" s="9" t="s">
        <v>171</v>
      </c>
      <c r="D105" s="10" t="s">
        <v>172</v>
      </c>
      <c r="E105" s="53">
        <f>VLOOKUP(B105,PREU_FEINA!$J$11:$K$274,2,0)</f>
        <v>0</v>
      </c>
      <c r="F105" s="11">
        <v>103801.1</v>
      </c>
      <c r="G105" s="12">
        <f>ROUND(ROUND(E105,2)*ROUND(F105,3),2)</f>
        <v>0</v>
      </c>
    </row>
    <row r="106" spans="1:7" x14ac:dyDescent="0.25">
      <c r="D106" s="7" t="s">
        <v>22</v>
      </c>
      <c r="E106" s="7"/>
      <c r="F106" s="7"/>
      <c r="G106" s="14">
        <f>SUM(G105:G105)</f>
        <v>0</v>
      </c>
    </row>
    <row r="108" spans="1:7" x14ac:dyDescent="0.25">
      <c r="B108" s="7" t="s">
        <v>5</v>
      </c>
      <c r="C108" s="8" t="s">
        <v>6</v>
      </c>
      <c r="D108" s="7" t="s">
        <v>176</v>
      </c>
    </row>
    <row r="109" spans="1:7" x14ac:dyDescent="0.25">
      <c r="B109" s="7" t="s">
        <v>8</v>
      </c>
      <c r="C109" s="8" t="s">
        <v>27</v>
      </c>
      <c r="D109" s="7" t="s">
        <v>178</v>
      </c>
    </row>
    <row r="111" spans="1:7" x14ac:dyDescent="0.25">
      <c r="A111" s="10">
        <v>1</v>
      </c>
      <c r="B111" s="10" t="s">
        <v>173</v>
      </c>
      <c r="C111" s="9" t="s">
        <v>171</v>
      </c>
      <c r="D111" s="10" t="s">
        <v>174</v>
      </c>
      <c r="E111" s="53">
        <f>VLOOKUP(B111,PREU_FEINA!$J$11:$K$274,2,0)</f>
        <v>0</v>
      </c>
      <c r="F111" s="11">
        <v>201.52</v>
      </c>
      <c r="G111" s="12">
        <f>ROUND(ROUND(E111,2)*ROUND(F111,3),2)</f>
        <v>0</v>
      </c>
    </row>
    <row r="112" spans="1:7" x14ac:dyDescent="0.25">
      <c r="D112" s="7" t="s">
        <v>22</v>
      </c>
      <c r="E112" s="7"/>
      <c r="F112" s="7"/>
      <c r="G112" s="14">
        <f>SUM(G111:G111)</f>
        <v>0</v>
      </c>
    </row>
    <row r="114" spans="4:7" x14ac:dyDescent="0.25">
      <c r="D114" s="15" t="s">
        <v>68</v>
      </c>
      <c r="G114" s="16">
        <f>SUM(G101:G113)/2</f>
        <v>0</v>
      </c>
    </row>
  </sheetData>
  <sheetProtection algorithmName="SHA-512" hashValue="fXLfI1W2wtgE4WPxATZEOiWtG9r4DhkndpPbbabjOgm7/CdD5D9I179uycx7jQ/7OR3RivZoRoyU9A17sCdOfA==" saltValue="UdjY9XGWq/gwgeJ+76ZL2A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B2" sqref="B2"/>
    </sheetView>
  </sheetViews>
  <sheetFormatPr defaultRowHeight="15" x14ac:dyDescent="0.25"/>
  <cols>
    <col min="9" max="9" width="22" customWidth="1"/>
  </cols>
  <sheetData>
    <row r="1" spans="2:9" x14ac:dyDescent="0.25">
      <c r="B1" s="63" t="s">
        <v>192</v>
      </c>
      <c r="C1" s="63"/>
      <c r="D1" s="63"/>
      <c r="E1" s="63"/>
      <c r="F1" s="63"/>
      <c r="G1" s="63"/>
      <c r="H1" s="63"/>
      <c r="I1" s="63"/>
    </row>
    <row r="3" spans="2:9" ht="18.75" x14ac:dyDescent="0.3">
      <c r="B3" s="64" t="str">
        <f>+'T-SMP'!D3</f>
        <v>Nom empresa</v>
      </c>
      <c r="C3" s="64"/>
      <c r="D3" s="64"/>
      <c r="E3" s="64"/>
    </row>
    <row r="5" spans="2:9" x14ac:dyDescent="0.25">
      <c r="B5" s="15" t="s">
        <v>180</v>
      </c>
    </row>
    <row r="7" spans="2:9" x14ac:dyDescent="0.25">
      <c r="H7" s="23" t="s">
        <v>181</v>
      </c>
      <c r="I7" s="38">
        <f>+PRESSUPOST!G96</f>
        <v>0</v>
      </c>
    </row>
    <row r="8" spans="2:9" x14ac:dyDescent="0.25">
      <c r="H8" s="23" t="s">
        <v>182</v>
      </c>
      <c r="I8" s="39">
        <f>+I7*0.05</f>
        <v>0</v>
      </c>
    </row>
    <row r="9" spans="2:9" x14ac:dyDescent="0.25">
      <c r="H9" s="23"/>
      <c r="I9" s="39"/>
    </row>
    <row r="10" spans="2:9" x14ac:dyDescent="0.25">
      <c r="H10" s="23" t="s">
        <v>183</v>
      </c>
      <c r="I10" s="39">
        <f>+I8+I7</f>
        <v>0</v>
      </c>
    </row>
    <row r="11" spans="2:9" x14ac:dyDescent="0.25">
      <c r="I11" s="39"/>
    </row>
    <row r="12" spans="2:9" x14ac:dyDescent="0.25">
      <c r="H12" s="23" t="s">
        <v>184</v>
      </c>
      <c r="I12" s="39">
        <f>+I10*0.05</f>
        <v>0</v>
      </c>
    </row>
    <row r="13" spans="2:9" x14ac:dyDescent="0.25">
      <c r="E13" s="40"/>
      <c r="F13" s="40"/>
      <c r="G13" s="40"/>
      <c r="H13" s="41" t="s">
        <v>185</v>
      </c>
      <c r="I13" s="42">
        <f>+I10*0.06</f>
        <v>0</v>
      </c>
    </row>
    <row r="14" spans="2:9" x14ac:dyDescent="0.25">
      <c r="H14" s="23"/>
      <c r="I14" s="39">
        <f>+I13+I12+I10</f>
        <v>0</v>
      </c>
    </row>
    <row r="15" spans="2:9" x14ac:dyDescent="0.25">
      <c r="H15" s="23"/>
      <c r="I15" s="39"/>
    </row>
    <row r="16" spans="2:9" x14ac:dyDescent="0.25">
      <c r="E16" s="40"/>
      <c r="F16" s="40"/>
      <c r="G16" s="40"/>
      <c r="H16" s="41" t="s">
        <v>186</v>
      </c>
      <c r="I16" s="42">
        <f>+I14*0.21</f>
        <v>0</v>
      </c>
    </row>
    <row r="17" spans="2:9" x14ac:dyDescent="0.25">
      <c r="H17" s="43" t="s">
        <v>22</v>
      </c>
      <c r="I17" s="44">
        <f>+I16+I14</f>
        <v>0</v>
      </c>
    </row>
    <row r="20" spans="2:9" x14ac:dyDescent="0.25">
      <c r="B20" s="15" t="s">
        <v>187</v>
      </c>
    </row>
    <row r="22" spans="2:9" x14ac:dyDescent="0.25">
      <c r="H22" s="23" t="s">
        <v>181</v>
      </c>
      <c r="I22" s="38">
        <f>+PRESSUPOST!G114</f>
        <v>0</v>
      </c>
    </row>
    <row r="23" spans="2:9" x14ac:dyDescent="0.25">
      <c r="H23" s="23" t="s">
        <v>182</v>
      </c>
      <c r="I23" s="39">
        <f>+I22*0.05</f>
        <v>0</v>
      </c>
    </row>
    <row r="24" spans="2:9" x14ac:dyDescent="0.25">
      <c r="H24" s="23"/>
      <c r="I24" s="39"/>
    </row>
    <row r="25" spans="2:9" x14ac:dyDescent="0.25">
      <c r="H25" s="23" t="s">
        <v>183</v>
      </c>
      <c r="I25" s="39">
        <f>+I23+I22</f>
        <v>0</v>
      </c>
    </row>
    <row r="26" spans="2:9" x14ac:dyDescent="0.25">
      <c r="I26" s="39"/>
    </row>
    <row r="27" spans="2:9" x14ac:dyDescent="0.25">
      <c r="H27" s="23" t="s">
        <v>184</v>
      </c>
      <c r="I27" s="39">
        <f>+I25*0.05</f>
        <v>0</v>
      </c>
    </row>
    <row r="28" spans="2:9" x14ac:dyDescent="0.25">
      <c r="G28" s="40"/>
      <c r="H28" s="41" t="s">
        <v>185</v>
      </c>
      <c r="I28" s="42">
        <f>+I25*0.06</f>
        <v>0</v>
      </c>
    </row>
    <row r="29" spans="2:9" x14ac:dyDescent="0.25">
      <c r="H29" s="23"/>
      <c r="I29" s="39">
        <f>+I28+I27+I25</f>
        <v>0</v>
      </c>
    </row>
    <row r="30" spans="2:9" x14ac:dyDescent="0.25">
      <c r="H30" s="23"/>
      <c r="I30" s="39"/>
    </row>
    <row r="31" spans="2:9" x14ac:dyDescent="0.25">
      <c r="G31" s="40"/>
      <c r="H31" s="41" t="s">
        <v>188</v>
      </c>
      <c r="I31" s="42">
        <f>+I29*0.1</f>
        <v>0</v>
      </c>
    </row>
    <row r="32" spans="2:9" x14ac:dyDescent="0.25">
      <c r="H32" s="43" t="s">
        <v>22</v>
      </c>
      <c r="I32" s="44">
        <f>+I31+I29</f>
        <v>0</v>
      </c>
    </row>
    <row r="35" spans="8:9" ht="15.75" x14ac:dyDescent="0.25">
      <c r="H35" s="45" t="s">
        <v>189</v>
      </c>
      <c r="I35" s="46">
        <f>+I29+I14</f>
        <v>0</v>
      </c>
    </row>
    <row r="36" spans="8:9" ht="15.75" x14ac:dyDescent="0.25">
      <c r="H36" s="45" t="s">
        <v>190</v>
      </c>
      <c r="I36" s="46">
        <f>+I32+I17</f>
        <v>0</v>
      </c>
    </row>
  </sheetData>
  <sheetProtection algorithmName="SHA-512" hashValue="g99ihiqC9oc+DW5JrB4qhYLgFdmoLmnCJ/Xa8JMZhqjovEplCbNrALI+FUMzHRfNkt3H/hYqXUsMBycwYeWjQg==" saltValue="qLnw/YZDzkHJJgHXR9QzOA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Rosdevall Biosca, Marc</dc:creator>
  <cp:lastModifiedBy>Rosdevall Biosca, Marc</cp:lastModifiedBy>
  <dcterms:created xsi:type="dcterms:W3CDTF">2025-02-27T11:30:02Z</dcterms:created>
  <dcterms:modified xsi:type="dcterms:W3CDTF">2025-10-13T08:52:52Z</dcterms:modified>
</cp:coreProperties>
</file>