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jgirona.org\shares\sani\PAISATGE I BIODIVERSITAT\01.02 CONCURSOS\2025\2025032492 - MAJOR - CETS - JARDINS I MEDI NAT\PRESSUPOST CETS 2025\TCQ\XL A CANVIAR TITOLS DE LOTS\XL DEFINITIU\"/>
    </mc:Choice>
  </mc:AlternateContent>
  <bookViews>
    <workbookView xWindow="0" yWindow="0" windowWidth="15330" windowHeight="4950"/>
  </bookViews>
  <sheets>
    <sheet name="INSTRUCCIONS" sheetId="10" r:id="rId1"/>
    <sheet name="T-SMP" sheetId="8" r:id="rId2"/>
    <sheet name="PREU_FEINA" sheetId="7" r:id="rId3"/>
    <sheet name="PRESSUPOST" sheetId="2" r:id="rId4"/>
    <sheet name="RESUM PRESSUPOST" sheetId="11" r:id="rId5"/>
  </sheets>
  <calcPr calcId="162913"/>
</workbook>
</file>

<file path=xl/calcChain.xml><?xml version="1.0" encoding="utf-8"?>
<calcChain xmlns="http://schemas.openxmlformats.org/spreadsheetml/2006/main">
  <c r="B3" i="11" l="1"/>
  <c r="J565" i="7"/>
  <c r="J553" i="7"/>
  <c r="G574" i="7"/>
  <c r="I574" i="7" s="1"/>
  <c r="G571" i="7"/>
  <c r="I571" i="7" s="1"/>
  <c r="K572" i="7" s="1"/>
  <c r="G568" i="7"/>
  <c r="I568" i="7" s="1"/>
  <c r="G567" i="7"/>
  <c r="I567" i="7" s="1"/>
  <c r="G558" i="7"/>
  <c r="I558" i="7" s="1"/>
  <c r="K559" i="7" s="1"/>
  <c r="G555" i="7"/>
  <c r="I555" i="7" s="1"/>
  <c r="K556" i="7" s="1"/>
  <c r="I561" i="7" s="1"/>
  <c r="J540" i="7"/>
  <c r="J528" i="7"/>
  <c r="J516" i="7"/>
  <c r="J504" i="7"/>
  <c r="J492" i="7"/>
  <c r="J475" i="7"/>
  <c r="J458" i="7"/>
  <c r="J445" i="7"/>
  <c r="J432" i="7"/>
  <c r="J420" i="7"/>
  <c r="J407" i="7"/>
  <c r="J388" i="7"/>
  <c r="J376" i="7"/>
  <c r="J359" i="7"/>
  <c r="J346" i="7"/>
  <c r="J330" i="7"/>
  <c r="J317" i="7"/>
  <c r="J298" i="7"/>
  <c r="J279" i="7"/>
  <c r="J261" i="7"/>
  <c r="J242" i="7"/>
  <c r="J224" i="7"/>
  <c r="J205" i="7"/>
  <c r="J190" i="7"/>
  <c r="J173" i="7"/>
  <c r="J156" i="7"/>
  <c r="J142" i="7"/>
  <c r="J127" i="7"/>
  <c r="J115" i="7"/>
  <c r="J97" i="7"/>
  <c r="J79" i="7"/>
  <c r="J61" i="7"/>
  <c r="J44" i="7"/>
  <c r="J31" i="7"/>
  <c r="J11" i="7"/>
  <c r="G547" i="7"/>
  <c r="I547" i="7" s="1"/>
  <c r="G546" i="7"/>
  <c r="I546" i="7" s="1"/>
  <c r="G543" i="7"/>
  <c r="I543" i="7" s="1"/>
  <c r="G542" i="7"/>
  <c r="I542" i="7" s="1"/>
  <c r="G533" i="7"/>
  <c r="I533" i="7" s="1"/>
  <c r="K534" i="7" s="1"/>
  <c r="G530" i="7"/>
  <c r="I530" i="7" s="1"/>
  <c r="K531" i="7" s="1"/>
  <c r="I536" i="7" s="1"/>
  <c r="G521" i="7"/>
  <c r="I521" i="7" s="1"/>
  <c r="K522" i="7" s="1"/>
  <c r="G518" i="7"/>
  <c r="I518" i="7" s="1"/>
  <c r="K519" i="7" s="1"/>
  <c r="I524" i="7" s="1"/>
  <c r="G509" i="7"/>
  <c r="I509" i="7" s="1"/>
  <c r="K510" i="7" s="1"/>
  <c r="G506" i="7"/>
  <c r="I506" i="7" s="1"/>
  <c r="K507" i="7" s="1"/>
  <c r="I512" i="7" s="1"/>
  <c r="G497" i="7"/>
  <c r="I497" i="7" s="1"/>
  <c r="K498" i="7" s="1"/>
  <c r="G494" i="7"/>
  <c r="I494" i="7" s="1"/>
  <c r="K495" i="7" s="1"/>
  <c r="I500" i="7" s="1"/>
  <c r="G485" i="7"/>
  <c r="I485" i="7" s="1"/>
  <c r="G484" i="7"/>
  <c r="I484" i="7" s="1"/>
  <c r="G481" i="7"/>
  <c r="I481" i="7" s="1"/>
  <c r="K482" i="7" s="1"/>
  <c r="G478" i="7"/>
  <c r="I478" i="7" s="1"/>
  <c r="G477" i="7"/>
  <c r="I477" i="7" s="1"/>
  <c r="G468" i="7"/>
  <c r="I468" i="7" s="1"/>
  <c r="G467" i="7"/>
  <c r="I467" i="7" s="1"/>
  <c r="G464" i="7"/>
  <c r="I464" i="7" s="1"/>
  <c r="K465" i="7" s="1"/>
  <c r="G461" i="7"/>
  <c r="I461" i="7" s="1"/>
  <c r="G460" i="7"/>
  <c r="I460" i="7" s="1"/>
  <c r="G451" i="7"/>
  <c r="I451" i="7" s="1"/>
  <c r="G450" i="7"/>
  <c r="I450" i="7" s="1"/>
  <c r="G447" i="7"/>
  <c r="I447" i="7" s="1"/>
  <c r="K448" i="7" s="1"/>
  <c r="I454" i="7" s="1"/>
  <c r="G438" i="7"/>
  <c r="I438" i="7" s="1"/>
  <c r="G437" i="7"/>
  <c r="I437" i="7" s="1"/>
  <c r="G434" i="7"/>
  <c r="I434" i="7" s="1"/>
  <c r="K435" i="7" s="1"/>
  <c r="I441" i="7" s="1"/>
  <c r="G425" i="7"/>
  <c r="G422" i="7"/>
  <c r="I422" i="7" s="1"/>
  <c r="K423" i="7" s="1"/>
  <c r="I428" i="7" s="1"/>
  <c r="G413" i="7"/>
  <c r="I413" i="7" s="1"/>
  <c r="K414" i="7" s="1"/>
  <c r="G410" i="7"/>
  <c r="I410" i="7" s="1"/>
  <c r="G409" i="7"/>
  <c r="I409" i="7" s="1"/>
  <c r="G400" i="7"/>
  <c r="I400" i="7" s="1"/>
  <c r="G399" i="7"/>
  <c r="I399" i="7" s="1"/>
  <c r="G396" i="7"/>
  <c r="I396" i="7" s="1"/>
  <c r="G395" i="7"/>
  <c r="I395" i="7" s="1"/>
  <c r="G394" i="7"/>
  <c r="I394" i="7" s="1"/>
  <c r="G391" i="7"/>
  <c r="I391" i="7" s="1"/>
  <c r="G390" i="7"/>
  <c r="I390" i="7" s="1"/>
  <c r="G381" i="7"/>
  <c r="I381" i="7" s="1"/>
  <c r="K382" i="7" s="1"/>
  <c r="G378" i="7"/>
  <c r="I378" i="7" s="1"/>
  <c r="K379" i="7" s="1"/>
  <c r="I384" i="7" s="1"/>
  <c r="G369" i="7"/>
  <c r="I369" i="7" s="1"/>
  <c r="K370" i="7" s="1"/>
  <c r="G366" i="7"/>
  <c r="I366" i="7" s="1"/>
  <c r="G365" i="7"/>
  <c r="I365" i="7" s="1"/>
  <c r="G362" i="7"/>
  <c r="I362" i="7" s="1"/>
  <c r="G361" i="7"/>
  <c r="I361" i="7" s="1"/>
  <c r="G352" i="7"/>
  <c r="I352" i="7" s="1"/>
  <c r="K353" i="7" s="1"/>
  <c r="G349" i="7"/>
  <c r="I349" i="7" s="1"/>
  <c r="G348" i="7"/>
  <c r="I348" i="7" s="1"/>
  <c r="G339" i="7"/>
  <c r="I339" i="7" s="1"/>
  <c r="K340" i="7" s="1"/>
  <c r="G336" i="7"/>
  <c r="I336" i="7" s="1"/>
  <c r="K337" i="7" s="1"/>
  <c r="G333" i="7"/>
  <c r="I333" i="7" s="1"/>
  <c r="G332" i="7"/>
  <c r="I332" i="7" s="1"/>
  <c r="G323" i="7"/>
  <c r="I323" i="7" s="1"/>
  <c r="K324" i="7" s="1"/>
  <c r="G320" i="7"/>
  <c r="I320" i="7" s="1"/>
  <c r="G319" i="7"/>
  <c r="I319" i="7" s="1"/>
  <c r="G310" i="7"/>
  <c r="I310" i="7" s="1"/>
  <c r="G309" i="7"/>
  <c r="I309" i="7" s="1"/>
  <c r="G306" i="7"/>
  <c r="I306" i="7" s="1"/>
  <c r="G305" i="7"/>
  <c r="I305" i="7" s="1"/>
  <c r="G304" i="7"/>
  <c r="I304" i="7" s="1"/>
  <c r="G301" i="7"/>
  <c r="I301" i="7" s="1"/>
  <c r="G300" i="7"/>
  <c r="I300" i="7" s="1"/>
  <c r="G291" i="7"/>
  <c r="I291" i="7" s="1"/>
  <c r="G290" i="7"/>
  <c r="I290" i="7" s="1"/>
  <c r="G287" i="7"/>
  <c r="I287" i="7" s="1"/>
  <c r="G286" i="7"/>
  <c r="I286" i="7" s="1"/>
  <c r="G285" i="7"/>
  <c r="I285" i="7" s="1"/>
  <c r="G282" i="7"/>
  <c r="I282" i="7" s="1"/>
  <c r="G281" i="7"/>
  <c r="I281" i="7" s="1"/>
  <c r="G272" i="7"/>
  <c r="I272" i="7" s="1"/>
  <c r="G271" i="7"/>
  <c r="I271" i="7" s="1"/>
  <c r="G268" i="7"/>
  <c r="I268" i="7" s="1"/>
  <c r="G267" i="7"/>
  <c r="I267" i="7" s="1"/>
  <c r="G264" i="7"/>
  <c r="I264" i="7" s="1"/>
  <c r="G263" i="7"/>
  <c r="I263" i="7" s="1"/>
  <c r="G254" i="7"/>
  <c r="I254" i="7" s="1"/>
  <c r="G253" i="7"/>
  <c r="I253" i="7" s="1"/>
  <c r="G250" i="7"/>
  <c r="I250" i="7" s="1"/>
  <c r="G249" i="7"/>
  <c r="I249" i="7" s="1"/>
  <c r="G248" i="7"/>
  <c r="I248" i="7" s="1"/>
  <c r="G245" i="7"/>
  <c r="I245" i="7" s="1"/>
  <c r="G244" i="7"/>
  <c r="I244" i="7" s="1"/>
  <c r="G235" i="7"/>
  <c r="I235" i="7" s="1"/>
  <c r="G234" i="7"/>
  <c r="I234" i="7" s="1"/>
  <c r="G231" i="7"/>
  <c r="I231" i="7" s="1"/>
  <c r="G230" i="7"/>
  <c r="I230" i="7" s="1"/>
  <c r="G227" i="7"/>
  <c r="I227" i="7" s="1"/>
  <c r="G226" i="7"/>
  <c r="I226" i="7" s="1"/>
  <c r="G217" i="7"/>
  <c r="I217" i="7" s="1"/>
  <c r="G216" i="7"/>
  <c r="I216" i="7" s="1"/>
  <c r="G213" i="7"/>
  <c r="I213" i="7" s="1"/>
  <c r="G212" i="7"/>
  <c r="I212" i="7" s="1"/>
  <c r="G211" i="7"/>
  <c r="I211" i="7" s="1"/>
  <c r="G208" i="7"/>
  <c r="I208" i="7" s="1"/>
  <c r="G207" i="7"/>
  <c r="I207" i="7" s="1"/>
  <c r="G200" i="7"/>
  <c r="I200" i="7" s="1"/>
  <c r="K201" i="7" s="1"/>
  <c r="G197" i="7"/>
  <c r="I197" i="7" s="1"/>
  <c r="G196" i="7"/>
  <c r="I196" i="7" s="1"/>
  <c r="G193" i="7"/>
  <c r="I193" i="7" s="1"/>
  <c r="G192" i="7"/>
  <c r="I192" i="7" s="1"/>
  <c r="G183" i="7"/>
  <c r="I183" i="7" s="1"/>
  <c r="K184" i="7" s="1"/>
  <c r="G180" i="7"/>
  <c r="I180" i="7" s="1"/>
  <c r="G179" i="7"/>
  <c r="I179" i="7" s="1"/>
  <c r="G176" i="7"/>
  <c r="I176" i="7" s="1"/>
  <c r="G175" i="7"/>
  <c r="I175" i="7" s="1"/>
  <c r="G166" i="7"/>
  <c r="I166" i="7" s="1"/>
  <c r="K167" i="7" s="1"/>
  <c r="G163" i="7"/>
  <c r="I163" i="7" s="1"/>
  <c r="G162" i="7"/>
  <c r="I162" i="7" s="1"/>
  <c r="G159" i="7"/>
  <c r="I159" i="7" s="1"/>
  <c r="G158" i="7"/>
  <c r="I158" i="7" s="1"/>
  <c r="G149" i="7"/>
  <c r="I149" i="7" s="1"/>
  <c r="G148" i="7"/>
  <c r="I148" i="7" s="1"/>
  <c r="G145" i="7"/>
  <c r="I145" i="7" s="1"/>
  <c r="G144" i="7"/>
  <c r="I144" i="7" s="1"/>
  <c r="G135" i="7"/>
  <c r="I135" i="7" s="1"/>
  <c r="K136" i="7" s="1"/>
  <c r="G132" i="7"/>
  <c r="I132" i="7" s="1"/>
  <c r="K133" i="7" s="1"/>
  <c r="G129" i="7"/>
  <c r="I129" i="7" s="1"/>
  <c r="G120" i="7"/>
  <c r="I120" i="7" s="1"/>
  <c r="K121" i="7" s="1"/>
  <c r="G117" i="7"/>
  <c r="I117" i="7" s="1"/>
  <c r="G108" i="7"/>
  <c r="I108" i="7" s="1"/>
  <c r="K109" i="7" s="1"/>
  <c r="G105" i="7"/>
  <c r="I105" i="7" s="1"/>
  <c r="G104" i="7"/>
  <c r="I104" i="7" s="1"/>
  <c r="G103" i="7"/>
  <c r="I103" i="7" s="1"/>
  <c r="G100" i="7"/>
  <c r="I100" i="7" s="1"/>
  <c r="G99" i="7"/>
  <c r="I99" i="7" s="1"/>
  <c r="G90" i="7"/>
  <c r="I90" i="7" s="1"/>
  <c r="K91" i="7" s="1"/>
  <c r="G87" i="7"/>
  <c r="I87" i="7" s="1"/>
  <c r="G86" i="7"/>
  <c r="I86" i="7" s="1"/>
  <c r="G85" i="7"/>
  <c r="I85" i="7" s="1"/>
  <c r="G82" i="7"/>
  <c r="I82" i="7" s="1"/>
  <c r="G81" i="7"/>
  <c r="I81" i="7" s="1"/>
  <c r="G72" i="7"/>
  <c r="I72" i="7" s="1"/>
  <c r="K73" i="7" s="1"/>
  <c r="G69" i="7"/>
  <c r="I69" i="7" s="1"/>
  <c r="G68" i="7"/>
  <c r="I68" i="7" s="1"/>
  <c r="G67" i="7"/>
  <c r="I67" i="7" s="1"/>
  <c r="G64" i="7"/>
  <c r="I64" i="7" s="1"/>
  <c r="G63" i="7"/>
  <c r="I63" i="7" s="1"/>
  <c r="G54" i="7"/>
  <c r="I54" i="7" s="1"/>
  <c r="K55" i="7" s="1"/>
  <c r="G51" i="7"/>
  <c r="I51" i="7" s="1"/>
  <c r="G50" i="7"/>
  <c r="I50" i="7" s="1"/>
  <c r="G47" i="7"/>
  <c r="I47" i="7" s="1"/>
  <c r="G46" i="7"/>
  <c r="I46" i="7" s="1"/>
  <c r="G37" i="7"/>
  <c r="I37" i="7" s="1"/>
  <c r="K38" i="7" s="1"/>
  <c r="G34" i="7"/>
  <c r="I34" i="7" s="1"/>
  <c r="G33" i="7"/>
  <c r="I33" i="7" s="1"/>
  <c r="G24" i="7"/>
  <c r="I24" i="7" s="1"/>
  <c r="G23" i="7"/>
  <c r="I23" i="7" s="1"/>
  <c r="G22" i="7"/>
  <c r="I22" i="7" s="1"/>
  <c r="G19" i="7"/>
  <c r="I19" i="7" s="1"/>
  <c r="G18" i="7"/>
  <c r="I18" i="7" s="1"/>
  <c r="G17" i="7"/>
  <c r="I17" i="7" s="1"/>
  <c r="G14" i="7"/>
  <c r="I14" i="7" s="1"/>
  <c r="G13" i="7"/>
  <c r="I13" i="7" s="1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10" i="8"/>
  <c r="I425" i="7"/>
  <c r="K426" i="7" s="1"/>
  <c r="K569" i="7" l="1"/>
  <c r="I576" i="7" s="1"/>
  <c r="K577" i="7" s="1"/>
  <c r="K578" i="7" s="1"/>
  <c r="K565" i="7" s="1"/>
  <c r="E151" i="2" s="1"/>
  <c r="G151" i="2" s="1"/>
  <c r="G152" i="2" s="1"/>
  <c r="K209" i="7"/>
  <c r="I220" i="7" s="1"/>
  <c r="K562" i="7"/>
  <c r="K563" i="7" s="1"/>
  <c r="K553" i="7" s="1"/>
  <c r="K469" i="7"/>
  <c r="K334" i="7"/>
  <c r="I342" i="7" s="1"/>
  <c r="K343" i="7" s="1"/>
  <c r="K344" i="7" s="1"/>
  <c r="K330" i="7" s="1"/>
  <c r="E14" i="2" s="1"/>
  <c r="G14" i="2" s="1"/>
  <c r="K544" i="7"/>
  <c r="I549" i="7" s="1"/>
  <c r="K550" i="7" s="1"/>
  <c r="K551" i="7" s="1"/>
  <c r="K540" i="7" s="1"/>
  <c r="E57" i="2" s="1"/>
  <c r="G57" i="2" s="1"/>
  <c r="K537" i="7"/>
  <c r="K538" i="7" s="1"/>
  <c r="K528" i="7" s="1"/>
  <c r="K486" i="7"/>
  <c r="K452" i="7"/>
  <c r="K439" i="7"/>
  <c r="K411" i="7"/>
  <c r="I416" i="7" s="1"/>
  <c r="K417" i="7" s="1"/>
  <c r="K418" i="7" s="1"/>
  <c r="K407" i="7" s="1"/>
  <c r="E58" i="2" s="1"/>
  <c r="G58" i="2" s="1"/>
  <c r="K401" i="7"/>
  <c r="K392" i="7"/>
  <c r="I403" i="7" s="1"/>
  <c r="K404" i="7" s="1"/>
  <c r="K405" i="7" s="1"/>
  <c r="K388" i="7" s="1"/>
  <c r="E124" i="2" s="1"/>
  <c r="G124" i="2" s="1"/>
  <c r="K367" i="7"/>
  <c r="K350" i="7"/>
  <c r="I355" i="7" s="1"/>
  <c r="K356" i="7" s="1"/>
  <c r="K357" i="7" s="1"/>
  <c r="K346" i="7" s="1"/>
  <c r="E13" i="2" s="1"/>
  <c r="G13" i="2" s="1"/>
  <c r="K307" i="7"/>
  <c r="K292" i="7"/>
  <c r="K269" i="7"/>
  <c r="K251" i="7"/>
  <c r="K236" i="7"/>
  <c r="K232" i="7"/>
  <c r="K228" i="7"/>
  <c r="I238" i="7" s="1"/>
  <c r="K218" i="7"/>
  <c r="K214" i="7"/>
  <c r="K198" i="7"/>
  <c r="K202" i="7"/>
  <c r="K203" i="7" s="1"/>
  <c r="K190" i="7" s="1"/>
  <c r="E32" i="2" s="1"/>
  <c r="G32" i="2" s="1"/>
  <c r="G33" i="2" s="1"/>
  <c r="K194" i="7"/>
  <c r="K177" i="7"/>
  <c r="I186" i="7" s="1"/>
  <c r="K187" i="7" s="1"/>
  <c r="K188" i="7" s="1"/>
  <c r="K173" i="7" s="1"/>
  <c r="E24" i="2" s="1"/>
  <c r="G24" i="2" s="1"/>
  <c r="G25" i="2" s="1"/>
  <c r="K164" i="7"/>
  <c r="K160" i="7"/>
  <c r="I169" i="7" s="1"/>
  <c r="K170" i="7" s="1"/>
  <c r="K171" i="7" s="1"/>
  <c r="K156" i="7" s="1"/>
  <c r="K150" i="7"/>
  <c r="K146" i="7"/>
  <c r="I152" i="7" s="1"/>
  <c r="K153" i="7" s="1"/>
  <c r="K154" i="7" s="1"/>
  <c r="K142" i="7" s="1"/>
  <c r="E139" i="2" s="1"/>
  <c r="G139" i="2" s="1"/>
  <c r="K101" i="7"/>
  <c r="I111" i="7" s="1"/>
  <c r="K112" i="7" s="1"/>
  <c r="K113" i="7" s="1"/>
  <c r="K97" i="7" s="1"/>
  <c r="E135" i="2" s="1"/>
  <c r="G135" i="2" s="1"/>
  <c r="K65" i="7"/>
  <c r="I75" i="7" s="1"/>
  <c r="K76" i="7" s="1"/>
  <c r="K77" i="7" s="1"/>
  <c r="K61" i="7" s="1"/>
  <c r="E133" i="2" s="1"/>
  <c r="G133" i="2" s="1"/>
  <c r="K48" i="7"/>
  <c r="I57" i="7" s="1"/>
  <c r="K58" i="7" s="1"/>
  <c r="K59" i="7" s="1"/>
  <c r="K44" i="7" s="1"/>
  <c r="E132" i="2" s="1"/>
  <c r="G132" i="2" s="1"/>
  <c r="K501" i="7"/>
  <c r="K502" i="7" s="1"/>
  <c r="K492" i="7" s="1"/>
  <c r="K321" i="7"/>
  <c r="I326" i="7" s="1"/>
  <c r="K327" i="7" s="1"/>
  <c r="K328" i="7" s="1"/>
  <c r="K317" i="7" s="1"/>
  <c r="E40" i="2" s="1"/>
  <c r="G40" i="2" s="1"/>
  <c r="G41" i="2" s="1"/>
  <c r="K221" i="7"/>
  <c r="K222" i="7" s="1"/>
  <c r="K205" i="7" s="1"/>
  <c r="E126" i="2" s="1"/>
  <c r="G126" i="2" s="1"/>
  <c r="K525" i="7"/>
  <c r="K526" i="7" s="1"/>
  <c r="K516" i="7" s="1"/>
  <c r="K397" i="7"/>
  <c r="K255" i="7"/>
  <c r="K106" i="7"/>
  <c r="K311" i="7"/>
  <c r="K35" i="7"/>
  <c r="I40" i="7" s="1"/>
  <c r="K41" i="7" s="1"/>
  <c r="K42" i="7" s="1"/>
  <c r="K31" i="7" s="1"/>
  <c r="E15" i="2" s="1"/>
  <c r="G15" i="2" s="1"/>
  <c r="K455" i="7"/>
  <c r="K456" i="7" s="1"/>
  <c r="K445" i="7" s="1"/>
  <c r="E56" i="2" s="1"/>
  <c r="G56" i="2" s="1"/>
  <c r="K181" i="7"/>
  <c r="K479" i="7"/>
  <c r="I488" i="7" s="1"/>
  <c r="K489" i="7" s="1"/>
  <c r="K490" i="7" s="1"/>
  <c r="K475" i="7" s="1"/>
  <c r="E48" i="2" s="1"/>
  <c r="G48" i="2" s="1"/>
  <c r="K288" i="7"/>
  <c r="K513" i="7"/>
  <c r="K514" i="7" s="1"/>
  <c r="K504" i="7" s="1"/>
  <c r="K70" i="7"/>
  <c r="K25" i="7"/>
  <c r="K462" i="7"/>
  <c r="I471" i="7" s="1"/>
  <c r="K472" i="7" s="1"/>
  <c r="K473" i="7" s="1"/>
  <c r="K458" i="7" s="1"/>
  <c r="E47" i="2" s="1"/>
  <c r="G47" i="2" s="1"/>
  <c r="K88" i="7"/>
  <c r="K265" i="7"/>
  <c r="I275" i="7" s="1"/>
  <c r="K276" i="7" s="1"/>
  <c r="K277" i="7" s="1"/>
  <c r="K261" i="7" s="1"/>
  <c r="E128" i="2" s="1"/>
  <c r="G128" i="2" s="1"/>
  <c r="K83" i="7"/>
  <c r="I93" i="7" s="1"/>
  <c r="K94" i="7" s="1"/>
  <c r="K95" i="7" s="1"/>
  <c r="K79" i="7" s="1"/>
  <c r="E134" i="2" s="1"/>
  <c r="G134" i="2" s="1"/>
  <c r="K52" i="7"/>
  <c r="K20" i="7"/>
  <c r="K273" i="7"/>
  <c r="K442" i="7"/>
  <c r="K443" i="7" s="1"/>
  <c r="K432" i="7" s="1"/>
  <c r="E55" i="2" s="1"/>
  <c r="G55" i="2" s="1"/>
  <c r="K239" i="7"/>
  <c r="K240" i="7" s="1"/>
  <c r="K224" i="7" s="1"/>
  <c r="E127" i="2" s="1"/>
  <c r="G127" i="2" s="1"/>
  <c r="K302" i="7"/>
  <c r="I313" i="7" s="1"/>
  <c r="K314" i="7" s="1"/>
  <c r="K315" i="7" s="1"/>
  <c r="K298" i="7" s="1"/>
  <c r="E131" i="2" s="1"/>
  <c r="G131" i="2" s="1"/>
  <c r="K118" i="7"/>
  <c r="I123" i="7" s="1"/>
  <c r="K124" i="7" s="1"/>
  <c r="K125" i="7" s="1"/>
  <c r="K115" i="7" s="1"/>
  <c r="E16" i="2" s="1"/>
  <c r="G16" i="2" s="1"/>
  <c r="K385" i="7"/>
  <c r="K386" i="7" s="1"/>
  <c r="K376" i="7" s="1"/>
  <c r="E136" i="2" s="1"/>
  <c r="G136" i="2" s="1"/>
  <c r="K283" i="7"/>
  <c r="I294" i="7" s="1"/>
  <c r="K295" i="7" s="1"/>
  <c r="K296" i="7" s="1"/>
  <c r="K279" i="7" s="1"/>
  <c r="E129" i="2" s="1"/>
  <c r="G129" i="2" s="1"/>
  <c r="K15" i="7"/>
  <c r="I27" i="7" s="1"/>
  <c r="K28" i="7" s="1"/>
  <c r="K29" i="7" s="1"/>
  <c r="K11" i="7" s="1"/>
  <c r="E137" i="2" s="1"/>
  <c r="G137" i="2" s="1"/>
  <c r="K130" i="7"/>
  <c r="I138" i="7" s="1"/>
  <c r="K139" i="7" s="1"/>
  <c r="K140" i="7" s="1"/>
  <c r="K127" i="7" s="1"/>
  <c r="E138" i="2" s="1"/>
  <c r="G138" i="2" s="1"/>
  <c r="K363" i="7"/>
  <c r="I372" i="7" s="1"/>
  <c r="K373" i="7" s="1"/>
  <c r="K374" i="7" s="1"/>
  <c r="K359" i="7" s="1"/>
  <c r="E130" i="2" s="1"/>
  <c r="G130" i="2" s="1"/>
  <c r="K246" i="7"/>
  <c r="I257" i="7" s="1"/>
  <c r="K258" i="7" s="1"/>
  <c r="K259" i="7" s="1"/>
  <c r="K242" i="7" s="1"/>
  <c r="E125" i="2" s="1"/>
  <c r="G125" i="2" s="1"/>
  <c r="K429" i="7"/>
  <c r="K430" i="7" s="1"/>
  <c r="K420" i="7" s="1"/>
  <c r="E59" i="2" s="1"/>
  <c r="G59" i="2" s="1"/>
  <c r="G60" i="2" l="1"/>
  <c r="G17" i="2"/>
  <c r="G49" i="2"/>
  <c r="G140" i="2"/>
  <c r="E116" i="2"/>
  <c r="G116" i="2" s="1"/>
  <c r="E106" i="2"/>
  <c r="G106" i="2" s="1"/>
  <c r="E96" i="2"/>
  <c r="G96" i="2" s="1"/>
  <c r="E114" i="2"/>
  <c r="G114" i="2" s="1"/>
  <c r="E104" i="2"/>
  <c r="G104" i="2" s="1"/>
  <c r="E94" i="2"/>
  <c r="G94" i="2" s="1"/>
  <c r="G98" i="2" s="1"/>
  <c r="E115" i="2"/>
  <c r="G115" i="2" s="1"/>
  <c r="E105" i="2"/>
  <c r="G105" i="2" s="1"/>
  <c r="E95" i="2"/>
  <c r="G95" i="2" s="1"/>
  <c r="E87" i="2"/>
  <c r="G87" i="2" s="1"/>
  <c r="G88" i="2" s="1"/>
  <c r="E80" i="2"/>
  <c r="G80" i="2" s="1"/>
  <c r="G81" i="2" s="1"/>
  <c r="E73" i="2"/>
  <c r="G73" i="2" s="1"/>
  <c r="G74" i="2" s="1"/>
  <c r="E66" i="2"/>
  <c r="G66" i="2" s="1"/>
  <c r="G67" i="2" s="1"/>
  <c r="E117" i="2"/>
  <c r="G117" i="2" s="1"/>
  <c r="E107" i="2"/>
  <c r="G107" i="2" s="1"/>
  <c r="E97" i="2"/>
  <c r="G97" i="2" s="1"/>
  <c r="E179" i="2"/>
  <c r="G179" i="2" s="1"/>
  <c r="G180" i="2" s="1"/>
  <c r="E172" i="2"/>
  <c r="G172" i="2" s="1"/>
  <c r="G173" i="2" s="1"/>
  <c r="E165" i="2"/>
  <c r="G165" i="2" s="1"/>
  <c r="G166" i="2" s="1"/>
  <c r="E158" i="2"/>
  <c r="G158" i="2" s="1"/>
  <c r="G159" i="2" s="1"/>
  <c r="G182" i="2" l="1"/>
  <c r="I22" i="11" s="1"/>
  <c r="I23" i="11" s="1"/>
  <c r="I25" i="11" s="1"/>
  <c r="G108" i="2"/>
  <c r="G142" i="2" s="1"/>
  <c r="I7" i="11" s="1"/>
  <c r="I8" i="11" s="1"/>
  <c r="I10" i="11" s="1"/>
  <c r="G118" i="2"/>
  <c r="I13" i="11" l="1"/>
  <c r="I12" i="11"/>
  <c r="I27" i="11"/>
  <c r="I28" i="11"/>
  <c r="I29" i="11" s="1"/>
  <c r="I14" i="11" l="1"/>
  <c r="I16" i="11" s="1"/>
  <c r="I17" i="11" s="1"/>
  <c r="I35" i="11"/>
  <c r="I31" i="11"/>
  <c r="I32" i="11" s="1"/>
  <c r="I36" i="11" s="1"/>
</calcChain>
</file>

<file path=xl/sharedStrings.xml><?xml version="1.0" encoding="utf-8"?>
<sst xmlns="http://schemas.openxmlformats.org/spreadsheetml/2006/main" count="2002" uniqueCount="268">
  <si>
    <t>Manteiment d'Hortes - LOT 8 - Ajuntament de Girona</t>
  </si>
  <si>
    <t>PRESSUPOST</t>
  </si>
  <si>
    <t>Preu</t>
  </si>
  <si>
    <t>Amidament</t>
  </si>
  <si>
    <t>Import</t>
  </si>
  <si>
    <t>Obra</t>
  </si>
  <si>
    <t>01</t>
  </si>
  <si>
    <t>PressupostHORTES LOT8</t>
  </si>
  <si>
    <t>Capítol</t>
  </si>
  <si>
    <t>00</t>
  </si>
  <si>
    <t>Genèric</t>
  </si>
  <si>
    <t>PRA2-ARD1</t>
  </si>
  <si>
    <t>m2</t>
  </si>
  <si>
    <t>sembra de barreja de llavors per a gespa tipus herbàcies autòctones de baix manteniment en actuacions al medi natural, segons ntj 07n, amb mitjans manuals, en un pendent &lt; 30 %, superfície &lt; 500 m2, incloent el corronat posterior</t>
  </si>
  <si>
    <t>PR64-ARD1</t>
  </si>
  <si>
    <t>u</t>
  </si>
  <si>
    <t>plantació dispersa de planta de petit port en alvèol forestal en actuacions al medi natural, en terreny no preparat, en un pendent inferior al 35 %, i amb primer reg</t>
  </si>
  <si>
    <t>FR662221</t>
  </si>
  <si>
    <t xml:space="preserve">plantació d'arbust o arbre de petit format en contenidor d'1,5 a 3 l, excavació de clot de plantació de 30x30x30 cm amb mitjans manuals, en un pendent inferior al 35 %, reblert del clot amb terra de l'excavació i primer reg </t>
  </si>
  <si>
    <t>FRF11230</t>
  </si>
  <si>
    <t xml:space="preserve">reg d'arbust amb mànega connectada a boca de reg, amb una aportació mínima de 10 l i amb un recorregut de la mànega no superior a 25 m </t>
  </si>
  <si>
    <t>TOTAL</t>
  </si>
  <si>
    <t>Espècies invasores</t>
  </si>
  <si>
    <t>Titol 3</t>
  </si>
  <si>
    <t>10</t>
  </si>
  <si>
    <t>Desbrossada</t>
  </si>
  <si>
    <t>Titol 3 (1)</t>
  </si>
  <si>
    <t>11</t>
  </si>
  <si>
    <t>Desbrossada manual</t>
  </si>
  <si>
    <t>P1R2-ARD1</t>
  </si>
  <si>
    <t>esbrossada de plantes i herbes, amb mitjans manuals, per a una alçària de brossa &lt;= 150 cm i càrrega sobre camió o contenidor</t>
  </si>
  <si>
    <t>12</t>
  </si>
  <si>
    <t>Desbrossada amb ganivetes</t>
  </si>
  <si>
    <t>P1R2-ARD2</t>
  </si>
  <si>
    <t>esbrossada de plantes i herbes, amb ganivetes o desbrossadora manual de braç amb capçal de fil o disc , per a una alçària de brossa &lt;= 150 cm i càrrega sobre camió o contenidor</t>
  </si>
  <si>
    <t>13</t>
  </si>
  <si>
    <t>Desbrossada amb bobcat</t>
  </si>
  <si>
    <t>P22D1-ARD2</t>
  </si>
  <si>
    <t>esbrossada de plantes i herbes, amb maquinaria tipus bobcat (pala carregadora sobre pneumàtics de 8 a 14 t) i càrrega sobre camió o contenidor</t>
  </si>
  <si>
    <t>15</t>
  </si>
  <si>
    <t>Tractament injecció en entorn perillós</t>
  </si>
  <si>
    <t>PREM-INL6</t>
  </si>
  <si>
    <t>mort en peu en arbres amb diàmetre a la base inferior a 10 cm, en actuacions al medi natural, en zones de fàcil accés on no és necessari fer una desbrossada per apropar-se fins l'arbre, perforant la base de l?arbre i injectant 2 ml de glifosfat dissolt al 15% en aigua, amb una relació d'un orifici per cada 2 cm de diàmetre basal</t>
  </si>
  <si>
    <t>PREM-INL7</t>
  </si>
  <si>
    <t>mort en peu en arbres amb diàmetre a la base superior a 10 cm, en actuacions al medi natural, en zones de fàcil accés on no és necessari fer una desbrossada per apropar-se fins l'arbre, perforant la base de l'arbre i injectant 2 ml de glifosfat dissolt al 15% en aigua, amb una relació d'un orifici per cada 2 cm de diàmetre basal</t>
  </si>
  <si>
    <t>16</t>
  </si>
  <si>
    <t>Retirada de rizoma amb maquinaria</t>
  </si>
  <si>
    <t>PRELZ-I7ZN</t>
  </si>
  <si>
    <t>m3</t>
  </si>
  <si>
    <t>redistribució de sediments a la llera, en actuacions al medi natural, amb pala excavadora giratòria sobre cadenes de 12 a 20 t i transport dins el tram d'actuació</t>
  </si>
  <si>
    <t>PRELZ-I7ZP</t>
  </si>
  <si>
    <t>transport de rizoma de canya (arundo donax), en actuacions al medi natural, amb pala excavadora giratòria sobre pneumàtics de 15 a 20 t</t>
  </si>
  <si>
    <t>PRIH-HBH5</t>
  </si>
  <si>
    <t>plantació de fragments compactes (tepes) d'espècies herbàcies i gramínies recollides a l'entorn de l'obra, amb un gruix mínim de 10 cm i amb un recobriment major o igual al 30% de l'àrea tractada, i reblert dels espais buits amb terra vegetal procedent de l'obra</t>
  </si>
  <si>
    <t>PRELZ-I7ZL</t>
  </si>
  <si>
    <t>trituració de rizoma de canya (arundo donax), en actuacions al medi natural, amb tractor amb trituradora de pedra, amb gruixos &lt; 50 cm</t>
  </si>
  <si>
    <t>PRELZ-I7ZM</t>
  </si>
  <si>
    <t>redistribució de sediments a la llera, en actuacions al medi natural, amb pala excavadora giratòria sobre cadenes de 12 a 20 t</t>
  </si>
  <si>
    <t>S1</t>
  </si>
  <si>
    <t>Camins</t>
  </si>
  <si>
    <t>Principals</t>
  </si>
  <si>
    <t>GRH1GI01</t>
  </si>
  <si>
    <t>desbrossat manual de prat o sotabosc. inclosa la recollida i transport a abocador</t>
  </si>
  <si>
    <t>Secundaris</t>
  </si>
  <si>
    <t>S2</t>
  </si>
  <si>
    <t>Recs</t>
  </si>
  <si>
    <t>21</t>
  </si>
  <si>
    <t>S3</t>
  </si>
  <si>
    <t>Sèquia</t>
  </si>
  <si>
    <t>31</t>
  </si>
  <si>
    <t>S4</t>
  </si>
  <si>
    <t>Espais oberts</t>
  </si>
  <si>
    <t>41</t>
  </si>
  <si>
    <t>Basses</t>
  </si>
  <si>
    <t>PRH0-BAI2</t>
  </si>
  <si>
    <t>sega de prat baix, manual, amb tallagespa rotativa autopropulsada, de 66 a 90 cm d'amplària de treball, en un pendent inferior al 25 %</t>
  </si>
  <si>
    <t>PRH0-MIG2</t>
  </si>
  <si>
    <t>sega de prat mig, manual, amb tallagespa rotativa autopropulsada, de 66 a 90 cm d'amplària de treball, en un pendent inferior al 25 %</t>
  </si>
  <si>
    <t>PRH0-ALT2</t>
  </si>
  <si>
    <t>sega de prat alt, manual, amb tallagespa rotativa autopropulsada amb seient, de 66 a 90 cm d'amplària de treball, en un pendent inferior al 25 %</t>
  </si>
  <si>
    <t>PRH0-MAI1</t>
  </si>
  <si>
    <t>retall de marrons manual, fins una alçada de 40-50cm, amb tallagespa rotativa autopropulsada, de 66 a 90 cm d'amplària de treball, en un pendent inferior al 25 %</t>
  </si>
  <si>
    <t>42</t>
  </si>
  <si>
    <t>Parador del Güell</t>
  </si>
  <si>
    <t>43</t>
  </si>
  <si>
    <t>Zones comunitàries</t>
  </si>
  <si>
    <t>S5</t>
  </si>
  <si>
    <t xml:space="preserve"> Arbrat</t>
  </si>
  <si>
    <t>51</t>
  </si>
  <si>
    <t>Arbrat</t>
  </si>
  <si>
    <t>PRE9A-ARD1</t>
  </si>
  <si>
    <t xml:space="preserve">tala d'arbrat per formació de visuals, en actuacions al medi natural, amb mitjans mecànics i manuals, aplec de la brossa generada i càrrega sobre camió grua, i transport de la mateixa a planta de compostatge (no més lluny de 20 km). </t>
  </si>
  <si>
    <t>P21R0-ARD3</t>
  </si>
  <si>
    <t>tala controlada mitjançant cistella mecànica, d'arbre de 6 a 10 m d'alçària de port mitjà, deixant la soca a la vista, aplec de la brossa generada, càrrega sobre camió grua amb pinça i transport a planta de compostatge (no més lluny de 20 km)</t>
  </si>
  <si>
    <t>P21R0-ARD1</t>
  </si>
  <si>
    <t>tala controlada mitjançant cistella mecànica, d'arbre de &lt; 6 m d'alçària de port petit, deixant la soca a la vista, aplec de la brossa generada, càrrega sobre camió grua amb pinça i transport a planta de compostatge (no més lluny de 20 km)</t>
  </si>
  <si>
    <t>P21R0-ARD2</t>
  </si>
  <si>
    <t>tala controlada mitjançant directa, d'arbre de &lt; 6 m d'alçària de port petit, deixant la soca a la vista, aplec de la brossa generada, càrrega sobre camió grua amb pinça i transport a planta de compostatge (no més lluny de 20 km)</t>
  </si>
  <si>
    <t>P21R0-ARD5</t>
  </si>
  <si>
    <t>tala controlada mitjançant directa, d'arbre de 6 a 10 m d'alçària de port mitjà, deixant la soca a la vista, aplec de la brossa generada, càrrega sobre camió grua amb pinça i transport a planta de compostatge (no més lluny de 20 km)</t>
  </si>
  <si>
    <t>P21R0-ARD6</t>
  </si>
  <si>
    <t>tala controlada mitjançant cistella mecànica, d'arbre de 10 a 15 m d'alçària de port mitjà, deixant la soca a la vista, aplec de la brossa generada, càrrega sobre camió grua amb pinça i transport a planta de compostatge (no més lluny de 20 km)</t>
  </si>
  <si>
    <t>PRE4-ARD1</t>
  </si>
  <si>
    <t xml:space="preserve">poda d'arbrat per refaldar a una alçada inferior a 2.50m, en actuacions al medi natural, amb mitjans manuals, aplec de la brossa generada i càrrega sobre camió grua, i transport de la mateixa a planta de compostatge (no més lluny de 20 km). </t>
  </si>
  <si>
    <t>P21R0-ARD8</t>
  </si>
  <si>
    <t>tala controlada mitjançant cistella mecànica, d'arbre de 15 a 20 m d'alçària de port gran, deixant la soca a la vista, aplec de la brossa generada, càrrega sobre camió grua amb pinça i transport a planta de compostatge (no més lluny de 20 km)</t>
  </si>
  <si>
    <t>FRE6GI01</t>
  </si>
  <si>
    <t xml:space="preserve">poda de formació d'arbre planifoli o conífera de &lt; 6 m d'alçària, amb mitjans manuals, aplec de la brossa generada i càrrega sobre camió grua amb pinça, i transport de la mateixa a planta de compostatge (no més lluny de 20 km). </t>
  </si>
  <si>
    <t>FRE6GI02</t>
  </si>
  <si>
    <t>poda d'arbre planif/conif., amb cistella mecànica, aplec de la brossa generada i càrrega sobre camió, i transport de la mateixa a planta de compostatge (no més lluny de 20 km.). aquesta tipologia inclou: poda per afectacions, rebrolls, etc. (6-10 m)</t>
  </si>
  <si>
    <t>FRE6GI04</t>
  </si>
  <si>
    <t>poda d'arbre planif/conif., amb cistella mecànica, aplec de la brossa generada i càrrega sobre camió, i transport de la mateixa a planta de compostatge (no més lluny de 20 km.). aquesta tipologia inclou: poda per afectacions, rebrolls, etc. (10 &lt; 15m)</t>
  </si>
  <si>
    <t>FRE6GI05</t>
  </si>
  <si>
    <t>poda d'arbre planif/conif., amb cistella mecànica, aplec de la brossa generada i càrrega sobre camió, i transport de la mateixa a planta de compostatge (no més lluny de 20 km.). aquesta tipologia inclou: poda per afectacions, rebrolls, etc. (&gt; 15m)</t>
  </si>
  <si>
    <t>PRE91-RETV</t>
  </si>
  <si>
    <t>retall d'arbustives, amb mitjans manuals per formació de visuals, selecció de tanys i poda amb posterior retirada i trituració de restes en qualsevol tipus de forests i de condicions orogràfiques al medi natural</t>
  </si>
  <si>
    <t>FR612342</t>
  </si>
  <si>
    <t>plantació d'arbre planifoli amb pa de terra o contenidor, de 18 a 25 cm de perímetre de tronc a 1 m d'alçària (a partir del coll de l'arrel), excavació de clot de plantació de 100x100x60 cm amb mitjans mecànics, en un pendent inferior al 25 %, reblert del clot amb substitució parcial del 30% de terra de l'excavació per sorra rentada i compost (70%-30%), primer reg i càrrega de les terres sobrants a camió</t>
  </si>
  <si>
    <t>FRF13195</t>
  </si>
  <si>
    <t>reg d'arbre amb mànega connectada a camió cisterna, amb una aportació mínima de 100 l, amb un recorregut fins al punt de càrrega no superior a 2 km i refent el clot de reg cada 2 regs</t>
  </si>
  <si>
    <t>FRZ22813</t>
  </si>
  <si>
    <t>aspratge doble d'arbre mitjançant 2 rolls de fusta de pi tractada en autoclau de secció circular, de 8 cm de diàmetre i 2 m de llargària, clavat al fons del forat de plantació 30 cm, i amb 2 abraçadores regulables de goma o cautxú</t>
  </si>
  <si>
    <t xml:space="preserve">IMPORT TOTAL DEL PRESSUPOST : </t>
  </si>
  <si>
    <t>Justificació d'elements</t>
  </si>
  <si>
    <t>Codi</t>
  </si>
  <si>
    <t>U.A.</t>
  </si>
  <si>
    <t>Descripció</t>
  </si>
  <si>
    <t>Rend.:</t>
  </si>
  <si>
    <t>Mà d'obra</t>
  </si>
  <si>
    <t>A012P000</t>
  </si>
  <si>
    <t>h</t>
  </si>
  <si>
    <t>oficial 1a jardiner</t>
  </si>
  <si>
    <t>/R</t>
  </si>
  <si>
    <t>x</t>
  </si>
  <si>
    <t>=</t>
  </si>
  <si>
    <t>A013P000</t>
  </si>
  <si>
    <t>ajudant jardiner</t>
  </si>
  <si>
    <t>Subtotal mà d'obra</t>
  </si>
  <si>
    <t>Maquinària</t>
  </si>
  <si>
    <t>C1503300</t>
  </si>
  <si>
    <t>camió grua de 3 t</t>
  </si>
  <si>
    <t>C151-0033</t>
  </si>
  <si>
    <t>camió cisterna de 6 m3</t>
  </si>
  <si>
    <t>C1313330</t>
  </si>
  <si>
    <t>retroexcavadora sobre pneumàtics de 8 a 10 t</t>
  </si>
  <si>
    <t>Subtotal maquinària</t>
  </si>
  <si>
    <t>Material</t>
  </si>
  <si>
    <t>B0111001</t>
  </si>
  <si>
    <t>aigua</t>
  </si>
  <si>
    <t>B0310500</t>
  </si>
  <si>
    <t>t</t>
  </si>
  <si>
    <t xml:space="preserve">sorra de pedrera de 0 a 3,5 mm </t>
  </si>
  <si>
    <t>BR341110</t>
  </si>
  <si>
    <t>compost de classe i, d'origen vegetal, segons ntj 05c, subministrat a granel</t>
  </si>
  <si>
    <t>Subtotal material</t>
  </si>
  <si>
    <t>Despeses auxiliars</t>
  </si>
  <si>
    <t>%</t>
  </si>
  <si>
    <t>Cost directe</t>
  </si>
  <si>
    <t>Total</t>
  </si>
  <si>
    <t>A012PPGI</t>
  </si>
  <si>
    <t>oficial 1a jardiner especialista en arboricultura</t>
  </si>
  <si>
    <t>CRE23000</t>
  </si>
  <si>
    <t>motoserra</t>
  </si>
  <si>
    <t>B2RA9SB0</t>
  </si>
  <si>
    <t>deposició controlada a planta de compostage de residus vegetals nets no perillosos amb una densitat 0.5 t/m3, procedents de poda o sega, amb codi 200201 segons la llista europea de residus (orden mam/304/2002)</t>
  </si>
  <si>
    <t>C150MC10</t>
  </si>
  <si>
    <t>lloguer de plataforma autopropulsada amb cistella sobre braç articulat per a una alçària de treball de 12 m , sense operari</t>
  </si>
  <si>
    <t>C150MC30</t>
  </si>
  <si>
    <t>lloguer de plataforma autopropulsada amb cistella sobre braç articulat per a una alçària de treball de 16 m , sense operari</t>
  </si>
  <si>
    <t>C1501700</t>
  </si>
  <si>
    <t>camió per a transport de 7 t</t>
  </si>
  <si>
    <t>BRZ21810</t>
  </si>
  <si>
    <t>estaca de fusta de pi tractada en autoclau, de secció circular, de 8 cm de diàmetre i 2 m de llargària</t>
  </si>
  <si>
    <t>BRZ22510</t>
  </si>
  <si>
    <t>abraçadora regulable de goma o cautxú per a aspratges</t>
  </si>
  <si>
    <t>CR112500</t>
  </si>
  <si>
    <t>desbrossadora manual de braç amb capçal de fil o disc</t>
  </si>
  <si>
    <t>C152-003B</t>
  </si>
  <si>
    <t>camió grua</t>
  </si>
  <si>
    <t>C15I-00JY</t>
  </si>
  <si>
    <t>lloguer de plataforma autopropulsada amb cistella sobre braç articulat per a una alçària de treball de 16 m, sense operari</t>
  </si>
  <si>
    <t>B2RA9TD0</t>
  </si>
  <si>
    <t>deposició controlada a planta de compostage de residus de troncs i soques no perillosos amb una densitat 0.9 t/m3, procedents de poda o sega, amb codi 200201 segons la llista europea de residus (orden mam/304/2002)</t>
  </si>
  <si>
    <t>C15I-00JZ</t>
  </si>
  <si>
    <t>lloguer de plataforma autopropulsada amb cistella sobre braç articulat per a una alçària de treball de 21 m, sense operari</t>
  </si>
  <si>
    <t>A0E-000A</t>
  </si>
  <si>
    <t>manobre especialista</t>
  </si>
  <si>
    <t>C138-00KR</t>
  </si>
  <si>
    <t>pala carregadora sobre pneumàtics de 8 a 14 t</t>
  </si>
  <si>
    <t>BR4U1H00</t>
  </si>
  <si>
    <t>kg</t>
  </si>
  <si>
    <t xml:space="preserve">barreja de llavors per a gespa tipus standard c4, segons ntj 07n </t>
  </si>
  <si>
    <t>CR12-IAVX</t>
  </si>
  <si>
    <t>tractor de 150 kw (200 cv), amb pneumàtics, amb trituradora de pedres</t>
  </si>
  <si>
    <t>C139-00LH</t>
  </si>
  <si>
    <t>pala excavadora giratòria sobre cadenes de 12 a 20 t</t>
  </si>
  <si>
    <t>C154-003K</t>
  </si>
  <si>
    <t>camió per a transport de 20 t</t>
  </si>
  <si>
    <t>C139-00LK</t>
  </si>
  <si>
    <t>pala excavadora giratòria sobre pneumàtics de 15 a 20 t</t>
  </si>
  <si>
    <t>C20G-00DT</t>
  </si>
  <si>
    <t>màquina taladradora</t>
  </si>
  <si>
    <t>BRL1-0TY1</t>
  </si>
  <si>
    <t>l</t>
  </si>
  <si>
    <t>producte herbicida de contacte</t>
  </si>
  <si>
    <t>CRH2-00C4</t>
  </si>
  <si>
    <t>tallagespa rotativa autopropulsada, de 66 a 90 cm d'amplària de treball</t>
  </si>
  <si>
    <t>C15E-0062</t>
  </si>
  <si>
    <t>dúmper d'1,5 t de càrrega útil, amb mecanisme hidràulic</t>
  </si>
  <si>
    <t>C133-00EW</t>
  </si>
  <si>
    <t>minicarregadora sobre pneumàtics de 2 a 5.9 t</t>
  </si>
  <si>
    <t>INSTRUCCIONS D'ÚS</t>
  </si>
  <si>
    <r>
      <t xml:space="preserve">Les empreses licitadores hauran de modificar </t>
    </r>
    <r>
      <rPr>
        <b/>
        <sz val="11"/>
        <color rgb="FF000000"/>
        <rFont val="Calibri"/>
        <family val="2"/>
      </rPr>
      <t xml:space="preserve">ÚNICAMENT </t>
    </r>
    <r>
      <rPr>
        <sz val="11"/>
        <color rgb="FF000000"/>
        <rFont val="Calibri"/>
        <family val="2"/>
      </rPr>
      <t>els camps que s'indiquen</t>
    </r>
  </si>
  <si>
    <r>
      <t xml:space="preserve">a continuació de la pestanya </t>
    </r>
    <r>
      <rPr>
        <b/>
        <sz val="11"/>
        <color rgb="FF000000"/>
        <rFont val="Calibri"/>
        <family val="2"/>
      </rPr>
      <t>T-SMP</t>
    </r>
  </si>
  <si>
    <r>
      <t xml:space="preserve">Els camps modificables es troben indicats en color </t>
    </r>
    <r>
      <rPr>
        <sz val="11"/>
        <color rgb="FFFF0000"/>
        <rFont val="Calibri"/>
        <family val="2"/>
      </rPr>
      <t>vermell</t>
    </r>
  </si>
  <si>
    <t>1.</t>
  </si>
  <si>
    <t>Caldrà indicar el nom de l'empresa licitadora a 'nom empresa'. D'aquesta manera</t>
  </si>
  <si>
    <t>el nom de l'empresa quedarà sempre imprès a la capçalera de tots els documents</t>
  </si>
  <si>
    <t>que l'empresa licitadora haurà de presentar</t>
  </si>
  <si>
    <t>Empresa:</t>
  </si>
  <si>
    <t>nom empresa</t>
  </si>
  <si>
    <t xml:space="preserve">2. </t>
  </si>
  <si>
    <t>Caldrà indicar el preu ofertat per a la mà d'obra (oficial de 1a, peó, etc), de la maquinària</t>
  </si>
  <si>
    <t>utilitzada (camió grua, ,motoserra, etc), i del material (sorra de riu, fungicida, etc)</t>
  </si>
  <si>
    <t>Només es podran modificar el valors de la columna PREU OFERTA</t>
  </si>
  <si>
    <t>Els valors de PREU LICITACIÓ serviran només de referència</t>
  </si>
  <si>
    <t>Tipus</t>
  </si>
  <si>
    <t>PREU OFERTA</t>
  </si>
  <si>
    <t>PREU LICITACIÓ</t>
  </si>
  <si>
    <t>Oficial 1a jardiner</t>
  </si>
  <si>
    <t>A012P200</t>
  </si>
  <si>
    <t>Oficial 2a jardiner</t>
  </si>
  <si>
    <t>Tots els preus de les feines a realitzar en aquest contracte (descrites a la pestanya PREU_FEINA)</t>
  </si>
  <si>
    <t xml:space="preserve">s'obtenen a partir dels valors introduits a la columna PREU OFERTA de la pestanya T-SMP, i és l'unic </t>
  </si>
  <si>
    <t>valor modificable per part de l'empresa licitadora</t>
  </si>
  <si>
    <t>El preu final del PRESSUPOST DE LICITACIÓ s'obté automàticament del càlculs realitzats a partir dels</t>
  </si>
  <si>
    <t>valors introduits a la casella PREU OFERTA de la pestanya T-SMP</t>
  </si>
  <si>
    <t>Les empreses licitadores hauràn d'entregar imprès (pdf) les pestanyes:</t>
  </si>
  <si>
    <t>T-SMP</t>
  </si>
  <si>
    <t>PREU_FEINA</t>
  </si>
  <si>
    <t>RESUM PRESS</t>
  </si>
  <si>
    <t>PREU OFERTA (*)</t>
  </si>
  <si>
    <t>FR11R150</t>
  </si>
  <si>
    <t>dam2</t>
  </si>
  <si>
    <t>recollida de brossa</t>
  </si>
  <si>
    <t>FR11R1502</t>
  </si>
  <si>
    <t>neteja intensiva</t>
  </si>
  <si>
    <t>PressupostHORTES neteja LOT8</t>
  </si>
  <si>
    <t>S0</t>
  </si>
  <si>
    <t xml:space="preserve">Generic </t>
  </si>
  <si>
    <t>NETEJA</t>
  </si>
  <si>
    <t>14</t>
  </si>
  <si>
    <t>PRESSUPOST NETEJA</t>
  </si>
  <si>
    <t>PRESSUPOST MANTENIMENT</t>
  </si>
  <si>
    <t xml:space="preserve">IMPORT TOTAL DEL PRESSUPOST MANTENIMENT: </t>
  </si>
  <si>
    <t>DESPESES DIRECTES</t>
  </si>
  <si>
    <t>Despeses indirectes (5%)</t>
  </si>
  <si>
    <t>PRESSUPOST EXECUCIÓ MATERIAL</t>
  </si>
  <si>
    <t>Despeses generals (5%)</t>
  </si>
  <si>
    <t>Benefici industrial (6%)</t>
  </si>
  <si>
    <t>IVA (21%)</t>
  </si>
  <si>
    <t xml:space="preserve">IMPORT TOTAL DEL PRESSUPOST NETEJA: </t>
  </si>
  <si>
    <t>IVA (10%)</t>
  </si>
  <si>
    <t>PRESSUPOST EXECUCIÓ TOTAL (S/IVA)</t>
  </si>
  <si>
    <t>PRESSUPOST EXECUCIÓ TOTAL (IVA INCLÒS)</t>
  </si>
  <si>
    <t>Nom empresa</t>
  </si>
  <si>
    <t>Manteiment d'Hortes - LOT 4 - Ajuntament de Girona</t>
  </si>
  <si>
    <t>Manteniment i Neteja d'Hortes - LOT 4 - Ajuntament de Girona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</si>
</sst>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###,###,##0.00"/>
    <numFmt numFmtId="165" formatCode="###,###,##0.000"/>
    <numFmt numFmtId="166" formatCode="###,###,##0.00000"/>
  </numFmts>
  <fonts count="16" x14ac:knownFonts="1"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8"/>
      <color rgb="FF000000"/>
      <name val="Arial Narrow"/>
      <family val="2"/>
    </font>
    <font>
      <sz val="11"/>
      <color rgb="FF000000"/>
      <name val="Arial Narrow"/>
      <family val="2"/>
    </font>
    <font>
      <b/>
      <sz val="11"/>
      <color rgb="FFFF0000"/>
      <name val="Arial Narrow"/>
      <family val="2"/>
    </font>
    <font>
      <b/>
      <sz val="14"/>
      <color rgb="FFFF0000"/>
      <name val="Calibri"/>
      <family val="2"/>
    </font>
    <font>
      <b/>
      <sz val="12"/>
      <color rgb="FF000000"/>
      <name val="Calibri"/>
      <family val="2"/>
    </font>
    <font>
      <b/>
      <sz val="14"/>
      <color rgb="FFFF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/>
      <right/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 applyNumberFormat="0" applyBorder="0" applyAlignment="0"/>
    <xf numFmtId="44" fontId="5" fillId="0" borderId="0" applyFont="0" applyFill="0" applyBorder="0" applyAlignment="0" applyProtection="0"/>
  </cellStyleXfs>
  <cellXfs count="65">
    <xf numFmtId="0" fontId="0" fillId="0" borderId="0" xfId="0" applyFill="1" applyProtection="1"/>
    <xf numFmtId="0" fontId="0" fillId="6" borderId="0" xfId="0" applyFill="1" applyProtection="1"/>
    <xf numFmtId="0" fontId="4" fillId="6" borderId="0" xfId="0" applyFont="1" applyFill="1" applyProtection="1"/>
    <xf numFmtId="0" fontId="0" fillId="2" borderId="0" xfId="0" applyFill="1" applyProtection="1"/>
    <xf numFmtId="0" fontId="2" fillId="2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right"/>
    </xf>
    <xf numFmtId="0" fontId="3" fillId="0" borderId="0" xfId="0" applyFont="1" applyFill="1" applyProtection="1"/>
    <xf numFmtId="49" fontId="3" fillId="0" borderId="0" xfId="0" applyNumberFormat="1" applyFont="1" applyFill="1" applyProtection="1"/>
    <xf numFmtId="49" fontId="1" fillId="0" borderId="0" xfId="0" applyNumberFormat="1" applyFont="1" applyFill="1" applyProtection="1"/>
    <xf numFmtId="0" fontId="1" fillId="0" borderId="0" xfId="0" applyFont="1" applyFill="1" applyProtection="1"/>
    <xf numFmtId="165" fontId="1" fillId="0" borderId="0" xfId="0" applyNumberFormat="1" applyFont="1" applyFill="1" applyProtection="1"/>
    <xf numFmtId="164" fontId="1" fillId="0" borderId="0" xfId="0" applyNumberFormat="1" applyFont="1" applyFill="1" applyProtection="1"/>
    <xf numFmtId="164" fontId="3" fillId="0" borderId="0" xfId="0" applyNumberFormat="1" applyFont="1" applyFill="1" applyProtection="1"/>
    <xf numFmtId="0" fontId="4" fillId="0" borderId="0" xfId="0" applyFont="1" applyFill="1" applyProtection="1"/>
    <xf numFmtId="164" fontId="4" fillId="0" borderId="0" xfId="0" applyNumberFormat="1" applyFont="1" applyFill="1" applyProtection="1"/>
    <xf numFmtId="0" fontId="7" fillId="2" borderId="0" xfId="0" applyFont="1" applyFill="1" applyProtection="1"/>
    <xf numFmtId="0" fontId="3" fillId="3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vertical="top"/>
    </xf>
    <xf numFmtId="0" fontId="0" fillId="0" borderId="0" xfId="0" applyFill="1" applyAlignment="1" applyProtection="1">
      <alignment vertical="top"/>
    </xf>
    <xf numFmtId="165" fontId="4" fillId="0" borderId="0" xfId="0" applyNumberFormat="1" applyFont="1" applyFill="1" applyAlignment="1" applyProtection="1">
      <alignment horizontal="center" vertical="top"/>
    </xf>
    <xf numFmtId="166" fontId="0" fillId="0" borderId="0" xfId="0" applyNumberFormat="1" applyFill="1" applyProtection="1"/>
    <xf numFmtId="0" fontId="0" fillId="0" borderId="0" xfId="0" applyFill="1" applyAlignment="1" applyProtection="1">
      <alignment horizontal="right"/>
    </xf>
    <xf numFmtId="0" fontId="10" fillId="5" borderId="0" xfId="0" applyFont="1" applyFill="1" applyAlignment="1" applyProtection="1">
      <alignment horizontal="center" vertical="top" wrapText="1"/>
    </xf>
    <xf numFmtId="0" fontId="10" fillId="5" borderId="5" xfId="0" applyFont="1" applyFill="1" applyBorder="1" applyAlignment="1" applyProtection="1">
      <alignment horizontal="center" vertical="top" wrapText="1"/>
    </xf>
    <xf numFmtId="0" fontId="11" fillId="0" borderId="0" xfId="0" applyFont="1" applyFill="1" applyProtection="1"/>
    <xf numFmtId="0" fontId="11" fillId="0" borderId="6" xfId="0" applyFont="1" applyFill="1" applyBorder="1" applyProtection="1"/>
    <xf numFmtId="44" fontId="12" fillId="7" borderId="6" xfId="1" applyFont="1" applyFill="1" applyBorder="1" applyProtection="1"/>
    <xf numFmtId="44" fontId="11" fillId="6" borderId="0" xfId="1" applyFont="1" applyFill="1" applyProtection="1"/>
    <xf numFmtId="0" fontId="3" fillId="5" borderId="0" xfId="0" applyFont="1" applyFill="1" applyAlignment="1" applyProtection="1">
      <alignment horizontal="center"/>
    </xf>
    <xf numFmtId="0" fontId="0" fillId="0" borderId="0" xfId="0" applyFill="1" applyAlignment="1" applyProtection="1">
      <alignment vertical="top" wrapText="1"/>
    </xf>
    <xf numFmtId="44" fontId="9" fillId="0" borderId="6" xfId="1" applyFont="1" applyFill="1" applyBorder="1" applyAlignment="1" applyProtection="1">
      <alignment vertical="top"/>
      <protection locked="0"/>
    </xf>
    <xf numFmtId="44" fontId="9" fillId="0" borderId="7" xfId="1" applyFont="1" applyFill="1" applyBorder="1" applyAlignment="1" applyProtection="1">
      <alignment vertical="top"/>
      <protection locked="0"/>
    </xf>
    <xf numFmtId="0" fontId="3" fillId="5" borderId="5" xfId="0" applyFont="1" applyFill="1" applyBorder="1" applyAlignment="1" applyProtection="1">
      <alignment horizontal="center"/>
    </xf>
    <xf numFmtId="0" fontId="0" fillId="0" borderId="6" xfId="0" applyFill="1" applyBorder="1" applyProtection="1"/>
    <xf numFmtId="0" fontId="3" fillId="5" borderId="0" xfId="0" applyFont="1" applyFill="1" applyAlignment="1" applyProtection="1">
      <alignment horizontal="right"/>
    </xf>
    <xf numFmtId="44" fontId="0" fillId="0" borderId="0" xfId="0" applyNumberFormat="1" applyFill="1" applyProtection="1"/>
    <xf numFmtId="44" fontId="0" fillId="0" borderId="0" xfId="1" applyFont="1" applyFill="1" applyProtection="1"/>
    <xf numFmtId="0" fontId="0" fillId="0" borderId="8" xfId="0" applyFill="1" applyBorder="1" applyProtection="1"/>
    <xf numFmtId="0" fontId="0" fillId="0" borderId="8" xfId="0" applyFill="1" applyBorder="1" applyAlignment="1" applyProtection="1">
      <alignment horizontal="right"/>
    </xf>
    <xf numFmtId="44" fontId="0" fillId="0" borderId="8" xfId="1" applyFont="1" applyFill="1" applyBorder="1" applyProtection="1"/>
    <xf numFmtId="0" fontId="4" fillId="0" borderId="0" xfId="0" applyFont="1" applyFill="1" applyAlignment="1" applyProtection="1">
      <alignment horizontal="right"/>
    </xf>
    <xf numFmtId="44" fontId="4" fillId="0" borderId="0" xfId="1" applyFont="1" applyFill="1" applyProtection="1"/>
    <xf numFmtId="0" fontId="14" fillId="0" borderId="0" xfId="0" applyFont="1" applyFill="1" applyAlignment="1" applyProtection="1">
      <alignment horizontal="right"/>
    </xf>
    <xf numFmtId="44" fontId="14" fillId="0" borderId="0" xfId="0" applyNumberFormat="1" applyFont="1" applyFill="1" applyProtection="1"/>
    <xf numFmtId="0" fontId="6" fillId="0" borderId="0" xfId="0" applyFont="1" applyFill="1" applyAlignment="1" applyProtection="1"/>
    <xf numFmtId="0" fontId="15" fillId="0" borderId="9" xfId="0" applyFont="1" applyFill="1" applyBorder="1" applyAlignment="1" applyProtection="1">
      <protection locked="0"/>
    </xf>
    <xf numFmtId="166" fontId="0" fillId="4" borderId="0" xfId="0" applyNumberFormat="1" applyFill="1" applyAlignment="1" applyProtection="1">
      <alignment vertical="top"/>
    </xf>
    <xf numFmtId="164" fontId="4" fillId="0" borderId="0" xfId="0" applyNumberFormat="1" applyFont="1" applyFill="1" applyAlignment="1" applyProtection="1">
      <alignment vertical="top"/>
    </xf>
    <xf numFmtId="165" fontId="0" fillId="0" borderId="0" xfId="0" applyNumberFormat="1" applyFill="1" applyProtection="1"/>
    <xf numFmtId="166" fontId="0" fillId="0" borderId="1" xfId="0" applyNumberFormat="1" applyFill="1" applyBorder="1" applyProtection="1"/>
    <xf numFmtId="0" fontId="3" fillId="0" borderId="0" xfId="0" applyFont="1" applyFill="1" applyAlignment="1" applyProtection="1">
      <alignment vertical="top" wrapText="1"/>
    </xf>
    <xf numFmtId="0" fontId="1" fillId="0" borderId="0" xfId="0" applyFont="1" applyFill="1" applyAlignment="1" applyProtection="1">
      <alignment vertical="top" wrapText="1"/>
    </xf>
    <xf numFmtId="0" fontId="4" fillId="0" borderId="0" xfId="0" applyFont="1" applyFill="1" applyAlignment="1" applyProtection="1">
      <alignment vertical="top" wrapText="1"/>
    </xf>
    <xf numFmtId="0" fontId="2" fillId="2" borderId="0" xfId="0" applyFont="1" applyFill="1" applyAlignment="1" applyProtection="1">
      <alignment horizontal="center" vertical="top" wrapText="1"/>
    </xf>
    <xf numFmtId="0" fontId="9" fillId="0" borderId="2" xfId="0" applyFont="1" applyFill="1" applyBorder="1" applyAlignment="1" applyProtection="1">
      <alignment horizontal="left"/>
    </xf>
    <xf numFmtId="0" fontId="9" fillId="0" borderId="3" xfId="0" applyFont="1" applyFill="1" applyBorder="1" applyAlignment="1" applyProtection="1">
      <alignment horizontal="left"/>
    </xf>
    <xf numFmtId="0" fontId="9" fillId="0" borderId="4" xfId="0" applyFont="1" applyFill="1" applyBorder="1" applyAlignment="1" applyProtection="1">
      <alignment horizontal="left"/>
    </xf>
    <xf numFmtId="0" fontId="6" fillId="0" borderId="0" xfId="0" applyFont="1" applyFill="1" applyProtection="1"/>
    <xf numFmtId="0" fontId="2" fillId="2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justify" vertical="top" wrapText="1"/>
    </xf>
    <xf numFmtId="0" fontId="0" fillId="0" borderId="0" xfId="0" applyFill="1" applyAlignment="1" applyProtection="1">
      <alignment vertical="top"/>
    </xf>
    <xf numFmtId="165" fontId="4" fillId="0" borderId="0" xfId="0" applyNumberFormat="1" applyFont="1" applyFill="1" applyAlignment="1" applyProtection="1">
      <alignment horizontal="left" vertical="top"/>
    </xf>
    <xf numFmtId="0" fontId="1" fillId="0" borderId="0" xfId="0" applyFont="1" applyFill="1" applyProtection="1"/>
    <xf numFmtId="0" fontId="4" fillId="0" borderId="8" xfId="0" applyFont="1" applyFill="1" applyBorder="1" applyAlignment="1" applyProtection="1">
      <alignment horizontal="center"/>
    </xf>
    <xf numFmtId="0" fontId="13" fillId="0" borderId="0" xfId="0" applyFont="1" applyFill="1" applyProtection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2"/>
  <sheetViews>
    <sheetView tabSelected="1" workbookViewId="0">
      <selection activeCell="G22" sqref="G22"/>
    </sheetView>
  </sheetViews>
  <sheetFormatPr defaultColWidth="11.42578125" defaultRowHeight="15" x14ac:dyDescent="0.25"/>
  <cols>
    <col min="1" max="1" width="5" customWidth="1"/>
    <col min="7" max="7" width="18.42578125" customWidth="1"/>
  </cols>
  <sheetData>
    <row r="3" spans="1:8" x14ac:dyDescent="0.25">
      <c r="A3" s="2" t="s">
        <v>211</v>
      </c>
      <c r="B3" s="2"/>
      <c r="C3" s="2"/>
      <c r="D3" s="2"/>
      <c r="E3" s="2"/>
      <c r="F3" s="2"/>
      <c r="G3" s="2"/>
      <c r="H3" s="1"/>
    </row>
    <row r="5" spans="1:8" x14ac:dyDescent="0.25">
      <c r="A5" t="s">
        <v>212</v>
      </c>
    </row>
    <row r="6" spans="1:8" x14ac:dyDescent="0.25">
      <c r="A6" t="s">
        <v>213</v>
      </c>
    </row>
    <row r="8" spans="1:8" x14ac:dyDescent="0.25">
      <c r="A8" t="s">
        <v>214</v>
      </c>
    </row>
    <row r="10" spans="1:8" x14ac:dyDescent="0.25">
      <c r="A10" t="s">
        <v>215</v>
      </c>
      <c r="B10" t="s">
        <v>216</v>
      </c>
    </row>
    <row r="11" spans="1:8" x14ac:dyDescent="0.25">
      <c r="B11" t="s">
        <v>217</v>
      </c>
    </row>
    <row r="12" spans="1:8" x14ac:dyDescent="0.25">
      <c r="B12" t="s">
        <v>218</v>
      </c>
    </row>
    <row r="13" spans="1:8" ht="15.75" thickBot="1" x14ac:dyDescent="0.3"/>
    <row r="14" spans="1:8" ht="16.5" thickTop="1" thickBot="1" x14ac:dyDescent="0.3">
      <c r="B14" t="s">
        <v>219</v>
      </c>
      <c r="C14" s="54" t="s">
        <v>220</v>
      </c>
      <c r="D14" s="55"/>
      <c r="E14" s="55"/>
      <c r="F14" s="56"/>
    </row>
    <row r="15" spans="1:8" ht="15.75" thickTop="1" x14ac:dyDescent="0.25"/>
    <row r="17" spans="1:8" x14ac:dyDescent="0.25">
      <c r="A17" t="s">
        <v>221</v>
      </c>
      <c r="B17" t="s">
        <v>222</v>
      </c>
    </row>
    <row r="18" spans="1:8" x14ac:dyDescent="0.25">
      <c r="B18" t="s">
        <v>223</v>
      </c>
    </row>
    <row r="20" spans="1:8" x14ac:dyDescent="0.25">
      <c r="B20" t="s">
        <v>224</v>
      </c>
    </row>
    <row r="22" spans="1:8" x14ac:dyDescent="0.25">
      <c r="B22" t="s">
        <v>225</v>
      </c>
    </row>
    <row r="23" spans="1:8" ht="15.75" thickBot="1" x14ac:dyDescent="0.3"/>
    <row r="24" spans="1:8" ht="26.25" thickTop="1" x14ac:dyDescent="0.25">
      <c r="B24" s="22" t="s">
        <v>226</v>
      </c>
      <c r="C24" s="22" t="s">
        <v>124</v>
      </c>
      <c r="D24" s="22" t="s">
        <v>125</v>
      </c>
      <c r="E24" s="22" t="s">
        <v>126</v>
      </c>
      <c r="F24" s="22" t="s">
        <v>124</v>
      </c>
      <c r="G24" s="23" t="s">
        <v>227</v>
      </c>
      <c r="H24" s="22" t="s">
        <v>228</v>
      </c>
    </row>
    <row r="25" spans="1:8" ht="16.5" x14ac:dyDescent="0.3">
      <c r="B25" s="24"/>
      <c r="C25" s="24"/>
      <c r="D25" s="24"/>
      <c r="E25" s="24"/>
      <c r="F25" s="24"/>
      <c r="G25" s="25"/>
      <c r="H25" s="24"/>
    </row>
    <row r="26" spans="1:8" ht="16.5" x14ac:dyDescent="0.3">
      <c r="B26" s="24" t="s">
        <v>128</v>
      </c>
      <c r="C26" s="24" t="s">
        <v>129</v>
      </c>
      <c r="D26" s="24" t="s">
        <v>130</v>
      </c>
      <c r="E26" s="24" t="s">
        <v>229</v>
      </c>
      <c r="F26" s="24" t="s">
        <v>129</v>
      </c>
      <c r="G26" s="26">
        <v>17.8</v>
      </c>
      <c r="H26" s="27">
        <v>17.8</v>
      </c>
    </row>
    <row r="27" spans="1:8" ht="16.5" x14ac:dyDescent="0.3">
      <c r="B27" s="24" t="s">
        <v>128</v>
      </c>
      <c r="C27" s="24" t="s">
        <v>230</v>
      </c>
      <c r="D27" s="24" t="s">
        <v>130</v>
      </c>
      <c r="E27" s="24" t="s">
        <v>231</v>
      </c>
      <c r="F27" s="24" t="s">
        <v>230</v>
      </c>
      <c r="G27" s="26">
        <v>16.09</v>
      </c>
      <c r="H27" s="27">
        <v>16.09</v>
      </c>
    </row>
    <row r="30" spans="1:8" x14ac:dyDescent="0.25">
      <c r="A30" t="s">
        <v>232</v>
      </c>
    </row>
    <row r="31" spans="1:8" x14ac:dyDescent="0.25">
      <c r="A31" t="s">
        <v>233</v>
      </c>
    </row>
    <row r="32" spans="1:8" x14ac:dyDescent="0.25">
      <c r="A32" t="s">
        <v>234</v>
      </c>
    </row>
    <row r="34" spans="1:2" x14ac:dyDescent="0.25">
      <c r="A34" t="s">
        <v>235</v>
      </c>
    </row>
    <row r="35" spans="1:2" x14ac:dyDescent="0.25">
      <c r="A35" t="s">
        <v>236</v>
      </c>
    </row>
    <row r="37" spans="1:2" x14ac:dyDescent="0.25">
      <c r="A37" t="s">
        <v>237</v>
      </c>
    </row>
    <row r="39" spans="1:2" x14ac:dyDescent="0.25">
      <c r="B39" t="s">
        <v>238</v>
      </c>
    </row>
    <row r="40" spans="1:2" x14ac:dyDescent="0.25">
      <c r="B40" t="s">
        <v>239</v>
      </c>
    </row>
    <row r="41" spans="1:2" x14ac:dyDescent="0.25">
      <c r="B41" t="s">
        <v>1</v>
      </c>
    </row>
    <row r="42" spans="1:2" x14ac:dyDescent="0.25">
      <c r="B42" t="s">
        <v>240</v>
      </c>
    </row>
  </sheetData>
  <sheetProtection password="CA14" sheet="1" objects="1" scenarios="1"/>
  <mergeCells count="1">
    <mergeCell ref="C14:F14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opLeftCell="B1" workbookViewId="0">
      <pane ySplit="8" topLeftCell="A9" activePane="bottomLeft" state="frozenSplit"/>
      <selection pane="bottomLeft" activeCell="B2" sqref="B2:G2"/>
    </sheetView>
  </sheetViews>
  <sheetFormatPr defaultRowHeight="15" x14ac:dyDescent="0.25"/>
  <cols>
    <col min="1" max="1" width="11" bestFit="1" customWidth="1"/>
    <col min="2" max="2" width="14.7109375" customWidth="1"/>
    <col min="3" max="3" width="6.140625" customWidth="1"/>
    <col min="4" max="4" width="65.7109375" customWidth="1"/>
    <col min="5" max="7" width="13.7109375" customWidth="1"/>
  </cols>
  <sheetData>
    <row r="1" spans="1:7" x14ac:dyDescent="0.25">
      <c r="B1" s="57" t="s">
        <v>266</v>
      </c>
      <c r="C1" s="57" t="s">
        <v>0</v>
      </c>
      <c r="D1" s="57" t="s">
        <v>0</v>
      </c>
      <c r="E1" s="57"/>
      <c r="F1" s="57"/>
      <c r="G1" s="57" t="s">
        <v>0</v>
      </c>
    </row>
    <row r="2" spans="1:7" ht="15.75" thickBot="1" x14ac:dyDescent="0.3">
      <c r="B2" s="57"/>
      <c r="C2" s="57"/>
      <c r="D2" s="57"/>
      <c r="E2" s="57"/>
      <c r="F2" s="57"/>
      <c r="G2" s="57"/>
    </row>
    <row r="3" spans="1:7" ht="19.5" thickTop="1" thickBot="1" x14ac:dyDescent="0.3">
      <c r="B3" s="44"/>
      <c r="C3" s="44"/>
      <c r="D3" s="45" t="s">
        <v>265</v>
      </c>
      <c r="E3" s="44"/>
      <c r="F3" s="44"/>
      <c r="G3" s="44"/>
    </row>
    <row r="4" spans="1:7" ht="15.75" thickTop="1" x14ac:dyDescent="0.25">
      <c r="B4" s="57"/>
      <c r="C4" s="57"/>
      <c r="D4" s="57"/>
      <c r="E4" s="57"/>
      <c r="F4" s="57"/>
      <c r="G4" s="57"/>
    </row>
    <row r="6" spans="1:7" ht="18.75" x14ac:dyDescent="0.3">
      <c r="B6" s="58" t="s">
        <v>123</v>
      </c>
      <c r="C6" s="58" t="s">
        <v>123</v>
      </c>
      <c r="D6" s="58" t="s">
        <v>123</v>
      </c>
      <c r="E6" s="58"/>
      <c r="F6" s="58"/>
      <c r="G6" s="58" t="s">
        <v>123</v>
      </c>
    </row>
    <row r="7" spans="1:7" ht="15.75" thickBot="1" x14ac:dyDescent="0.3"/>
    <row r="8" spans="1:7" ht="15.75" thickTop="1" x14ac:dyDescent="0.25">
      <c r="B8" s="16" t="s">
        <v>124</v>
      </c>
      <c r="C8" s="16" t="s">
        <v>125</v>
      </c>
      <c r="D8" s="16" t="s">
        <v>126</v>
      </c>
      <c r="E8" s="28" t="s">
        <v>124</v>
      </c>
      <c r="F8" s="32" t="s">
        <v>241</v>
      </c>
      <c r="G8" s="16" t="s">
        <v>2</v>
      </c>
    </row>
    <row r="9" spans="1:7" x14ac:dyDescent="0.25">
      <c r="F9" s="33"/>
    </row>
    <row r="10" spans="1:7" x14ac:dyDescent="0.25">
      <c r="A10" s="18" t="s">
        <v>128</v>
      </c>
      <c r="B10" s="18" t="s">
        <v>129</v>
      </c>
      <c r="C10" s="18" t="s">
        <v>130</v>
      </c>
      <c r="D10" s="18" t="s">
        <v>131</v>
      </c>
      <c r="E10" s="18" t="str">
        <f>+B10</f>
        <v>A012P000</v>
      </c>
      <c r="F10" s="30">
        <v>0</v>
      </c>
      <c r="G10" s="46">
        <v>19.97</v>
      </c>
    </row>
    <row r="11" spans="1:7" x14ac:dyDescent="0.25">
      <c r="A11" s="18" t="s">
        <v>128</v>
      </c>
      <c r="B11" s="18" t="s">
        <v>159</v>
      </c>
      <c r="C11" s="18" t="s">
        <v>130</v>
      </c>
      <c r="D11" s="18" t="s">
        <v>160</v>
      </c>
      <c r="E11" s="18" t="str">
        <f t="shared" ref="E11:E42" si="0">+B11</f>
        <v>A012PPGI</v>
      </c>
      <c r="F11" s="30">
        <v>0</v>
      </c>
      <c r="G11" s="46">
        <v>22.24</v>
      </c>
    </row>
    <row r="12" spans="1:7" x14ac:dyDescent="0.25">
      <c r="A12" s="18" t="s">
        <v>128</v>
      </c>
      <c r="B12" s="18" t="s">
        <v>135</v>
      </c>
      <c r="C12" s="18" t="s">
        <v>130</v>
      </c>
      <c r="D12" s="18" t="s">
        <v>136</v>
      </c>
      <c r="E12" s="18" t="str">
        <f t="shared" si="0"/>
        <v>A013P000</v>
      </c>
      <c r="F12" s="30">
        <v>0</v>
      </c>
      <c r="G12" s="46">
        <v>18.440000000000001</v>
      </c>
    </row>
    <row r="13" spans="1:7" x14ac:dyDescent="0.25">
      <c r="A13" s="18" t="s">
        <v>128</v>
      </c>
      <c r="B13" s="18" t="s">
        <v>185</v>
      </c>
      <c r="C13" s="18" t="s">
        <v>130</v>
      </c>
      <c r="D13" s="18" t="s">
        <v>186</v>
      </c>
      <c r="E13" s="18" t="str">
        <f t="shared" si="0"/>
        <v>A0E-000A</v>
      </c>
      <c r="F13" s="30">
        <v>0</v>
      </c>
      <c r="G13" s="46">
        <v>18.18</v>
      </c>
    </row>
    <row r="14" spans="1:7" x14ac:dyDescent="0.25">
      <c r="A14" s="18" t="s">
        <v>138</v>
      </c>
      <c r="B14" s="18" t="s">
        <v>143</v>
      </c>
      <c r="C14" s="18" t="s">
        <v>130</v>
      </c>
      <c r="D14" s="18" t="s">
        <v>144</v>
      </c>
      <c r="E14" s="18" t="str">
        <f t="shared" si="0"/>
        <v>C1313330</v>
      </c>
      <c r="F14" s="30">
        <v>0</v>
      </c>
      <c r="G14" s="46">
        <v>43</v>
      </c>
    </row>
    <row r="15" spans="1:7" x14ac:dyDescent="0.25">
      <c r="A15" s="18" t="s">
        <v>138</v>
      </c>
      <c r="B15" s="18" t="s">
        <v>209</v>
      </c>
      <c r="C15" s="18" t="s">
        <v>130</v>
      </c>
      <c r="D15" s="18" t="s">
        <v>210</v>
      </c>
      <c r="E15" s="18" t="str">
        <f t="shared" si="0"/>
        <v>C133-00EW</v>
      </c>
      <c r="F15" s="30">
        <v>0</v>
      </c>
      <c r="G15" s="46">
        <v>52.54</v>
      </c>
    </row>
    <row r="16" spans="1:7" x14ac:dyDescent="0.25">
      <c r="A16" s="18" t="s">
        <v>138</v>
      </c>
      <c r="B16" s="18" t="s">
        <v>187</v>
      </c>
      <c r="C16" s="18" t="s">
        <v>130</v>
      </c>
      <c r="D16" s="18" t="s">
        <v>188</v>
      </c>
      <c r="E16" s="18" t="str">
        <f t="shared" si="0"/>
        <v>C138-00KR</v>
      </c>
      <c r="F16" s="30">
        <v>0</v>
      </c>
      <c r="G16" s="46">
        <v>89.1</v>
      </c>
    </row>
    <row r="17" spans="1:7" x14ac:dyDescent="0.25">
      <c r="A17" s="18" t="s">
        <v>138</v>
      </c>
      <c r="B17" s="18" t="s">
        <v>194</v>
      </c>
      <c r="C17" s="18" t="s">
        <v>130</v>
      </c>
      <c r="D17" s="18" t="s">
        <v>195</v>
      </c>
      <c r="E17" s="18" t="str">
        <f t="shared" si="0"/>
        <v>C139-00LH</v>
      </c>
      <c r="F17" s="30">
        <v>0</v>
      </c>
      <c r="G17" s="46">
        <v>112.48</v>
      </c>
    </row>
    <row r="18" spans="1:7" x14ac:dyDescent="0.25">
      <c r="A18" s="18" t="s">
        <v>138</v>
      </c>
      <c r="B18" s="18" t="s">
        <v>198</v>
      </c>
      <c r="C18" s="18" t="s">
        <v>130</v>
      </c>
      <c r="D18" s="18" t="s">
        <v>199</v>
      </c>
      <c r="E18" s="18" t="str">
        <f t="shared" si="0"/>
        <v>C139-00LK</v>
      </c>
      <c r="F18" s="30">
        <v>0</v>
      </c>
      <c r="G18" s="46">
        <v>112.48</v>
      </c>
    </row>
    <row r="19" spans="1:7" x14ac:dyDescent="0.25">
      <c r="A19" s="18" t="s">
        <v>138</v>
      </c>
      <c r="B19" s="18" t="s">
        <v>169</v>
      </c>
      <c r="C19" s="18" t="s">
        <v>130</v>
      </c>
      <c r="D19" s="18" t="s">
        <v>170</v>
      </c>
      <c r="E19" s="18" t="str">
        <f t="shared" si="0"/>
        <v>C1501700</v>
      </c>
      <c r="F19" s="30">
        <v>0</v>
      </c>
      <c r="G19" s="46">
        <v>37.619999999999997</v>
      </c>
    </row>
    <row r="20" spans="1:7" x14ac:dyDescent="0.25">
      <c r="A20" s="18" t="s">
        <v>138</v>
      </c>
      <c r="B20" s="18" t="s">
        <v>139</v>
      </c>
      <c r="C20" s="18" t="s">
        <v>130</v>
      </c>
      <c r="D20" s="18" t="s">
        <v>140</v>
      </c>
      <c r="E20" s="18" t="str">
        <f t="shared" si="0"/>
        <v>C1503300</v>
      </c>
      <c r="F20" s="30">
        <v>0</v>
      </c>
      <c r="G20" s="46">
        <v>30.85</v>
      </c>
    </row>
    <row r="21" spans="1:7" ht="30" x14ac:dyDescent="0.25">
      <c r="A21" s="18" t="s">
        <v>138</v>
      </c>
      <c r="B21" s="18" t="s">
        <v>165</v>
      </c>
      <c r="C21" s="18" t="s">
        <v>130</v>
      </c>
      <c r="D21" s="29" t="s">
        <v>166</v>
      </c>
      <c r="E21" s="18" t="str">
        <f t="shared" si="0"/>
        <v>C150MC10</v>
      </c>
      <c r="F21" s="30">
        <v>0</v>
      </c>
      <c r="G21" s="46">
        <v>10.199999999999999</v>
      </c>
    </row>
    <row r="22" spans="1:7" ht="30" x14ac:dyDescent="0.25">
      <c r="A22" s="18" t="s">
        <v>138</v>
      </c>
      <c r="B22" s="18" t="s">
        <v>167</v>
      </c>
      <c r="C22" s="18" t="s">
        <v>130</v>
      </c>
      <c r="D22" s="29" t="s">
        <v>168</v>
      </c>
      <c r="E22" s="18" t="str">
        <f t="shared" si="0"/>
        <v>C150MC30</v>
      </c>
      <c r="F22" s="30">
        <v>0</v>
      </c>
      <c r="G22" s="46">
        <v>13.77</v>
      </c>
    </row>
    <row r="23" spans="1:7" x14ac:dyDescent="0.25">
      <c r="A23" s="18" t="s">
        <v>138</v>
      </c>
      <c r="B23" s="18" t="s">
        <v>141</v>
      </c>
      <c r="C23" s="18" t="s">
        <v>130</v>
      </c>
      <c r="D23" s="18" t="s">
        <v>142</v>
      </c>
      <c r="E23" s="18" t="str">
        <f t="shared" si="0"/>
        <v>C151-0033</v>
      </c>
      <c r="F23" s="30">
        <v>0</v>
      </c>
      <c r="G23" s="46">
        <v>32.31</v>
      </c>
    </row>
    <row r="24" spans="1:7" x14ac:dyDescent="0.25">
      <c r="A24" s="18" t="s">
        <v>138</v>
      </c>
      <c r="B24" s="18" t="s">
        <v>177</v>
      </c>
      <c r="C24" s="18" t="s">
        <v>130</v>
      </c>
      <c r="D24" s="18" t="s">
        <v>178</v>
      </c>
      <c r="E24" s="18" t="str">
        <f t="shared" si="0"/>
        <v>C152-003B</v>
      </c>
      <c r="F24" s="30">
        <v>0</v>
      </c>
      <c r="G24" s="46">
        <v>62.76</v>
      </c>
    </row>
    <row r="25" spans="1:7" x14ac:dyDescent="0.25">
      <c r="A25" s="18" t="s">
        <v>138</v>
      </c>
      <c r="B25" s="18" t="s">
        <v>196</v>
      </c>
      <c r="C25" s="18" t="s">
        <v>130</v>
      </c>
      <c r="D25" s="18" t="s">
        <v>197</v>
      </c>
      <c r="E25" s="18" t="str">
        <f t="shared" si="0"/>
        <v>C154-003K</v>
      </c>
      <c r="F25" s="30">
        <v>0</v>
      </c>
      <c r="G25" s="46">
        <v>68.06</v>
      </c>
    </row>
    <row r="26" spans="1:7" x14ac:dyDescent="0.25">
      <c r="A26" s="18" t="s">
        <v>138</v>
      </c>
      <c r="B26" s="18" t="s">
        <v>207</v>
      </c>
      <c r="C26" s="18" t="s">
        <v>130</v>
      </c>
      <c r="D26" s="18" t="s">
        <v>208</v>
      </c>
      <c r="E26" s="18" t="str">
        <f t="shared" si="0"/>
        <v>C15E-0062</v>
      </c>
      <c r="F26" s="30">
        <v>0</v>
      </c>
      <c r="G26" s="46">
        <v>29.14</v>
      </c>
    </row>
    <row r="27" spans="1:7" ht="30" x14ac:dyDescent="0.25">
      <c r="A27" s="18" t="s">
        <v>138</v>
      </c>
      <c r="B27" s="18" t="s">
        <v>179</v>
      </c>
      <c r="C27" s="18" t="s">
        <v>130</v>
      </c>
      <c r="D27" s="29" t="s">
        <v>180</v>
      </c>
      <c r="E27" s="18" t="str">
        <f t="shared" si="0"/>
        <v>C15I-00JY</v>
      </c>
      <c r="F27" s="30">
        <v>0</v>
      </c>
      <c r="G27" s="46">
        <v>15.68</v>
      </c>
    </row>
    <row r="28" spans="1:7" ht="30" x14ac:dyDescent="0.25">
      <c r="A28" s="18" t="s">
        <v>138</v>
      </c>
      <c r="B28" s="18" t="s">
        <v>183</v>
      </c>
      <c r="C28" s="18" t="s">
        <v>130</v>
      </c>
      <c r="D28" s="29" t="s">
        <v>184</v>
      </c>
      <c r="E28" s="18" t="str">
        <f t="shared" si="0"/>
        <v>C15I-00JZ</v>
      </c>
      <c r="F28" s="30">
        <v>0</v>
      </c>
      <c r="G28" s="46">
        <v>25.42</v>
      </c>
    </row>
    <row r="29" spans="1:7" x14ac:dyDescent="0.25">
      <c r="A29" s="18" t="s">
        <v>138</v>
      </c>
      <c r="B29" s="18" t="s">
        <v>200</v>
      </c>
      <c r="C29" s="18" t="s">
        <v>130</v>
      </c>
      <c r="D29" s="18" t="s">
        <v>201</v>
      </c>
      <c r="E29" s="18" t="str">
        <f t="shared" si="0"/>
        <v>C20G-00DT</v>
      </c>
      <c r="F29" s="30">
        <v>0</v>
      </c>
      <c r="G29" s="46">
        <v>4.33</v>
      </c>
    </row>
    <row r="30" spans="1:7" x14ac:dyDescent="0.25">
      <c r="A30" s="18" t="s">
        <v>138</v>
      </c>
      <c r="B30" s="18" t="s">
        <v>175</v>
      </c>
      <c r="C30" s="18" t="s">
        <v>130</v>
      </c>
      <c r="D30" s="18" t="s">
        <v>176</v>
      </c>
      <c r="E30" s="18" t="str">
        <f t="shared" si="0"/>
        <v>CR112500</v>
      </c>
      <c r="F30" s="30">
        <v>0</v>
      </c>
      <c r="G30" s="46">
        <v>4.75</v>
      </c>
    </row>
    <row r="31" spans="1:7" x14ac:dyDescent="0.25">
      <c r="A31" s="18" t="s">
        <v>138</v>
      </c>
      <c r="B31" s="18" t="s">
        <v>192</v>
      </c>
      <c r="C31" s="18" t="s">
        <v>130</v>
      </c>
      <c r="D31" s="18" t="s">
        <v>193</v>
      </c>
      <c r="E31" s="18" t="str">
        <f t="shared" si="0"/>
        <v>CR12-IAVX</v>
      </c>
      <c r="F31" s="30">
        <v>0</v>
      </c>
      <c r="G31" s="46">
        <v>170.85</v>
      </c>
    </row>
    <row r="32" spans="1:7" x14ac:dyDescent="0.25">
      <c r="A32" s="18" t="s">
        <v>138</v>
      </c>
      <c r="B32" s="18" t="s">
        <v>161</v>
      </c>
      <c r="C32" s="18" t="s">
        <v>130</v>
      </c>
      <c r="D32" s="18" t="s">
        <v>162</v>
      </c>
      <c r="E32" s="18" t="str">
        <f t="shared" si="0"/>
        <v>CRE23000</v>
      </c>
      <c r="F32" s="30">
        <v>0</v>
      </c>
      <c r="G32" s="46">
        <v>3.7</v>
      </c>
    </row>
    <row r="33" spans="1:7" x14ac:dyDescent="0.25">
      <c r="A33" s="18" t="s">
        <v>138</v>
      </c>
      <c r="B33" s="18" t="s">
        <v>205</v>
      </c>
      <c r="C33" s="18" t="s">
        <v>130</v>
      </c>
      <c r="D33" s="18" t="s">
        <v>206</v>
      </c>
      <c r="E33" s="18" t="str">
        <f t="shared" si="0"/>
        <v>CRH2-00C4</v>
      </c>
      <c r="F33" s="30">
        <v>0</v>
      </c>
      <c r="G33" s="46">
        <v>20.05</v>
      </c>
    </row>
    <row r="34" spans="1:7" x14ac:dyDescent="0.25">
      <c r="A34" s="18" t="s">
        <v>146</v>
      </c>
      <c r="B34" s="18" t="s">
        <v>147</v>
      </c>
      <c r="C34" s="18" t="s">
        <v>48</v>
      </c>
      <c r="D34" s="18" t="s">
        <v>148</v>
      </c>
      <c r="E34" s="18" t="str">
        <f t="shared" si="0"/>
        <v>B0111001</v>
      </c>
      <c r="F34" s="30">
        <v>0</v>
      </c>
      <c r="G34" s="46">
        <v>0</v>
      </c>
    </row>
    <row r="35" spans="1:7" x14ac:dyDescent="0.25">
      <c r="A35" s="18" t="s">
        <v>146</v>
      </c>
      <c r="B35" s="18" t="s">
        <v>149</v>
      </c>
      <c r="C35" s="18" t="s">
        <v>150</v>
      </c>
      <c r="D35" s="18" t="s">
        <v>151</v>
      </c>
      <c r="E35" s="18" t="str">
        <f t="shared" si="0"/>
        <v>B0310500</v>
      </c>
      <c r="F35" s="30">
        <v>0</v>
      </c>
      <c r="G35" s="46">
        <v>12.64</v>
      </c>
    </row>
    <row r="36" spans="1:7" ht="60" x14ac:dyDescent="0.25">
      <c r="A36" s="18" t="s">
        <v>146</v>
      </c>
      <c r="B36" s="18" t="s">
        <v>163</v>
      </c>
      <c r="C36" s="18" t="s">
        <v>150</v>
      </c>
      <c r="D36" s="29" t="s">
        <v>164</v>
      </c>
      <c r="E36" s="18" t="str">
        <f t="shared" si="0"/>
        <v>B2RA9SB0</v>
      </c>
      <c r="F36" s="30">
        <v>0</v>
      </c>
      <c r="G36" s="46">
        <v>16.98</v>
      </c>
    </row>
    <row r="37" spans="1:7" ht="60" x14ac:dyDescent="0.25">
      <c r="A37" s="18" t="s">
        <v>146</v>
      </c>
      <c r="B37" s="18" t="s">
        <v>181</v>
      </c>
      <c r="C37" s="18" t="s">
        <v>150</v>
      </c>
      <c r="D37" s="29" t="s">
        <v>182</v>
      </c>
      <c r="E37" s="18" t="str">
        <f t="shared" si="0"/>
        <v>B2RA9TD0</v>
      </c>
      <c r="F37" s="30">
        <v>0</v>
      </c>
      <c r="G37" s="46">
        <v>62</v>
      </c>
    </row>
    <row r="38" spans="1:7" ht="30" x14ac:dyDescent="0.25">
      <c r="A38" s="18" t="s">
        <v>146</v>
      </c>
      <c r="B38" s="18" t="s">
        <v>152</v>
      </c>
      <c r="C38" s="18" t="s">
        <v>48</v>
      </c>
      <c r="D38" s="29" t="s">
        <v>153</v>
      </c>
      <c r="E38" s="18" t="str">
        <f t="shared" si="0"/>
        <v>BR341110</v>
      </c>
      <c r="F38" s="30">
        <v>0</v>
      </c>
      <c r="G38" s="46">
        <v>31</v>
      </c>
    </row>
    <row r="39" spans="1:7" x14ac:dyDescent="0.25">
      <c r="A39" s="18" t="s">
        <v>146</v>
      </c>
      <c r="B39" s="18" t="s">
        <v>189</v>
      </c>
      <c r="C39" s="18" t="s">
        <v>190</v>
      </c>
      <c r="D39" s="18" t="s">
        <v>191</v>
      </c>
      <c r="E39" s="18" t="str">
        <f t="shared" si="0"/>
        <v>BR4U1H00</v>
      </c>
      <c r="F39" s="30">
        <v>0</v>
      </c>
      <c r="G39" s="46">
        <v>4.33</v>
      </c>
    </row>
    <row r="40" spans="1:7" x14ac:dyDescent="0.25">
      <c r="A40" s="18" t="s">
        <v>146</v>
      </c>
      <c r="B40" s="18" t="s">
        <v>202</v>
      </c>
      <c r="C40" s="18" t="s">
        <v>203</v>
      </c>
      <c r="D40" s="18" t="s">
        <v>204</v>
      </c>
      <c r="E40" s="18" t="str">
        <f t="shared" si="0"/>
        <v>BRL1-0TY1</v>
      </c>
      <c r="F40" s="30">
        <v>0</v>
      </c>
      <c r="G40" s="46">
        <v>14.15</v>
      </c>
    </row>
    <row r="41" spans="1:7" ht="30" x14ac:dyDescent="0.25">
      <c r="A41" s="18" t="s">
        <v>146</v>
      </c>
      <c r="B41" s="18" t="s">
        <v>171</v>
      </c>
      <c r="C41" s="18" t="s">
        <v>15</v>
      </c>
      <c r="D41" s="29" t="s">
        <v>172</v>
      </c>
      <c r="E41" s="18" t="str">
        <f t="shared" si="0"/>
        <v>BRZ21810</v>
      </c>
      <c r="F41" s="30">
        <v>0</v>
      </c>
      <c r="G41" s="46">
        <v>4.8</v>
      </c>
    </row>
    <row r="42" spans="1:7" ht="15.75" thickBot="1" x14ac:dyDescent="0.3">
      <c r="A42" s="18" t="s">
        <v>146</v>
      </c>
      <c r="B42" s="18" t="s">
        <v>173</v>
      </c>
      <c r="C42" s="18" t="s">
        <v>15</v>
      </c>
      <c r="D42" s="18" t="s">
        <v>174</v>
      </c>
      <c r="E42" s="18" t="str">
        <f t="shared" si="0"/>
        <v>BRZ22510</v>
      </c>
      <c r="F42" s="31">
        <v>0</v>
      </c>
      <c r="G42" s="46">
        <v>0.47</v>
      </c>
    </row>
    <row r="43" spans="1:7" ht="15.75" thickTop="1" x14ac:dyDescent="0.25"/>
  </sheetData>
  <sheetProtection algorithmName="SHA-512" hashValue="nJlgiXO3UsV2nCNBodYM24MGnxML9/1We+cSe3xZw5FjLM5zXkVCc5e1GNRcTyIdAei7F6agObBYBONL0eYe/A==" saltValue="06Z/t3YKsQyKB0US0V5+RQ==" spinCount="100000" sheet="1" objects="1" scenarios="1"/>
  <mergeCells count="4">
    <mergeCell ref="B1:G1"/>
    <mergeCell ref="B2:G2"/>
    <mergeCell ref="B4:G4"/>
    <mergeCell ref="B6:G6"/>
  </mergeCells>
  <pageMargins left="0.75" right="0.75" top="0.75" bottom="0.5" header="0.5" footer="0.7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8"/>
  <sheetViews>
    <sheetView workbookViewId="0">
      <pane ySplit="8" topLeftCell="A9" activePane="bottomLeft" state="frozenSplit"/>
      <selection pane="bottomLeft" activeCell="A2" sqref="A2:K2"/>
    </sheetView>
  </sheetViews>
  <sheetFormatPr defaultRowHeight="15" x14ac:dyDescent="0.25"/>
  <cols>
    <col min="1" max="1" width="14.7109375" customWidth="1"/>
    <col min="2" max="2" width="6.140625" customWidth="1"/>
    <col min="3" max="3" width="52.140625" customWidth="1"/>
    <col min="4" max="4" width="10.7109375" customWidth="1"/>
    <col min="5" max="5" width="3" customWidth="1"/>
    <col min="6" max="6" width="2.140625" customWidth="1"/>
    <col min="7" max="7" width="10.7109375" customWidth="1"/>
    <col min="8" max="8" width="2.140625" customWidth="1"/>
    <col min="9" max="9" width="10.7109375" customWidth="1"/>
    <col min="10" max="10" width="11.7109375" bestFit="1" customWidth="1"/>
    <col min="11" max="11" width="10.7109375" customWidth="1"/>
  </cols>
  <sheetData>
    <row r="1" spans="1:26" x14ac:dyDescent="0.25">
      <c r="A1" s="57" t="s">
        <v>266</v>
      </c>
      <c r="B1" s="57" t="s">
        <v>0</v>
      </c>
      <c r="C1" s="57" t="s">
        <v>0</v>
      </c>
      <c r="D1" s="57" t="s">
        <v>0</v>
      </c>
      <c r="E1" s="57" t="s">
        <v>0</v>
      </c>
      <c r="F1" s="57" t="s">
        <v>0</v>
      </c>
      <c r="G1" s="57" t="s">
        <v>0</v>
      </c>
      <c r="H1" s="57" t="s">
        <v>0</v>
      </c>
      <c r="I1" s="57" t="s">
        <v>0</v>
      </c>
      <c r="J1" s="57"/>
      <c r="K1" s="57" t="s">
        <v>0</v>
      </c>
    </row>
    <row r="2" spans="1:26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26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26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</row>
    <row r="6" spans="1:26" ht="18.75" x14ac:dyDescent="0.3">
      <c r="A6" s="58" t="s">
        <v>123</v>
      </c>
      <c r="B6" s="58" t="s">
        <v>123</v>
      </c>
      <c r="C6" s="58" t="s">
        <v>123</v>
      </c>
      <c r="D6" s="58" t="s">
        <v>123</v>
      </c>
      <c r="E6" s="58" t="s">
        <v>123</v>
      </c>
      <c r="F6" s="58" t="s">
        <v>123</v>
      </c>
      <c r="G6" s="58" t="s">
        <v>123</v>
      </c>
      <c r="H6" s="58" t="s">
        <v>123</v>
      </c>
      <c r="I6" s="58" t="s">
        <v>123</v>
      </c>
      <c r="J6" s="58"/>
      <c r="K6" s="58" t="s">
        <v>123</v>
      </c>
    </row>
    <row r="8" spans="1:26" x14ac:dyDescent="0.25">
      <c r="A8" s="16" t="s">
        <v>124</v>
      </c>
      <c r="B8" s="16" t="s">
        <v>125</v>
      </c>
      <c r="C8" s="16" t="s">
        <v>126</v>
      </c>
      <c r="D8" s="16"/>
      <c r="E8" s="16"/>
      <c r="F8" s="16"/>
      <c r="G8" s="16"/>
      <c r="H8" s="16"/>
      <c r="I8" s="16"/>
      <c r="J8" s="16" t="s">
        <v>124</v>
      </c>
      <c r="K8" s="16" t="s">
        <v>2</v>
      </c>
    </row>
    <row r="10" spans="1:26" x14ac:dyDescent="0.25">
      <c r="A10" s="15"/>
    </row>
    <row r="11" spans="1:26" ht="93.75" customHeight="1" x14ac:dyDescent="0.25">
      <c r="A11" s="17" t="s">
        <v>116</v>
      </c>
      <c r="B11" s="18" t="s">
        <v>15</v>
      </c>
      <c r="C11" s="59" t="s">
        <v>117</v>
      </c>
      <c r="D11" s="60"/>
      <c r="E11" s="60"/>
      <c r="F11" s="18"/>
      <c r="G11" s="19" t="s">
        <v>127</v>
      </c>
      <c r="H11" s="61">
        <v>1</v>
      </c>
      <c r="I11" s="60"/>
      <c r="J11" s="18" t="str">
        <f>+A11</f>
        <v>FR612342</v>
      </c>
      <c r="K11" s="47">
        <f>ROUND(K29,2)</f>
        <v>0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x14ac:dyDescent="0.25">
      <c r="A12" s="13" t="s">
        <v>128</v>
      </c>
    </row>
    <row r="13" spans="1:26" x14ac:dyDescent="0.25">
      <c r="A13" t="s">
        <v>129</v>
      </c>
      <c r="B13" t="s">
        <v>130</v>
      </c>
      <c r="C13" t="s">
        <v>131</v>
      </c>
      <c r="D13" s="48">
        <v>0.2</v>
      </c>
      <c r="E13" t="s">
        <v>132</v>
      </c>
      <c r="F13" t="s">
        <v>133</v>
      </c>
      <c r="G13" s="20">
        <f>VLOOKUP(A13,'T-SMP'!$E$10:$F$42,2,0)</f>
        <v>0</v>
      </c>
      <c r="H13" t="s">
        <v>134</v>
      </c>
      <c r="I13" s="20">
        <f>ROUND(D13/H11* G13,5)</f>
        <v>0</v>
      </c>
      <c r="J13" s="20"/>
    </row>
    <row r="14" spans="1:26" x14ac:dyDescent="0.25">
      <c r="A14" t="s">
        <v>135</v>
      </c>
      <c r="B14" t="s">
        <v>130</v>
      </c>
      <c r="C14" t="s">
        <v>136</v>
      </c>
      <c r="D14" s="48">
        <v>0.4</v>
      </c>
      <c r="E14" t="s">
        <v>132</v>
      </c>
      <c r="F14" t="s">
        <v>133</v>
      </c>
      <c r="G14" s="20">
        <f>VLOOKUP(A14,'T-SMP'!$E$10:$F$42,2,0)</f>
        <v>0</v>
      </c>
      <c r="H14" t="s">
        <v>134</v>
      </c>
      <c r="I14" s="20">
        <f>ROUND(D14/H11* G14,5)</f>
        <v>0</v>
      </c>
      <c r="J14" s="20"/>
    </row>
    <row r="15" spans="1:26" x14ac:dyDescent="0.25">
      <c r="C15" s="21" t="s">
        <v>137</v>
      </c>
      <c r="K15" s="20">
        <f>SUM(I13:I14)</f>
        <v>0</v>
      </c>
    </row>
    <row r="16" spans="1:26" x14ac:dyDescent="0.25">
      <c r="A16" s="13" t="s">
        <v>138</v>
      </c>
    </row>
    <row r="17" spans="1:26" x14ac:dyDescent="0.25">
      <c r="A17" t="s">
        <v>139</v>
      </c>
      <c r="B17" t="s">
        <v>130</v>
      </c>
      <c r="C17" t="s">
        <v>140</v>
      </c>
      <c r="D17" s="48">
        <v>0.13200000000000001</v>
      </c>
      <c r="E17" t="s">
        <v>132</v>
      </c>
      <c r="F17" t="s">
        <v>133</v>
      </c>
      <c r="G17" s="20">
        <f>VLOOKUP(A17,'T-SMP'!$E$10:$F$42,2,0)</f>
        <v>0</v>
      </c>
      <c r="H17" t="s">
        <v>134</v>
      </c>
      <c r="I17" s="20">
        <f>ROUND(D17/H11* G17,5)</f>
        <v>0</v>
      </c>
      <c r="J17" s="20"/>
    </row>
    <row r="18" spans="1:26" x14ac:dyDescent="0.25">
      <c r="A18" t="s">
        <v>141</v>
      </c>
      <c r="B18" t="s">
        <v>130</v>
      </c>
      <c r="C18" t="s">
        <v>142</v>
      </c>
      <c r="D18" s="48">
        <v>0.11</v>
      </c>
      <c r="E18" t="s">
        <v>132</v>
      </c>
      <c r="F18" t="s">
        <v>133</v>
      </c>
      <c r="G18" s="20">
        <f>VLOOKUP(A18,'T-SMP'!$E$10:$F$42,2,0)</f>
        <v>0</v>
      </c>
      <c r="H18" t="s">
        <v>134</v>
      </c>
      <c r="I18" s="20">
        <f>ROUND(D18/H11* G18,5)</f>
        <v>0</v>
      </c>
      <c r="J18" s="20"/>
    </row>
    <row r="19" spans="1:26" x14ac:dyDescent="0.25">
      <c r="A19" t="s">
        <v>143</v>
      </c>
      <c r="B19" t="s">
        <v>130</v>
      </c>
      <c r="C19" t="s">
        <v>144</v>
      </c>
      <c r="D19" s="48">
        <v>0.25359999999999999</v>
      </c>
      <c r="E19" t="s">
        <v>132</v>
      </c>
      <c r="F19" t="s">
        <v>133</v>
      </c>
      <c r="G19" s="20">
        <f>VLOOKUP(A19,'T-SMP'!$E$10:$F$42,2,0)</f>
        <v>0</v>
      </c>
      <c r="H19" t="s">
        <v>134</v>
      </c>
      <c r="I19" s="20">
        <f>ROUND(D19/H11* G19,5)</f>
        <v>0</v>
      </c>
      <c r="J19" s="20"/>
    </row>
    <row r="20" spans="1:26" x14ac:dyDescent="0.25">
      <c r="C20" s="21" t="s">
        <v>145</v>
      </c>
      <c r="K20" s="20">
        <f>SUM(I17:I19)</f>
        <v>0</v>
      </c>
    </row>
    <row r="21" spans="1:26" x14ac:dyDescent="0.25">
      <c r="A21" s="13" t="s">
        <v>146</v>
      </c>
    </row>
    <row r="22" spans="1:26" x14ac:dyDescent="0.25">
      <c r="A22" t="s">
        <v>147</v>
      </c>
      <c r="B22" t="s">
        <v>48</v>
      </c>
      <c r="C22" t="s">
        <v>148</v>
      </c>
      <c r="D22" s="48">
        <v>0.12</v>
      </c>
      <c r="F22" t="s">
        <v>133</v>
      </c>
      <c r="G22" s="20">
        <f>VLOOKUP(A22,'T-SMP'!$E$10:$F$42,2,0)</f>
        <v>0</v>
      </c>
      <c r="H22" t="s">
        <v>134</v>
      </c>
      <c r="I22" s="20">
        <f>ROUND(D22* G22,5)</f>
        <v>0</v>
      </c>
      <c r="J22" s="20"/>
    </row>
    <row r="23" spans="1:26" x14ac:dyDescent="0.25">
      <c r="A23" t="s">
        <v>149</v>
      </c>
      <c r="B23" t="s">
        <v>150</v>
      </c>
      <c r="C23" t="s">
        <v>151</v>
      </c>
      <c r="D23" s="48">
        <v>0.189</v>
      </c>
      <c r="F23" t="s">
        <v>133</v>
      </c>
      <c r="G23" s="20">
        <f>VLOOKUP(A23,'T-SMP'!$E$10:$F$42,2,0)</f>
        <v>0</v>
      </c>
      <c r="H23" t="s">
        <v>134</v>
      </c>
      <c r="I23" s="20">
        <f>ROUND(D23* G23,5)</f>
        <v>0</v>
      </c>
      <c r="J23" s="20"/>
    </row>
    <row r="24" spans="1:26" ht="30" x14ac:dyDescent="0.25">
      <c r="A24" t="s">
        <v>152</v>
      </c>
      <c r="B24" t="s">
        <v>48</v>
      </c>
      <c r="C24" s="29" t="s">
        <v>153</v>
      </c>
      <c r="D24" s="48">
        <v>5.3999999999999999E-2</v>
      </c>
      <c r="F24" t="s">
        <v>133</v>
      </c>
      <c r="G24" s="20">
        <f>VLOOKUP(A24,'T-SMP'!$E$10:$F$42,2,0)</f>
        <v>0</v>
      </c>
      <c r="H24" t="s">
        <v>134</v>
      </c>
      <c r="I24" s="20">
        <f>ROUND(D24* G24,5)</f>
        <v>0</v>
      </c>
      <c r="J24" s="20"/>
    </row>
    <row r="25" spans="1:26" x14ac:dyDescent="0.25">
      <c r="C25" s="21" t="s">
        <v>154</v>
      </c>
      <c r="K25" s="20">
        <f>SUM(I22:I24)</f>
        <v>0</v>
      </c>
    </row>
    <row r="27" spans="1:26" x14ac:dyDescent="0.25">
      <c r="C27" s="21" t="s">
        <v>155</v>
      </c>
      <c r="G27">
        <v>1.5</v>
      </c>
      <c r="H27" t="s">
        <v>156</v>
      </c>
      <c r="I27">
        <f>ROUND(G27/100*K15,5)</f>
        <v>0</v>
      </c>
    </row>
    <row r="28" spans="1:26" x14ac:dyDescent="0.25">
      <c r="C28" s="21" t="s">
        <v>157</v>
      </c>
      <c r="K28" s="49">
        <f>SUM(I12:I27)</f>
        <v>0</v>
      </c>
    </row>
    <row r="29" spans="1:26" x14ac:dyDescent="0.25">
      <c r="C29" s="21" t="s">
        <v>158</v>
      </c>
      <c r="K29" s="49">
        <f>SUM(K28:K28)</f>
        <v>0</v>
      </c>
    </row>
    <row r="31" spans="1:26" ht="45" customHeight="1" x14ac:dyDescent="0.25">
      <c r="A31" s="17" t="s">
        <v>17</v>
      </c>
      <c r="B31" s="18" t="s">
        <v>15</v>
      </c>
      <c r="C31" s="59" t="s">
        <v>18</v>
      </c>
      <c r="D31" s="60"/>
      <c r="E31" s="60"/>
      <c r="F31" s="18"/>
      <c r="G31" s="19" t="s">
        <v>127</v>
      </c>
      <c r="H31" s="61">
        <v>1</v>
      </c>
      <c r="I31" s="60"/>
      <c r="J31" s="18" t="str">
        <f>+A31</f>
        <v>FR662221</v>
      </c>
      <c r="K31" s="47">
        <f>ROUND(K42,2)</f>
        <v>0</v>
      </c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x14ac:dyDescent="0.25">
      <c r="A32" s="13" t="s">
        <v>128</v>
      </c>
    </row>
    <row r="33" spans="1:26" x14ac:dyDescent="0.25">
      <c r="A33" t="s">
        <v>135</v>
      </c>
      <c r="B33" t="s">
        <v>130</v>
      </c>
      <c r="C33" t="s">
        <v>136</v>
      </c>
      <c r="D33" s="48">
        <v>0.13</v>
      </c>
      <c r="E33" t="s">
        <v>132</v>
      </c>
      <c r="F33" t="s">
        <v>133</v>
      </c>
      <c r="G33" s="20">
        <f>VLOOKUP(A33,'T-SMP'!$E$10:$F$42,2,0)</f>
        <v>0</v>
      </c>
      <c r="H33" t="s">
        <v>134</v>
      </c>
      <c r="I33" s="20">
        <f>ROUND(D33/H31* G33,5)</f>
        <v>0</v>
      </c>
      <c r="J33" s="20"/>
    </row>
    <row r="34" spans="1:26" x14ac:dyDescent="0.25">
      <c r="A34" t="s">
        <v>129</v>
      </c>
      <c r="B34" t="s">
        <v>130</v>
      </c>
      <c r="C34" t="s">
        <v>131</v>
      </c>
      <c r="D34" s="48">
        <v>1.7999999999999999E-2</v>
      </c>
      <c r="E34" t="s">
        <v>132</v>
      </c>
      <c r="F34" t="s">
        <v>133</v>
      </c>
      <c r="G34" s="20">
        <f>VLOOKUP(A34,'T-SMP'!$E$10:$F$42,2,0)</f>
        <v>0</v>
      </c>
      <c r="H34" t="s">
        <v>134</v>
      </c>
      <c r="I34" s="20">
        <f>ROUND(D34/H31* G34,5)</f>
        <v>0</v>
      </c>
      <c r="J34" s="20"/>
    </row>
    <row r="35" spans="1:26" x14ac:dyDescent="0.25">
      <c r="C35" s="21" t="s">
        <v>137</v>
      </c>
      <c r="K35" s="20">
        <f>SUM(I33:I34)</f>
        <v>0</v>
      </c>
    </row>
    <row r="36" spans="1:26" x14ac:dyDescent="0.25">
      <c r="A36" s="13" t="s">
        <v>146</v>
      </c>
    </row>
    <row r="37" spans="1:26" x14ac:dyDescent="0.25">
      <c r="A37" t="s">
        <v>147</v>
      </c>
      <c r="B37" t="s">
        <v>48</v>
      </c>
      <c r="C37" t="s">
        <v>148</v>
      </c>
      <c r="D37" s="48">
        <v>5.0000000000000001E-3</v>
      </c>
      <c r="F37" t="s">
        <v>133</v>
      </c>
      <c r="G37" s="20">
        <f>VLOOKUP(A37,'T-SMP'!$E$10:$F$42,2,0)</f>
        <v>0</v>
      </c>
      <c r="H37" t="s">
        <v>134</v>
      </c>
      <c r="I37" s="20">
        <f>ROUND(D37* G37,5)</f>
        <v>0</v>
      </c>
      <c r="J37" s="20"/>
    </row>
    <row r="38" spans="1:26" x14ac:dyDescent="0.25">
      <c r="C38" s="21" t="s">
        <v>154</v>
      </c>
      <c r="K38" s="20">
        <f>SUM(I37:I37)</f>
        <v>0</v>
      </c>
    </row>
    <row r="40" spans="1:26" x14ac:dyDescent="0.25">
      <c r="C40" s="21" t="s">
        <v>155</v>
      </c>
      <c r="G40">
        <v>1.5</v>
      </c>
      <c r="H40" t="s">
        <v>156</v>
      </c>
      <c r="I40">
        <f>ROUND(G40/100*K35,5)</f>
        <v>0</v>
      </c>
    </row>
    <row r="41" spans="1:26" x14ac:dyDescent="0.25">
      <c r="C41" s="21" t="s">
        <v>157</v>
      </c>
      <c r="K41" s="49">
        <f>SUM(I32:I40)</f>
        <v>0</v>
      </c>
    </row>
    <row r="42" spans="1:26" x14ac:dyDescent="0.25">
      <c r="C42" s="21" t="s">
        <v>158</v>
      </c>
      <c r="K42" s="49">
        <f>SUM(K41:K41)</f>
        <v>0</v>
      </c>
    </row>
    <row r="44" spans="1:26" ht="45" customHeight="1" x14ac:dyDescent="0.25">
      <c r="A44" s="17" t="s">
        <v>106</v>
      </c>
      <c r="B44" s="18" t="s">
        <v>15</v>
      </c>
      <c r="C44" s="59" t="s">
        <v>107</v>
      </c>
      <c r="D44" s="60"/>
      <c r="E44" s="60"/>
      <c r="F44" s="18"/>
      <c r="G44" s="19" t="s">
        <v>127</v>
      </c>
      <c r="H44" s="61">
        <v>1</v>
      </c>
      <c r="I44" s="60"/>
      <c r="J44" s="18" t="str">
        <f>+A44</f>
        <v>FRE6GI01</v>
      </c>
      <c r="K44" s="47">
        <f>ROUND(K59,2)</f>
        <v>0</v>
      </c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x14ac:dyDescent="0.25">
      <c r="A45" s="13" t="s">
        <v>128</v>
      </c>
    </row>
    <row r="46" spans="1:26" x14ac:dyDescent="0.25">
      <c r="A46" t="s">
        <v>159</v>
      </c>
      <c r="B46" t="s">
        <v>130</v>
      </c>
      <c r="C46" t="s">
        <v>160</v>
      </c>
      <c r="D46" s="48">
        <v>0.35</v>
      </c>
      <c r="E46" t="s">
        <v>132</v>
      </c>
      <c r="F46" t="s">
        <v>133</v>
      </c>
      <c r="G46" s="20">
        <f>VLOOKUP(A46,'T-SMP'!$E$10:$F$42,2,0)</f>
        <v>0</v>
      </c>
      <c r="H46" t="s">
        <v>134</v>
      </c>
      <c r="I46" s="20">
        <f>ROUND(D46/H44* G46,5)</f>
        <v>0</v>
      </c>
      <c r="J46" s="20"/>
    </row>
    <row r="47" spans="1:26" x14ac:dyDescent="0.25">
      <c r="A47" t="s">
        <v>135</v>
      </c>
      <c r="B47" t="s">
        <v>130</v>
      </c>
      <c r="C47" t="s">
        <v>136</v>
      </c>
      <c r="D47" s="48">
        <v>0.35</v>
      </c>
      <c r="E47" t="s">
        <v>132</v>
      </c>
      <c r="F47" t="s">
        <v>133</v>
      </c>
      <c r="G47" s="20">
        <f>VLOOKUP(A47,'T-SMP'!$E$10:$F$42,2,0)</f>
        <v>0</v>
      </c>
      <c r="H47" t="s">
        <v>134</v>
      </c>
      <c r="I47" s="20">
        <f>ROUND(D47/H44* G47,5)</f>
        <v>0</v>
      </c>
      <c r="J47" s="20"/>
    </row>
    <row r="48" spans="1:26" x14ac:dyDescent="0.25">
      <c r="C48" s="21" t="s">
        <v>137</v>
      </c>
      <c r="K48" s="20">
        <f>SUM(I46:I47)</f>
        <v>0</v>
      </c>
    </row>
    <row r="49" spans="1:26" x14ac:dyDescent="0.25">
      <c r="A49" s="13" t="s">
        <v>138</v>
      </c>
    </row>
    <row r="50" spans="1:26" x14ac:dyDescent="0.25">
      <c r="A50" t="s">
        <v>161</v>
      </c>
      <c r="B50" t="s">
        <v>130</v>
      </c>
      <c r="C50" t="s">
        <v>162</v>
      </c>
      <c r="D50" s="48">
        <v>0.35</v>
      </c>
      <c r="E50" t="s">
        <v>132</v>
      </c>
      <c r="F50" t="s">
        <v>133</v>
      </c>
      <c r="G50" s="20">
        <f>VLOOKUP(A50,'T-SMP'!$E$10:$F$42,2,0)</f>
        <v>0</v>
      </c>
      <c r="H50" t="s">
        <v>134</v>
      </c>
      <c r="I50" s="20">
        <f>ROUND(D50/H44* G50,5)</f>
        <v>0</v>
      </c>
      <c r="J50" s="20"/>
    </row>
    <row r="51" spans="1:26" x14ac:dyDescent="0.25">
      <c r="A51" t="s">
        <v>139</v>
      </c>
      <c r="B51" t="s">
        <v>130</v>
      </c>
      <c r="C51" t="s">
        <v>140</v>
      </c>
      <c r="D51" s="48">
        <v>0.15</v>
      </c>
      <c r="E51" t="s">
        <v>132</v>
      </c>
      <c r="F51" t="s">
        <v>133</v>
      </c>
      <c r="G51" s="20">
        <f>VLOOKUP(A51,'T-SMP'!$E$10:$F$42,2,0)</f>
        <v>0</v>
      </c>
      <c r="H51" t="s">
        <v>134</v>
      </c>
      <c r="I51" s="20">
        <f>ROUND(D51/H44* G51,5)</f>
        <v>0</v>
      </c>
      <c r="J51" s="20"/>
    </row>
    <row r="52" spans="1:26" x14ac:dyDescent="0.25">
      <c r="C52" s="21" t="s">
        <v>145</v>
      </c>
      <c r="K52" s="20">
        <f>SUM(I50:I51)</f>
        <v>0</v>
      </c>
    </row>
    <row r="53" spans="1:26" x14ac:dyDescent="0.25">
      <c r="A53" s="13" t="s">
        <v>146</v>
      </c>
    </row>
    <row r="54" spans="1:26" ht="60" x14ac:dyDescent="0.25">
      <c r="A54" t="s">
        <v>163</v>
      </c>
      <c r="B54" t="s">
        <v>150</v>
      </c>
      <c r="C54" s="29" t="s">
        <v>164</v>
      </c>
      <c r="D54" s="48">
        <v>0.02</v>
      </c>
      <c r="F54" t="s">
        <v>133</v>
      </c>
      <c r="G54" s="20">
        <f>VLOOKUP(A54,'T-SMP'!$E$10:$F$42,2,0)</f>
        <v>0</v>
      </c>
      <c r="H54" t="s">
        <v>134</v>
      </c>
      <c r="I54" s="20">
        <f>ROUND(D54* G54,5)</f>
        <v>0</v>
      </c>
      <c r="J54" s="20"/>
    </row>
    <row r="55" spans="1:26" x14ac:dyDescent="0.25">
      <c r="C55" s="21" t="s">
        <v>154</v>
      </c>
      <c r="K55" s="20">
        <f>SUM(I54:I54)</f>
        <v>0</v>
      </c>
    </row>
    <row r="57" spans="1:26" x14ac:dyDescent="0.25">
      <c r="C57" s="21" t="s">
        <v>155</v>
      </c>
      <c r="G57">
        <v>1.5</v>
      </c>
      <c r="H57" t="s">
        <v>156</v>
      </c>
      <c r="I57">
        <f>ROUND(G57/100*K48,5)</f>
        <v>0</v>
      </c>
    </row>
    <row r="58" spans="1:26" x14ac:dyDescent="0.25">
      <c r="C58" s="21" t="s">
        <v>157</v>
      </c>
      <c r="K58" s="49">
        <f>SUM(I45:I57)</f>
        <v>0</v>
      </c>
    </row>
    <row r="59" spans="1:26" x14ac:dyDescent="0.25">
      <c r="C59" s="21" t="s">
        <v>158</v>
      </c>
      <c r="K59" s="49">
        <f>SUM(K58:K58)</f>
        <v>0</v>
      </c>
    </row>
    <row r="61" spans="1:26" ht="45" customHeight="1" x14ac:dyDescent="0.25">
      <c r="A61" s="17" t="s">
        <v>108</v>
      </c>
      <c r="B61" s="18" t="s">
        <v>15</v>
      </c>
      <c r="C61" s="59" t="s">
        <v>109</v>
      </c>
      <c r="D61" s="60"/>
      <c r="E61" s="60"/>
      <c r="F61" s="18"/>
      <c r="G61" s="19" t="s">
        <v>127</v>
      </c>
      <c r="H61" s="61">
        <v>1</v>
      </c>
      <c r="I61" s="60"/>
      <c r="J61" s="18" t="str">
        <f>+A61</f>
        <v>FRE6GI02</v>
      </c>
      <c r="K61" s="47">
        <f>ROUND(K77,2)</f>
        <v>0</v>
      </c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x14ac:dyDescent="0.25">
      <c r="A62" s="13" t="s">
        <v>128</v>
      </c>
    </row>
    <row r="63" spans="1:26" x14ac:dyDescent="0.25">
      <c r="A63" t="s">
        <v>159</v>
      </c>
      <c r="B63" t="s">
        <v>130</v>
      </c>
      <c r="C63" t="s">
        <v>160</v>
      </c>
      <c r="D63" s="48">
        <v>1</v>
      </c>
      <c r="E63" t="s">
        <v>132</v>
      </c>
      <c r="F63" t="s">
        <v>133</v>
      </c>
      <c r="G63" s="20">
        <f>VLOOKUP(A63,'T-SMP'!$E$10:$F$42,2,0)</f>
        <v>0</v>
      </c>
      <c r="H63" t="s">
        <v>134</v>
      </c>
      <c r="I63" s="20">
        <f>ROUND(D63/H61* G63,5)</f>
        <v>0</v>
      </c>
      <c r="J63" s="20"/>
    </row>
    <row r="64" spans="1:26" x14ac:dyDescent="0.25">
      <c r="A64" t="s">
        <v>135</v>
      </c>
      <c r="B64" t="s">
        <v>130</v>
      </c>
      <c r="C64" t="s">
        <v>136</v>
      </c>
      <c r="D64" s="48">
        <v>0.5</v>
      </c>
      <c r="E64" t="s">
        <v>132</v>
      </c>
      <c r="F64" t="s">
        <v>133</v>
      </c>
      <c r="G64" s="20">
        <f>VLOOKUP(A64,'T-SMP'!$E$10:$F$42,2,0)</f>
        <v>0</v>
      </c>
      <c r="H64" t="s">
        <v>134</v>
      </c>
      <c r="I64" s="20">
        <f>ROUND(D64/H61* G64,5)</f>
        <v>0</v>
      </c>
      <c r="J64" s="20"/>
    </row>
    <row r="65" spans="1:26" x14ac:dyDescent="0.25">
      <c r="C65" s="21" t="s">
        <v>137</v>
      </c>
      <c r="K65" s="20">
        <f>SUM(I63:I64)</f>
        <v>0</v>
      </c>
    </row>
    <row r="66" spans="1:26" x14ac:dyDescent="0.25">
      <c r="A66" s="13" t="s">
        <v>138</v>
      </c>
    </row>
    <row r="67" spans="1:26" x14ac:dyDescent="0.25">
      <c r="A67" t="s">
        <v>165</v>
      </c>
      <c r="B67" t="s">
        <v>130</v>
      </c>
      <c r="C67" t="s">
        <v>166</v>
      </c>
      <c r="D67" s="48">
        <v>1</v>
      </c>
      <c r="E67" t="s">
        <v>132</v>
      </c>
      <c r="F67" t="s">
        <v>133</v>
      </c>
      <c r="G67" s="20">
        <f>VLOOKUP(A67,'T-SMP'!$E$10:$F$42,2,0)</f>
        <v>0</v>
      </c>
      <c r="H67" t="s">
        <v>134</v>
      </c>
      <c r="I67" s="20">
        <f>ROUND(D67/H61* G67,5)</f>
        <v>0</v>
      </c>
      <c r="J67" s="20"/>
    </row>
    <row r="68" spans="1:26" x14ac:dyDescent="0.25">
      <c r="A68" t="s">
        <v>161</v>
      </c>
      <c r="B68" t="s">
        <v>130</v>
      </c>
      <c r="C68" t="s">
        <v>162</v>
      </c>
      <c r="D68" s="48">
        <v>1</v>
      </c>
      <c r="E68" t="s">
        <v>132</v>
      </c>
      <c r="F68" t="s">
        <v>133</v>
      </c>
      <c r="G68" s="20">
        <f>VLOOKUP(A68,'T-SMP'!$E$10:$F$42,2,0)</f>
        <v>0</v>
      </c>
      <c r="H68" t="s">
        <v>134</v>
      </c>
      <c r="I68" s="20">
        <f>ROUND(D68/H61* G68,5)</f>
        <v>0</v>
      </c>
      <c r="J68" s="20"/>
    </row>
    <row r="69" spans="1:26" x14ac:dyDescent="0.25">
      <c r="A69" t="s">
        <v>139</v>
      </c>
      <c r="B69" t="s">
        <v>130</v>
      </c>
      <c r="C69" t="s">
        <v>140</v>
      </c>
      <c r="D69" s="48">
        <v>0.08</v>
      </c>
      <c r="E69" t="s">
        <v>132</v>
      </c>
      <c r="F69" t="s">
        <v>133</v>
      </c>
      <c r="G69" s="20">
        <f>VLOOKUP(A69,'T-SMP'!$E$10:$F$42,2,0)</f>
        <v>0</v>
      </c>
      <c r="H69" t="s">
        <v>134</v>
      </c>
      <c r="I69" s="20">
        <f>ROUND(D69/H61* G69,5)</f>
        <v>0</v>
      </c>
      <c r="J69" s="20"/>
    </row>
    <row r="70" spans="1:26" x14ac:dyDescent="0.25">
      <c r="C70" s="21" t="s">
        <v>145</v>
      </c>
      <c r="K70" s="20">
        <f>SUM(I67:I69)</f>
        <v>0</v>
      </c>
    </row>
    <row r="71" spans="1:26" x14ac:dyDescent="0.25">
      <c r="A71" s="13" t="s">
        <v>146</v>
      </c>
    </row>
    <row r="72" spans="1:26" ht="60" x14ac:dyDescent="0.25">
      <c r="A72" t="s">
        <v>163</v>
      </c>
      <c r="B72" t="s">
        <v>150</v>
      </c>
      <c r="C72" s="29" t="s">
        <v>164</v>
      </c>
      <c r="D72" s="48">
        <v>0.02</v>
      </c>
      <c r="F72" t="s">
        <v>133</v>
      </c>
      <c r="G72" s="20">
        <f>VLOOKUP(A72,'T-SMP'!$E$10:$F$42,2,0)</f>
        <v>0</v>
      </c>
      <c r="H72" t="s">
        <v>134</v>
      </c>
      <c r="I72" s="20">
        <f>ROUND(D72* G72,5)</f>
        <v>0</v>
      </c>
      <c r="J72" s="20"/>
    </row>
    <row r="73" spans="1:26" x14ac:dyDescent="0.25">
      <c r="C73" s="21" t="s">
        <v>154</v>
      </c>
      <c r="K73" s="20">
        <f>SUM(I72:I72)</f>
        <v>0</v>
      </c>
    </row>
    <row r="75" spans="1:26" x14ac:dyDescent="0.25">
      <c r="C75" s="21" t="s">
        <v>155</v>
      </c>
      <c r="G75">
        <v>1.5</v>
      </c>
      <c r="H75" t="s">
        <v>156</v>
      </c>
      <c r="I75">
        <f>ROUND(G75/100*K65,5)</f>
        <v>0</v>
      </c>
    </row>
    <row r="76" spans="1:26" x14ac:dyDescent="0.25">
      <c r="C76" s="21" t="s">
        <v>157</v>
      </c>
      <c r="K76" s="49">
        <f>SUM(I62:I75)</f>
        <v>0</v>
      </c>
    </row>
    <row r="77" spans="1:26" x14ac:dyDescent="0.25">
      <c r="C77" s="21" t="s">
        <v>158</v>
      </c>
      <c r="K77" s="49">
        <f>SUM(K76:K76)</f>
        <v>0</v>
      </c>
    </row>
    <row r="79" spans="1:26" ht="45" customHeight="1" x14ac:dyDescent="0.25">
      <c r="A79" s="17" t="s">
        <v>110</v>
      </c>
      <c r="B79" s="18" t="s">
        <v>15</v>
      </c>
      <c r="C79" s="59" t="s">
        <v>111</v>
      </c>
      <c r="D79" s="60"/>
      <c r="E79" s="60"/>
      <c r="F79" s="18"/>
      <c r="G79" s="19" t="s">
        <v>127</v>
      </c>
      <c r="H79" s="61">
        <v>1</v>
      </c>
      <c r="I79" s="60"/>
      <c r="J79" s="18" t="str">
        <f>+A79</f>
        <v>FRE6GI04</v>
      </c>
      <c r="K79" s="47">
        <f>ROUND(K95,2)</f>
        <v>0</v>
      </c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x14ac:dyDescent="0.25">
      <c r="A80" s="13" t="s">
        <v>128</v>
      </c>
    </row>
    <row r="81" spans="1:11" x14ac:dyDescent="0.25">
      <c r="A81" t="s">
        <v>135</v>
      </c>
      <c r="B81" t="s">
        <v>130</v>
      </c>
      <c r="C81" t="s">
        <v>136</v>
      </c>
      <c r="D81" s="48">
        <v>0.9</v>
      </c>
      <c r="E81" t="s">
        <v>132</v>
      </c>
      <c r="F81" t="s">
        <v>133</v>
      </c>
      <c r="G81" s="20">
        <f>VLOOKUP(A81,'T-SMP'!$E$10:$F$42,2,0)</f>
        <v>0</v>
      </c>
      <c r="H81" t="s">
        <v>134</v>
      </c>
      <c r="I81" s="20">
        <f>ROUND(D81/H79* G81,5)</f>
        <v>0</v>
      </c>
      <c r="J81" s="20"/>
    </row>
    <row r="82" spans="1:11" x14ac:dyDescent="0.25">
      <c r="A82" t="s">
        <v>159</v>
      </c>
      <c r="B82" t="s">
        <v>130</v>
      </c>
      <c r="C82" t="s">
        <v>160</v>
      </c>
      <c r="D82" s="48">
        <v>1.5</v>
      </c>
      <c r="E82" t="s">
        <v>132</v>
      </c>
      <c r="F82" t="s">
        <v>133</v>
      </c>
      <c r="G82" s="20">
        <f>VLOOKUP(A82,'T-SMP'!$E$10:$F$42,2,0)</f>
        <v>0</v>
      </c>
      <c r="H82" t="s">
        <v>134</v>
      </c>
      <c r="I82" s="20">
        <f>ROUND(D82/H79* G82,5)</f>
        <v>0</v>
      </c>
      <c r="J82" s="20"/>
    </row>
    <row r="83" spans="1:11" x14ac:dyDescent="0.25">
      <c r="C83" s="21" t="s">
        <v>137</v>
      </c>
      <c r="K83" s="20">
        <f>SUM(I81:I82)</f>
        <v>0</v>
      </c>
    </row>
    <row r="84" spans="1:11" x14ac:dyDescent="0.25">
      <c r="A84" s="13" t="s">
        <v>138</v>
      </c>
    </row>
    <row r="85" spans="1:11" x14ac:dyDescent="0.25">
      <c r="A85" t="s">
        <v>139</v>
      </c>
      <c r="B85" t="s">
        <v>130</v>
      </c>
      <c r="C85" t="s">
        <v>140</v>
      </c>
      <c r="D85" s="48">
        <v>0.5</v>
      </c>
      <c r="E85" t="s">
        <v>132</v>
      </c>
      <c r="F85" t="s">
        <v>133</v>
      </c>
      <c r="G85" s="20">
        <f>VLOOKUP(A85,'T-SMP'!$E$10:$F$42,2,0)</f>
        <v>0</v>
      </c>
      <c r="H85" t="s">
        <v>134</v>
      </c>
      <c r="I85" s="20">
        <f>ROUND(D85/H79* G85,5)</f>
        <v>0</v>
      </c>
      <c r="J85" s="20"/>
    </row>
    <row r="86" spans="1:11" x14ac:dyDescent="0.25">
      <c r="A86" t="s">
        <v>161</v>
      </c>
      <c r="B86" t="s">
        <v>130</v>
      </c>
      <c r="C86" t="s">
        <v>162</v>
      </c>
      <c r="D86" s="48">
        <v>2</v>
      </c>
      <c r="E86" t="s">
        <v>132</v>
      </c>
      <c r="F86" t="s">
        <v>133</v>
      </c>
      <c r="G86" s="20">
        <f>VLOOKUP(A86,'T-SMP'!$E$10:$F$42,2,0)</f>
        <v>0</v>
      </c>
      <c r="H86" t="s">
        <v>134</v>
      </c>
      <c r="I86" s="20">
        <f>ROUND(D86/H79* G86,5)</f>
        <v>0</v>
      </c>
      <c r="J86" s="20"/>
    </row>
    <row r="87" spans="1:11" ht="45" x14ac:dyDescent="0.25">
      <c r="A87" t="s">
        <v>167</v>
      </c>
      <c r="B87" t="s">
        <v>130</v>
      </c>
      <c r="C87" s="29" t="s">
        <v>168</v>
      </c>
      <c r="D87" s="48">
        <v>1</v>
      </c>
      <c r="E87" t="s">
        <v>132</v>
      </c>
      <c r="F87" t="s">
        <v>133</v>
      </c>
      <c r="G87" s="20">
        <f>VLOOKUP(A87,'T-SMP'!$E$10:$F$42,2,0)</f>
        <v>0</v>
      </c>
      <c r="H87" t="s">
        <v>134</v>
      </c>
      <c r="I87" s="20">
        <f>ROUND(D87/H79* G87,5)</f>
        <v>0</v>
      </c>
      <c r="J87" s="20"/>
    </row>
    <row r="88" spans="1:11" x14ac:dyDescent="0.25">
      <c r="C88" s="21" t="s">
        <v>145</v>
      </c>
      <c r="K88" s="20">
        <f>SUM(I85:I87)</f>
        <v>0</v>
      </c>
    </row>
    <row r="89" spans="1:11" x14ac:dyDescent="0.25">
      <c r="A89" s="13" t="s">
        <v>146</v>
      </c>
    </row>
    <row r="90" spans="1:11" ht="60" x14ac:dyDescent="0.25">
      <c r="A90" t="s">
        <v>163</v>
      </c>
      <c r="B90" t="s">
        <v>150</v>
      </c>
      <c r="C90" s="29" t="s">
        <v>164</v>
      </c>
      <c r="D90" s="48">
        <v>0.5</v>
      </c>
      <c r="F90" t="s">
        <v>133</v>
      </c>
      <c r="G90" s="20">
        <f>VLOOKUP(A90,'T-SMP'!$E$10:$F$42,2,0)</f>
        <v>0</v>
      </c>
      <c r="H90" t="s">
        <v>134</v>
      </c>
      <c r="I90" s="20">
        <f>ROUND(D90* G90,5)</f>
        <v>0</v>
      </c>
      <c r="J90" s="20"/>
    </row>
    <row r="91" spans="1:11" x14ac:dyDescent="0.25">
      <c r="C91" s="21" t="s">
        <v>154</v>
      </c>
      <c r="K91" s="20">
        <f>SUM(I90:I90)</f>
        <v>0</v>
      </c>
    </row>
    <row r="93" spans="1:11" x14ac:dyDescent="0.25">
      <c r="C93" s="21" t="s">
        <v>155</v>
      </c>
      <c r="G93">
        <v>1.5</v>
      </c>
      <c r="H93" t="s">
        <v>156</v>
      </c>
      <c r="I93">
        <f>ROUND(G93/100*K83,5)</f>
        <v>0</v>
      </c>
    </row>
    <row r="94" spans="1:11" x14ac:dyDescent="0.25">
      <c r="C94" s="21" t="s">
        <v>157</v>
      </c>
      <c r="K94" s="49">
        <f>SUM(I80:I93)</f>
        <v>0</v>
      </c>
    </row>
    <row r="95" spans="1:11" x14ac:dyDescent="0.25">
      <c r="C95" s="21" t="s">
        <v>158</v>
      </c>
      <c r="K95" s="49">
        <f>SUM(K94:K94)</f>
        <v>0</v>
      </c>
    </row>
    <row r="97" spans="1:26" ht="45" customHeight="1" x14ac:dyDescent="0.25">
      <c r="A97" s="17" t="s">
        <v>112</v>
      </c>
      <c r="B97" s="18" t="s">
        <v>15</v>
      </c>
      <c r="C97" s="59" t="s">
        <v>113</v>
      </c>
      <c r="D97" s="60"/>
      <c r="E97" s="60"/>
      <c r="F97" s="18"/>
      <c r="G97" s="19" t="s">
        <v>127</v>
      </c>
      <c r="H97" s="61">
        <v>1</v>
      </c>
      <c r="I97" s="60"/>
      <c r="J97" s="18" t="str">
        <f>+A97</f>
        <v>FRE6GI05</v>
      </c>
      <c r="K97" s="47">
        <f>ROUND(K113,2)</f>
        <v>0</v>
      </c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x14ac:dyDescent="0.25">
      <c r="A98" s="13" t="s">
        <v>128</v>
      </c>
    </row>
    <row r="99" spans="1:26" x14ac:dyDescent="0.25">
      <c r="A99" t="s">
        <v>159</v>
      </c>
      <c r="B99" t="s">
        <v>130</v>
      </c>
      <c r="C99" t="s">
        <v>160</v>
      </c>
      <c r="D99" s="48">
        <v>2</v>
      </c>
      <c r="E99" t="s">
        <v>132</v>
      </c>
      <c r="F99" t="s">
        <v>133</v>
      </c>
      <c r="G99" s="20">
        <f>VLOOKUP(A99,'T-SMP'!$E$10:$F$42,2,0)</f>
        <v>0</v>
      </c>
      <c r="H99" t="s">
        <v>134</v>
      </c>
      <c r="I99" s="20">
        <f>ROUND(D99/H97* G99,5)</f>
        <v>0</v>
      </c>
      <c r="J99" s="20"/>
    </row>
    <row r="100" spans="1:26" x14ac:dyDescent="0.25">
      <c r="A100" t="s">
        <v>135</v>
      </c>
      <c r="B100" t="s">
        <v>130</v>
      </c>
      <c r="C100" t="s">
        <v>136</v>
      </c>
      <c r="D100" s="48">
        <v>1.3</v>
      </c>
      <c r="E100" t="s">
        <v>132</v>
      </c>
      <c r="F100" t="s">
        <v>133</v>
      </c>
      <c r="G100" s="20">
        <f>VLOOKUP(A100,'T-SMP'!$E$10:$F$42,2,0)</f>
        <v>0</v>
      </c>
      <c r="H100" t="s">
        <v>134</v>
      </c>
      <c r="I100" s="20">
        <f>ROUND(D100/H97* G100,5)</f>
        <v>0</v>
      </c>
      <c r="J100" s="20"/>
    </row>
    <row r="101" spans="1:26" x14ac:dyDescent="0.25">
      <c r="C101" s="21" t="s">
        <v>137</v>
      </c>
      <c r="K101" s="20">
        <f>SUM(I99:I100)</f>
        <v>0</v>
      </c>
    </row>
    <row r="102" spans="1:26" x14ac:dyDescent="0.25">
      <c r="A102" s="13" t="s">
        <v>138</v>
      </c>
    </row>
    <row r="103" spans="1:26" ht="45" x14ac:dyDescent="0.25">
      <c r="A103" t="s">
        <v>167</v>
      </c>
      <c r="B103" t="s">
        <v>130</v>
      </c>
      <c r="C103" s="29" t="s">
        <v>168</v>
      </c>
      <c r="D103" s="48">
        <v>2</v>
      </c>
      <c r="E103" t="s">
        <v>132</v>
      </c>
      <c r="F103" t="s">
        <v>133</v>
      </c>
      <c r="G103" s="20">
        <f>VLOOKUP(A103,'T-SMP'!$E$10:$F$42,2,0)</f>
        <v>0</v>
      </c>
      <c r="H103" t="s">
        <v>134</v>
      </c>
      <c r="I103" s="20">
        <f>ROUND(D103/H97* G103,5)</f>
        <v>0</v>
      </c>
      <c r="J103" s="20"/>
    </row>
    <row r="104" spans="1:26" x14ac:dyDescent="0.25">
      <c r="A104" t="s">
        <v>169</v>
      </c>
      <c r="B104" t="s">
        <v>130</v>
      </c>
      <c r="C104" t="s">
        <v>170</v>
      </c>
      <c r="D104" s="48">
        <v>1</v>
      </c>
      <c r="E104" t="s">
        <v>132</v>
      </c>
      <c r="F104" t="s">
        <v>133</v>
      </c>
      <c r="G104" s="20">
        <f>VLOOKUP(A104,'T-SMP'!$E$10:$F$42,2,0)</f>
        <v>0</v>
      </c>
      <c r="H104" t="s">
        <v>134</v>
      </c>
      <c r="I104" s="20">
        <f>ROUND(D104/H97* G104,5)</f>
        <v>0</v>
      </c>
      <c r="J104" s="20"/>
    </row>
    <row r="105" spans="1:26" x14ac:dyDescent="0.25">
      <c r="A105" t="s">
        <v>161</v>
      </c>
      <c r="B105" t="s">
        <v>130</v>
      </c>
      <c r="C105" t="s">
        <v>162</v>
      </c>
      <c r="D105" s="48">
        <v>2</v>
      </c>
      <c r="E105" t="s">
        <v>132</v>
      </c>
      <c r="F105" t="s">
        <v>133</v>
      </c>
      <c r="G105" s="20">
        <f>VLOOKUP(A105,'T-SMP'!$E$10:$F$42,2,0)</f>
        <v>0</v>
      </c>
      <c r="H105" t="s">
        <v>134</v>
      </c>
      <c r="I105" s="20">
        <f>ROUND(D105/H97* G105,5)</f>
        <v>0</v>
      </c>
      <c r="J105" s="20"/>
    </row>
    <row r="106" spans="1:26" x14ac:dyDescent="0.25">
      <c r="C106" s="21" t="s">
        <v>145</v>
      </c>
      <c r="K106" s="20">
        <f>SUM(I103:I105)</f>
        <v>0</v>
      </c>
    </row>
    <row r="107" spans="1:26" x14ac:dyDescent="0.25">
      <c r="A107" s="13" t="s">
        <v>146</v>
      </c>
    </row>
    <row r="108" spans="1:26" ht="60" x14ac:dyDescent="0.25">
      <c r="A108" t="s">
        <v>163</v>
      </c>
      <c r="B108" t="s">
        <v>150</v>
      </c>
      <c r="C108" s="29" t="s">
        <v>164</v>
      </c>
      <c r="D108" s="48">
        <v>0.5</v>
      </c>
      <c r="F108" t="s">
        <v>133</v>
      </c>
      <c r="G108" s="20">
        <f>VLOOKUP(A108,'T-SMP'!$E$10:$F$42,2,0)</f>
        <v>0</v>
      </c>
      <c r="H108" t="s">
        <v>134</v>
      </c>
      <c r="I108" s="20">
        <f>ROUND(D108* G108,5)</f>
        <v>0</v>
      </c>
      <c r="J108" s="20"/>
    </row>
    <row r="109" spans="1:26" x14ac:dyDescent="0.25">
      <c r="C109" s="21" t="s">
        <v>154</v>
      </c>
      <c r="K109" s="20">
        <f>SUM(I108:I108)</f>
        <v>0</v>
      </c>
    </row>
    <row r="111" spans="1:26" x14ac:dyDescent="0.25">
      <c r="C111" s="21" t="s">
        <v>155</v>
      </c>
      <c r="G111">
        <v>1.5</v>
      </c>
      <c r="H111" t="s">
        <v>156</v>
      </c>
      <c r="I111">
        <f>ROUND(G111/100*K101,5)</f>
        <v>0</v>
      </c>
    </row>
    <row r="112" spans="1:26" x14ac:dyDescent="0.25">
      <c r="C112" s="21" t="s">
        <v>157</v>
      </c>
      <c r="K112" s="49">
        <f>SUM(I98:I111)</f>
        <v>0</v>
      </c>
    </row>
    <row r="113" spans="1:26" x14ac:dyDescent="0.25">
      <c r="C113" s="21" t="s">
        <v>158</v>
      </c>
      <c r="K113" s="49">
        <f>SUM(K112:K112)</f>
        <v>0</v>
      </c>
    </row>
    <row r="115" spans="1:26" ht="45" customHeight="1" x14ac:dyDescent="0.25">
      <c r="A115" s="17" t="s">
        <v>19</v>
      </c>
      <c r="B115" s="18" t="s">
        <v>15</v>
      </c>
      <c r="C115" s="59" t="s">
        <v>20</v>
      </c>
      <c r="D115" s="60"/>
      <c r="E115" s="60"/>
      <c r="F115" s="18"/>
      <c r="G115" s="19" t="s">
        <v>127</v>
      </c>
      <c r="H115" s="61">
        <v>1</v>
      </c>
      <c r="I115" s="60"/>
      <c r="J115" s="18" t="str">
        <f>+A115</f>
        <v>FRF11230</v>
      </c>
      <c r="K115" s="47">
        <f>ROUND(K125,2)</f>
        <v>0</v>
      </c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x14ac:dyDescent="0.25">
      <c r="A116" s="13" t="s">
        <v>128</v>
      </c>
    </row>
    <row r="117" spans="1:26" x14ac:dyDescent="0.25">
      <c r="A117" t="s">
        <v>135</v>
      </c>
      <c r="B117" t="s">
        <v>130</v>
      </c>
      <c r="C117" t="s">
        <v>136</v>
      </c>
      <c r="D117" s="48">
        <v>0.02</v>
      </c>
      <c r="E117" t="s">
        <v>132</v>
      </c>
      <c r="F117" t="s">
        <v>133</v>
      </c>
      <c r="G117" s="20">
        <f>VLOOKUP(A117,'T-SMP'!$E$10:$F$42,2,0)</f>
        <v>0</v>
      </c>
      <c r="H117" t="s">
        <v>134</v>
      </c>
      <c r="I117" s="20">
        <f>ROUND(D117/H115* G117,5)</f>
        <v>0</v>
      </c>
      <c r="J117" s="20"/>
    </row>
    <row r="118" spans="1:26" x14ac:dyDescent="0.25">
      <c r="C118" s="21" t="s">
        <v>137</v>
      </c>
      <c r="K118" s="20">
        <f>SUM(I117:I117)</f>
        <v>0</v>
      </c>
    </row>
    <row r="119" spans="1:26" x14ac:dyDescent="0.25">
      <c r="A119" s="13" t="s">
        <v>146</v>
      </c>
    </row>
    <row r="120" spans="1:26" x14ac:dyDescent="0.25">
      <c r="A120" t="s">
        <v>147</v>
      </c>
      <c r="B120" t="s">
        <v>48</v>
      </c>
      <c r="C120" t="s">
        <v>148</v>
      </c>
      <c r="D120" s="48">
        <v>0.01</v>
      </c>
      <c r="F120" t="s">
        <v>133</v>
      </c>
      <c r="G120" s="20">
        <f>VLOOKUP(A120,'T-SMP'!$E$10:$F$42,2,0)</f>
        <v>0</v>
      </c>
      <c r="H120" t="s">
        <v>134</v>
      </c>
      <c r="I120" s="20">
        <f>ROUND(D120* G120,5)</f>
        <v>0</v>
      </c>
      <c r="J120" s="20"/>
    </row>
    <row r="121" spans="1:26" x14ac:dyDescent="0.25">
      <c r="C121" s="21" t="s">
        <v>154</v>
      </c>
      <c r="K121" s="20">
        <f>SUM(I120:I120)</f>
        <v>0</v>
      </c>
    </row>
    <row r="123" spans="1:26" x14ac:dyDescent="0.25">
      <c r="C123" s="21" t="s">
        <v>155</v>
      </c>
      <c r="G123">
        <v>1.5</v>
      </c>
      <c r="H123" t="s">
        <v>156</v>
      </c>
      <c r="I123">
        <f>ROUND(G123/100*K118,5)</f>
        <v>0</v>
      </c>
    </row>
    <row r="124" spans="1:26" x14ac:dyDescent="0.25">
      <c r="C124" s="21" t="s">
        <v>157</v>
      </c>
      <c r="K124" s="49">
        <f>SUM(I116:I123)</f>
        <v>0</v>
      </c>
    </row>
    <row r="125" spans="1:26" x14ac:dyDescent="0.25">
      <c r="C125" s="21" t="s">
        <v>158</v>
      </c>
      <c r="K125" s="49">
        <f>SUM(K124:K124)</f>
        <v>0</v>
      </c>
    </row>
    <row r="127" spans="1:26" ht="45" customHeight="1" x14ac:dyDescent="0.25">
      <c r="A127" s="17" t="s">
        <v>118</v>
      </c>
      <c r="B127" s="18" t="s">
        <v>15</v>
      </c>
      <c r="C127" s="59" t="s">
        <v>119</v>
      </c>
      <c r="D127" s="60"/>
      <c r="E127" s="60"/>
      <c r="F127" s="18"/>
      <c r="G127" s="19" t="s">
        <v>127</v>
      </c>
      <c r="H127" s="61">
        <v>1</v>
      </c>
      <c r="I127" s="60"/>
      <c r="J127" s="18" t="str">
        <f>+A127</f>
        <v>FRF13195</v>
      </c>
      <c r="K127" s="47">
        <f>ROUND(K140,2)</f>
        <v>0</v>
      </c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x14ac:dyDescent="0.25">
      <c r="A128" s="13" t="s">
        <v>128</v>
      </c>
    </row>
    <row r="129" spans="1:26" x14ac:dyDescent="0.25">
      <c r="A129" t="s">
        <v>135</v>
      </c>
      <c r="B129" t="s">
        <v>130</v>
      </c>
      <c r="C129" t="s">
        <v>136</v>
      </c>
      <c r="D129" s="48">
        <v>0.03</v>
      </c>
      <c r="E129" t="s">
        <v>132</v>
      </c>
      <c r="F129" t="s">
        <v>133</v>
      </c>
      <c r="G129" s="20">
        <f>VLOOKUP(A129,'T-SMP'!$E$10:$F$42,2,0)</f>
        <v>0</v>
      </c>
      <c r="H129" t="s">
        <v>134</v>
      </c>
      <c r="I129" s="20">
        <f>ROUND(D129/H127* G129,5)</f>
        <v>0</v>
      </c>
      <c r="J129" s="20"/>
    </row>
    <row r="130" spans="1:26" x14ac:dyDescent="0.25">
      <c r="C130" s="21" t="s">
        <v>137</v>
      </c>
      <c r="K130" s="20">
        <f>SUM(I129:I129)</f>
        <v>0</v>
      </c>
    </row>
    <row r="131" spans="1:26" x14ac:dyDescent="0.25">
      <c r="A131" s="13" t="s">
        <v>138</v>
      </c>
    </row>
    <row r="132" spans="1:26" x14ac:dyDescent="0.25">
      <c r="A132" t="s">
        <v>141</v>
      </c>
      <c r="B132" t="s">
        <v>130</v>
      </c>
      <c r="C132" t="s">
        <v>142</v>
      </c>
      <c r="D132" s="48">
        <v>0.03</v>
      </c>
      <c r="E132" t="s">
        <v>132</v>
      </c>
      <c r="F132" t="s">
        <v>133</v>
      </c>
      <c r="G132" s="20">
        <f>VLOOKUP(A132,'T-SMP'!$E$10:$F$42,2,0)</f>
        <v>0</v>
      </c>
      <c r="H132" t="s">
        <v>134</v>
      </c>
      <c r="I132" s="20">
        <f>ROUND(D132/H127* G132,5)</f>
        <v>0</v>
      </c>
      <c r="J132" s="20"/>
    </row>
    <row r="133" spans="1:26" x14ac:dyDescent="0.25">
      <c r="C133" s="21" t="s">
        <v>145</v>
      </c>
      <c r="K133" s="20">
        <f>SUM(I132:I132)</f>
        <v>0</v>
      </c>
    </row>
    <row r="134" spans="1:26" x14ac:dyDescent="0.25">
      <c r="A134" s="13" t="s">
        <v>146</v>
      </c>
    </row>
    <row r="135" spans="1:26" x14ac:dyDescent="0.25">
      <c r="A135" t="s">
        <v>147</v>
      </c>
      <c r="B135" t="s">
        <v>48</v>
      </c>
      <c r="C135" t="s">
        <v>148</v>
      </c>
      <c r="D135" s="48">
        <v>0.03</v>
      </c>
      <c r="F135" t="s">
        <v>133</v>
      </c>
      <c r="G135" s="20">
        <f>VLOOKUP(A135,'T-SMP'!$E$10:$F$42,2,0)</f>
        <v>0</v>
      </c>
      <c r="H135" t="s">
        <v>134</v>
      </c>
      <c r="I135" s="20">
        <f>ROUND(D135* G135,5)</f>
        <v>0</v>
      </c>
      <c r="J135" s="20"/>
    </row>
    <row r="136" spans="1:26" x14ac:dyDescent="0.25">
      <c r="C136" s="21" t="s">
        <v>154</v>
      </c>
      <c r="K136" s="20">
        <f>SUM(I135:I135)</f>
        <v>0</v>
      </c>
    </row>
    <row r="138" spans="1:26" x14ac:dyDescent="0.25">
      <c r="C138" s="21" t="s">
        <v>155</v>
      </c>
      <c r="G138">
        <v>1.5</v>
      </c>
      <c r="H138" t="s">
        <v>156</v>
      </c>
      <c r="I138">
        <f>ROUND(G138/100*K130,5)</f>
        <v>0</v>
      </c>
    </row>
    <row r="139" spans="1:26" x14ac:dyDescent="0.25">
      <c r="C139" s="21" t="s">
        <v>157</v>
      </c>
      <c r="K139" s="49">
        <f>SUM(I128:I138)</f>
        <v>0</v>
      </c>
    </row>
    <row r="140" spans="1:26" x14ac:dyDescent="0.25">
      <c r="C140" s="21" t="s">
        <v>158</v>
      </c>
      <c r="K140" s="49">
        <f>SUM(K139:K139)</f>
        <v>0</v>
      </c>
    </row>
    <row r="142" spans="1:26" ht="45" customHeight="1" x14ac:dyDescent="0.25">
      <c r="A142" s="17" t="s">
        <v>120</v>
      </c>
      <c r="B142" s="18" t="s">
        <v>15</v>
      </c>
      <c r="C142" s="59" t="s">
        <v>121</v>
      </c>
      <c r="D142" s="60"/>
      <c r="E142" s="60"/>
      <c r="F142" s="18"/>
      <c r="G142" s="19" t="s">
        <v>127</v>
      </c>
      <c r="H142" s="61">
        <v>1</v>
      </c>
      <c r="I142" s="60"/>
      <c r="J142" s="18" t="str">
        <f>+A142</f>
        <v>FRZ22813</v>
      </c>
      <c r="K142" s="47">
        <f>ROUND(K154,2)</f>
        <v>0</v>
      </c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x14ac:dyDescent="0.25">
      <c r="A143" s="13" t="s">
        <v>128</v>
      </c>
    </row>
    <row r="144" spans="1:26" x14ac:dyDescent="0.25">
      <c r="A144" t="s">
        <v>135</v>
      </c>
      <c r="B144" t="s">
        <v>130</v>
      </c>
      <c r="C144" t="s">
        <v>136</v>
      </c>
      <c r="D144" s="48">
        <v>0.22800000000000001</v>
      </c>
      <c r="E144" t="s">
        <v>132</v>
      </c>
      <c r="F144" t="s">
        <v>133</v>
      </c>
      <c r="G144" s="20">
        <f>VLOOKUP(A144,'T-SMP'!$E$10:$F$42,2,0)</f>
        <v>0</v>
      </c>
      <c r="H144" t="s">
        <v>134</v>
      </c>
      <c r="I144" s="20">
        <f>ROUND(D144/H142* G144,5)</f>
        <v>0</v>
      </c>
      <c r="J144" s="20"/>
    </row>
    <row r="145" spans="1:26" x14ac:dyDescent="0.25">
      <c r="A145" t="s">
        <v>129</v>
      </c>
      <c r="B145" t="s">
        <v>130</v>
      </c>
      <c r="C145" t="s">
        <v>131</v>
      </c>
      <c r="D145" s="48">
        <v>0.22800000000000001</v>
      </c>
      <c r="E145" t="s">
        <v>132</v>
      </c>
      <c r="F145" t="s">
        <v>133</v>
      </c>
      <c r="G145" s="20">
        <f>VLOOKUP(A145,'T-SMP'!$E$10:$F$42,2,0)</f>
        <v>0</v>
      </c>
      <c r="H145" t="s">
        <v>134</v>
      </c>
      <c r="I145" s="20">
        <f>ROUND(D145/H142* G145,5)</f>
        <v>0</v>
      </c>
      <c r="J145" s="20"/>
    </row>
    <row r="146" spans="1:26" x14ac:dyDescent="0.25">
      <c r="C146" s="21" t="s">
        <v>137</v>
      </c>
      <c r="K146" s="20">
        <f>SUM(I144:I145)</f>
        <v>0</v>
      </c>
    </row>
    <row r="147" spans="1:26" x14ac:dyDescent="0.25">
      <c r="A147" s="13" t="s">
        <v>146</v>
      </c>
    </row>
    <row r="148" spans="1:26" ht="30" x14ac:dyDescent="0.25">
      <c r="A148" t="s">
        <v>171</v>
      </c>
      <c r="B148" t="s">
        <v>15</v>
      </c>
      <c r="C148" s="29" t="s">
        <v>172</v>
      </c>
      <c r="D148" s="48">
        <v>2</v>
      </c>
      <c r="F148" t="s">
        <v>133</v>
      </c>
      <c r="G148" s="20">
        <f>VLOOKUP(A148,'T-SMP'!$E$10:$F$42,2,0)</f>
        <v>0</v>
      </c>
      <c r="H148" t="s">
        <v>134</v>
      </c>
      <c r="I148" s="20">
        <f>ROUND(D148* G148,5)</f>
        <v>0</v>
      </c>
      <c r="J148" s="20"/>
    </row>
    <row r="149" spans="1:26" x14ac:dyDescent="0.25">
      <c r="A149" t="s">
        <v>173</v>
      </c>
      <c r="B149" t="s">
        <v>15</v>
      </c>
      <c r="C149" s="29" t="s">
        <v>174</v>
      </c>
      <c r="D149" s="48">
        <v>2</v>
      </c>
      <c r="F149" t="s">
        <v>133</v>
      </c>
      <c r="G149" s="20">
        <f>VLOOKUP(A149,'T-SMP'!$E$10:$F$42,2,0)</f>
        <v>0</v>
      </c>
      <c r="H149" t="s">
        <v>134</v>
      </c>
      <c r="I149" s="20">
        <f>ROUND(D149* G149,5)</f>
        <v>0</v>
      </c>
      <c r="J149" s="20"/>
    </row>
    <row r="150" spans="1:26" x14ac:dyDescent="0.25">
      <c r="C150" s="21" t="s">
        <v>154</v>
      </c>
      <c r="K150" s="20">
        <f>SUM(I148:I149)</f>
        <v>0</v>
      </c>
    </row>
    <row r="152" spans="1:26" x14ac:dyDescent="0.25">
      <c r="C152" s="21" t="s">
        <v>155</v>
      </c>
      <c r="G152">
        <v>1.5</v>
      </c>
      <c r="H152" t="s">
        <v>156</v>
      </c>
      <c r="I152">
        <f>ROUND(G152/100*K146,5)</f>
        <v>0</v>
      </c>
    </row>
    <row r="153" spans="1:26" x14ac:dyDescent="0.25">
      <c r="C153" s="21" t="s">
        <v>157</v>
      </c>
      <c r="K153" s="49">
        <f>SUM(I143:I152)</f>
        <v>0</v>
      </c>
    </row>
    <row r="154" spans="1:26" x14ac:dyDescent="0.25">
      <c r="C154" s="21" t="s">
        <v>158</v>
      </c>
      <c r="K154" s="49">
        <f>SUM(K153:K153)</f>
        <v>0</v>
      </c>
    </row>
    <row r="156" spans="1:26" ht="45" customHeight="1" x14ac:dyDescent="0.25">
      <c r="A156" s="17" t="s">
        <v>61</v>
      </c>
      <c r="B156" s="18" t="s">
        <v>12</v>
      </c>
      <c r="C156" s="59" t="s">
        <v>62</v>
      </c>
      <c r="D156" s="60"/>
      <c r="E156" s="60"/>
      <c r="F156" s="18"/>
      <c r="G156" s="19" t="s">
        <v>127</v>
      </c>
      <c r="H156" s="61">
        <v>2.1680000000000001</v>
      </c>
      <c r="I156" s="60"/>
      <c r="J156" s="18" t="str">
        <f>+A156</f>
        <v>GRH1GI01</v>
      </c>
      <c r="K156" s="47">
        <f>ROUND(K171,2)</f>
        <v>0</v>
      </c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x14ac:dyDescent="0.25">
      <c r="A157" s="13" t="s">
        <v>128</v>
      </c>
    </row>
    <row r="158" spans="1:26" x14ac:dyDescent="0.25">
      <c r="A158" t="s">
        <v>129</v>
      </c>
      <c r="B158" t="s">
        <v>130</v>
      </c>
      <c r="C158" t="s">
        <v>131</v>
      </c>
      <c r="D158" s="48">
        <v>3.0000000000000001E-3</v>
      </c>
      <c r="E158" t="s">
        <v>132</v>
      </c>
      <c r="F158" t="s">
        <v>133</v>
      </c>
      <c r="G158" s="20">
        <f>VLOOKUP(A158,'T-SMP'!$E$10:$F$42,2,0)</f>
        <v>0</v>
      </c>
      <c r="H158" t="s">
        <v>134</v>
      </c>
      <c r="I158" s="20">
        <f>ROUND(D158/H156* G158,5)</f>
        <v>0</v>
      </c>
      <c r="J158" s="20"/>
    </row>
    <row r="159" spans="1:26" x14ac:dyDescent="0.25">
      <c r="A159" t="s">
        <v>135</v>
      </c>
      <c r="B159" t="s">
        <v>130</v>
      </c>
      <c r="C159" t="s">
        <v>136</v>
      </c>
      <c r="D159" s="48">
        <v>3.0000000000000001E-3</v>
      </c>
      <c r="E159" t="s">
        <v>132</v>
      </c>
      <c r="F159" t="s">
        <v>133</v>
      </c>
      <c r="G159" s="20">
        <f>VLOOKUP(A159,'T-SMP'!$E$10:$F$42,2,0)</f>
        <v>0</v>
      </c>
      <c r="H159" t="s">
        <v>134</v>
      </c>
      <c r="I159" s="20">
        <f>ROUND(D159/H156* G159,5)</f>
        <v>0</v>
      </c>
      <c r="J159" s="20"/>
    </row>
    <row r="160" spans="1:26" x14ac:dyDescent="0.25">
      <c r="C160" s="21" t="s">
        <v>137</v>
      </c>
      <c r="K160" s="20">
        <f>SUM(I158:I159)</f>
        <v>0</v>
      </c>
    </row>
    <row r="161" spans="1:26" x14ac:dyDescent="0.25">
      <c r="A161" s="13" t="s">
        <v>138</v>
      </c>
    </row>
    <row r="162" spans="1:26" x14ac:dyDescent="0.25">
      <c r="A162" t="s">
        <v>139</v>
      </c>
      <c r="B162" t="s">
        <v>130</v>
      </c>
      <c r="C162" t="s">
        <v>140</v>
      </c>
      <c r="D162" s="48">
        <v>1E-3</v>
      </c>
      <c r="E162" t="s">
        <v>132</v>
      </c>
      <c r="F162" t="s">
        <v>133</v>
      </c>
      <c r="G162" s="20">
        <f>VLOOKUP(A162,'T-SMP'!$E$10:$F$42,2,0)</f>
        <v>0</v>
      </c>
      <c r="H162" t="s">
        <v>134</v>
      </c>
      <c r="I162" s="20">
        <f>ROUND(D162/H156* G162,5)</f>
        <v>0</v>
      </c>
      <c r="J162" s="20"/>
    </row>
    <row r="163" spans="1:26" x14ac:dyDescent="0.25">
      <c r="A163" t="s">
        <v>175</v>
      </c>
      <c r="B163" t="s">
        <v>130</v>
      </c>
      <c r="C163" t="s">
        <v>176</v>
      </c>
      <c r="D163" s="48">
        <v>5.0000000000000001E-3</v>
      </c>
      <c r="E163" t="s">
        <v>132</v>
      </c>
      <c r="F163" t="s">
        <v>133</v>
      </c>
      <c r="G163" s="20">
        <f>VLOOKUP(A163,'T-SMP'!$E$10:$F$42,2,0)</f>
        <v>0</v>
      </c>
      <c r="H163" t="s">
        <v>134</v>
      </c>
      <c r="I163" s="20">
        <f>ROUND(D163/H156* G163,5)</f>
        <v>0</v>
      </c>
      <c r="J163" s="20"/>
    </row>
    <row r="164" spans="1:26" x14ac:dyDescent="0.25">
      <c r="C164" s="21" t="s">
        <v>145</v>
      </c>
      <c r="K164" s="20">
        <f>SUM(I162:I163)</f>
        <v>0</v>
      </c>
    </row>
    <row r="165" spans="1:26" x14ac:dyDescent="0.25">
      <c r="A165" s="13" t="s">
        <v>146</v>
      </c>
    </row>
    <row r="166" spans="1:26" ht="60" x14ac:dyDescent="0.25">
      <c r="A166" t="s">
        <v>163</v>
      </c>
      <c r="B166" t="s">
        <v>150</v>
      </c>
      <c r="C166" s="29" t="s">
        <v>164</v>
      </c>
      <c r="D166" s="48">
        <v>1E-4</v>
      </c>
      <c r="F166" t="s">
        <v>133</v>
      </c>
      <c r="G166" s="20">
        <f>VLOOKUP(A166,'T-SMP'!$E$10:$F$42,2,0)</f>
        <v>0</v>
      </c>
      <c r="H166" t="s">
        <v>134</v>
      </c>
      <c r="I166" s="20">
        <f>ROUND(D166* G166,5)</f>
        <v>0</v>
      </c>
      <c r="J166" s="20"/>
    </row>
    <row r="167" spans="1:26" x14ac:dyDescent="0.25">
      <c r="C167" s="21" t="s">
        <v>154</v>
      </c>
      <c r="K167" s="20">
        <f>SUM(I166:I166)</f>
        <v>0</v>
      </c>
    </row>
    <row r="169" spans="1:26" x14ac:dyDescent="0.25">
      <c r="C169" s="21" t="s">
        <v>155</v>
      </c>
      <c r="G169">
        <v>1.5</v>
      </c>
      <c r="H169" t="s">
        <v>156</v>
      </c>
      <c r="I169">
        <f>ROUND(G169/100*K160,5)</f>
        <v>0</v>
      </c>
    </row>
    <row r="170" spans="1:26" x14ac:dyDescent="0.25">
      <c r="C170" s="21" t="s">
        <v>157</v>
      </c>
      <c r="K170" s="49">
        <f>SUM(I157:I169)</f>
        <v>0</v>
      </c>
    </row>
    <row r="171" spans="1:26" x14ac:dyDescent="0.25">
      <c r="C171" s="21" t="s">
        <v>158</v>
      </c>
      <c r="K171" s="49">
        <f>SUM(K170:K170)</f>
        <v>0</v>
      </c>
    </row>
    <row r="173" spans="1:26" ht="45" customHeight="1" x14ac:dyDescent="0.25">
      <c r="A173" s="17" t="s">
        <v>29</v>
      </c>
      <c r="B173" s="18" t="s">
        <v>12</v>
      </c>
      <c r="C173" s="59" t="s">
        <v>30</v>
      </c>
      <c r="D173" s="60"/>
      <c r="E173" s="60"/>
      <c r="F173" s="18"/>
      <c r="G173" s="19" t="s">
        <v>127</v>
      </c>
      <c r="H173" s="61">
        <v>2.1680000000000001</v>
      </c>
      <c r="I173" s="60"/>
      <c r="J173" s="18" t="str">
        <f>+A173</f>
        <v>P1R2-ARD1</v>
      </c>
      <c r="K173" s="47">
        <f>ROUND(K188,2)</f>
        <v>0</v>
      </c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x14ac:dyDescent="0.25">
      <c r="A174" s="13" t="s">
        <v>128</v>
      </c>
    </row>
    <row r="175" spans="1:26" x14ac:dyDescent="0.25">
      <c r="A175" t="s">
        <v>135</v>
      </c>
      <c r="B175" t="s">
        <v>130</v>
      </c>
      <c r="C175" t="s">
        <v>136</v>
      </c>
      <c r="D175" s="48">
        <v>3.0000000000000001E-3</v>
      </c>
      <c r="E175" t="s">
        <v>132</v>
      </c>
      <c r="F175" t="s">
        <v>133</v>
      </c>
      <c r="G175" s="20">
        <f>VLOOKUP(A175,'T-SMP'!$E$10:$F$42,2,0)</f>
        <v>0</v>
      </c>
      <c r="H175" t="s">
        <v>134</v>
      </c>
      <c r="I175" s="20">
        <f>ROUND(D175/H173* G175,5)</f>
        <v>0</v>
      </c>
      <c r="J175" s="20"/>
    </row>
    <row r="176" spans="1:26" x14ac:dyDescent="0.25">
      <c r="A176" t="s">
        <v>129</v>
      </c>
      <c r="B176" t="s">
        <v>130</v>
      </c>
      <c r="C176" t="s">
        <v>131</v>
      </c>
      <c r="D176" s="48">
        <v>3.0000000000000001E-3</v>
      </c>
      <c r="E176" t="s">
        <v>132</v>
      </c>
      <c r="F176" t="s">
        <v>133</v>
      </c>
      <c r="G176" s="20">
        <f>VLOOKUP(A176,'T-SMP'!$E$10:$F$42,2,0)</f>
        <v>0</v>
      </c>
      <c r="H176" t="s">
        <v>134</v>
      </c>
      <c r="I176" s="20">
        <f>ROUND(D176/H173* G176,5)</f>
        <v>0</v>
      </c>
      <c r="J176" s="20"/>
    </row>
    <row r="177" spans="1:26" x14ac:dyDescent="0.25">
      <c r="C177" s="21" t="s">
        <v>137</v>
      </c>
      <c r="K177" s="20">
        <f>SUM(I175:I176)</f>
        <v>0</v>
      </c>
    </row>
    <row r="178" spans="1:26" x14ac:dyDescent="0.25">
      <c r="A178" s="13" t="s">
        <v>138</v>
      </c>
    </row>
    <row r="179" spans="1:26" x14ac:dyDescent="0.25">
      <c r="A179" t="s">
        <v>139</v>
      </c>
      <c r="B179" t="s">
        <v>130</v>
      </c>
      <c r="C179" t="s">
        <v>140</v>
      </c>
      <c r="D179" s="48">
        <v>1E-3</v>
      </c>
      <c r="E179" t="s">
        <v>132</v>
      </c>
      <c r="F179" t="s">
        <v>133</v>
      </c>
      <c r="G179" s="20">
        <f>VLOOKUP(A179,'T-SMP'!$E$10:$F$42,2,0)</f>
        <v>0</v>
      </c>
      <c r="H179" t="s">
        <v>134</v>
      </c>
      <c r="I179" s="20">
        <f>ROUND(D179/H173* G179,5)</f>
        <v>0</v>
      </c>
      <c r="J179" s="20"/>
    </row>
    <row r="180" spans="1:26" x14ac:dyDescent="0.25">
      <c r="A180" t="s">
        <v>175</v>
      </c>
      <c r="B180" t="s">
        <v>130</v>
      </c>
      <c r="C180" t="s">
        <v>176</v>
      </c>
      <c r="D180" s="48">
        <v>5.0000000000000001E-3</v>
      </c>
      <c r="E180" t="s">
        <v>132</v>
      </c>
      <c r="F180" t="s">
        <v>133</v>
      </c>
      <c r="G180" s="20">
        <f>VLOOKUP(A180,'T-SMP'!$E$10:$F$42,2,0)</f>
        <v>0</v>
      </c>
      <c r="H180" t="s">
        <v>134</v>
      </c>
      <c r="I180" s="20">
        <f>ROUND(D180/H173* G180,5)</f>
        <v>0</v>
      </c>
      <c r="J180" s="20"/>
    </row>
    <row r="181" spans="1:26" x14ac:dyDescent="0.25">
      <c r="C181" s="21" t="s">
        <v>145</v>
      </c>
      <c r="K181" s="20">
        <f>SUM(I179:I180)</f>
        <v>0</v>
      </c>
    </row>
    <row r="182" spans="1:26" x14ac:dyDescent="0.25">
      <c r="A182" s="13" t="s">
        <v>146</v>
      </c>
    </row>
    <row r="183" spans="1:26" ht="60" x14ac:dyDescent="0.25">
      <c r="A183" t="s">
        <v>163</v>
      </c>
      <c r="B183" t="s">
        <v>150</v>
      </c>
      <c r="C183" s="29" t="s">
        <v>164</v>
      </c>
      <c r="D183" s="48">
        <v>1E-4</v>
      </c>
      <c r="F183" t="s">
        <v>133</v>
      </c>
      <c r="G183" s="20">
        <f>VLOOKUP(A183,'T-SMP'!$E$10:$F$42,2,0)</f>
        <v>0</v>
      </c>
      <c r="H183" t="s">
        <v>134</v>
      </c>
      <c r="I183" s="20">
        <f>ROUND(D183* G183,5)</f>
        <v>0</v>
      </c>
      <c r="J183" s="20"/>
    </row>
    <row r="184" spans="1:26" x14ac:dyDescent="0.25">
      <c r="C184" s="21" t="s">
        <v>154</v>
      </c>
      <c r="K184" s="20">
        <f>SUM(I183:I183)</f>
        <v>0</v>
      </c>
    </row>
    <row r="186" spans="1:26" x14ac:dyDescent="0.25">
      <c r="C186" s="21" t="s">
        <v>155</v>
      </c>
      <c r="G186">
        <v>1.5</v>
      </c>
      <c r="H186" t="s">
        <v>156</v>
      </c>
      <c r="I186">
        <f>ROUND(G186/100*K177,5)</f>
        <v>0</v>
      </c>
    </row>
    <row r="187" spans="1:26" x14ac:dyDescent="0.25">
      <c r="C187" s="21" t="s">
        <v>157</v>
      </c>
      <c r="K187" s="49">
        <f>SUM(I174:I186)</f>
        <v>0</v>
      </c>
    </row>
    <row r="188" spans="1:26" x14ac:dyDescent="0.25">
      <c r="C188" s="21" t="s">
        <v>158</v>
      </c>
      <c r="K188" s="49">
        <f>SUM(K187:K187)</f>
        <v>0</v>
      </c>
    </row>
    <row r="190" spans="1:26" ht="45" customHeight="1" x14ac:dyDescent="0.25">
      <c r="A190" s="17" t="s">
        <v>33</v>
      </c>
      <c r="B190" s="18" t="s">
        <v>12</v>
      </c>
      <c r="C190" s="59" t="s">
        <v>34</v>
      </c>
      <c r="D190" s="60"/>
      <c r="E190" s="60"/>
      <c r="F190" s="18"/>
      <c r="G190" s="19" t="s">
        <v>127</v>
      </c>
      <c r="H190" s="61">
        <v>1</v>
      </c>
      <c r="I190" s="60"/>
      <c r="J190" s="18" t="str">
        <f>+A190</f>
        <v>P1R2-ARD2</v>
      </c>
      <c r="K190" s="47">
        <f>ROUND(K203,2)</f>
        <v>0</v>
      </c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x14ac:dyDescent="0.25">
      <c r="A191" s="13" t="s">
        <v>128</v>
      </c>
    </row>
    <row r="192" spans="1:26" x14ac:dyDescent="0.25">
      <c r="A192" t="s">
        <v>135</v>
      </c>
      <c r="B192" t="s">
        <v>130</v>
      </c>
      <c r="C192" t="s">
        <v>136</v>
      </c>
      <c r="D192" s="48">
        <v>3.0000000000000001E-3</v>
      </c>
      <c r="E192" t="s">
        <v>132</v>
      </c>
      <c r="F192" t="s">
        <v>133</v>
      </c>
      <c r="G192" s="20">
        <f>VLOOKUP(A192,'T-SMP'!$E$10:$F$42,2,0)</f>
        <v>0</v>
      </c>
      <c r="H192" t="s">
        <v>134</v>
      </c>
      <c r="I192" s="20">
        <f>ROUND(D192/H190* G192,5)</f>
        <v>0</v>
      </c>
      <c r="J192" s="20"/>
    </row>
    <row r="193" spans="1:26" x14ac:dyDescent="0.25">
      <c r="A193" t="s">
        <v>129</v>
      </c>
      <c r="B193" t="s">
        <v>130</v>
      </c>
      <c r="C193" t="s">
        <v>131</v>
      </c>
      <c r="D193" s="48">
        <v>3.0000000000000001E-3</v>
      </c>
      <c r="E193" t="s">
        <v>132</v>
      </c>
      <c r="F193" t="s">
        <v>133</v>
      </c>
      <c r="G193" s="20">
        <f>VLOOKUP(A193,'T-SMP'!$E$10:$F$42,2,0)</f>
        <v>0</v>
      </c>
      <c r="H193" t="s">
        <v>134</v>
      </c>
      <c r="I193" s="20">
        <f>ROUND(D193/H190* G193,5)</f>
        <v>0</v>
      </c>
      <c r="J193" s="20"/>
    </row>
    <row r="194" spans="1:26" x14ac:dyDescent="0.25">
      <c r="C194" s="21" t="s">
        <v>137</v>
      </c>
      <c r="K194" s="20">
        <f>SUM(I192:I193)</f>
        <v>0</v>
      </c>
    </row>
    <row r="195" spans="1:26" x14ac:dyDescent="0.25">
      <c r="A195" s="13" t="s">
        <v>138</v>
      </c>
    </row>
    <row r="196" spans="1:26" x14ac:dyDescent="0.25">
      <c r="A196" t="s">
        <v>175</v>
      </c>
      <c r="B196" t="s">
        <v>130</v>
      </c>
      <c r="C196" t="s">
        <v>176</v>
      </c>
      <c r="D196" s="48">
        <v>5.0000000000000001E-3</v>
      </c>
      <c r="E196" t="s">
        <v>132</v>
      </c>
      <c r="F196" t="s">
        <v>133</v>
      </c>
      <c r="G196" s="20">
        <f>VLOOKUP(A196,'T-SMP'!$E$10:$F$42,2,0)</f>
        <v>0</v>
      </c>
      <c r="H196" t="s">
        <v>134</v>
      </c>
      <c r="I196" s="20">
        <f>ROUND(D196/H190* G196,5)</f>
        <v>0</v>
      </c>
      <c r="J196" s="20"/>
    </row>
    <row r="197" spans="1:26" x14ac:dyDescent="0.25">
      <c r="A197" t="s">
        <v>139</v>
      </c>
      <c r="B197" t="s">
        <v>130</v>
      </c>
      <c r="C197" t="s">
        <v>140</v>
      </c>
      <c r="D197" s="48">
        <v>1E-3</v>
      </c>
      <c r="E197" t="s">
        <v>132</v>
      </c>
      <c r="F197" t="s">
        <v>133</v>
      </c>
      <c r="G197" s="20">
        <f>VLOOKUP(A197,'T-SMP'!$E$10:$F$42,2,0)</f>
        <v>0</v>
      </c>
      <c r="H197" t="s">
        <v>134</v>
      </c>
      <c r="I197" s="20">
        <f>ROUND(D197/H190* G197,5)</f>
        <v>0</v>
      </c>
      <c r="J197" s="20"/>
    </row>
    <row r="198" spans="1:26" x14ac:dyDescent="0.25">
      <c r="C198" s="21" t="s">
        <v>145</v>
      </c>
      <c r="K198" s="20">
        <f>SUM(I196:I197)</f>
        <v>0</v>
      </c>
    </row>
    <row r="199" spans="1:26" x14ac:dyDescent="0.25">
      <c r="A199" s="13" t="s">
        <v>146</v>
      </c>
    </row>
    <row r="200" spans="1:26" ht="60" x14ac:dyDescent="0.25">
      <c r="A200" t="s">
        <v>163</v>
      </c>
      <c r="B200" t="s">
        <v>150</v>
      </c>
      <c r="C200" s="29" t="s">
        <v>164</v>
      </c>
      <c r="D200" s="48">
        <v>1E-4</v>
      </c>
      <c r="F200" t="s">
        <v>133</v>
      </c>
      <c r="G200" s="20">
        <f>VLOOKUP(A200,'T-SMP'!$E$10:$F$42,2,0)</f>
        <v>0</v>
      </c>
      <c r="H200" t="s">
        <v>134</v>
      </c>
      <c r="I200" s="20">
        <f>ROUND(D200* G200,5)</f>
        <v>0</v>
      </c>
      <c r="J200" s="20"/>
    </row>
    <row r="201" spans="1:26" x14ac:dyDescent="0.25">
      <c r="C201" s="21" t="s">
        <v>154</v>
      </c>
      <c r="K201" s="20">
        <f>SUM(I200:I200)</f>
        <v>0</v>
      </c>
    </row>
    <row r="202" spans="1:26" x14ac:dyDescent="0.25">
      <c r="C202" s="21" t="s">
        <v>157</v>
      </c>
      <c r="K202" s="49">
        <f>SUM(I191:I201)</f>
        <v>0</v>
      </c>
    </row>
    <row r="203" spans="1:26" x14ac:dyDescent="0.25">
      <c r="C203" s="21" t="s">
        <v>158</v>
      </c>
      <c r="K203" s="49">
        <f>SUM(K202:K202)</f>
        <v>0</v>
      </c>
    </row>
    <row r="205" spans="1:26" ht="45" customHeight="1" x14ac:dyDescent="0.25">
      <c r="A205" s="17" t="s">
        <v>94</v>
      </c>
      <c r="B205" s="18" t="s">
        <v>15</v>
      </c>
      <c r="C205" s="59" t="s">
        <v>95</v>
      </c>
      <c r="D205" s="60"/>
      <c r="E205" s="60"/>
      <c r="F205" s="18"/>
      <c r="G205" s="19" t="s">
        <v>127</v>
      </c>
      <c r="H205" s="61">
        <v>1</v>
      </c>
      <c r="I205" s="60"/>
      <c r="J205" s="18" t="str">
        <f>+A205</f>
        <v>P21R0-ARD1</v>
      </c>
      <c r="K205" s="47">
        <f>ROUND(K222,2)</f>
        <v>0</v>
      </c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x14ac:dyDescent="0.25">
      <c r="A206" s="13" t="s">
        <v>128</v>
      </c>
    </row>
    <row r="207" spans="1:26" x14ac:dyDescent="0.25">
      <c r="A207" t="s">
        <v>129</v>
      </c>
      <c r="B207" t="s">
        <v>130</v>
      </c>
      <c r="C207" t="s">
        <v>131</v>
      </c>
      <c r="D207" s="48">
        <v>0.30599999999999999</v>
      </c>
      <c r="E207" t="s">
        <v>132</v>
      </c>
      <c r="F207" t="s">
        <v>133</v>
      </c>
      <c r="G207" s="20">
        <f>VLOOKUP(A207,'T-SMP'!$E$10:$F$42,2,0)</f>
        <v>0</v>
      </c>
      <c r="H207" t="s">
        <v>134</v>
      </c>
      <c r="I207" s="20">
        <f>ROUND(D207/H205* G207,5)</f>
        <v>0</v>
      </c>
      <c r="J207" s="20"/>
    </row>
    <row r="208" spans="1:26" x14ac:dyDescent="0.25">
      <c r="A208" t="s">
        <v>135</v>
      </c>
      <c r="B208" t="s">
        <v>130</v>
      </c>
      <c r="C208" t="s">
        <v>136</v>
      </c>
      <c r="D208" s="48">
        <v>0.60299999999999998</v>
      </c>
      <c r="E208" t="s">
        <v>132</v>
      </c>
      <c r="F208" t="s">
        <v>133</v>
      </c>
      <c r="G208" s="20">
        <f>VLOOKUP(A208,'T-SMP'!$E$10:$F$42,2,0)</f>
        <v>0</v>
      </c>
      <c r="H208" t="s">
        <v>134</v>
      </c>
      <c r="I208" s="20">
        <f>ROUND(D208/H205* G208,5)</f>
        <v>0</v>
      </c>
      <c r="J208" s="20"/>
    </row>
    <row r="209" spans="1:26" x14ac:dyDescent="0.25">
      <c r="C209" s="21" t="s">
        <v>137</v>
      </c>
      <c r="K209" s="20">
        <f>SUM(I207:I208)</f>
        <v>0</v>
      </c>
    </row>
    <row r="210" spans="1:26" x14ac:dyDescent="0.25">
      <c r="A210" s="13" t="s">
        <v>138</v>
      </c>
    </row>
    <row r="211" spans="1:26" x14ac:dyDescent="0.25">
      <c r="A211" t="s">
        <v>177</v>
      </c>
      <c r="B211" t="s">
        <v>130</v>
      </c>
      <c r="C211" t="s">
        <v>178</v>
      </c>
      <c r="D211" s="48">
        <v>0.3</v>
      </c>
      <c r="E211" t="s">
        <v>132</v>
      </c>
      <c r="F211" t="s">
        <v>133</v>
      </c>
      <c r="G211" s="20">
        <f>VLOOKUP(A211,'T-SMP'!$E$10:$F$42,2,0)</f>
        <v>0</v>
      </c>
      <c r="H211" t="s">
        <v>134</v>
      </c>
      <c r="I211" s="20">
        <f>ROUND(D211/H205* G211,5)</f>
        <v>0</v>
      </c>
      <c r="J211" s="20"/>
    </row>
    <row r="212" spans="1:26" x14ac:dyDescent="0.25">
      <c r="A212" t="s">
        <v>161</v>
      </c>
      <c r="B212" t="s">
        <v>130</v>
      </c>
      <c r="C212" t="s">
        <v>162</v>
      </c>
      <c r="D212" s="48">
        <v>0.23400000000000001</v>
      </c>
      <c r="E212" t="s">
        <v>132</v>
      </c>
      <c r="F212" t="s">
        <v>133</v>
      </c>
      <c r="G212" s="20">
        <f>VLOOKUP(A212,'T-SMP'!$E$10:$F$42,2,0)</f>
        <v>0</v>
      </c>
      <c r="H212" t="s">
        <v>134</v>
      </c>
      <c r="I212" s="20">
        <f>ROUND(D212/H205* G212,5)</f>
        <v>0</v>
      </c>
      <c r="J212" s="20"/>
    </row>
    <row r="213" spans="1:26" ht="45" x14ac:dyDescent="0.25">
      <c r="A213" t="s">
        <v>179</v>
      </c>
      <c r="B213" t="s">
        <v>130</v>
      </c>
      <c r="C213" s="29" t="s">
        <v>180</v>
      </c>
      <c r="D213" s="48">
        <v>0.3</v>
      </c>
      <c r="E213" t="s">
        <v>132</v>
      </c>
      <c r="F213" t="s">
        <v>133</v>
      </c>
      <c r="G213" s="20">
        <f>VLOOKUP(A213,'T-SMP'!$E$10:$F$42,2,0)</f>
        <v>0</v>
      </c>
      <c r="H213" t="s">
        <v>134</v>
      </c>
      <c r="I213" s="20">
        <f>ROUND(D213/H205* G213,5)</f>
        <v>0</v>
      </c>
      <c r="J213" s="20"/>
    </row>
    <row r="214" spans="1:26" x14ac:dyDescent="0.25">
      <c r="C214" s="21" t="s">
        <v>145</v>
      </c>
      <c r="K214" s="20">
        <f>SUM(I211:I213)</f>
        <v>0</v>
      </c>
    </row>
    <row r="215" spans="1:26" x14ac:dyDescent="0.25">
      <c r="A215" s="13" t="s">
        <v>146</v>
      </c>
    </row>
    <row r="216" spans="1:26" ht="75" x14ac:dyDescent="0.25">
      <c r="A216" t="s">
        <v>181</v>
      </c>
      <c r="B216" t="s">
        <v>150</v>
      </c>
      <c r="C216" s="29" t="s">
        <v>182</v>
      </c>
      <c r="D216" s="48">
        <v>0.02</v>
      </c>
      <c r="F216" t="s">
        <v>133</v>
      </c>
      <c r="G216" s="20">
        <f>VLOOKUP(A216,'T-SMP'!$E$10:$F$42,2,0)</f>
        <v>0</v>
      </c>
      <c r="H216" t="s">
        <v>134</v>
      </c>
      <c r="I216" s="20">
        <f>ROUND(D216* G216,5)</f>
        <v>0</v>
      </c>
      <c r="J216" s="20"/>
    </row>
    <row r="217" spans="1:26" ht="60" x14ac:dyDescent="0.25">
      <c r="A217" t="s">
        <v>163</v>
      </c>
      <c r="B217" t="s">
        <v>150</v>
      </c>
      <c r="C217" s="29" t="s">
        <v>164</v>
      </c>
      <c r="D217" s="48">
        <v>0.1</v>
      </c>
      <c r="F217" t="s">
        <v>133</v>
      </c>
      <c r="G217" s="20">
        <f>VLOOKUP(A217,'T-SMP'!$E$10:$F$42,2,0)</f>
        <v>0</v>
      </c>
      <c r="H217" t="s">
        <v>134</v>
      </c>
      <c r="I217" s="20">
        <f>ROUND(D217* G217,5)</f>
        <v>0</v>
      </c>
      <c r="J217" s="20"/>
    </row>
    <row r="218" spans="1:26" x14ac:dyDescent="0.25">
      <c r="C218" s="21" t="s">
        <v>154</v>
      </c>
      <c r="K218" s="20">
        <f>SUM(I216:I217)</f>
        <v>0</v>
      </c>
    </row>
    <row r="220" spans="1:26" x14ac:dyDescent="0.25">
      <c r="C220" s="21" t="s">
        <v>155</v>
      </c>
      <c r="G220">
        <v>1.5</v>
      </c>
      <c r="H220" t="s">
        <v>156</v>
      </c>
      <c r="I220">
        <f>ROUND(G220/100*K209,5)</f>
        <v>0</v>
      </c>
    </row>
    <row r="221" spans="1:26" x14ac:dyDescent="0.25">
      <c r="C221" s="21" t="s">
        <v>157</v>
      </c>
      <c r="K221" s="49">
        <f>SUM(I206:I220)</f>
        <v>0</v>
      </c>
    </row>
    <row r="222" spans="1:26" x14ac:dyDescent="0.25">
      <c r="C222" s="21" t="s">
        <v>158</v>
      </c>
      <c r="K222" s="49">
        <f>SUM(K221:K221)</f>
        <v>0</v>
      </c>
    </row>
    <row r="224" spans="1:26" ht="45" customHeight="1" x14ac:dyDescent="0.25">
      <c r="A224" s="17" t="s">
        <v>96</v>
      </c>
      <c r="B224" s="18" t="s">
        <v>15</v>
      </c>
      <c r="C224" s="59" t="s">
        <v>97</v>
      </c>
      <c r="D224" s="60"/>
      <c r="E224" s="60"/>
      <c r="F224" s="18"/>
      <c r="G224" s="19" t="s">
        <v>127</v>
      </c>
      <c r="H224" s="61">
        <v>1</v>
      </c>
      <c r="I224" s="60"/>
      <c r="J224" s="18" t="str">
        <f>+A224</f>
        <v>P21R0-ARD2</v>
      </c>
      <c r="K224" s="47">
        <f>ROUND(K240,2)</f>
        <v>0</v>
      </c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11" x14ac:dyDescent="0.25">
      <c r="A225" s="13" t="s">
        <v>128</v>
      </c>
    </row>
    <row r="226" spans="1:11" x14ac:dyDescent="0.25">
      <c r="A226" t="s">
        <v>135</v>
      </c>
      <c r="B226" t="s">
        <v>130</v>
      </c>
      <c r="C226" t="s">
        <v>136</v>
      </c>
      <c r="D226" s="48">
        <v>0.60299999999999998</v>
      </c>
      <c r="E226" t="s">
        <v>132</v>
      </c>
      <c r="F226" t="s">
        <v>133</v>
      </c>
      <c r="G226" s="20">
        <f>VLOOKUP(A226,'T-SMP'!$E$10:$F$42,2,0)</f>
        <v>0</v>
      </c>
      <c r="H226" t="s">
        <v>134</v>
      </c>
      <c r="I226" s="20">
        <f>ROUND(D226/H224* G226,5)</f>
        <v>0</v>
      </c>
      <c r="J226" s="20"/>
    </row>
    <row r="227" spans="1:11" x14ac:dyDescent="0.25">
      <c r="A227" t="s">
        <v>129</v>
      </c>
      <c r="B227" t="s">
        <v>130</v>
      </c>
      <c r="C227" t="s">
        <v>131</v>
      </c>
      <c r="D227" s="48">
        <v>0.30599999999999999</v>
      </c>
      <c r="E227" t="s">
        <v>132</v>
      </c>
      <c r="F227" t="s">
        <v>133</v>
      </c>
      <c r="G227" s="20">
        <f>VLOOKUP(A227,'T-SMP'!$E$10:$F$42,2,0)</f>
        <v>0</v>
      </c>
      <c r="H227" t="s">
        <v>134</v>
      </c>
      <c r="I227" s="20">
        <f>ROUND(D227/H224* G227,5)</f>
        <v>0</v>
      </c>
      <c r="J227" s="20"/>
    </row>
    <row r="228" spans="1:11" x14ac:dyDescent="0.25">
      <c r="C228" s="21" t="s">
        <v>137</v>
      </c>
      <c r="K228" s="20">
        <f>SUM(I226:I227)</f>
        <v>0</v>
      </c>
    </row>
    <row r="229" spans="1:11" x14ac:dyDescent="0.25">
      <c r="A229" s="13" t="s">
        <v>138</v>
      </c>
    </row>
    <row r="230" spans="1:11" x14ac:dyDescent="0.25">
      <c r="A230" t="s">
        <v>177</v>
      </c>
      <c r="B230" t="s">
        <v>130</v>
      </c>
      <c r="C230" t="s">
        <v>178</v>
      </c>
      <c r="D230" s="48">
        <v>0.3</v>
      </c>
      <c r="E230" t="s">
        <v>132</v>
      </c>
      <c r="F230" t="s">
        <v>133</v>
      </c>
      <c r="G230" s="20">
        <f>VLOOKUP(A230,'T-SMP'!$E$10:$F$42,2,0)</f>
        <v>0</v>
      </c>
      <c r="H230" t="s">
        <v>134</v>
      </c>
      <c r="I230" s="20">
        <f>ROUND(D230/H224* G230,5)</f>
        <v>0</v>
      </c>
      <c r="J230" s="20"/>
    </row>
    <row r="231" spans="1:11" x14ac:dyDescent="0.25">
      <c r="A231" t="s">
        <v>161</v>
      </c>
      <c r="B231" t="s">
        <v>130</v>
      </c>
      <c r="C231" t="s">
        <v>162</v>
      </c>
      <c r="D231" s="48">
        <v>0.23400000000000001</v>
      </c>
      <c r="E231" t="s">
        <v>132</v>
      </c>
      <c r="F231" t="s">
        <v>133</v>
      </c>
      <c r="G231" s="20">
        <f>VLOOKUP(A231,'T-SMP'!$E$10:$F$42,2,0)</f>
        <v>0</v>
      </c>
      <c r="H231" t="s">
        <v>134</v>
      </c>
      <c r="I231" s="20">
        <f>ROUND(D231/H224* G231,5)</f>
        <v>0</v>
      </c>
      <c r="J231" s="20"/>
    </row>
    <row r="232" spans="1:11" x14ac:dyDescent="0.25">
      <c r="C232" s="21" t="s">
        <v>145</v>
      </c>
      <c r="K232" s="20">
        <f>SUM(I230:I231)</f>
        <v>0</v>
      </c>
    </row>
    <row r="233" spans="1:11" x14ac:dyDescent="0.25">
      <c r="A233" s="13" t="s">
        <v>146</v>
      </c>
    </row>
    <row r="234" spans="1:11" ht="75" x14ac:dyDescent="0.25">
      <c r="A234" t="s">
        <v>181</v>
      </c>
      <c r="B234" t="s">
        <v>150</v>
      </c>
      <c r="C234" s="29" t="s">
        <v>182</v>
      </c>
      <c r="D234" s="48">
        <v>0.02</v>
      </c>
      <c r="F234" t="s">
        <v>133</v>
      </c>
      <c r="G234" s="20">
        <f>VLOOKUP(A234,'T-SMP'!$E$10:$F$42,2,0)</f>
        <v>0</v>
      </c>
      <c r="H234" t="s">
        <v>134</v>
      </c>
      <c r="I234" s="20">
        <f>ROUND(D234* G234,5)</f>
        <v>0</v>
      </c>
      <c r="J234" s="20"/>
    </row>
    <row r="235" spans="1:11" ht="60" x14ac:dyDescent="0.25">
      <c r="A235" t="s">
        <v>163</v>
      </c>
      <c r="B235" t="s">
        <v>150</v>
      </c>
      <c r="C235" s="29" t="s">
        <v>164</v>
      </c>
      <c r="D235" s="48">
        <v>0.1</v>
      </c>
      <c r="F235" t="s">
        <v>133</v>
      </c>
      <c r="G235" s="20">
        <f>VLOOKUP(A235,'T-SMP'!$E$10:$F$42,2,0)</f>
        <v>0</v>
      </c>
      <c r="H235" t="s">
        <v>134</v>
      </c>
      <c r="I235" s="20">
        <f>ROUND(D235* G235,5)</f>
        <v>0</v>
      </c>
      <c r="J235" s="20"/>
    </row>
    <row r="236" spans="1:11" x14ac:dyDescent="0.25">
      <c r="C236" s="21" t="s">
        <v>154</v>
      </c>
      <c r="K236" s="20">
        <f>SUM(I234:I235)</f>
        <v>0</v>
      </c>
    </row>
    <row r="238" spans="1:11" x14ac:dyDescent="0.25">
      <c r="C238" s="21" t="s">
        <v>155</v>
      </c>
      <c r="G238">
        <v>1.5</v>
      </c>
      <c r="H238" t="s">
        <v>156</v>
      </c>
      <c r="I238">
        <f>ROUND(G238/100*K228,5)</f>
        <v>0</v>
      </c>
    </row>
    <row r="239" spans="1:11" x14ac:dyDescent="0.25">
      <c r="C239" s="21" t="s">
        <v>157</v>
      </c>
      <c r="K239" s="49">
        <f>SUM(I225:I238)</f>
        <v>0</v>
      </c>
    </row>
    <row r="240" spans="1:11" x14ac:dyDescent="0.25">
      <c r="C240" s="21" t="s">
        <v>158</v>
      </c>
      <c r="K240" s="49">
        <f>SUM(K239:K239)</f>
        <v>0</v>
      </c>
    </row>
    <row r="242" spans="1:26" ht="45" customHeight="1" x14ac:dyDescent="0.25">
      <c r="A242" s="17" t="s">
        <v>92</v>
      </c>
      <c r="B242" s="18" t="s">
        <v>15</v>
      </c>
      <c r="C242" s="59" t="s">
        <v>93</v>
      </c>
      <c r="D242" s="60"/>
      <c r="E242" s="60"/>
      <c r="F242" s="18"/>
      <c r="G242" s="19" t="s">
        <v>127</v>
      </c>
      <c r="H242" s="61">
        <v>1</v>
      </c>
      <c r="I242" s="60"/>
      <c r="J242" s="18" t="str">
        <f>+A242</f>
        <v>P21R0-ARD3</v>
      </c>
      <c r="K242" s="47">
        <f>ROUND(K259,2)</f>
        <v>0</v>
      </c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x14ac:dyDescent="0.25">
      <c r="A243" s="13" t="s">
        <v>128</v>
      </c>
    </row>
    <row r="244" spans="1:26" x14ac:dyDescent="0.25">
      <c r="A244" t="s">
        <v>135</v>
      </c>
      <c r="B244" t="s">
        <v>130</v>
      </c>
      <c r="C244" t="s">
        <v>136</v>
      </c>
      <c r="D244" s="48">
        <v>0.60299999999999998</v>
      </c>
      <c r="E244" t="s">
        <v>132</v>
      </c>
      <c r="F244" t="s">
        <v>133</v>
      </c>
      <c r="G244" s="20">
        <f>VLOOKUP(A244,'T-SMP'!$E$10:$F$42,2,0)</f>
        <v>0</v>
      </c>
      <c r="H244" t="s">
        <v>134</v>
      </c>
      <c r="I244" s="20">
        <f>ROUND(D244/H242* G244,5)</f>
        <v>0</v>
      </c>
      <c r="J244" s="20"/>
    </row>
    <row r="245" spans="1:26" x14ac:dyDescent="0.25">
      <c r="A245" t="s">
        <v>129</v>
      </c>
      <c r="B245" t="s">
        <v>130</v>
      </c>
      <c r="C245" t="s">
        <v>131</v>
      </c>
      <c r="D245" s="48">
        <v>0.37</v>
      </c>
      <c r="E245" t="s">
        <v>132</v>
      </c>
      <c r="F245" t="s">
        <v>133</v>
      </c>
      <c r="G245" s="20">
        <f>VLOOKUP(A245,'T-SMP'!$E$10:$F$42,2,0)</f>
        <v>0</v>
      </c>
      <c r="H245" t="s">
        <v>134</v>
      </c>
      <c r="I245" s="20">
        <f>ROUND(D245/H242* G245,5)</f>
        <v>0</v>
      </c>
      <c r="J245" s="20"/>
    </row>
    <row r="246" spans="1:26" x14ac:dyDescent="0.25">
      <c r="C246" s="21" t="s">
        <v>137</v>
      </c>
      <c r="K246" s="20">
        <f>SUM(I244:I245)</f>
        <v>0</v>
      </c>
    </row>
    <row r="247" spans="1:26" x14ac:dyDescent="0.25">
      <c r="A247" s="13" t="s">
        <v>138</v>
      </c>
    </row>
    <row r="248" spans="1:26" x14ac:dyDescent="0.25">
      <c r="A248" t="s">
        <v>177</v>
      </c>
      <c r="B248" t="s">
        <v>130</v>
      </c>
      <c r="C248" t="s">
        <v>178</v>
      </c>
      <c r="D248" s="48">
        <v>0.3</v>
      </c>
      <c r="E248" t="s">
        <v>132</v>
      </c>
      <c r="F248" t="s">
        <v>133</v>
      </c>
      <c r="G248" s="20">
        <f>VLOOKUP(A248,'T-SMP'!$E$10:$F$42,2,0)</f>
        <v>0</v>
      </c>
      <c r="H248" t="s">
        <v>134</v>
      </c>
      <c r="I248" s="20">
        <f>ROUND(D248/H242* G248,5)</f>
        <v>0</v>
      </c>
      <c r="J248" s="20"/>
    </row>
    <row r="249" spans="1:26" x14ac:dyDescent="0.25">
      <c r="A249" t="s">
        <v>161</v>
      </c>
      <c r="B249" t="s">
        <v>130</v>
      </c>
      <c r="C249" t="s">
        <v>162</v>
      </c>
      <c r="D249" s="48">
        <v>0.44</v>
      </c>
      <c r="E249" t="s">
        <v>132</v>
      </c>
      <c r="F249" t="s">
        <v>133</v>
      </c>
      <c r="G249" s="20">
        <f>VLOOKUP(A249,'T-SMP'!$E$10:$F$42,2,0)</f>
        <v>0</v>
      </c>
      <c r="H249" t="s">
        <v>134</v>
      </c>
      <c r="I249" s="20">
        <f>ROUND(D249/H242* G249,5)</f>
        <v>0</v>
      </c>
      <c r="J249" s="20"/>
    </row>
    <row r="250" spans="1:26" ht="45" x14ac:dyDescent="0.25">
      <c r="A250" t="s">
        <v>179</v>
      </c>
      <c r="B250" t="s">
        <v>130</v>
      </c>
      <c r="C250" s="29" t="s">
        <v>180</v>
      </c>
      <c r="D250" s="48">
        <v>0.4</v>
      </c>
      <c r="E250" t="s">
        <v>132</v>
      </c>
      <c r="F250" t="s">
        <v>133</v>
      </c>
      <c r="G250" s="20">
        <f>VLOOKUP(A250,'T-SMP'!$E$10:$F$42,2,0)</f>
        <v>0</v>
      </c>
      <c r="H250" t="s">
        <v>134</v>
      </c>
      <c r="I250" s="20">
        <f>ROUND(D250/H242* G250,5)</f>
        <v>0</v>
      </c>
      <c r="J250" s="20"/>
    </row>
    <row r="251" spans="1:26" x14ac:dyDescent="0.25">
      <c r="C251" s="21" t="s">
        <v>145</v>
      </c>
      <c r="K251" s="20">
        <f>SUM(I248:I250)</f>
        <v>0</v>
      </c>
    </row>
    <row r="252" spans="1:26" x14ac:dyDescent="0.25">
      <c r="A252" s="13" t="s">
        <v>146</v>
      </c>
    </row>
    <row r="253" spans="1:26" ht="75" x14ac:dyDescent="0.25">
      <c r="A253" t="s">
        <v>181</v>
      </c>
      <c r="B253" t="s">
        <v>150</v>
      </c>
      <c r="C253" s="29" t="s">
        <v>182</v>
      </c>
      <c r="D253" s="48">
        <v>3.5999999999999997E-2</v>
      </c>
      <c r="F253" t="s">
        <v>133</v>
      </c>
      <c r="G253" s="20">
        <f>VLOOKUP(A253,'T-SMP'!$E$10:$F$42,2,0)</f>
        <v>0</v>
      </c>
      <c r="H253" t="s">
        <v>134</v>
      </c>
      <c r="I253" s="20">
        <f>ROUND(D253* G253,5)</f>
        <v>0</v>
      </c>
      <c r="J253" s="20"/>
    </row>
    <row r="254" spans="1:26" ht="60" x14ac:dyDescent="0.25">
      <c r="A254" t="s">
        <v>163</v>
      </c>
      <c r="B254" t="s">
        <v>150</v>
      </c>
      <c r="C254" s="29" t="s">
        <v>164</v>
      </c>
      <c r="D254" s="48">
        <v>0.15</v>
      </c>
      <c r="F254" t="s">
        <v>133</v>
      </c>
      <c r="G254" s="20">
        <f>VLOOKUP(A254,'T-SMP'!$E$10:$F$42,2,0)</f>
        <v>0</v>
      </c>
      <c r="H254" t="s">
        <v>134</v>
      </c>
      <c r="I254" s="20">
        <f>ROUND(D254* G254,5)</f>
        <v>0</v>
      </c>
      <c r="J254" s="20"/>
    </row>
    <row r="255" spans="1:26" x14ac:dyDescent="0.25">
      <c r="C255" s="21" t="s">
        <v>154</v>
      </c>
      <c r="K255" s="20">
        <f>SUM(I253:I254)</f>
        <v>0</v>
      </c>
    </row>
    <row r="257" spans="1:26" x14ac:dyDescent="0.25">
      <c r="C257" s="21" t="s">
        <v>155</v>
      </c>
      <c r="G257">
        <v>1.5</v>
      </c>
      <c r="H257" t="s">
        <v>156</v>
      </c>
      <c r="I257">
        <f>ROUND(G257/100*K246,5)</f>
        <v>0</v>
      </c>
    </row>
    <row r="258" spans="1:26" x14ac:dyDescent="0.25">
      <c r="C258" s="21" t="s">
        <v>157</v>
      </c>
      <c r="K258" s="49">
        <f>SUM(I243:I257)</f>
        <v>0</v>
      </c>
    </row>
    <row r="259" spans="1:26" x14ac:dyDescent="0.25">
      <c r="C259" s="21" t="s">
        <v>158</v>
      </c>
      <c r="K259" s="49">
        <f>SUM(K258:K258)</f>
        <v>0</v>
      </c>
    </row>
    <row r="261" spans="1:26" ht="45" customHeight="1" x14ac:dyDescent="0.25">
      <c r="A261" s="17" t="s">
        <v>98</v>
      </c>
      <c r="B261" s="18" t="s">
        <v>15</v>
      </c>
      <c r="C261" s="59" t="s">
        <v>99</v>
      </c>
      <c r="D261" s="60"/>
      <c r="E261" s="60"/>
      <c r="F261" s="18"/>
      <c r="G261" s="19" t="s">
        <v>127</v>
      </c>
      <c r="H261" s="61">
        <v>1</v>
      </c>
      <c r="I261" s="60"/>
      <c r="J261" s="18" t="str">
        <f>+A261</f>
        <v>P21R0-ARD5</v>
      </c>
      <c r="K261" s="47">
        <f>ROUND(K277,2)</f>
        <v>0</v>
      </c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x14ac:dyDescent="0.25">
      <c r="A262" s="13" t="s">
        <v>128</v>
      </c>
    </row>
    <row r="263" spans="1:26" x14ac:dyDescent="0.25">
      <c r="A263" t="s">
        <v>135</v>
      </c>
      <c r="B263" t="s">
        <v>130</v>
      </c>
      <c r="C263" t="s">
        <v>136</v>
      </c>
      <c r="D263" s="48">
        <v>0.60299999999999998</v>
      </c>
      <c r="E263" t="s">
        <v>132</v>
      </c>
      <c r="F263" t="s">
        <v>133</v>
      </c>
      <c r="G263" s="20">
        <f>VLOOKUP(A263,'T-SMP'!$E$10:$F$42,2,0)</f>
        <v>0</v>
      </c>
      <c r="H263" t="s">
        <v>134</v>
      </c>
      <c r="I263" s="20">
        <f>ROUND(D263/H261* G263,5)</f>
        <v>0</v>
      </c>
      <c r="J263" s="20"/>
    </row>
    <row r="264" spans="1:26" x14ac:dyDescent="0.25">
      <c r="A264" t="s">
        <v>129</v>
      </c>
      <c r="B264" t="s">
        <v>130</v>
      </c>
      <c r="C264" t="s">
        <v>131</v>
      </c>
      <c r="D264" s="48">
        <v>0.37</v>
      </c>
      <c r="E264" t="s">
        <v>132</v>
      </c>
      <c r="F264" t="s">
        <v>133</v>
      </c>
      <c r="G264" s="20">
        <f>VLOOKUP(A264,'T-SMP'!$E$10:$F$42,2,0)</f>
        <v>0</v>
      </c>
      <c r="H264" t="s">
        <v>134</v>
      </c>
      <c r="I264" s="20">
        <f>ROUND(D264/H261* G264,5)</f>
        <v>0</v>
      </c>
      <c r="J264" s="20"/>
    </row>
    <row r="265" spans="1:26" x14ac:dyDescent="0.25">
      <c r="C265" s="21" t="s">
        <v>137</v>
      </c>
      <c r="K265" s="20">
        <f>SUM(I263:I264)</f>
        <v>0</v>
      </c>
    </row>
    <row r="266" spans="1:26" x14ac:dyDescent="0.25">
      <c r="A266" s="13" t="s">
        <v>138</v>
      </c>
    </row>
    <row r="267" spans="1:26" x14ac:dyDescent="0.25">
      <c r="A267" t="s">
        <v>177</v>
      </c>
      <c r="B267" t="s">
        <v>130</v>
      </c>
      <c r="C267" t="s">
        <v>178</v>
      </c>
      <c r="D267" s="48">
        <v>0.3</v>
      </c>
      <c r="E267" t="s">
        <v>132</v>
      </c>
      <c r="F267" t="s">
        <v>133</v>
      </c>
      <c r="G267" s="20">
        <f>VLOOKUP(A267,'T-SMP'!$E$10:$F$42,2,0)</f>
        <v>0</v>
      </c>
      <c r="H267" t="s">
        <v>134</v>
      </c>
      <c r="I267" s="20">
        <f>ROUND(D267/H261* G267,5)</f>
        <v>0</v>
      </c>
      <c r="J267" s="20"/>
    </row>
    <row r="268" spans="1:26" x14ac:dyDescent="0.25">
      <c r="A268" t="s">
        <v>161</v>
      </c>
      <c r="B268" t="s">
        <v>130</v>
      </c>
      <c r="C268" t="s">
        <v>162</v>
      </c>
      <c r="D268" s="48">
        <v>0.44</v>
      </c>
      <c r="E268" t="s">
        <v>132</v>
      </c>
      <c r="F268" t="s">
        <v>133</v>
      </c>
      <c r="G268" s="20">
        <f>VLOOKUP(A268,'T-SMP'!$E$10:$F$42,2,0)</f>
        <v>0</v>
      </c>
      <c r="H268" t="s">
        <v>134</v>
      </c>
      <c r="I268" s="20">
        <f>ROUND(D268/H261* G268,5)</f>
        <v>0</v>
      </c>
      <c r="J268" s="20"/>
    </row>
    <row r="269" spans="1:26" x14ac:dyDescent="0.25">
      <c r="C269" s="21" t="s">
        <v>145</v>
      </c>
      <c r="K269" s="20">
        <f>SUM(I267:I268)</f>
        <v>0</v>
      </c>
    </row>
    <row r="270" spans="1:26" x14ac:dyDescent="0.25">
      <c r="A270" s="13" t="s">
        <v>146</v>
      </c>
    </row>
    <row r="271" spans="1:26" ht="60" x14ac:dyDescent="0.25">
      <c r="A271" t="s">
        <v>163</v>
      </c>
      <c r="B271" t="s">
        <v>150</v>
      </c>
      <c r="C271" s="29" t="s">
        <v>164</v>
      </c>
      <c r="D271" s="48">
        <v>0.15</v>
      </c>
      <c r="F271" t="s">
        <v>133</v>
      </c>
      <c r="G271" s="20">
        <f>VLOOKUP(A271,'T-SMP'!$E$10:$F$42,2,0)</f>
        <v>0</v>
      </c>
      <c r="H271" t="s">
        <v>134</v>
      </c>
      <c r="I271" s="20">
        <f>ROUND(D271* G271,5)</f>
        <v>0</v>
      </c>
      <c r="J271" s="20"/>
    </row>
    <row r="272" spans="1:26" ht="75" x14ac:dyDescent="0.25">
      <c r="A272" t="s">
        <v>181</v>
      </c>
      <c r="B272" t="s">
        <v>150</v>
      </c>
      <c r="C272" s="29" t="s">
        <v>182</v>
      </c>
      <c r="D272" s="48">
        <v>3.5999999999999997E-2</v>
      </c>
      <c r="F272" t="s">
        <v>133</v>
      </c>
      <c r="G272" s="20">
        <f>VLOOKUP(A272,'T-SMP'!$E$10:$F$42,2,0)</f>
        <v>0</v>
      </c>
      <c r="H272" t="s">
        <v>134</v>
      </c>
      <c r="I272" s="20">
        <f>ROUND(D272* G272,5)</f>
        <v>0</v>
      </c>
      <c r="J272" s="20"/>
    </row>
    <row r="273" spans="1:26" x14ac:dyDescent="0.25">
      <c r="C273" s="21" t="s">
        <v>154</v>
      </c>
      <c r="K273" s="20">
        <f>SUM(I271:I272)</f>
        <v>0</v>
      </c>
    </row>
    <row r="275" spans="1:26" x14ac:dyDescent="0.25">
      <c r="C275" s="21" t="s">
        <v>155</v>
      </c>
      <c r="G275">
        <v>1.5</v>
      </c>
      <c r="H275" t="s">
        <v>156</v>
      </c>
      <c r="I275">
        <f>ROUND(G275/100*K265,5)</f>
        <v>0</v>
      </c>
    </row>
    <row r="276" spans="1:26" x14ac:dyDescent="0.25">
      <c r="C276" s="21" t="s">
        <v>157</v>
      </c>
      <c r="K276" s="49">
        <f>SUM(I262:I275)</f>
        <v>0</v>
      </c>
    </row>
    <row r="277" spans="1:26" x14ac:dyDescent="0.25">
      <c r="C277" s="21" t="s">
        <v>158</v>
      </c>
      <c r="K277" s="49">
        <f>SUM(K276:K276)</f>
        <v>0</v>
      </c>
    </row>
    <row r="279" spans="1:26" ht="45" customHeight="1" x14ac:dyDescent="0.25">
      <c r="A279" s="17" t="s">
        <v>100</v>
      </c>
      <c r="B279" s="18" t="s">
        <v>15</v>
      </c>
      <c r="C279" s="59" t="s">
        <v>101</v>
      </c>
      <c r="D279" s="60"/>
      <c r="E279" s="60"/>
      <c r="F279" s="18"/>
      <c r="G279" s="19" t="s">
        <v>127</v>
      </c>
      <c r="H279" s="61">
        <v>1</v>
      </c>
      <c r="I279" s="60"/>
      <c r="J279" s="18" t="str">
        <f>+A279</f>
        <v>P21R0-ARD6</v>
      </c>
      <c r="K279" s="47">
        <f>ROUND(K296,2)</f>
        <v>0</v>
      </c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x14ac:dyDescent="0.25">
      <c r="A280" s="13" t="s">
        <v>128</v>
      </c>
    </row>
    <row r="281" spans="1:26" x14ac:dyDescent="0.25">
      <c r="A281" t="s">
        <v>129</v>
      </c>
      <c r="B281" t="s">
        <v>130</v>
      </c>
      <c r="C281" t="s">
        <v>131</v>
      </c>
      <c r="D281" s="48">
        <v>0.48</v>
      </c>
      <c r="E281" t="s">
        <v>132</v>
      </c>
      <c r="F281" t="s">
        <v>133</v>
      </c>
      <c r="G281" s="20">
        <f>VLOOKUP(A281,'T-SMP'!$E$10:$F$42,2,0)</f>
        <v>0</v>
      </c>
      <c r="H281" t="s">
        <v>134</v>
      </c>
      <c r="I281" s="20">
        <f>ROUND(D281/H279* G281,5)</f>
        <v>0</v>
      </c>
      <c r="J281" s="20"/>
    </row>
    <row r="282" spans="1:26" x14ac:dyDescent="0.25">
      <c r="A282" t="s">
        <v>135</v>
      </c>
      <c r="B282" t="s">
        <v>130</v>
      </c>
      <c r="C282" t="s">
        <v>136</v>
      </c>
      <c r="D282" s="48">
        <v>0.96</v>
      </c>
      <c r="E282" t="s">
        <v>132</v>
      </c>
      <c r="F282" t="s">
        <v>133</v>
      </c>
      <c r="G282" s="20">
        <f>VLOOKUP(A282,'T-SMP'!$E$10:$F$42,2,0)</f>
        <v>0</v>
      </c>
      <c r="H282" t="s">
        <v>134</v>
      </c>
      <c r="I282" s="20">
        <f>ROUND(D282/H279* G282,5)</f>
        <v>0</v>
      </c>
      <c r="J282" s="20"/>
    </row>
    <row r="283" spans="1:26" x14ac:dyDescent="0.25">
      <c r="C283" s="21" t="s">
        <v>137</v>
      </c>
      <c r="K283" s="20">
        <f>SUM(I281:I282)</f>
        <v>0</v>
      </c>
    </row>
    <row r="284" spans="1:26" x14ac:dyDescent="0.25">
      <c r="A284" s="13" t="s">
        <v>138</v>
      </c>
    </row>
    <row r="285" spans="1:26" ht="45" x14ac:dyDescent="0.25">
      <c r="A285" t="s">
        <v>179</v>
      </c>
      <c r="B285" t="s">
        <v>130</v>
      </c>
      <c r="C285" s="29" t="s">
        <v>180</v>
      </c>
      <c r="D285" s="48">
        <v>0.9</v>
      </c>
      <c r="E285" t="s">
        <v>132</v>
      </c>
      <c r="F285" t="s">
        <v>133</v>
      </c>
      <c r="G285" s="20">
        <f>VLOOKUP(A285,'T-SMP'!$E$10:$F$42,2,0)</f>
        <v>0</v>
      </c>
      <c r="H285" t="s">
        <v>134</v>
      </c>
      <c r="I285" s="20">
        <f>ROUND(D285/H279* G285,5)</f>
        <v>0</v>
      </c>
      <c r="J285" s="20"/>
    </row>
    <row r="286" spans="1:26" x14ac:dyDescent="0.25">
      <c r="A286" t="s">
        <v>177</v>
      </c>
      <c r="B286" t="s">
        <v>130</v>
      </c>
      <c r="C286" t="s">
        <v>178</v>
      </c>
      <c r="D286" s="48">
        <v>0.2</v>
      </c>
      <c r="E286" t="s">
        <v>132</v>
      </c>
      <c r="F286" t="s">
        <v>133</v>
      </c>
      <c r="G286" s="20">
        <f>VLOOKUP(A286,'T-SMP'!$E$10:$F$42,2,0)</f>
        <v>0</v>
      </c>
      <c r="H286" t="s">
        <v>134</v>
      </c>
      <c r="I286" s="20">
        <f>ROUND(D286/H279* G286,5)</f>
        <v>0</v>
      </c>
      <c r="J286" s="20"/>
    </row>
    <row r="287" spans="1:26" x14ac:dyDescent="0.25">
      <c r="A287" t="s">
        <v>161</v>
      </c>
      <c r="B287" t="s">
        <v>130</v>
      </c>
      <c r="C287" t="s">
        <v>162</v>
      </c>
      <c r="D287" s="48">
        <v>2.4</v>
      </c>
      <c r="E287" t="s">
        <v>132</v>
      </c>
      <c r="F287" t="s">
        <v>133</v>
      </c>
      <c r="G287" s="20">
        <f>VLOOKUP(A287,'T-SMP'!$E$10:$F$42,2,0)</f>
        <v>0</v>
      </c>
      <c r="H287" t="s">
        <v>134</v>
      </c>
      <c r="I287" s="20">
        <f>ROUND(D287/H279* G287,5)</f>
        <v>0</v>
      </c>
      <c r="J287" s="20"/>
    </row>
    <row r="288" spans="1:26" x14ac:dyDescent="0.25">
      <c r="C288" s="21" t="s">
        <v>145</v>
      </c>
      <c r="K288" s="20">
        <f>SUM(I285:I287)</f>
        <v>0</v>
      </c>
    </row>
    <row r="289" spans="1:26" x14ac:dyDescent="0.25">
      <c r="A289" s="13" t="s">
        <v>146</v>
      </c>
    </row>
    <row r="290" spans="1:26" ht="75" x14ac:dyDescent="0.25">
      <c r="A290" t="s">
        <v>181</v>
      </c>
      <c r="B290" t="s">
        <v>150</v>
      </c>
      <c r="C290" s="29" t="s">
        <v>182</v>
      </c>
      <c r="D290" s="48">
        <v>0.9</v>
      </c>
      <c r="F290" t="s">
        <v>133</v>
      </c>
      <c r="G290" s="20">
        <f>VLOOKUP(A290,'T-SMP'!$E$10:$F$42,2,0)</f>
        <v>0</v>
      </c>
      <c r="H290" t="s">
        <v>134</v>
      </c>
      <c r="I290" s="20">
        <f>ROUND(D290* G290,5)</f>
        <v>0</v>
      </c>
      <c r="J290" s="20"/>
    </row>
    <row r="291" spans="1:26" ht="60" x14ac:dyDescent="0.25">
      <c r="A291" t="s">
        <v>163</v>
      </c>
      <c r="B291" t="s">
        <v>150</v>
      </c>
      <c r="C291" s="29" t="s">
        <v>164</v>
      </c>
      <c r="D291" s="48">
        <v>0.5</v>
      </c>
      <c r="F291" t="s">
        <v>133</v>
      </c>
      <c r="G291" s="20">
        <f>VLOOKUP(A291,'T-SMP'!$E$10:$F$42,2,0)</f>
        <v>0</v>
      </c>
      <c r="H291" t="s">
        <v>134</v>
      </c>
      <c r="I291" s="20">
        <f>ROUND(D291* G291,5)</f>
        <v>0</v>
      </c>
      <c r="J291" s="20"/>
    </row>
    <row r="292" spans="1:26" x14ac:dyDescent="0.25">
      <c r="C292" s="21" t="s">
        <v>154</v>
      </c>
      <c r="K292" s="20">
        <f>SUM(I290:I291)</f>
        <v>0</v>
      </c>
    </row>
    <row r="294" spans="1:26" x14ac:dyDescent="0.25">
      <c r="C294" s="21" t="s">
        <v>155</v>
      </c>
      <c r="G294">
        <v>1.5</v>
      </c>
      <c r="H294" t="s">
        <v>156</v>
      </c>
      <c r="I294">
        <f>ROUND(G294/100*K283,5)</f>
        <v>0</v>
      </c>
    </row>
    <row r="295" spans="1:26" x14ac:dyDescent="0.25">
      <c r="C295" s="21" t="s">
        <v>157</v>
      </c>
      <c r="K295" s="49">
        <f>SUM(I280:I294)</f>
        <v>0</v>
      </c>
    </row>
    <row r="296" spans="1:26" x14ac:dyDescent="0.25">
      <c r="C296" s="21" t="s">
        <v>158</v>
      </c>
      <c r="K296" s="49">
        <f>SUM(K295:K295)</f>
        <v>0</v>
      </c>
    </row>
    <row r="298" spans="1:26" ht="45" customHeight="1" x14ac:dyDescent="0.25">
      <c r="A298" s="17" t="s">
        <v>104</v>
      </c>
      <c r="B298" s="18" t="s">
        <v>15</v>
      </c>
      <c r="C298" s="59" t="s">
        <v>105</v>
      </c>
      <c r="D298" s="60"/>
      <c r="E298" s="60"/>
      <c r="F298" s="18"/>
      <c r="G298" s="19" t="s">
        <v>127</v>
      </c>
      <c r="H298" s="61">
        <v>1</v>
      </c>
      <c r="I298" s="60"/>
      <c r="J298" s="18" t="str">
        <f>+A298</f>
        <v>P21R0-ARD8</v>
      </c>
      <c r="K298" s="47">
        <f>ROUND(K315,2)</f>
        <v>0</v>
      </c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x14ac:dyDescent="0.25">
      <c r="A299" s="13" t="s">
        <v>128</v>
      </c>
    </row>
    <row r="300" spans="1:26" x14ac:dyDescent="0.25">
      <c r="A300" t="s">
        <v>135</v>
      </c>
      <c r="B300" t="s">
        <v>130</v>
      </c>
      <c r="C300" t="s">
        <v>136</v>
      </c>
      <c r="D300" s="48">
        <v>2.66</v>
      </c>
      <c r="E300" t="s">
        <v>132</v>
      </c>
      <c r="F300" t="s">
        <v>133</v>
      </c>
      <c r="G300" s="20">
        <f>VLOOKUP(A300,'T-SMP'!$E$10:$F$42,2,0)</f>
        <v>0</v>
      </c>
      <c r="H300" t="s">
        <v>134</v>
      </c>
      <c r="I300" s="20">
        <f>ROUND(D300/H298* G300,5)</f>
        <v>0</v>
      </c>
      <c r="J300" s="20"/>
    </row>
    <row r="301" spans="1:26" x14ac:dyDescent="0.25">
      <c r="A301" t="s">
        <v>129</v>
      </c>
      <c r="B301" t="s">
        <v>130</v>
      </c>
      <c r="C301" t="s">
        <v>131</v>
      </c>
      <c r="D301" s="48">
        <v>1.8</v>
      </c>
      <c r="E301" t="s">
        <v>132</v>
      </c>
      <c r="F301" t="s">
        <v>133</v>
      </c>
      <c r="G301" s="20">
        <f>VLOOKUP(A301,'T-SMP'!$E$10:$F$42,2,0)</f>
        <v>0</v>
      </c>
      <c r="H301" t="s">
        <v>134</v>
      </c>
      <c r="I301" s="20">
        <f>ROUND(D301/H298* G301,5)</f>
        <v>0</v>
      </c>
      <c r="J301" s="20"/>
    </row>
    <row r="302" spans="1:26" x14ac:dyDescent="0.25">
      <c r="C302" s="21" t="s">
        <v>137</v>
      </c>
      <c r="K302" s="20">
        <f>SUM(I300:I301)</f>
        <v>0</v>
      </c>
    </row>
    <row r="303" spans="1:26" x14ac:dyDescent="0.25">
      <c r="A303" s="13" t="s">
        <v>138</v>
      </c>
    </row>
    <row r="304" spans="1:26" x14ac:dyDescent="0.25">
      <c r="A304" t="s">
        <v>161</v>
      </c>
      <c r="B304" t="s">
        <v>130</v>
      </c>
      <c r="C304" t="s">
        <v>162</v>
      </c>
      <c r="D304" s="48">
        <v>10.7</v>
      </c>
      <c r="E304" t="s">
        <v>132</v>
      </c>
      <c r="F304" t="s">
        <v>133</v>
      </c>
      <c r="G304" s="20">
        <f>VLOOKUP(A304,'T-SMP'!$E$10:$F$42,2,0)</f>
        <v>0</v>
      </c>
      <c r="H304" t="s">
        <v>134</v>
      </c>
      <c r="I304" s="20">
        <f>ROUND(D304/H298* G304,5)</f>
        <v>0</v>
      </c>
      <c r="J304" s="20"/>
    </row>
    <row r="305" spans="1:26" ht="45" x14ac:dyDescent="0.25">
      <c r="A305" t="s">
        <v>183</v>
      </c>
      <c r="B305" t="s">
        <v>130</v>
      </c>
      <c r="C305" s="29" t="s">
        <v>184</v>
      </c>
      <c r="D305" s="48">
        <v>4</v>
      </c>
      <c r="E305" t="s">
        <v>132</v>
      </c>
      <c r="F305" t="s">
        <v>133</v>
      </c>
      <c r="G305" s="20">
        <f>VLOOKUP(A305,'T-SMP'!$E$10:$F$42,2,0)</f>
        <v>0</v>
      </c>
      <c r="H305" t="s">
        <v>134</v>
      </c>
      <c r="I305" s="20">
        <f>ROUND(D305/H298* G305,5)</f>
        <v>0</v>
      </c>
      <c r="J305" s="20"/>
    </row>
    <row r="306" spans="1:26" x14ac:dyDescent="0.25">
      <c r="A306" t="s">
        <v>177</v>
      </c>
      <c r="B306" t="s">
        <v>130</v>
      </c>
      <c r="C306" t="s">
        <v>178</v>
      </c>
      <c r="D306" s="48">
        <v>0.3</v>
      </c>
      <c r="E306" t="s">
        <v>132</v>
      </c>
      <c r="F306" t="s">
        <v>133</v>
      </c>
      <c r="G306" s="20">
        <f>VLOOKUP(A306,'T-SMP'!$E$10:$F$42,2,0)</f>
        <v>0</v>
      </c>
      <c r="H306" t="s">
        <v>134</v>
      </c>
      <c r="I306" s="20">
        <f>ROUND(D306/H298* G306,5)</f>
        <v>0</v>
      </c>
      <c r="J306" s="20"/>
    </row>
    <row r="307" spans="1:26" x14ac:dyDescent="0.25">
      <c r="C307" s="21" t="s">
        <v>145</v>
      </c>
      <c r="K307" s="20">
        <f>SUM(I304:I306)</f>
        <v>0</v>
      </c>
    </row>
    <row r="308" spans="1:26" x14ac:dyDescent="0.25">
      <c r="A308" s="13" t="s">
        <v>146</v>
      </c>
    </row>
    <row r="309" spans="1:26" ht="75" x14ac:dyDescent="0.25">
      <c r="A309" t="s">
        <v>181</v>
      </c>
      <c r="B309" t="s">
        <v>150</v>
      </c>
      <c r="C309" s="29" t="s">
        <v>182</v>
      </c>
      <c r="D309" s="48">
        <v>1.2</v>
      </c>
      <c r="F309" t="s">
        <v>133</v>
      </c>
      <c r="G309" s="20">
        <f>VLOOKUP(A309,'T-SMP'!$E$10:$F$42,2,0)</f>
        <v>0</v>
      </c>
      <c r="H309" t="s">
        <v>134</v>
      </c>
      <c r="I309" s="20">
        <f>ROUND(D309* G309,5)</f>
        <v>0</v>
      </c>
      <c r="J309" s="20"/>
    </row>
    <row r="310" spans="1:26" ht="60" x14ac:dyDescent="0.25">
      <c r="A310" t="s">
        <v>163</v>
      </c>
      <c r="B310" t="s">
        <v>150</v>
      </c>
      <c r="C310" s="29" t="s">
        <v>164</v>
      </c>
      <c r="D310" s="48">
        <v>1</v>
      </c>
      <c r="F310" t="s">
        <v>133</v>
      </c>
      <c r="G310" s="20">
        <f>VLOOKUP(A310,'T-SMP'!$E$10:$F$42,2,0)</f>
        <v>0</v>
      </c>
      <c r="H310" t="s">
        <v>134</v>
      </c>
      <c r="I310" s="20">
        <f>ROUND(D310* G310,5)</f>
        <v>0</v>
      </c>
      <c r="J310" s="20"/>
    </row>
    <row r="311" spans="1:26" x14ac:dyDescent="0.25">
      <c r="C311" s="21" t="s">
        <v>154</v>
      </c>
      <c r="K311" s="20">
        <f>SUM(I309:I310)</f>
        <v>0</v>
      </c>
    </row>
    <row r="313" spans="1:26" x14ac:dyDescent="0.25">
      <c r="C313" s="21" t="s">
        <v>155</v>
      </c>
      <c r="G313">
        <v>1.5</v>
      </c>
      <c r="H313" t="s">
        <v>156</v>
      </c>
      <c r="I313">
        <f>ROUND(G313/100*K302,5)</f>
        <v>0</v>
      </c>
    </row>
    <row r="314" spans="1:26" x14ac:dyDescent="0.25">
      <c r="C314" s="21" t="s">
        <v>157</v>
      </c>
      <c r="K314" s="49">
        <f>SUM(I299:I313)</f>
        <v>0</v>
      </c>
    </row>
    <row r="315" spans="1:26" x14ac:dyDescent="0.25">
      <c r="C315" s="21" t="s">
        <v>158</v>
      </c>
      <c r="K315" s="49">
        <f>SUM(K314:K314)</f>
        <v>0</v>
      </c>
    </row>
    <row r="317" spans="1:26" ht="45" customHeight="1" x14ac:dyDescent="0.25">
      <c r="A317" s="17" t="s">
        <v>37</v>
      </c>
      <c r="B317" s="18" t="s">
        <v>12</v>
      </c>
      <c r="C317" s="59" t="s">
        <v>38</v>
      </c>
      <c r="D317" s="60"/>
      <c r="E317" s="60"/>
      <c r="F317" s="18"/>
      <c r="G317" s="19" t="s">
        <v>127</v>
      </c>
      <c r="H317" s="61">
        <v>1</v>
      </c>
      <c r="I317" s="60"/>
      <c r="J317" s="18" t="str">
        <f>+A317</f>
        <v>P22D1-ARD2</v>
      </c>
      <c r="K317" s="47">
        <f>ROUND(K328,2)</f>
        <v>0</v>
      </c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x14ac:dyDescent="0.25">
      <c r="A318" s="13" t="s">
        <v>128</v>
      </c>
    </row>
    <row r="319" spans="1:26" x14ac:dyDescent="0.25">
      <c r="A319" t="s">
        <v>185</v>
      </c>
      <c r="B319" t="s">
        <v>130</v>
      </c>
      <c r="C319" t="s">
        <v>186</v>
      </c>
      <c r="D319" s="48">
        <v>6.0000000000000001E-3</v>
      </c>
      <c r="E319" t="s">
        <v>132</v>
      </c>
      <c r="F319" t="s">
        <v>133</v>
      </c>
      <c r="G319" s="20">
        <f>VLOOKUP(A319,'T-SMP'!$E$10:$F$42,2,0)</f>
        <v>0</v>
      </c>
      <c r="H319" t="s">
        <v>134</v>
      </c>
      <c r="I319" s="20">
        <f>ROUND(D319/H317* G319,5)</f>
        <v>0</v>
      </c>
      <c r="J319" s="20"/>
    </row>
    <row r="320" spans="1:26" x14ac:dyDescent="0.25">
      <c r="A320" t="s">
        <v>135</v>
      </c>
      <c r="B320" t="s">
        <v>130</v>
      </c>
      <c r="C320" t="s">
        <v>136</v>
      </c>
      <c r="D320" s="48">
        <v>6.0000000000000001E-3</v>
      </c>
      <c r="E320" t="s">
        <v>132</v>
      </c>
      <c r="F320" t="s">
        <v>133</v>
      </c>
      <c r="G320" s="20">
        <f>VLOOKUP(A320,'T-SMP'!$E$10:$F$42,2,0)</f>
        <v>0</v>
      </c>
      <c r="H320" t="s">
        <v>134</v>
      </c>
      <c r="I320" s="20">
        <f>ROUND(D320/H317* G320,5)</f>
        <v>0</v>
      </c>
      <c r="J320" s="20"/>
    </row>
    <row r="321" spans="1:26" x14ac:dyDescent="0.25">
      <c r="C321" s="21" t="s">
        <v>137</v>
      </c>
      <c r="K321" s="20">
        <f>SUM(I319:I320)</f>
        <v>0</v>
      </c>
    </row>
    <row r="322" spans="1:26" x14ac:dyDescent="0.25">
      <c r="A322" s="13" t="s">
        <v>138</v>
      </c>
    </row>
    <row r="323" spans="1:26" x14ac:dyDescent="0.25">
      <c r="A323" t="s">
        <v>187</v>
      </c>
      <c r="B323" t="s">
        <v>130</v>
      </c>
      <c r="C323" t="s">
        <v>188</v>
      </c>
      <c r="D323" s="48">
        <v>6.0000000000000001E-3</v>
      </c>
      <c r="E323" t="s">
        <v>132</v>
      </c>
      <c r="F323" t="s">
        <v>133</v>
      </c>
      <c r="G323" s="20">
        <f>VLOOKUP(A323,'T-SMP'!$E$10:$F$42,2,0)</f>
        <v>0</v>
      </c>
      <c r="H323" t="s">
        <v>134</v>
      </c>
      <c r="I323" s="20">
        <f>ROUND(D323/H317* G323,5)</f>
        <v>0</v>
      </c>
      <c r="J323" s="20"/>
    </row>
    <row r="324" spans="1:26" x14ac:dyDescent="0.25">
      <c r="C324" s="21" t="s">
        <v>145</v>
      </c>
      <c r="K324" s="20">
        <f>SUM(I323:I323)</f>
        <v>0</v>
      </c>
    </row>
    <row r="326" spans="1:26" x14ac:dyDescent="0.25">
      <c r="C326" s="21" t="s">
        <v>155</v>
      </c>
      <c r="G326">
        <v>1.5</v>
      </c>
      <c r="H326" t="s">
        <v>156</v>
      </c>
      <c r="I326">
        <f>ROUND(G326/100*K321,5)</f>
        <v>0</v>
      </c>
    </row>
    <row r="327" spans="1:26" x14ac:dyDescent="0.25">
      <c r="C327" s="21" t="s">
        <v>157</v>
      </c>
      <c r="K327" s="49">
        <f>SUM(I318:I326)</f>
        <v>0</v>
      </c>
    </row>
    <row r="328" spans="1:26" x14ac:dyDescent="0.25">
      <c r="C328" s="21" t="s">
        <v>158</v>
      </c>
      <c r="K328" s="49">
        <f>SUM(K327:K327)</f>
        <v>0</v>
      </c>
    </row>
    <row r="330" spans="1:26" ht="45" customHeight="1" x14ac:dyDescent="0.25">
      <c r="A330" s="17" t="s">
        <v>14</v>
      </c>
      <c r="B330" s="18" t="s">
        <v>15</v>
      </c>
      <c r="C330" s="59" t="s">
        <v>16</v>
      </c>
      <c r="D330" s="60"/>
      <c r="E330" s="60"/>
      <c r="F330" s="18"/>
      <c r="G330" s="19" t="s">
        <v>127</v>
      </c>
      <c r="H330" s="61">
        <v>1</v>
      </c>
      <c r="I330" s="60"/>
      <c r="J330" s="18" t="str">
        <f>+A330</f>
        <v>PR64-ARD1</v>
      </c>
      <c r="K330" s="47">
        <f>ROUND(K344,2)</f>
        <v>0</v>
      </c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x14ac:dyDescent="0.25">
      <c r="A331" s="13" t="s">
        <v>128</v>
      </c>
    </row>
    <row r="332" spans="1:26" x14ac:dyDescent="0.25">
      <c r="A332" t="s">
        <v>135</v>
      </c>
      <c r="B332" t="s">
        <v>130</v>
      </c>
      <c r="C332" t="s">
        <v>136</v>
      </c>
      <c r="D332" s="48">
        <v>1.6E-2</v>
      </c>
      <c r="E332" t="s">
        <v>132</v>
      </c>
      <c r="F332" t="s">
        <v>133</v>
      </c>
      <c r="G332" s="20">
        <f>VLOOKUP(A332,'T-SMP'!$E$10:$F$42,2,0)</f>
        <v>0</v>
      </c>
      <c r="H332" t="s">
        <v>134</v>
      </c>
      <c r="I332" s="20">
        <f>ROUND(D332/H330* G332,5)</f>
        <v>0</v>
      </c>
      <c r="J332" s="20"/>
    </row>
    <row r="333" spans="1:26" x14ac:dyDescent="0.25">
      <c r="A333" t="s">
        <v>129</v>
      </c>
      <c r="B333" t="s">
        <v>130</v>
      </c>
      <c r="C333" t="s">
        <v>131</v>
      </c>
      <c r="D333" s="48">
        <v>0.128</v>
      </c>
      <c r="E333" t="s">
        <v>132</v>
      </c>
      <c r="F333" t="s">
        <v>133</v>
      </c>
      <c r="G333" s="20">
        <f>VLOOKUP(A333,'T-SMP'!$E$10:$F$42,2,0)</f>
        <v>0</v>
      </c>
      <c r="H333" t="s">
        <v>134</v>
      </c>
      <c r="I333" s="20">
        <f>ROUND(D333/H330* G333,5)</f>
        <v>0</v>
      </c>
      <c r="J333" s="20"/>
    </row>
    <row r="334" spans="1:26" x14ac:dyDescent="0.25">
      <c r="C334" s="21" t="s">
        <v>137</v>
      </c>
      <c r="K334" s="20">
        <f>SUM(I332:I333)</f>
        <v>0</v>
      </c>
    </row>
    <row r="335" spans="1:26" x14ac:dyDescent="0.25">
      <c r="A335" s="13" t="s">
        <v>138</v>
      </c>
    </row>
    <row r="336" spans="1:26" x14ac:dyDescent="0.25">
      <c r="A336" t="s">
        <v>141</v>
      </c>
      <c r="B336" t="s">
        <v>130</v>
      </c>
      <c r="C336" t="s">
        <v>142</v>
      </c>
      <c r="D336" s="48">
        <v>2E-3</v>
      </c>
      <c r="E336" t="s">
        <v>132</v>
      </c>
      <c r="F336" t="s">
        <v>133</v>
      </c>
      <c r="G336" s="20">
        <f>VLOOKUP(A336,'T-SMP'!$E$10:$F$42,2,0)</f>
        <v>0</v>
      </c>
      <c r="H336" t="s">
        <v>134</v>
      </c>
      <c r="I336" s="20">
        <f>ROUND(D336/H330* G336,5)</f>
        <v>0</v>
      </c>
      <c r="J336" s="20"/>
    </row>
    <row r="337" spans="1:26" x14ac:dyDescent="0.25">
      <c r="C337" s="21" t="s">
        <v>145</v>
      </c>
      <c r="K337" s="20">
        <f>SUM(I336:I336)</f>
        <v>0</v>
      </c>
    </row>
    <row r="338" spans="1:26" x14ac:dyDescent="0.25">
      <c r="A338" s="13" t="s">
        <v>146</v>
      </c>
    </row>
    <row r="339" spans="1:26" x14ac:dyDescent="0.25">
      <c r="A339" t="s">
        <v>147</v>
      </c>
      <c r="B339" t="s">
        <v>48</v>
      </c>
      <c r="C339" t="s">
        <v>148</v>
      </c>
      <c r="D339" s="48">
        <v>5.0000000000000001E-3</v>
      </c>
      <c r="F339" t="s">
        <v>133</v>
      </c>
      <c r="G339" s="20">
        <f>VLOOKUP(A339,'T-SMP'!$E$10:$F$42,2,0)</f>
        <v>0</v>
      </c>
      <c r="H339" t="s">
        <v>134</v>
      </c>
      <c r="I339" s="20">
        <f>ROUND(D339* G339,5)</f>
        <v>0</v>
      </c>
      <c r="J339" s="20"/>
    </row>
    <row r="340" spans="1:26" x14ac:dyDescent="0.25">
      <c r="C340" s="21" t="s">
        <v>154</v>
      </c>
      <c r="K340" s="20">
        <f>SUM(I339:I339)</f>
        <v>0</v>
      </c>
    </row>
    <row r="342" spans="1:26" x14ac:dyDescent="0.25">
      <c r="C342" s="21" t="s">
        <v>155</v>
      </c>
      <c r="G342">
        <v>1.5</v>
      </c>
      <c r="H342" t="s">
        <v>156</v>
      </c>
      <c r="I342">
        <f>ROUND(G342/100*K334,5)</f>
        <v>0</v>
      </c>
    </row>
    <row r="343" spans="1:26" x14ac:dyDescent="0.25">
      <c r="C343" s="21" t="s">
        <v>157</v>
      </c>
      <c r="K343" s="49">
        <f>SUM(I331:I342)</f>
        <v>0</v>
      </c>
    </row>
    <row r="344" spans="1:26" x14ac:dyDescent="0.25">
      <c r="C344" s="21" t="s">
        <v>158</v>
      </c>
      <c r="K344" s="49">
        <f>SUM(K343:K343)</f>
        <v>0</v>
      </c>
    </row>
    <row r="346" spans="1:26" ht="45" customHeight="1" x14ac:dyDescent="0.25">
      <c r="A346" s="17" t="s">
        <v>11</v>
      </c>
      <c r="B346" s="18" t="s">
        <v>12</v>
      </c>
      <c r="C346" s="59" t="s">
        <v>13</v>
      </c>
      <c r="D346" s="60"/>
      <c r="E346" s="60"/>
      <c r="F346" s="18"/>
      <c r="G346" s="19" t="s">
        <v>127</v>
      </c>
      <c r="H346" s="61">
        <v>1</v>
      </c>
      <c r="I346" s="60"/>
      <c r="J346" s="18" t="str">
        <f>+A346</f>
        <v>PRA2-ARD1</v>
      </c>
      <c r="K346" s="47">
        <f>ROUND(K357,2)</f>
        <v>0</v>
      </c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x14ac:dyDescent="0.25">
      <c r="A347" s="13" t="s">
        <v>128</v>
      </c>
    </row>
    <row r="348" spans="1:26" x14ac:dyDescent="0.25">
      <c r="A348" t="s">
        <v>135</v>
      </c>
      <c r="B348" t="s">
        <v>130</v>
      </c>
      <c r="C348" t="s">
        <v>136</v>
      </c>
      <c r="D348" s="48">
        <v>7.0000000000000001E-3</v>
      </c>
      <c r="E348" t="s">
        <v>132</v>
      </c>
      <c r="F348" t="s">
        <v>133</v>
      </c>
      <c r="G348" s="20">
        <f>VLOOKUP(A348,'T-SMP'!$E$10:$F$42,2,0)</f>
        <v>0</v>
      </c>
      <c r="H348" t="s">
        <v>134</v>
      </c>
      <c r="I348" s="20">
        <f>ROUND(D348/H346* G348,5)</f>
        <v>0</v>
      </c>
      <c r="J348" s="20"/>
    </row>
    <row r="349" spans="1:26" x14ac:dyDescent="0.25">
      <c r="A349" t="s">
        <v>129</v>
      </c>
      <c r="B349" t="s">
        <v>130</v>
      </c>
      <c r="C349" t="s">
        <v>131</v>
      </c>
      <c r="D349" s="48">
        <v>5.8000000000000003E-2</v>
      </c>
      <c r="E349" t="s">
        <v>132</v>
      </c>
      <c r="F349" t="s">
        <v>133</v>
      </c>
      <c r="G349" s="20">
        <f>VLOOKUP(A349,'T-SMP'!$E$10:$F$42,2,0)</f>
        <v>0</v>
      </c>
      <c r="H349" t="s">
        <v>134</v>
      </c>
      <c r="I349" s="20">
        <f>ROUND(D349/H346* G349,5)</f>
        <v>0</v>
      </c>
      <c r="J349" s="20"/>
    </row>
    <row r="350" spans="1:26" x14ac:dyDescent="0.25">
      <c r="C350" s="21" t="s">
        <v>137</v>
      </c>
      <c r="K350" s="20">
        <f>SUM(I348:I349)</f>
        <v>0</v>
      </c>
    </row>
    <row r="351" spans="1:26" x14ac:dyDescent="0.25">
      <c r="A351" s="13" t="s">
        <v>146</v>
      </c>
    </row>
    <row r="352" spans="1:26" ht="30" x14ac:dyDescent="0.25">
      <c r="A352" t="s">
        <v>189</v>
      </c>
      <c r="B352" t="s">
        <v>190</v>
      </c>
      <c r="C352" s="29" t="s">
        <v>191</v>
      </c>
      <c r="D352" s="48">
        <v>0.01</v>
      </c>
      <c r="F352" t="s">
        <v>133</v>
      </c>
      <c r="G352" s="20">
        <f>VLOOKUP(A352,'T-SMP'!$E$10:$F$42,2,0)</f>
        <v>0</v>
      </c>
      <c r="H352" t="s">
        <v>134</v>
      </c>
      <c r="I352" s="20">
        <f>ROUND(D352* G352,5)</f>
        <v>0</v>
      </c>
      <c r="J352" s="20"/>
    </row>
    <row r="353" spans="1:26" x14ac:dyDescent="0.25">
      <c r="C353" s="21" t="s">
        <v>154</v>
      </c>
      <c r="K353" s="20">
        <f>SUM(I352:I352)</f>
        <v>0</v>
      </c>
    </row>
    <row r="355" spans="1:26" x14ac:dyDescent="0.25">
      <c r="C355" s="21" t="s">
        <v>155</v>
      </c>
      <c r="G355">
        <v>1.5</v>
      </c>
      <c r="H355" t="s">
        <v>156</v>
      </c>
      <c r="I355">
        <f>ROUND(G355/100*K350,5)</f>
        <v>0</v>
      </c>
    </row>
    <row r="356" spans="1:26" x14ac:dyDescent="0.25">
      <c r="C356" s="21" t="s">
        <v>157</v>
      </c>
      <c r="K356" s="49">
        <f>SUM(I347:I355)</f>
        <v>0</v>
      </c>
    </row>
    <row r="357" spans="1:26" x14ac:dyDescent="0.25">
      <c r="C357" s="21" t="s">
        <v>158</v>
      </c>
      <c r="K357" s="49">
        <f>SUM(K356:K356)</f>
        <v>0</v>
      </c>
    </row>
    <row r="359" spans="1:26" ht="45" customHeight="1" x14ac:dyDescent="0.25">
      <c r="A359" s="17" t="s">
        <v>102</v>
      </c>
      <c r="B359" s="18" t="s">
        <v>15</v>
      </c>
      <c r="C359" s="59" t="s">
        <v>103</v>
      </c>
      <c r="D359" s="60"/>
      <c r="E359" s="60"/>
      <c r="F359" s="18"/>
      <c r="G359" s="19" t="s">
        <v>127</v>
      </c>
      <c r="H359" s="61">
        <v>1</v>
      </c>
      <c r="I359" s="60"/>
      <c r="J359" s="18" t="str">
        <f>+A359</f>
        <v>PRE4-ARD1</v>
      </c>
      <c r="K359" s="47">
        <f>ROUND(K374,2)</f>
        <v>0</v>
      </c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x14ac:dyDescent="0.25">
      <c r="A360" s="13" t="s">
        <v>128</v>
      </c>
    </row>
    <row r="361" spans="1:26" x14ac:dyDescent="0.25">
      <c r="A361" t="s">
        <v>129</v>
      </c>
      <c r="B361" t="s">
        <v>130</v>
      </c>
      <c r="C361" t="s">
        <v>131</v>
      </c>
      <c r="D361" s="48">
        <v>0.03</v>
      </c>
      <c r="E361" t="s">
        <v>132</v>
      </c>
      <c r="F361" t="s">
        <v>133</v>
      </c>
      <c r="G361" s="20">
        <f>VLOOKUP(A361,'T-SMP'!$E$10:$F$42,2,0)</f>
        <v>0</v>
      </c>
      <c r="H361" t="s">
        <v>134</v>
      </c>
      <c r="I361" s="20">
        <f>ROUND(D361/H359* G361,5)</f>
        <v>0</v>
      </c>
      <c r="J361" s="20"/>
    </row>
    <row r="362" spans="1:26" x14ac:dyDescent="0.25">
      <c r="A362" t="s">
        <v>135</v>
      </c>
      <c r="B362" t="s">
        <v>130</v>
      </c>
      <c r="C362" t="s">
        <v>136</v>
      </c>
      <c r="D362" s="48">
        <v>0.03</v>
      </c>
      <c r="E362" t="s">
        <v>132</v>
      </c>
      <c r="F362" t="s">
        <v>133</v>
      </c>
      <c r="G362" s="20">
        <f>VLOOKUP(A362,'T-SMP'!$E$10:$F$42,2,0)</f>
        <v>0</v>
      </c>
      <c r="H362" t="s">
        <v>134</v>
      </c>
      <c r="I362" s="20">
        <f>ROUND(D362/H359* G362,5)</f>
        <v>0</v>
      </c>
      <c r="J362" s="20"/>
    </row>
    <row r="363" spans="1:26" x14ac:dyDescent="0.25">
      <c r="C363" s="21" t="s">
        <v>137</v>
      </c>
      <c r="K363" s="20">
        <f>SUM(I361:I362)</f>
        <v>0</v>
      </c>
    </row>
    <row r="364" spans="1:26" x14ac:dyDescent="0.25">
      <c r="A364" s="13" t="s">
        <v>138</v>
      </c>
    </row>
    <row r="365" spans="1:26" x14ac:dyDescent="0.25">
      <c r="A365" t="s">
        <v>161</v>
      </c>
      <c r="B365" t="s">
        <v>130</v>
      </c>
      <c r="C365" t="s">
        <v>162</v>
      </c>
      <c r="D365" s="48">
        <v>0.03</v>
      </c>
      <c r="E365" t="s">
        <v>132</v>
      </c>
      <c r="F365" t="s">
        <v>133</v>
      </c>
      <c r="G365" s="20">
        <f>VLOOKUP(A365,'T-SMP'!$E$10:$F$42,2,0)</f>
        <v>0</v>
      </c>
      <c r="H365" t="s">
        <v>134</v>
      </c>
      <c r="I365" s="20">
        <f>ROUND(D365/H359* G365,5)</f>
        <v>0</v>
      </c>
      <c r="J365" s="20"/>
    </row>
    <row r="366" spans="1:26" x14ac:dyDescent="0.25">
      <c r="A366" t="s">
        <v>139</v>
      </c>
      <c r="B366" t="s">
        <v>130</v>
      </c>
      <c r="C366" t="s">
        <v>140</v>
      </c>
      <c r="D366" s="48">
        <v>0.15</v>
      </c>
      <c r="E366" t="s">
        <v>132</v>
      </c>
      <c r="F366" t="s">
        <v>133</v>
      </c>
      <c r="G366" s="20">
        <f>VLOOKUP(A366,'T-SMP'!$E$10:$F$42,2,0)</f>
        <v>0</v>
      </c>
      <c r="H366" t="s">
        <v>134</v>
      </c>
      <c r="I366" s="20">
        <f>ROUND(D366/H359* G366,5)</f>
        <v>0</v>
      </c>
      <c r="J366" s="20"/>
    </row>
    <row r="367" spans="1:26" x14ac:dyDescent="0.25">
      <c r="C367" s="21" t="s">
        <v>145</v>
      </c>
      <c r="K367" s="20">
        <f>SUM(I365:I366)</f>
        <v>0</v>
      </c>
    </row>
    <row r="368" spans="1:26" x14ac:dyDescent="0.25">
      <c r="A368" s="13" t="s">
        <v>146</v>
      </c>
    </row>
    <row r="369" spans="1:26" ht="60" x14ac:dyDescent="0.25">
      <c r="A369" t="s">
        <v>163</v>
      </c>
      <c r="B369" t="s">
        <v>150</v>
      </c>
      <c r="C369" s="29" t="s">
        <v>164</v>
      </c>
      <c r="D369" s="48">
        <v>0.02</v>
      </c>
      <c r="F369" t="s">
        <v>133</v>
      </c>
      <c r="G369" s="20">
        <f>VLOOKUP(A369,'T-SMP'!$E$10:$F$42,2,0)</f>
        <v>0</v>
      </c>
      <c r="H369" t="s">
        <v>134</v>
      </c>
      <c r="I369" s="20">
        <f>ROUND(D369* G369,5)</f>
        <v>0</v>
      </c>
      <c r="J369" s="20"/>
    </row>
    <row r="370" spans="1:26" x14ac:dyDescent="0.25">
      <c r="C370" s="21" t="s">
        <v>154</v>
      </c>
      <c r="K370" s="20">
        <f>SUM(I369:I369)</f>
        <v>0</v>
      </c>
    </row>
    <row r="372" spans="1:26" x14ac:dyDescent="0.25">
      <c r="C372" s="21" t="s">
        <v>155</v>
      </c>
      <c r="G372">
        <v>1.5</v>
      </c>
      <c r="H372" t="s">
        <v>156</v>
      </c>
      <c r="I372">
        <f>ROUND(G372/100*K363,5)</f>
        <v>0</v>
      </c>
    </row>
    <row r="373" spans="1:26" x14ac:dyDescent="0.25">
      <c r="C373" s="21" t="s">
        <v>157</v>
      </c>
      <c r="K373" s="49">
        <f>SUM(I360:I372)</f>
        <v>0</v>
      </c>
    </row>
    <row r="374" spans="1:26" x14ac:dyDescent="0.25">
      <c r="C374" s="21" t="s">
        <v>158</v>
      </c>
      <c r="K374" s="49">
        <f>SUM(K373:K373)</f>
        <v>0</v>
      </c>
    </row>
    <row r="376" spans="1:26" ht="45" customHeight="1" x14ac:dyDescent="0.25">
      <c r="A376" s="17" t="s">
        <v>114</v>
      </c>
      <c r="B376" s="18" t="s">
        <v>12</v>
      </c>
      <c r="C376" s="59" t="s">
        <v>115</v>
      </c>
      <c r="D376" s="60"/>
      <c r="E376" s="60"/>
      <c r="F376" s="18"/>
      <c r="G376" s="19" t="s">
        <v>127</v>
      </c>
      <c r="H376" s="61">
        <v>1</v>
      </c>
      <c r="I376" s="60"/>
      <c r="J376" s="18" t="str">
        <f>+A376</f>
        <v>PRE91-RETV</v>
      </c>
      <c r="K376" s="47">
        <f>ROUND(K386,2)</f>
        <v>0</v>
      </c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x14ac:dyDescent="0.25">
      <c r="A377" s="13" t="s">
        <v>128</v>
      </c>
    </row>
    <row r="378" spans="1:26" x14ac:dyDescent="0.25">
      <c r="A378" t="s">
        <v>135</v>
      </c>
      <c r="B378" t="s">
        <v>130</v>
      </c>
      <c r="C378" t="s">
        <v>136</v>
      </c>
      <c r="D378" s="48">
        <v>8.5000000000000006E-3</v>
      </c>
      <c r="E378" t="s">
        <v>132</v>
      </c>
      <c r="F378" t="s">
        <v>133</v>
      </c>
      <c r="G378" s="20">
        <f>VLOOKUP(A378,'T-SMP'!$E$10:$F$42,2,0)</f>
        <v>0</v>
      </c>
      <c r="H378" t="s">
        <v>134</v>
      </c>
      <c r="I378" s="20">
        <f>ROUND(D378/H376* G378,5)</f>
        <v>0</v>
      </c>
      <c r="J378" s="20"/>
    </row>
    <row r="379" spans="1:26" x14ac:dyDescent="0.25">
      <c r="C379" s="21" t="s">
        <v>137</v>
      </c>
      <c r="K379" s="20">
        <f>SUM(I378:I378)</f>
        <v>0</v>
      </c>
    </row>
    <row r="380" spans="1:26" x14ac:dyDescent="0.25">
      <c r="A380" s="13" t="s">
        <v>146</v>
      </c>
    </row>
    <row r="381" spans="1:26" ht="75" x14ac:dyDescent="0.25">
      <c r="A381" t="s">
        <v>181</v>
      </c>
      <c r="B381" t="s">
        <v>150</v>
      </c>
      <c r="C381" s="29" t="s">
        <v>182</v>
      </c>
      <c r="D381" s="48">
        <v>0.1</v>
      </c>
      <c r="F381" t="s">
        <v>133</v>
      </c>
      <c r="G381" s="20">
        <f>VLOOKUP(A381,'T-SMP'!$E$10:$F$42,2,0)</f>
        <v>0</v>
      </c>
      <c r="H381" t="s">
        <v>134</v>
      </c>
      <c r="I381" s="20">
        <f>ROUND(D381* G381,5)</f>
        <v>0</v>
      </c>
      <c r="J381" s="20"/>
    </row>
    <row r="382" spans="1:26" x14ac:dyDescent="0.25">
      <c r="C382" s="21" t="s">
        <v>154</v>
      </c>
      <c r="K382" s="20">
        <f>SUM(I381:I381)</f>
        <v>0</v>
      </c>
    </row>
    <row r="384" spans="1:26" x14ac:dyDescent="0.25">
      <c r="C384" s="21" t="s">
        <v>155</v>
      </c>
      <c r="G384">
        <v>1.5</v>
      </c>
      <c r="H384" t="s">
        <v>156</v>
      </c>
      <c r="I384">
        <f>ROUND(G384/100*K379,5)</f>
        <v>0</v>
      </c>
    </row>
    <row r="385" spans="1:26" x14ac:dyDescent="0.25">
      <c r="C385" s="21" t="s">
        <v>157</v>
      </c>
      <c r="K385" s="49">
        <f>SUM(I377:I384)</f>
        <v>0</v>
      </c>
    </row>
    <row r="386" spans="1:26" x14ac:dyDescent="0.25">
      <c r="C386" s="21" t="s">
        <v>158</v>
      </c>
      <c r="K386" s="49">
        <f>SUM(K385:K385)</f>
        <v>0</v>
      </c>
    </row>
    <row r="388" spans="1:26" ht="45" customHeight="1" x14ac:dyDescent="0.25">
      <c r="A388" s="17" t="s">
        <v>90</v>
      </c>
      <c r="B388" s="18" t="s">
        <v>15</v>
      </c>
      <c r="C388" s="59" t="s">
        <v>91</v>
      </c>
      <c r="D388" s="60"/>
      <c r="E388" s="60"/>
      <c r="F388" s="18"/>
      <c r="G388" s="19" t="s">
        <v>127</v>
      </c>
      <c r="H388" s="61">
        <v>1</v>
      </c>
      <c r="I388" s="60"/>
      <c r="J388" s="18" t="str">
        <f>+A388</f>
        <v>PRE9A-ARD1</v>
      </c>
      <c r="K388" s="47">
        <f>ROUND(K405,2)</f>
        <v>0</v>
      </c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x14ac:dyDescent="0.25">
      <c r="A389" s="13" t="s">
        <v>128</v>
      </c>
    </row>
    <row r="390" spans="1:26" x14ac:dyDescent="0.25">
      <c r="A390" t="s">
        <v>135</v>
      </c>
      <c r="B390" t="s">
        <v>130</v>
      </c>
      <c r="C390" t="s">
        <v>136</v>
      </c>
      <c r="D390" s="48">
        <v>0.1875</v>
      </c>
      <c r="E390" t="s">
        <v>132</v>
      </c>
      <c r="F390" t="s">
        <v>133</v>
      </c>
      <c r="G390" s="20">
        <f>VLOOKUP(A390,'T-SMP'!$E$10:$F$42,2,0)</f>
        <v>0</v>
      </c>
      <c r="H390" t="s">
        <v>134</v>
      </c>
      <c r="I390" s="20">
        <f>ROUND(D390/H388* G390,5)</f>
        <v>0</v>
      </c>
      <c r="J390" s="20"/>
    </row>
    <row r="391" spans="1:26" x14ac:dyDescent="0.25">
      <c r="A391" t="s">
        <v>129</v>
      </c>
      <c r="B391" t="s">
        <v>130</v>
      </c>
      <c r="C391" t="s">
        <v>131</v>
      </c>
      <c r="D391" s="48">
        <v>1</v>
      </c>
      <c r="E391" t="s">
        <v>132</v>
      </c>
      <c r="F391" t="s">
        <v>133</v>
      </c>
      <c r="G391" s="20">
        <f>VLOOKUP(A391,'T-SMP'!$E$10:$F$42,2,0)</f>
        <v>0</v>
      </c>
      <c r="H391" t="s">
        <v>134</v>
      </c>
      <c r="I391" s="20">
        <f>ROUND(D391/H388* G391,5)</f>
        <v>0</v>
      </c>
      <c r="J391" s="20"/>
    </row>
    <row r="392" spans="1:26" x14ac:dyDescent="0.25">
      <c r="C392" s="21" t="s">
        <v>137</v>
      </c>
      <c r="K392" s="20">
        <f>SUM(I390:I391)</f>
        <v>0</v>
      </c>
    </row>
    <row r="393" spans="1:26" x14ac:dyDescent="0.25">
      <c r="A393" s="13" t="s">
        <v>138</v>
      </c>
    </row>
    <row r="394" spans="1:26" x14ac:dyDescent="0.25">
      <c r="A394" t="s">
        <v>161</v>
      </c>
      <c r="B394" t="s">
        <v>130</v>
      </c>
      <c r="C394" t="s">
        <v>162</v>
      </c>
      <c r="D394" s="48">
        <v>0.8</v>
      </c>
      <c r="E394" t="s">
        <v>132</v>
      </c>
      <c r="F394" t="s">
        <v>133</v>
      </c>
      <c r="G394" s="20">
        <f>VLOOKUP(A394,'T-SMP'!$E$10:$F$42,2,0)</f>
        <v>0</v>
      </c>
      <c r="H394" t="s">
        <v>134</v>
      </c>
      <c r="I394" s="20">
        <f>ROUND(D394/H388* G394,5)</f>
        <v>0</v>
      </c>
      <c r="J394" s="20"/>
    </row>
    <row r="395" spans="1:26" x14ac:dyDescent="0.25">
      <c r="A395" t="s">
        <v>175</v>
      </c>
      <c r="B395" t="s">
        <v>130</v>
      </c>
      <c r="C395" t="s">
        <v>176</v>
      </c>
      <c r="D395" s="48">
        <v>0.2</v>
      </c>
      <c r="E395" t="s">
        <v>132</v>
      </c>
      <c r="F395" t="s">
        <v>133</v>
      </c>
      <c r="G395" s="20">
        <f>VLOOKUP(A395,'T-SMP'!$E$10:$F$42,2,0)</f>
        <v>0</v>
      </c>
      <c r="H395" t="s">
        <v>134</v>
      </c>
      <c r="I395" s="20">
        <f>ROUND(D395/H388* G395,5)</f>
        <v>0</v>
      </c>
      <c r="J395" s="20"/>
    </row>
    <row r="396" spans="1:26" x14ac:dyDescent="0.25">
      <c r="A396" t="s">
        <v>139</v>
      </c>
      <c r="B396" t="s">
        <v>130</v>
      </c>
      <c r="C396" t="s">
        <v>140</v>
      </c>
      <c r="D396" s="48">
        <v>0.04</v>
      </c>
      <c r="E396" t="s">
        <v>132</v>
      </c>
      <c r="F396" t="s">
        <v>133</v>
      </c>
      <c r="G396" s="20">
        <f>VLOOKUP(A396,'T-SMP'!$E$10:$F$42,2,0)</f>
        <v>0</v>
      </c>
      <c r="H396" t="s">
        <v>134</v>
      </c>
      <c r="I396" s="20">
        <f>ROUND(D396/H388* G396,5)</f>
        <v>0</v>
      </c>
      <c r="J396" s="20"/>
    </row>
    <row r="397" spans="1:26" x14ac:dyDescent="0.25">
      <c r="C397" s="21" t="s">
        <v>145</v>
      </c>
      <c r="K397" s="20">
        <f>SUM(I394:I396)</f>
        <v>0</v>
      </c>
    </row>
    <row r="398" spans="1:26" x14ac:dyDescent="0.25">
      <c r="A398" s="13" t="s">
        <v>146</v>
      </c>
    </row>
    <row r="399" spans="1:26" ht="75" x14ac:dyDescent="0.25">
      <c r="A399" t="s">
        <v>181</v>
      </c>
      <c r="B399" t="s">
        <v>150</v>
      </c>
      <c r="C399" s="29" t="s">
        <v>182</v>
      </c>
      <c r="D399" s="48">
        <v>0.03</v>
      </c>
      <c r="F399" t="s">
        <v>133</v>
      </c>
      <c r="G399" s="20">
        <f>VLOOKUP(A399,'T-SMP'!$E$10:$F$42,2,0)</f>
        <v>0</v>
      </c>
      <c r="H399" t="s">
        <v>134</v>
      </c>
      <c r="I399" s="20">
        <f>ROUND(D399* G399,5)</f>
        <v>0</v>
      </c>
      <c r="J399" s="20"/>
    </row>
    <row r="400" spans="1:26" ht="60" x14ac:dyDescent="0.25">
      <c r="A400" t="s">
        <v>163</v>
      </c>
      <c r="B400" t="s">
        <v>150</v>
      </c>
      <c r="C400" s="29" t="s">
        <v>164</v>
      </c>
      <c r="D400" s="48">
        <v>0.03</v>
      </c>
      <c r="F400" t="s">
        <v>133</v>
      </c>
      <c r="G400" s="20">
        <f>VLOOKUP(A400,'T-SMP'!$E$10:$F$42,2,0)</f>
        <v>0</v>
      </c>
      <c r="H400" t="s">
        <v>134</v>
      </c>
      <c r="I400" s="20">
        <f>ROUND(D400* G400,5)</f>
        <v>0</v>
      </c>
      <c r="J400" s="20"/>
    </row>
    <row r="401" spans="1:26" x14ac:dyDescent="0.25">
      <c r="C401" s="21" t="s">
        <v>154</v>
      </c>
      <c r="K401" s="20">
        <f>SUM(I399:I400)</f>
        <v>0</v>
      </c>
    </row>
    <row r="403" spans="1:26" x14ac:dyDescent="0.25">
      <c r="C403" s="21" t="s">
        <v>155</v>
      </c>
      <c r="G403">
        <v>1.5</v>
      </c>
      <c r="H403" t="s">
        <v>156</v>
      </c>
      <c r="I403">
        <f>ROUND(G403/100*K392,5)</f>
        <v>0</v>
      </c>
    </row>
    <row r="404" spans="1:26" x14ac:dyDescent="0.25">
      <c r="C404" s="21" t="s">
        <v>157</v>
      </c>
      <c r="K404" s="49">
        <f>SUM(I389:I403)</f>
        <v>0</v>
      </c>
    </row>
    <row r="405" spans="1:26" x14ac:dyDescent="0.25">
      <c r="C405" s="21" t="s">
        <v>158</v>
      </c>
      <c r="K405" s="49">
        <f>SUM(K404:K404)</f>
        <v>0</v>
      </c>
    </row>
    <row r="407" spans="1:26" ht="45" customHeight="1" x14ac:dyDescent="0.25">
      <c r="A407" s="17" t="s">
        <v>54</v>
      </c>
      <c r="B407" s="18" t="s">
        <v>48</v>
      </c>
      <c r="C407" s="59" t="s">
        <v>55</v>
      </c>
      <c r="D407" s="60"/>
      <c r="E407" s="60"/>
      <c r="F407" s="18"/>
      <c r="G407" s="19" t="s">
        <v>127</v>
      </c>
      <c r="H407" s="61">
        <v>1</v>
      </c>
      <c r="I407" s="60"/>
      <c r="J407" s="18" t="str">
        <f>+A407</f>
        <v>PRELZ-I7ZL</v>
      </c>
      <c r="K407" s="47">
        <f>ROUND(K418,2)</f>
        <v>0</v>
      </c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x14ac:dyDescent="0.25">
      <c r="A408" s="13" t="s">
        <v>128</v>
      </c>
    </row>
    <row r="409" spans="1:26" x14ac:dyDescent="0.25">
      <c r="A409" t="s">
        <v>135</v>
      </c>
      <c r="B409" t="s">
        <v>130</v>
      </c>
      <c r="C409" t="s">
        <v>136</v>
      </c>
      <c r="D409" s="48">
        <v>3.8E-3</v>
      </c>
      <c r="E409" t="s">
        <v>132</v>
      </c>
      <c r="F409" t="s">
        <v>133</v>
      </c>
      <c r="G409" s="20">
        <f>VLOOKUP(A409,'T-SMP'!$E$10:$F$42,2,0)</f>
        <v>0</v>
      </c>
      <c r="H409" t="s">
        <v>134</v>
      </c>
      <c r="I409" s="20">
        <f>ROUND(D409/H407* G409,5)</f>
        <v>0</v>
      </c>
      <c r="J409" s="20"/>
    </row>
    <row r="410" spans="1:26" x14ac:dyDescent="0.25">
      <c r="A410" t="s">
        <v>129</v>
      </c>
      <c r="B410" t="s">
        <v>130</v>
      </c>
      <c r="C410" t="s">
        <v>131</v>
      </c>
      <c r="D410" s="48">
        <v>1E-3</v>
      </c>
      <c r="E410" t="s">
        <v>132</v>
      </c>
      <c r="F410" t="s">
        <v>133</v>
      </c>
      <c r="G410" s="20">
        <f>VLOOKUP(A410,'T-SMP'!$E$10:$F$42,2,0)</f>
        <v>0</v>
      </c>
      <c r="H410" t="s">
        <v>134</v>
      </c>
      <c r="I410" s="20">
        <f>ROUND(D410/H407* G410,5)</f>
        <v>0</v>
      </c>
      <c r="J410" s="20"/>
    </row>
    <row r="411" spans="1:26" x14ac:dyDescent="0.25">
      <c r="C411" s="21" t="s">
        <v>137</v>
      </c>
      <c r="K411" s="20">
        <f>SUM(I409:I410)</f>
        <v>0</v>
      </c>
    </row>
    <row r="412" spans="1:26" x14ac:dyDescent="0.25">
      <c r="A412" s="13" t="s">
        <v>138</v>
      </c>
    </row>
    <row r="413" spans="1:26" ht="30" x14ac:dyDescent="0.25">
      <c r="A413" t="s">
        <v>192</v>
      </c>
      <c r="B413" t="s">
        <v>130</v>
      </c>
      <c r="C413" s="29" t="s">
        <v>193</v>
      </c>
      <c r="D413" s="48">
        <v>3.8E-3</v>
      </c>
      <c r="E413" t="s">
        <v>132</v>
      </c>
      <c r="F413" t="s">
        <v>133</v>
      </c>
      <c r="G413" s="20">
        <f>VLOOKUP(A413,'T-SMP'!$E$10:$F$42,2,0)</f>
        <v>0</v>
      </c>
      <c r="H413" t="s">
        <v>134</v>
      </c>
      <c r="I413" s="20">
        <f>ROUND(D413/H407* G413,5)</f>
        <v>0</v>
      </c>
      <c r="J413" s="20"/>
    </row>
    <row r="414" spans="1:26" x14ac:dyDescent="0.25">
      <c r="C414" s="29" t="s">
        <v>145</v>
      </c>
      <c r="K414" s="20">
        <f>SUM(I413:I413)</f>
        <v>0</v>
      </c>
    </row>
    <row r="416" spans="1:26" x14ac:dyDescent="0.25">
      <c r="C416" s="21" t="s">
        <v>155</v>
      </c>
      <c r="G416">
        <v>1.5</v>
      </c>
      <c r="H416" t="s">
        <v>156</v>
      </c>
      <c r="I416">
        <f>ROUND(G416/100*K411,5)</f>
        <v>0</v>
      </c>
    </row>
    <row r="417" spans="1:26" x14ac:dyDescent="0.25">
      <c r="C417" s="21" t="s">
        <v>157</v>
      </c>
      <c r="K417" s="49">
        <f>SUM(I408:I416)</f>
        <v>0</v>
      </c>
    </row>
    <row r="418" spans="1:26" x14ac:dyDescent="0.25">
      <c r="C418" s="21" t="s">
        <v>158</v>
      </c>
      <c r="K418" s="49">
        <f>SUM(K417:K417)</f>
        <v>0</v>
      </c>
    </row>
    <row r="420" spans="1:26" ht="45" customHeight="1" x14ac:dyDescent="0.25">
      <c r="A420" s="17" t="s">
        <v>56</v>
      </c>
      <c r="B420" s="18" t="s">
        <v>48</v>
      </c>
      <c r="C420" s="59" t="s">
        <v>57</v>
      </c>
      <c r="D420" s="60"/>
      <c r="E420" s="60"/>
      <c r="F420" s="18"/>
      <c r="G420" s="19" t="s">
        <v>127</v>
      </c>
      <c r="H420" s="61">
        <v>1</v>
      </c>
      <c r="I420" s="60"/>
      <c r="J420" s="18" t="str">
        <f>+A420</f>
        <v>PRELZ-I7ZM</v>
      </c>
      <c r="K420" s="47">
        <f>ROUND(K430,2)</f>
        <v>0</v>
      </c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x14ac:dyDescent="0.25">
      <c r="A421" s="13" t="s">
        <v>128</v>
      </c>
    </row>
    <row r="422" spans="1:26" x14ac:dyDescent="0.25">
      <c r="A422" t="s">
        <v>129</v>
      </c>
      <c r="B422" t="s">
        <v>130</v>
      </c>
      <c r="C422" t="s">
        <v>131</v>
      </c>
      <c r="D422" s="48">
        <v>6.7000000000000002E-3</v>
      </c>
      <c r="E422" t="s">
        <v>132</v>
      </c>
      <c r="F422" t="s">
        <v>133</v>
      </c>
      <c r="G422" s="20">
        <f>VLOOKUP(A422,'T-SMP'!$E$10:$F$42,2,0)</f>
        <v>0</v>
      </c>
      <c r="H422" t="s">
        <v>134</v>
      </c>
      <c r="I422" s="20">
        <f>ROUND(D422/H420* G422,5)</f>
        <v>0</v>
      </c>
      <c r="J422" s="20"/>
    </row>
    <row r="423" spans="1:26" x14ac:dyDescent="0.25">
      <c r="C423" s="21" t="s">
        <v>137</v>
      </c>
      <c r="K423" s="20">
        <f>SUM(I422:I422)</f>
        <v>0</v>
      </c>
    </row>
    <row r="424" spans="1:26" x14ac:dyDescent="0.25">
      <c r="A424" s="13" t="s">
        <v>138</v>
      </c>
    </row>
    <row r="425" spans="1:26" x14ac:dyDescent="0.25">
      <c r="A425" t="s">
        <v>194</v>
      </c>
      <c r="B425" t="s">
        <v>130</v>
      </c>
      <c r="C425" t="s">
        <v>195</v>
      </c>
      <c r="D425" s="48">
        <v>5.33E-2</v>
      </c>
      <c r="E425" t="s">
        <v>132</v>
      </c>
      <c r="F425" t="s">
        <v>133</v>
      </c>
      <c r="G425" s="20">
        <f>VLOOKUP(A425,'T-SMP'!$E$10:$F$42,2,0)</f>
        <v>0</v>
      </c>
      <c r="H425" t="s">
        <v>134</v>
      </c>
      <c r="I425" s="20">
        <f>ROUND(D425/H420* G425,5)</f>
        <v>0</v>
      </c>
      <c r="J425" s="20"/>
    </row>
    <row r="426" spans="1:26" x14ac:dyDescent="0.25">
      <c r="C426" s="21" t="s">
        <v>145</v>
      </c>
      <c r="K426" s="20">
        <f>SUM(I425:I425)</f>
        <v>0</v>
      </c>
    </row>
    <row r="428" spans="1:26" x14ac:dyDescent="0.25">
      <c r="C428" s="21" t="s">
        <v>155</v>
      </c>
      <c r="G428">
        <v>1.5</v>
      </c>
      <c r="H428" t="s">
        <v>156</v>
      </c>
      <c r="I428">
        <f>ROUND(G428/100*K423,5)</f>
        <v>0</v>
      </c>
    </row>
    <row r="429" spans="1:26" x14ac:dyDescent="0.25">
      <c r="C429" s="21" t="s">
        <v>157</v>
      </c>
      <c r="K429" s="49">
        <f>SUM(I421:I428)</f>
        <v>0</v>
      </c>
    </row>
    <row r="430" spans="1:26" x14ac:dyDescent="0.25">
      <c r="C430" s="21" t="s">
        <v>158</v>
      </c>
      <c r="K430" s="49">
        <f>SUM(K429:K429)</f>
        <v>0</v>
      </c>
    </row>
    <row r="432" spans="1:26" ht="45" customHeight="1" x14ac:dyDescent="0.25">
      <c r="A432" s="17" t="s">
        <v>47</v>
      </c>
      <c r="B432" s="18" t="s">
        <v>48</v>
      </c>
      <c r="C432" s="59" t="s">
        <v>49</v>
      </c>
      <c r="D432" s="60"/>
      <c r="E432" s="60"/>
      <c r="F432" s="18"/>
      <c r="G432" s="19" t="s">
        <v>127</v>
      </c>
      <c r="H432" s="61">
        <v>1</v>
      </c>
      <c r="I432" s="60"/>
      <c r="J432" s="18" t="str">
        <f>+A432</f>
        <v>PRELZ-I7ZN</v>
      </c>
      <c r="K432" s="47">
        <f>ROUND(K443,2)</f>
        <v>0</v>
      </c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x14ac:dyDescent="0.25">
      <c r="A433" s="13" t="s">
        <v>128</v>
      </c>
    </row>
    <row r="434" spans="1:26" x14ac:dyDescent="0.25">
      <c r="A434" t="s">
        <v>129</v>
      </c>
      <c r="B434" t="s">
        <v>130</v>
      </c>
      <c r="C434" t="s">
        <v>131</v>
      </c>
      <c r="D434" s="48">
        <v>1.17E-2</v>
      </c>
      <c r="E434" t="s">
        <v>132</v>
      </c>
      <c r="F434" t="s">
        <v>133</v>
      </c>
      <c r="G434" s="20">
        <f>VLOOKUP(A434,'T-SMP'!$E$10:$F$42,2,0)</f>
        <v>0</v>
      </c>
      <c r="H434" t="s">
        <v>134</v>
      </c>
      <c r="I434" s="20">
        <f>ROUND(D434/H432* G434,5)</f>
        <v>0</v>
      </c>
      <c r="J434" s="20"/>
    </row>
    <row r="435" spans="1:26" x14ac:dyDescent="0.25">
      <c r="C435" s="21" t="s">
        <v>137</v>
      </c>
      <c r="K435" s="20">
        <f>SUM(I434:I434)</f>
        <v>0</v>
      </c>
    </row>
    <row r="436" spans="1:26" x14ac:dyDescent="0.25">
      <c r="A436" s="13" t="s">
        <v>138</v>
      </c>
    </row>
    <row r="437" spans="1:26" x14ac:dyDescent="0.25">
      <c r="A437" t="s">
        <v>196</v>
      </c>
      <c r="B437" t="s">
        <v>130</v>
      </c>
      <c r="C437" t="s">
        <v>197</v>
      </c>
      <c r="D437" s="48">
        <v>2.6700000000000002E-2</v>
      </c>
      <c r="E437" t="s">
        <v>132</v>
      </c>
      <c r="F437" t="s">
        <v>133</v>
      </c>
      <c r="G437" s="20">
        <f>VLOOKUP(A437,'T-SMP'!$E$10:$F$42,2,0)</f>
        <v>0</v>
      </c>
      <c r="H437" t="s">
        <v>134</v>
      </c>
      <c r="I437" s="20">
        <f>ROUND(D437/H432* G437,5)</f>
        <v>0</v>
      </c>
      <c r="J437" s="20"/>
    </row>
    <row r="438" spans="1:26" x14ac:dyDescent="0.25">
      <c r="A438" t="s">
        <v>194</v>
      </c>
      <c r="B438" t="s">
        <v>130</v>
      </c>
      <c r="C438" t="s">
        <v>195</v>
      </c>
      <c r="D438" s="48">
        <v>6.6699999999999995E-2</v>
      </c>
      <c r="E438" t="s">
        <v>132</v>
      </c>
      <c r="F438" t="s">
        <v>133</v>
      </c>
      <c r="G438" s="20">
        <f>VLOOKUP(A438,'T-SMP'!$E$10:$F$42,2,0)</f>
        <v>0</v>
      </c>
      <c r="H438" t="s">
        <v>134</v>
      </c>
      <c r="I438" s="20">
        <f>ROUND(D438/H432* G438,5)</f>
        <v>0</v>
      </c>
      <c r="J438" s="20"/>
    </row>
    <row r="439" spans="1:26" x14ac:dyDescent="0.25">
      <c r="C439" s="21" t="s">
        <v>145</v>
      </c>
      <c r="K439" s="20">
        <f>SUM(I437:I438)</f>
        <v>0</v>
      </c>
    </row>
    <row r="441" spans="1:26" x14ac:dyDescent="0.25">
      <c r="C441" s="21" t="s">
        <v>155</v>
      </c>
      <c r="G441">
        <v>1.5</v>
      </c>
      <c r="H441" t="s">
        <v>156</v>
      </c>
      <c r="I441">
        <f>ROUND(G441/100*K435,5)</f>
        <v>0</v>
      </c>
    </row>
    <row r="442" spans="1:26" x14ac:dyDescent="0.25">
      <c r="C442" s="21" t="s">
        <v>157</v>
      </c>
      <c r="K442" s="49">
        <f>SUM(I433:I441)</f>
        <v>0</v>
      </c>
    </row>
    <row r="443" spans="1:26" x14ac:dyDescent="0.25">
      <c r="C443" s="21" t="s">
        <v>158</v>
      </c>
      <c r="K443" s="49">
        <f>SUM(K442:K442)</f>
        <v>0</v>
      </c>
    </row>
    <row r="445" spans="1:26" ht="45" customHeight="1" x14ac:dyDescent="0.25">
      <c r="A445" s="17" t="s">
        <v>50</v>
      </c>
      <c r="B445" s="18" t="s">
        <v>48</v>
      </c>
      <c r="C445" s="59" t="s">
        <v>51</v>
      </c>
      <c r="D445" s="60"/>
      <c r="E445" s="60"/>
      <c r="F445" s="18"/>
      <c r="G445" s="19" t="s">
        <v>127</v>
      </c>
      <c r="H445" s="61">
        <v>1</v>
      </c>
      <c r="I445" s="60"/>
      <c r="J445" s="18" t="str">
        <f>+A445</f>
        <v>PRELZ-I7ZP</v>
      </c>
      <c r="K445" s="47">
        <f>ROUND(K456,2)</f>
        <v>0</v>
      </c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x14ac:dyDescent="0.25">
      <c r="A446" s="13" t="s">
        <v>128</v>
      </c>
    </row>
    <row r="447" spans="1:26" x14ac:dyDescent="0.25">
      <c r="A447" t="s">
        <v>129</v>
      </c>
      <c r="B447" t="s">
        <v>130</v>
      </c>
      <c r="C447" t="s">
        <v>131</v>
      </c>
      <c r="D447" s="48">
        <v>6.3E-3</v>
      </c>
      <c r="E447" t="s">
        <v>132</v>
      </c>
      <c r="F447" t="s">
        <v>133</v>
      </c>
      <c r="G447" s="20">
        <f>VLOOKUP(A447,'T-SMP'!$E$10:$F$42,2,0)</f>
        <v>0</v>
      </c>
      <c r="H447" t="s">
        <v>134</v>
      </c>
      <c r="I447" s="20">
        <f>ROUND(D447/H445* G447,5)</f>
        <v>0</v>
      </c>
      <c r="J447" s="20"/>
    </row>
    <row r="448" spans="1:26" x14ac:dyDescent="0.25">
      <c r="C448" s="21" t="s">
        <v>137</v>
      </c>
      <c r="K448" s="20">
        <f>SUM(I447:I447)</f>
        <v>0</v>
      </c>
    </row>
    <row r="449" spans="1:26" x14ac:dyDescent="0.25">
      <c r="A449" s="13" t="s">
        <v>138</v>
      </c>
    </row>
    <row r="450" spans="1:26" x14ac:dyDescent="0.25">
      <c r="A450" t="s">
        <v>196</v>
      </c>
      <c r="B450" t="s">
        <v>130</v>
      </c>
      <c r="C450" t="s">
        <v>197</v>
      </c>
      <c r="D450" s="48">
        <v>4.4400000000000002E-2</v>
      </c>
      <c r="E450" t="s">
        <v>132</v>
      </c>
      <c r="F450" t="s">
        <v>133</v>
      </c>
      <c r="G450" s="20">
        <f>VLOOKUP(A450,'T-SMP'!$E$10:$F$42,2,0)</f>
        <v>0</v>
      </c>
      <c r="H450" t="s">
        <v>134</v>
      </c>
      <c r="I450" s="20">
        <f>ROUND(D450/H445* G450,5)</f>
        <v>0</v>
      </c>
      <c r="J450" s="20"/>
    </row>
    <row r="451" spans="1:26" x14ac:dyDescent="0.25">
      <c r="A451" t="s">
        <v>198</v>
      </c>
      <c r="B451" t="s">
        <v>130</v>
      </c>
      <c r="C451" t="s">
        <v>199</v>
      </c>
      <c r="D451" s="48">
        <v>5.5999999999999999E-3</v>
      </c>
      <c r="E451" t="s">
        <v>132</v>
      </c>
      <c r="F451" t="s">
        <v>133</v>
      </c>
      <c r="G451" s="20">
        <f>VLOOKUP(A451,'T-SMP'!$E$10:$F$42,2,0)</f>
        <v>0</v>
      </c>
      <c r="H451" t="s">
        <v>134</v>
      </c>
      <c r="I451" s="20">
        <f>ROUND(D451/H445* G451,5)</f>
        <v>0</v>
      </c>
      <c r="J451" s="20"/>
    </row>
    <row r="452" spans="1:26" x14ac:dyDescent="0.25">
      <c r="C452" s="21" t="s">
        <v>145</v>
      </c>
      <c r="K452" s="20">
        <f>SUM(I450:I451)</f>
        <v>0</v>
      </c>
    </row>
    <row r="454" spans="1:26" x14ac:dyDescent="0.25">
      <c r="C454" s="21" t="s">
        <v>155</v>
      </c>
      <c r="G454">
        <v>1.5</v>
      </c>
      <c r="H454" t="s">
        <v>156</v>
      </c>
      <c r="I454">
        <f>ROUND(G454/100*K448,5)</f>
        <v>0</v>
      </c>
    </row>
    <row r="455" spans="1:26" x14ac:dyDescent="0.25">
      <c r="C455" s="21" t="s">
        <v>157</v>
      </c>
      <c r="K455" s="49">
        <f>SUM(I446:I454)</f>
        <v>0</v>
      </c>
    </row>
    <row r="456" spans="1:26" x14ac:dyDescent="0.25">
      <c r="C456" s="21" t="s">
        <v>158</v>
      </c>
      <c r="K456" s="49">
        <f>SUM(K455:K455)</f>
        <v>0</v>
      </c>
    </row>
    <row r="458" spans="1:26" ht="45" customHeight="1" x14ac:dyDescent="0.25">
      <c r="A458" s="17" t="s">
        <v>41</v>
      </c>
      <c r="B458" s="18" t="s">
        <v>15</v>
      </c>
      <c r="C458" s="59" t="s">
        <v>42</v>
      </c>
      <c r="D458" s="60"/>
      <c r="E458" s="60"/>
      <c r="F458" s="18"/>
      <c r="G458" s="19" t="s">
        <v>127</v>
      </c>
      <c r="H458" s="61">
        <v>1</v>
      </c>
      <c r="I458" s="60"/>
      <c r="J458" s="18" t="str">
        <f>+A458</f>
        <v>PREM-INL6</v>
      </c>
      <c r="K458" s="47">
        <f>ROUND(K473,2)</f>
        <v>0</v>
      </c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x14ac:dyDescent="0.25">
      <c r="A459" s="13" t="s">
        <v>128</v>
      </c>
    </row>
    <row r="460" spans="1:26" x14ac:dyDescent="0.25">
      <c r="A460" t="s">
        <v>135</v>
      </c>
      <c r="B460" t="s">
        <v>130</v>
      </c>
      <c r="C460" t="s">
        <v>136</v>
      </c>
      <c r="D460" s="48">
        <v>2.29E-2</v>
      </c>
      <c r="E460" t="s">
        <v>132</v>
      </c>
      <c r="F460" t="s">
        <v>133</v>
      </c>
      <c r="G460" s="20">
        <f>VLOOKUP(A460,'T-SMP'!$E$10:$F$42,2,0)</f>
        <v>0</v>
      </c>
      <c r="H460" t="s">
        <v>134</v>
      </c>
      <c r="I460" s="20">
        <f>ROUND(D460/H458* G460,5)</f>
        <v>0</v>
      </c>
      <c r="J460" s="20"/>
    </row>
    <row r="461" spans="1:26" x14ac:dyDescent="0.25">
      <c r="A461" t="s">
        <v>129</v>
      </c>
      <c r="B461" t="s">
        <v>130</v>
      </c>
      <c r="C461" t="s">
        <v>131</v>
      </c>
      <c r="D461" s="48">
        <v>2.86E-2</v>
      </c>
      <c r="E461" t="s">
        <v>132</v>
      </c>
      <c r="F461" t="s">
        <v>133</v>
      </c>
      <c r="G461" s="20">
        <f>VLOOKUP(A461,'T-SMP'!$E$10:$F$42,2,0)</f>
        <v>0</v>
      </c>
      <c r="H461" t="s">
        <v>134</v>
      </c>
      <c r="I461" s="20">
        <f>ROUND(D461/H458* G461,5)</f>
        <v>0</v>
      </c>
      <c r="J461" s="20"/>
    </row>
    <row r="462" spans="1:26" x14ac:dyDescent="0.25">
      <c r="C462" s="21" t="s">
        <v>137</v>
      </c>
      <c r="K462" s="20">
        <f>SUM(I460:I461)</f>
        <v>0</v>
      </c>
    </row>
    <row r="463" spans="1:26" x14ac:dyDescent="0.25">
      <c r="A463" s="13" t="s">
        <v>138</v>
      </c>
    </row>
    <row r="464" spans="1:26" x14ac:dyDescent="0.25">
      <c r="A464" t="s">
        <v>200</v>
      </c>
      <c r="B464" t="s">
        <v>130</v>
      </c>
      <c r="C464" t="s">
        <v>201</v>
      </c>
      <c r="D464" s="48">
        <v>2.29E-2</v>
      </c>
      <c r="E464" t="s">
        <v>132</v>
      </c>
      <c r="F464" t="s">
        <v>133</v>
      </c>
      <c r="G464" s="20">
        <f>VLOOKUP(A464,'T-SMP'!$E$10:$F$42,2,0)</f>
        <v>0</v>
      </c>
      <c r="H464" t="s">
        <v>134</v>
      </c>
      <c r="I464" s="20">
        <f>ROUND(D464/H458* G464,5)</f>
        <v>0</v>
      </c>
      <c r="J464" s="20"/>
    </row>
    <row r="465" spans="1:26" x14ac:dyDescent="0.25">
      <c r="C465" s="21" t="s">
        <v>145</v>
      </c>
      <c r="K465" s="20">
        <f>SUM(I464:I464)</f>
        <v>0</v>
      </c>
    </row>
    <row r="466" spans="1:26" x14ac:dyDescent="0.25">
      <c r="A466" s="13" t="s">
        <v>146</v>
      </c>
    </row>
    <row r="467" spans="1:26" x14ac:dyDescent="0.25">
      <c r="A467" t="s">
        <v>202</v>
      </c>
      <c r="B467" t="s">
        <v>203</v>
      </c>
      <c r="C467" t="s">
        <v>204</v>
      </c>
      <c r="D467" s="48">
        <v>6.0000000000000001E-3</v>
      </c>
      <c r="F467" t="s">
        <v>133</v>
      </c>
      <c r="G467" s="20">
        <f>VLOOKUP(A467,'T-SMP'!$E$10:$F$42,2,0)</f>
        <v>0</v>
      </c>
      <c r="H467" t="s">
        <v>134</v>
      </c>
      <c r="I467" s="20">
        <f>ROUND(D467* G467,5)</f>
        <v>0</v>
      </c>
      <c r="J467" s="20"/>
    </row>
    <row r="468" spans="1:26" x14ac:dyDescent="0.25">
      <c r="A468" t="s">
        <v>147</v>
      </c>
      <c r="B468" t="s">
        <v>48</v>
      </c>
      <c r="C468" t="s">
        <v>148</v>
      </c>
      <c r="D468" s="48">
        <v>1E-4</v>
      </c>
      <c r="F468" t="s">
        <v>133</v>
      </c>
      <c r="G468" s="20">
        <f>VLOOKUP(A468,'T-SMP'!$E$10:$F$42,2,0)</f>
        <v>0</v>
      </c>
      <c r="H468" t="s">
        <v>134</v>
      </c>
      <c r="I468" s="20">
        <f>ROUND(D468* G468,5)</f>
        <v>0</v>
      </c>
      <c r="J468" s="20"/>
    </row>
    <row r="469" spans="1:26" x14ac:dyDescent="0.25">
      <c r="C469" s="21" t="s">
        <v>154</v>
      </c>
      <c r="K469" s="20">
        <f>SUM(I467:I468)</f>
        <v>0</v>
      </c>
    </row>
    <row r="471" spans="1:26" x14ac:dyDescent="0.25">
      <c r="C471" s="21" t="s">
        <v>155</v>
      </c>
      <c r="G471">
        <v>1.5</v>
      </c>
      <c r="H471" t="s">
        <v>156</v>
      </c>
      <c r="I471">
        <f>ROUND(G471/100*K462,5)</f>
        <v>0</v>
      </c>
    </row>
    <row r="472" spans="1:26" x14ac:dyDescent="0.25">
      <c r="C472" s="21" t="s">
        <v>157</v>
      </c>
      <c r="K472" s="49">
        <f>SUM(I459:I471)</f>
        <v>0</v>
      </c>
    </row>
    <row r="473" spans="1:26" x14ac:dyDescent="0.25">
      <c r="C473" s="21" t="s">
        <v>158</v>
      </c>
      <c r="K473" s="49">
        <f>SUM(K472:K472)</f>
        <v>0</v>
      </c>
    </row>
    <row r="475" spans="1:26" ht="45" customHeight="1" x14ac:dyDescent="0.25">
      <c r="A475" s="17" t="s">
        <v>43</v>
      </c>
      <c r="B475" s="18" t="s">
        <v>15</v>
      </c>
      <c r="C475" s="59" t="s">
        <v>44</v>
      </c>
      <c r="D475" s="60"/>
      <c r="E475" s="60"/>
      <c r="F475" s="18"/>
      <c r="G475" s="19" t="s">
        <v>127</v>
      </c>
      <c r="H475" s="61">
        <v>1</v>
      </c>
      <c r="I475" s="60"/>
      <c r="J475" s="18" t="str">
        <f>+A475</f>
        <v>PREM-INL7</v>
      </c>
      <c r="K475" s="47">
        <f>ROUND(K490,2)</f>
        <v>0</v>
      </c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x14ac:dyDescent="0.25">
      <c r="A476" s="13" t="s">
        <v>128</v>
      </c>
    </row>
    <row r="477" spans="1:26" x14ac:dyDescent="0.25">
      <c r="A477" t="s">
        <v>135</v>
      </c>
      <c r="B477" t="s">
        <v>130</v>
      </c>
      <c r="C477" t="s">
        <v>136</v>
      </c>
      <c r="D477" s="48">
        <v>6.1499999999999999E-2</v>
      </c>
      <c r="E477" t="s">
        <v>132</v>
      </c>
      <c r="F477" t="s">
        <v>133</v>
      </c>
      <c r="G477" s="20">
        <f>VLOOKUP(A477,'T-SMP'!$E$10:$F$42,2,0)</f>
        <v>0</v>
      </c>
      <c r="H477" t="s">
        <v>134</v>
      </c>
      <c r="I477" s="20">
        <f>ROUND(D477/H475* G477,5)</f>
        <v>0</v>
      </c>
      <c r="J477" s="20"/>
    </row>
    <row r="478" spans="1:26" x14ac:dyDescent="0.25">
      <c r="A478" t="s">
        <v>129</v>
      </c>
      <c r="B478" t="s">
        <v>130</v>
      </c>
      <c r="C478" t="s">
        <v>131</v>
      </c>
      <c r="D478" s="48">
        <v>7.6899999999999996E-2</v>
      </c>
      <c r="E478" t="s">
        <v>132</v>
      </c>
      <c r="F478" t="s">
        <v>133</v>
      </c>
      <c r="G478" s="20">
        <f>VLOOKUP(A478,'T-SMP'!$E$10:$F$42,2,0)</f>
        <v>0</v>
      </c>
      <c r="H478" t="s">
        <v>134</v>
      </c>
      <c r="I478" s="20">
        <f>ROUND(D478/H475* G478,5)</f>
        <v>0</v>
      </c>
      <c r="J478" s="20"/>
    </row>
    <row r="479" spans="1:26" x14ac:dyDescent="0.25">
      <c r="C479" s="21" t="s">
        <v>137</v>
      </c>
      <c r="K479" s="20">
        <f>SUM(I477:I478)</f>
        <v>0</v>
      </c>
    </row>
    <row r="480" spans="1:26" x14ac:dyDescent="0.25">
      <c r="A480" s="13" t="s">
        <v>138</v>
      </c>
    </row>
    <row r="481" spans="1:26" x14ac:dyDescent="0.25">
      <c r="A481" t="s">
        <v>200</v>
      </c>
      <c r="B481" t="s">
        <v>130</v>
      </c>
      <c r="C481" t="s">
        <v>201</v>
      </c>
      <c r="D481" s="48">
        <v>6.1499999999999999E-2</v>
      </c>
      <c r="E481" t="s">
        <v>132</v>
      </c>
      <c r="F481" t="s">
        <v>133</v>
      </c>
      <c r="G481" s="20">
        <f>VLOOKUP(A481,'T-SMP'!$E$10:$F$42,2,0)</f>
        <v>0</v>
      </c>
      <c r="H481" t="s">
        <v>134</v>
      </c>
      <c r="I481" s="20">
        <f>ROUND(D481/H475* G481,5)</f>
        <v>0</v>
      </c>
      <c r="J481" s="20"/>
    </row>
    <row r="482" spans="1:26" x14ac:dyDescent="0.25">
      <c r="C482" s="21" t="s">
        <v>145</v>
      </c>
      <c r="K482" s="20">
        <f>SUM(I481:I481)</f>
        <v>0</v>
      </c>
    </row>
    <row r="483" spans="1:26" x14ac:dyDescent="0.25">
      <c r="A483" s="13" t="s">
        <v>146</v>
      </c>
    </row>
    <row r="484" spans="1:26" x14ac:dyDescent="0.25">
      <c r="A484" t="s">
        <v>147</v>
      </c>
      <c r="B484" t="s">
        <v>48</v>
      </c>
      <c r="C484" t="s">
        <v>148</v>
      </c>
      <c r="D484" s="48">
        <v>2.0000000000000001E-4</v>
      </c>
      <c r="F484" t="s">
        <v>133</v>
      </c>
      <c r="G484" s="20">
        <f>VLOOKUP(A484,'T-SMP'!$E$10:$F$42,2,0)</f>
        <v>0</v>
      </c>
      <c r="H484" t="s">
        <v>134</v>
      </c>
      <c r="I484" s="20">
        <f>ROUND(D484* G484,5)</f>
        <v>0</v>
      </c>
      <c r="J484" s="20"/>
    </row>
    <row r="485" spans="1:26" x14ac:dyDescent="0.25">
      <c r="A485" t="s">
        <v>202</v>
      </c>
      <c r="B485" t="s">
        <v>203</v>
      </c>
      <c r="C485" t="s">
        <v>204</v>
      </c>
      <c r="D485" s="48">
        <v>1.4999999999999999E-2</v>
      </c>
      <c r="F485" t="s">
        <v>133</v>
      </c>
      <c r="G485" s="20">
        <f>VLOOKUP(A485,'T-SMP'!$E$10:$F$42,2,0)</f>
        <v>0</v>
      </c>
      <c r="H485" t="s">
        <v>134</v>
      </c>
      <c r="I485" s="20">
        <f>ROUND(D485* G485,5)</f>
        <v>0</v>
      </c>
      <c r="J485" s="20"/>
    </row>
    <row r="486" spans="1:26" x14ac:dyDescent="0.25">
      <c r="C486" s="21" t="s">
        <v>154</v>
      </c>
      <c r="K486" s="20">
        <f>SUM(I484:I485)</f>
        <v>0</v>
      </c>
    </row>
    <row r="488" spans="1:26" x14ac:dyDescent="0.25">
      <c r="C488" s="21" t="s">
        <v>155</v>
      </c>
      <c r="G488">
        <v>1.5</v>
      </c>
      <c r="H488" t="s">
        <v>156</v>
      </c>
      <c r="I488">
        <f>ROUND(G488/100*K479,5)</f>
        <v>0</v>
      </c>
    </row>
    <row r="489" spans="1:26" x14ac:dyDescent="0.25">
      <c r="C489" s="21" t="s">
        <v>157</v>
      </c>
      <c r="K489" s="49">
        <f>SUM(I476:I488)</f>
        <v>0</v>
      </c>
    </row>
    <row r="490" spans="1:26" x14ac:dyDescent="0.25">
      <c r="C490" s="21" t="s">
        <v>158</v>
      </c>
      <c r="K490" s="49">
        <f>SUM(K489:K489)</f>
        <v>0</v>
      </c>
    </row>
    <row r="492" spans="1:26" ht="45" customHeight="1" x14ac:dyDescent="0.25">
      <c r="A492" s="17" t="s">
        <v>78</v>
      </c>
      <c r="B492" s="18" t="s">
        <v>12</v>
      </c>
      <c r="C492" s="59" t="s">
        <v>79</v>
      </c>
      <c r="D492" s="60"/>
      <c r="E492" s="60"/>
      <c r="F492" s="18"/>
      <c r="G492" s="19" t="s">
        <v>127</v>
      </c>
      <c r="H492" s="61">
        <v>1</v>
      </c>
      <c r="I492" s="60"/>
      <c r="J492" s="18" t="str">
        <f>+A492</f>
        <v>PRH0-ALT2</v>
      </c>
      <c r="K492" s="47">
        <f>ROUND(K502,2)</f>
        <v>0</v>
      </c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x14ac:dyDescent="0.25">
      <c r="A493" s="13" t="s">
        <v>128</v>
      </c>
    </row>
    <row r="494" spans="1:26" x14ac:dyDescent="0.25">
      <c r="A494" t="s">
        <v>135</v>
      </c>
      <c r="B494" t="s">
        <v>130</v>
      </c>
      <c r="C494" t="s">
        <v>136</v>
      </c>
      <c r="D494" s="48">
        <v>2E-3</v>
      </c>
      <c r="E494" t="s">
        <v>132</v>
      </c>
      <c r="F494" t="s">
        <v>133</v>
      </c>
      <c r="G494" s="20">
        <f>VLOOKUP(A494,'T-SMP'!$E$10:$F$42,2,0)</f>
        <v>0</v>
      </c>
      <c r="H494" t="s">
        <v>134</v>
      </c>
      <c r="I494" s="20">
        <f>ROUND(D494/H492* G494,5)</f>
        <v>0</v>
      </c>
      <c r="J494" s="20"/>
    </row>
    <row r="495" spans="1:26" x14ac:dyDescent="0.25">
      <c r="C495" s="21" t="s">
        <v>137</v>
      </c>
      <c r="K495" s="20">
        <f>SUM(I494:I494)</f>
        <v>0</v>
      </c>
    </row>
    <row r="496" spans="1:26" x14ac:dyDescent="0.25">
      <c r="A496" s="13" t="s">
        <v>138</v>
      </c>
    </row>
    <row r="497" spans="1:26" ht="30" x14ac:dyDescent="0.25">
      <c r="A497" t="s">
        <v>205</v>
      </c>
      <c r="B497" t="s">
        <v>130</v>
      </c>
      <c r="C497" s="29" t="s">
        <v>206</v>
      </c>
      <c r="D497" s="48">
        <v>2E-3</v>
      </c>
      <c r="E497" t="s">
        <v>132</v>
      </c>
      <c r="F497" t="s">
        <v>133</v>
      </c>
      <c r="G497" s="20">
        <f>VLOOKUP(A497,'T-SMP'!$E$10:$F$42,2,0)</f>
        <v>0</v>
      </c>
      <c r="H497" t="s">
        <v>134</v>
      </c>
      <c r="I497" s="20">
        <f>ROUND(D497/H492* G497,5)</f>
        <v>0</v>
      </c>
      <c r="J497" s="20"/>
    </row>
    <row r="498" spans="1:26" x14ac:dyDescent="0.25">
      <c r="C498" s="21" t="s">
        <v>145</v>
      </c>
      <c r="K498" s="20">
        <f>SUM(I497:I497)</f>
        <v>0</v>
      </c>
    </row>
    <row r="500" spans="1:26" x14ac:dyDescent="0.25">
      <c r="C500" s="21" t="s">
        <v>155</v>
      </c>
      <c r="G500">
        <v>1.5</v>
      </c>
      <c r="H500" t="s">
        <v>156</v>
      </c>
      <c r="I500">
        <f>ROUND(G500/100*K495,5)</f>
        <v>0</v>
      </c>
    </row>
    <row r="501" spans="1:26" x14ac:dyDescent="0.25">
      <c r="C501" s="21" t="s">
        <v>157</v>
      </c>
      <c r="K501" s="49">
        <f>SUM(I493:I500)</f>
        <v>0</v>
      </c>
    </row>
    <row r="502" spans="1:26" x14ac:dyDescent="0.25">
      <c r="C502" s="21" t="s">
        <v>158</v>
      </c>
      <c r="K502" s="49">
        <f>SUM(K501:K501)</f>
        <v>0</v>
      </c>
    </row>
    <row r="504" spans="1:26" ht="45" customHeight="1" x14ac:dyDescent="0.25">
      <c r="A504" s="17" t="s">
        <v>74</v>
      </c>
      <c r="B504" s="18" t="s">
        <v>12</v>
      </c>
      <c r="C504" s="59" t="s">
        <v>75</v>
      </c>
      <c r="D504" s="60"/>
      <c r="E504" s="60"/>
      <c r="F504" s="18"/>
      <c r="G504" s="19" t="s">
        <v>127</v>
      </c>
      <c r="H504" s="61">
        <v>1</v>
      </c>
      <c r="I504" s="60"/>
      <c r="J504" s="18" t="str">
        <f>+A504</f>
        <v>PRH0-BAI2</v>
      </c>
      <c r="K504" s="47">
        <f>ROUND(K514,2)</f>
        <v>0</v>
      </c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x14ac:dyDescent="0.25">
      <c r="A505" s="13" t="s">
        <v>128</v>
      </c>
    </row>
    <row r="506" spans="1:26" x14ac:dyDescent="0.25">
      <c r="A506" t="s">
        <v>135</v>
      </c>
      <c r="B506" t="s">
        <v>130</v>
      </c>
      <c r="C506" t="s">
        <v>136</v>
      </c>
      <c r="D506" s="48">
        <v>1E-3</v>
      </c>
      <c r="E506" t="s">
        <v>132</v>
      </c>
      <c r="F506" t="s">
        <v>133</v>
      </c>
      <c r="G506" s="20">
        <f>VLOOKUP(A506,'T-SMP'!$E$10:$F$42,2,0)</f>
        <v>0</v>
      </c>
      <c r="H506" t="s">
        <v>134</v>
      </c>
      <c r="I506" s="20">
        <f>ROUND(D506/H504* G506,5)</f>
        <v>0</v>
      </c>
      <c r="J506" s="20"/>
    </row>
    <row r="507" spans="1:26" x14ac:dyDescent="0.25">
      <c r="C507" s="21" t="s">
        <v>137</v>
      </c>
      <c r="K507" s="20">
        <f>SUM(I506:I506)</f>
        <v>0</v>
      </c>
    </row>
    <row r="508" spans="1:26" x14ac:dyDescent="0.25">
      <c r="A508" s="13" t="s">
        <v>138</v>
      </c>
    </row>
    <row r="509" spans="1:26" ht="30" x14ac:dyDescent="0.25">
      <c r="A509" t="s">
        <v>205</v>
      </c>
      <c r="B509" t="s">
        <v>130</v>
      </c>
      <c r="C509" s="29" t="s">
        <v>206</v>
      </c>
      <c r="D509" s="48">
        <v>1E-3</v>
      </c>
      <c r="E509" t="s">
        <v>132</v>
      </c>
      <c r="F509" t="s">
        <v>133</v>
      </c>
      <c r="G509" s="20">
        <f>VLOOKUP(A509,'T-SMP'!$E$10:$F$42,2,0)</f>
        <v>0</v>
      </c>
      <c r="H509" t="s">
        <v>134</v>
      </c>
      <c r="I509" s="20">
        <f>ROUND(D509/H504* G509,5)</f>
        <v>0</v>
      </c>
      <c r="J509" s="20"/>
    </row>
    <row r="510" spans="1:26" x14ac:dyDescent="0.25">
      <c r="C510" s="21" t="s">
        <v>145</v>
      </c>
      <c r="K510" s="20">
        <f>SUM(I509:I509)</f>
        <v>0</v>
      </c>
    </row>
    <row r="512" spans="1:26" x14ac:dyDescent="0.25">
      <c r="C512" s="21" t="s">
        <v>155</v>
      </c>
      <c r="G512">
        <v>1.5</v>
      </c>
      <c r="H512" t="s">
        <v>156</v>
      </c>
      <c r="I512">
        <f>ROUND(G512/100*K507,5)</f>
        <v>0</v>
      </c>
    </row>
    <row r="513" spans="1:26" x14ac:dyDescent="0.25">
      <c r="C513" s="21" t="s">
        <v>157</v>
      </c>
      <c r="K513" s="49">
        <f>SUM(I505:I512)</f>
        <v>0</v>
      </c>
    </row>
    <row r="514" spans="1:26" x14ac:dyDescent="0.25">
      <c r="C514" s="21" t="s">
        <v>158</v>
      </c>
      <c r="K514" s="49">
        <f>SUM(K513:K513)</f>
        <v>0</v>
      </c>
    </row>
    <row r="516" spans="1:26" ht="45" customHeight="1" x14ac:dyDescent="0.25">
      <c r="A516" s="17" t="s">
        <v>80</v>
      </c>
      <c r="B516" s="18" t="s">
        <v>12</v>
      </c>
      <c r="C516" s="59" t="s">
        <v>81</v>
      </c>
      <c r="D516" s="60"/>
      <c r="E516" s="60"/>
      <c r="F516" s="18"/>
      <c r="G516" s="19" t="s">
        <v>127</v>
      </c>
      <c r="H516" s="61">
        <v>1</v>
      </c>
      <c r="I516" s="60"/>
      <c r="J516" s="18" t="str">
        <f>+A516</f>
        <v>PRH0-MAI1</v>
      </c>
      <c r="K516" s="47">
        <f>ROUND(K526,2)</f>
        <v>0</v>
      </c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x14ac:dyDescent="0.25">
      <c r="A517" s="13" t="s">
        <v>128</v>
      </c>
    </row>
    <row r="518" spans="1:26" x14ac:dyDescent="0.25">
      <c r="A518" t="s">
        <v>135</v>
      </c>
      <c r="B518" t="s">
        <v>130</v>
      </c>
      <c r="C518" t="s">
        <v>136</v>
      </c>
      <c r="D518" s="48">
        <v>1.1999999999999999E-3</v>
      </c>
      <c r="E518" t="s">
        <v>132</v>
      </c>
      <c r="F518" t="s">
        <v>133</v>
      </c>
      <c r="G518" s="20">
        <f>VLOOKUP(A518,'T-SMP'!$E$10:$F$42,2,0)</f>
        <v>0</v>
      </c>
      <c r="H518" t="s">
        <v>134</v>
      </c>
      <c r="I518" s="20">
        <f>ROUND(D518/H516* G518,5)</f>
        <v>0</v>
      </c>
      <c r="J518" s="20"/>
    </row>
    <row r="519" spans="1:26" x14ac:dyDescent="0.25">
      <c r="C519" s="21" t="s">
        <v>137</v>
      </c>
      <c r="K519" s="20">
        <f>SUM(I518:I518)</f>
        <v>0</v>
      </c>
    </row>
    <row r="520" spans="1:26" x14ac:dyDescent="0.25">
      <c r="A520" s="13" t="s">
        <v>138</v>
      </c>
    </row>
    <row r="521" spans="1:26" ht="30" x14ac:dyDescent="0.25">
      <c r="A521" t="s">
        <v>205</v>
      </c>
      <c r="B521" t="s">
        <v>130</v>
      </c>
      <c r="C521" s="29" t="s">
        <v>206</v>
      </c>
      <c r="D521" s="48">
        <v>1.1999999999999999E-3</v>
      </c>
      <c r="E521" t="s">
        <v>132</v>
      </c>
      <c r="F521" t="s">
        <v>133</v>
      </c>
      <c r="G521" s="20">
        <f>VLOOKUP(A521,'T-SMP'!$E$10:$F$42,2,0)</f>
        <v>0</v>
      </c>
      <c r="H521" t="s">
        <v>134</v>
      </c>
      <c r="I521" s="20">
        <f>ROUND(D521/H516* G521,5)</f>
        <v>0</v>
      </c>
      <c r="J521" s="20"/>
    </row>
    <row r="522" spans="1:26" x14ac:dyDescent="0.25">
      <c r="C522" s="21" t="s">
        <v>145</v>
      </c>
      <c r="K522" s="20">
        <f>SUM(I521:I521)</f>
        <v>0</v>
      </c>
    </row>
    <row r="524" spans="1:26" x14ac:dyDescent="0.25">
      <c r="C524" s="21" t="s">
        <v>155</v>
      </c>
      <c r="G524">
        <v>1.5</v>
      </c>
      <c r="H524" t="s">
        <v>156</v>
      </c>
      <c r="I524">
        <f>ROUND(G524/100*K519,5)</f>
        <v>0</v>
      </c>
    </row>
    <row r="525" spans="1:26" x14ac:dyDescent="0.25">
      <c r="C525" s="21" t="s">
        <v>157</v>
      </c>
      <c r="K525" s="49">
        <f>SUM(I517:I524)</f>
        <v>0</v>
      </c>
    </row>
    <row r="526" spans="1:26" x14ac:dyDescent="0.25">
      <c r="C526" s="21" t="s">
        <v>158</v>
      </c>
      <c r="K526" s="49">
        <f>SUM(K525:K525)</f>
        <v>0</v>
      </c>
    </row>
    <row r="528" spans="1:26" ht="45" customHeight="1" x14ac:dyDescent="0.25">
      <c r="A528" s="17" t="s">
        <v>76</v>
      </c>
      <c r="B528" s="18" t="s">
        <v>12</v>
      </c>
      <c r="C528" s="59" t="s">
        <v>77</v>
      </c>
      <c r="D528" s="60"/>
      <c r="E528" s="60"/>
      <c r="F528" s="18"/>
      <c r="G528" s="19" t="s">
        <v>127</v>
      </c>
      <c r="H528" s="61">
        <v>1</v>
      </c>
      <c r="I528" s="60"/>
      <c r="J528" s="18" t="str">
        <f>+A528</f>
        <v>PRH0-MIG2</v>
      </c>
      <c r="K528" s="47">
        <f>ROUND(K538,2)</f>
        <v>0</v>
      </c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x14ac:dyDescent="0.25">
      <c r="A529" s="13" t="s">
        <v>128</v>
      </c>
    </row>
    <row r="530" spans="1:26" x14ac:dyDescent="0.25">
      <c r="A530" t="s">
        <v>135</v>
      </c>
      <c r="B530" t="s">
        <v>130</v>
      </c>
      <c r="C530" t="s">
        <v>136</v>
      </c>
      <c r="D530" s="48">
        <v>1.5E-3</v>
      </c>
      <c r="E530" t="s">
        <v>132</v>
      </c>
      <c r="F530" t="s">
        <v>133</v>
      </c>
      <c r="G530" s="20">
        <f>VLOOKUP(A530,'T-SMP'!$E$10:$F$42,2,0)</f>
        <v>0</v>
      </c>
      <c r="H530" t="s">
        <v>134</v>
      </c>
      <c r="I530" s="20">
        <f>ROUND(D530/H528* G530,5)</f>
        <v>0</v>
      </c>
      <c r="J530" s="20"/>
    </row>
    <row r="531" spans="1:26" x14ac:dyDescent="0.25">
      <c r="C531" s="21" t="s">
        <v>137</v>
      </c>
      <c r="K531" s="20">
        <f>SUM(I530:I530)</f>
        <v>0</v>
      </c>
    </row>
    <row r="532" spans="1:26" x14ac:dyDescent="0.25">
      <c r="A532" s="13" t="s">
        <v>138</v>
      </c>
    </row>
    <row r="533" spans="1:26" x14ac:dyDescent="0.25">
      <c r="A533" t="s">
        <v>205</v>
      </c>
      <c r="B533" t="s">
        <v>130</v>
      </c>
      <c r="C533" t="s">
        <v>206</v>
      </c>
      <c r="D533" s="48">
        <v>1.5E-3</v>
      </c>
      <c r="E533" t="s">
        <v>132</v>
      </c>
      <c r="F533" t="s">
        <v>133</v>
      </c>
      <c r="G533" s="20">
        <f>VLOOKUP(A533,'T-SMP'!$E$10:$F$42,2,0)</f>
        <v>0</v>
      </c>
      <c r="H533" t="s">
        <v>134</v>
      </c>
      <c r="I533" s="20">
        <f>ROUND(D533/H528* G533,5)</f>
        <v>0</v>
      </c>
      <c r="J533" s="20"/>
    </row>
    <row r="534" spans="1:26" x14ac:dyDescent="0.25">
      <c r="C534" s="21" t="s">
        <v>145</v>
      </c>
      <c r="K534" s="20">
        <f>SUM(I533:I533)</f>
        <v>0</v>
      </c>
    </row>
    <row r="536" spans="1:26" x14ac:dyDescent="0.25">
      <c r="C536" s="21" t="s">
        <v>155</v>
      </c>
      <c r="G536">
        <v>1.5</v>
      </c>
      <c r="H536" t="s">
        <v>156</v>
      </c>
      <c r="I536">
        <f>ROUND(G536/100*K531,5)</f>
        <v>0</v>
      </c>
    </row>
    <row r="537" spans="1:26" x14ac:dyDescent="0.25">
      <c r="C537" s="21" t="s">
        <v>157</v>
      </c>
      <c r="K537" s="49">
        <f>SUM(I529:I536)</f>
        <v>0</v>
      </c>
    </row>
    <row r="538" spans="1:26" x14ac:dyDescent="0.25">
      <c r="C538" s="21" t="s">
        <v>158</v>
      </c>
      <c r="K538" s="49">
        <f>SUM(K537:K537)</f>
        <v>0</v>
      </c>
    </row>
    <row r="540" spans="1:26" ht="45" customHeight="1" x14ac:dyDescent="0.25">
      <c r="A540" s="17" t="s">
        <v>52</v>
      </c>
      <c r="B540" s="18" t="s">
        <v>12</v>
      </c>
      <c r="C540" s="59" t="s">
        <v>53</v>
      </c>
      <c r="D540" s="60"/>
      <c r="E540" s="60"/>
      <c r="F540" s="18"/>
      <c r="G540" s="19" t="s">
        <v>127</v>
      </c>
      <c r="H540" s="61">
        <v>1</v>
      </c>
      <c r="I540" s="60"/>
      <c r="J540" s="18" t="str">
        <f>+A540</f>
        <v>PRIH-HBH5</v>
      </c>
      <c r="K540" s="47">
        <f>ROUND(K551,2)</f>
        <v>0</v>
      </c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x14ac:dyDescent="0.25">
      <c r="A541" s="13" t="s">
        <v>128</v>
      </c>
    </row>
    <row r="542" spans="1:26" x14ac:dyDescent="0.25">
      <c r="A542" t="s">
        <v>129</v>
      </c>
      <c r="B542" t="s">
        <v>130</v>
      </c>
      <c r="C542" t="s">
        <v>131</v>
      </c>
      <c r="D542" s="48">
        <v>2.5000000000000001E-2</v>
      </c>
      <c r="E542" t="s">
        <v>132</v>
      </c>
      <c r="F542" t="s">
        <v>133</v>
      </c>
      <c r="G542" s="20">
        <f>VLOOKUP(A542,'T-SMP'!$E$10:$F$42,2,0)</f>
        <v>0</v>
      </c>
      <c r="H542" t="s">
        <v>134</v>
      </c>
      <c r="I542" s="20">
        <f>ROUND(D542/H540* G542,5)</f>
        <v>0</v>
      </c>
      <c r="J542" s="20"/>
    </row>
    <row r="543" spans="1:26" x14ac:dyDescent="0.25">
      <c r="A543" t="s">
        <v>135</v>
      </c>
      <c r="B543" t="s">
        <v>130</v>
      </c>
      <c r="C543" t="s">
        <v>136</v>
      </c>
      <c r="D543" s="48">
        <v>0.2</v>
      </c>
      <c r="E543" t="s">
        <v>132</v>
      </c>
      <c r="F543" t="s">
        <v>133</v>
      </c>
      <c r="G543" s="20">
        <f>VLOOKUP(A543,'T-SMP'!$E$10:$F$42,2,0)</f>
        <v>0</v>
      </c>
      <c r="H543" t="s">
        <v>134</v>
      </c>
      <c r="I543" s="20">
        <f>ROUND(D543/H540* G543,5)</f>
        <v>0</v>
      </c>
      <c r="J543" s="20"/>
    </row>
    <row r="544" spans="1:26" x14ac:dyDescent="0.25">
      <c r="C544" s="21" t="s">
        <v>137</v>
      </c>
      <c r="K544" s="20">
        <f>SUM(I542:I543)</f>
        <v>0</v>
      </c>
    </row>
    <row r="545" spans="1:11" x14ac:dyDescent="0.25">
      <c r="A545" s="13" t="s">
        <v>138</v>
      </c>
    </row>
    <row r="546" spans="1:11" x14ac:dyDescent="0.25">
      <c r="A546" t="s">
        <v>207</v>
      </c>
      <c r="B546" t="s">
        <v>130</v>
      </c>
      <c r="C546" t="s">
        <v>208</v>
      </c>
      <c r="D546" s="48">
        <v>3.7999999999999999E-2</v>
      </c>
      <c r="E546" t="s">
        <v>132</v>
      </c>
      <c r="F546" t="s">
        <v>133</v>
      </c>
      <c r="G546" s="20">
        <f>VLOOKUP(A546,'T-SMP'!$E$10:$F$42,2,0)</f>
        <v>0</v>
      </c>
      <c r="H546" t="s">
        <v>134</v>
      </c>
      <c r="I546" s="20">
        <f>ROUND(D546/H540* G546,5)</f>
        <v>0</v>
      </c>
      <c r="J546" s="20"/>
    </row>
    <row r="547" spans="1:11" x14ac:dyDescent="0.25">
      <c r="A547" t="s">
        <v>209</v>
      </c>
      <c r="B547" t="s">
        <v>130</v>
      </c>
      <c r="C547" t="s">
        <v>210</v>
      </c>
      <c r="D547" s="48">
        <v>2.5000000000000001E-2</v>
      </c>
      <c r="E547" t="s">
        <v>132</v>
      </c>
      <c r="F547" t="s">
        <v>133</v>
      </c>
      <c r="G547" s="20">
        <f>VLOOKUP(A547,'T-SMP'!$E$10:$F$42,2,0)</f>
        <v>0</v>
      </c>
      <c r="H547" t="s">
        <v>134</v>
      </c>
      <c r="I547" s="20">
        <f>ROUND(D547/H540* G547,5)</f>
        <v>0</v>
      </c>
      <c r="J547" s="20"/>
    </row>
    <row r="549" spans="1:11" x14ac:dyDescent="0.25">
      <c r="C549" s="21" t="s">
        <v>155</v>
      </c>
      <c r="G549">
        <v>1.5</v>
      </c>
      <c r="H549" t="s">
        <v>156</v>
      </c>
      <c r="I549">
        <f>ROUND(G549/100*K544,5)</f>
        <v>0</v>
      </c>
    </row>
    <row r="550" spans="1:11" x14ac:dyDescent="0.25">
      <c r="C550" s="21" t="s">
        <v>157</v>
      </c>
      <c r="K550" s="49">
        <f>SUM(I541:I549)</f>
        <v>0</v>
      </c>
    </row>
    <row r="551" spans="1:11" x14ac:dyDescent="0.25">
      <c r="C551" s="21" t="s">
        <v>158</v>
      </c>
      <c r="K551" s="49">
        <f>SUM(K550:K550)</f>
        <v>0</v>
      </c>
    </row>
    <row r="553" spans="1:11" x14ac:dyDescent="0.25">
      <c r="A553" s="17" t="s">
        <v>242</v>
      </c>
      <c r="B553" s="18" t="s">
        <v>243</v>
      </c>
      <c r="C553" s="59" t="s">
        <v>244</v>
      </c>
      <c r="D553" s="60"/>
      <c r="E553" s="60"/>
      <c r="F553" s="18"/>
      <c r="G553" s="19" t="s">
        <v>127</v>
      </c>
      <c r="H553" s="61">
        <v>10.76</v>
      </c>
      <c r="I553" s="60"/>
      <c r="J553" s="18" t="str">
        <f>+A553</f>
        <v>FR11R150</v>
      </c>
      <c r="K553" s="47">
        <f>ROUND(K563,2)</f>
        <v>0</v>
      </c>
    </row>
    <row r="554" spans="1:11" x14ac:dyDescent="0.25">
      <c r="A554" s="13" t="s">
        <v>128</v>
      </c>
    </row>
    <row r="555" spans="1:11" x14ac:dyDescent="0.25">
      <c r="A555" t="s">
        <v>135</v>
      </c>
      <c r="B555" t="s">
        <v>130</v>
      </c>
      <c r="C555" t="s">
        <v>136</v>
      </c>
      <c r="D555" s="48">
        <v>0.3</v>
      </c>
      <c r="E555" t="s">
        <v>132</v>
      </c>
      <c r="F555" t="s">
        <v>133</v>
      </c>
      <c r="G555" s="20">
        <f>VLOOKUP(A555,'T-SMP'!$E$10:$F$42,2,0)</f>
        <v>0</v>
      </c>
      <c r="H555" t="s">
        <v>134</v>
      </c>
      <c r="I555" s="20">
        <f>ROUND(D555/H553* G555,5)</f>
        <v>0</v>
      </c>
      <c r="J555" s="20"/>
    </row>
    <row r="556" spans="1:11" x14ac:dyDescent="0.25">
      <c r="C556" s="21" t="s">
        <v>137</v>
      </c>
      <c r="K556" s="20">
        <f>SUM(I555:I555)</f>
        <v>0</v>
      </c>
    </row>
    <row r="557" spans="1:11" x14ac:dyDescent="0.25">
      <c r="A557" s="13" t="s">
        <v>146</v>
      </c>
    </row>
    <row r="558" spans="1:11" ht="60" x14ac:dyDescent="0.25">
      <c r="A558" t="s">
        <v>163</v>
      </c>
      <c r="B558" t="s">
        <v>150</v>
      </c>
      <c r="C558" s="29" t="s">
        <v>164</v>
      </c>
      <c r="D558" s="48">
        <v>5.0000000000000001E-4</v>
      </c>
      <c r="F558" t="s">
        <v>133</v>
      </c>
      <c r="G558" s="20">
        <f>VLOOKUP(A558,'T-SMP'!$E$10:$F$42,2,0)</f>
        <v>0</v>
      </c>
      <c r="H558" t="s">
        <v>134</v>
      </c>
      <c r="I558" s="20">
        <f>ROUND(D558* G558,5)</f>
        <v>0</v>
      </c>
      <c r="J558" s="20"/>
    </row>
    <row r="559" spans="1:11" x14ac:dyDescent="0.25">
      <c r="C559" s="21" t="s">
        <v>154</v>
      </c>
      <c r="K559" s="20">
        <f>SUM(I558:I558)</f>
        <v>0</v>
      </c>
    </row>
    <row r="561" spans="1:11" x14ac:dyDescent="0.25">
      <c r="C561" s="21" t="s">
        <v>155</v>
      </c>
      <c r="G561">
        <v>1.5</v>
      </c>
      <c r="H561" t="s">
        <v>156</v>
      </c>
      <c r="I561">
        <f>ROUND(G561/100*K556,5)</f>
        <v>0</v>
      </c>
    </row>
    <row r="562" spans="1:11" x14ac:dyDescent="0.25">
      <c r="C562" s="21" t="s">
        <v>157</v>
      </c>
      <c r="K562" s="49">
        <f>SUM(I554:I561)</f>
        <v>0</v>
      </c>
    </row>
    <row r="563" spans="1:11" x14ac:dyDescent="0.25">
      <c r="C563" s="21" t="s">
        <v>158</v>
      </c>
      <c r="K563" s="49">
        <f>SUM(K562:K562)</f>
        <v>0</v>
      </c>
    </row>
    <row r="565" spans="1:11" x14ac:dyDescent="0.25">
      <c r="A565" s="17" t="s">
        <v>245</v>
      </c>
      <c r="B565" s="18" t="s">
        <v>243</v>
      </c>
      <c r="C565" s="59" t="s">
        <v>246</v>
      </c>
      <c r="D565" s="60"/>
      <c r="E565" s="60"/>
      <c r="F565" s="18"/>
      <c r="G565" s="19" t="s">
        <v>127</v>
      </c>
      <c r="H565" s="61">
        <v>13</v>
      </c>
      <c r="I565" s="60"/>
      <c r="J565" s="18" t="str">
        <f>+A565</f>
        <v>FR11R1502</v>
      </c>
      <c r="K565" s="47">
        <f>ROUND(K578,2)</f>
        <v>0</v>
      </c>
    </row>
    <row r="566" spans="1:11" x14ac:dyDescent="0.25">
      <c r="A566" s="13" t="s">
        <v>128</v>
      </c>
    </row>
    <row r="567" spans="1:11" x14ac:dyDescent="0.25">
      <c r="A567" t="s">
        <v>135</v>
      </c>
      <c r="B567" t="s">
        <v>130</v>
      </c>
      <c r="C567" t="s">
        <v>136</v>
      </c>
      <c r="D567" s="48">
        <v>0.3</v>
      </c>
      <c r="E567" t="s">
        <v>132</v>
      </c>
      <c r="F567" t="s">
        <v>133</v>
      </c>
      <c r="G567" s="20">
        <f>VLOOKUP(A567,'T-SMP'!$E$10:$F$42,2,0)</f>
        <v>0</v>
      </c>
      <c r="H567" t="s">
        <v>134</v>
      </c>
      <c r="I567" s="20">
        <f>ROUND(D567/H565* G567,5)</f>
        <v>0</v>
      </c>
      <c r="J567" s="20"/>
    </row>
    <row r="568" spans="1:11" x14ac:dyDescent="0.25">
      <c r="A568" t="s">
        <v>129</v>
      </c>
      <c r="B568" t="s">
        <v>130</v>
      </c>
      <c r="C568" t="s">
        <v>131</v>
      </c>
      <c r="D568" s="48">
        <v>0.3</v>
      </c>
      <c r="E568" t="s">
        <v>132</v>
      </c>
      <c r="F568" t="s">
        <v>133</v>
      </c>
      <c r="G568" s="20">
        <f>VLOOKUP(A568,'T-SMP'!$E$10:$F$42,2,0)</f>
        <v>0</v>
      </c>
      <c r="H568" t="s">
        <v>134</v>
      </c>
      <c r="I568" s="20">
        <f>ROUND(D568/H565* G568,5)</f>
        <v>0</v>
      </c>
      <c r="J568" s="20"/>
    </row>
    <row r="569" spans="1:11" x14ac:dyDescent="0.25">
      <c r="C569" s="21" t="s">
        <v>137</v>
      </c>
      <c r="K569" s="20">
        <f>SUM(I567:I568)</f>
        <v>0</v>
      </c>
    </row>
    <row r="570" spans="1:11" x14ac:dyDescent="0.25">
      <c r="A570" s="13" t="s">
        <v>138</v>
      </c>
    </row>
    <row r="571" spans="1:11" x14ac:dyDescent="0.25">
      <c r="A571" t="s">
        <v>139</v>
      </c>
      <c r="B571" t="s">
        <v>130</v>
      </c>
      <c r="C571" t="s">
        <v>140</v>
      </c>
      <c r="D571" s="48">
        <v>7.0000000000000001E-3</v>
      </c>
      <c r="E571" t="s">
        <v>132</v>
      </c>
      <c r="F571" t="s">
        <v>133</v>
      </c>
      <c r="G571" s="20">
        <f>VLOOKUP(A571,'T-SMP'!$E$10:$F$42,2,0)</f>
        <v>0</v>
      </c>
      <c r="H571" t="s">
        <v>134</v>
      </c>
      <c r="I571" s="20">
        <f>ROUND(D571/H565* G571,5)</f>
        <v>0</v>
      </c>
      <c r="J571" s="20"/>
    </row>
    <row r="572" spans="1:11" x14ac:dyDescent="0.25">
      <c r="C572" s="21" t="s">
        <v>145</v>
      </c>
      <c r="K572" s="20">
        <f>SUM(I571:I571)</f>
        <v>0</v>
      </c>
    </row>
    <row r="573" spans="1:11" x14ac:dyDescent="0.25">
      <c r="A573" s="13" t="s">
        <v>146</v>
      </c>
    </row>
    <row r="574" spans="1:11" ht="75" x14ac:dyDescent="0.25">
      <c r="A574" t="s">
        <v>181</v>
      </c>
      <c r="B574" t="s">
        <v>150</v>
      </c>
      <c r="C574" s="29" t="s">
        <v>182</v>
      </c>
      <c r="D574" s="48">
        <v>5.4999999999999997E-3</v>
      </c>
      <c r="F574" t="s">
        <v>133</v>
      </c>
      <c r="G574" s="20">
        <f>VLOOKUP(A574,'T-SMP'!$E$10:$F$42,2,0)</f>
        <v>0</v>
      </c>
      <c r="H574" t="s">
        <v>134</v>
      </c>
      <c r="I574" s="20">
        <f>ROUND(D574* G574,5)</f>
        <v>0</v>
      </c>
      <c r="J574" s="20"/>
    </row>
    <row r="576" spans="1:11" x14ac:dyDescent="0.25">
      <c r="C576" s="21" t="s">
        <v>155</v>
      </c>
      <c r="G576">
        <v>1.5</v>
      </c>
      <c r="H576" t="s">
        <v>156</v>
      </c>
      <c r="I576">
        <f>ROUND(G576/100*K569,5)</f>
        <v>0</v>
      </c>
    </row>
    <row r="577" spans="3:11" x14ac:dyDescent="0.25">
      <c r="C577" s="21" t="s">
        <v>157</v>
      </c>
      <c r="K577" s="49">
        <f>SUM(I566:I576)</f>
        <v>0</v>
      </c>
    </row>
    <row r="578" spans="3:11" x14ac:dyDescent="0.25">
      <c r="C578" s="21" t="s">
        <v>158</v>
      </c>
      <c r="K578" s="49">
        <f>SUM(K577:K577)</f>
        <v>0</v>
      </c>
    </row>
  </sheetData>
  <sheetProtection algorithmName="SHA-512" hashValue="OYkY4Nva5BpwthNkRKrYT6AT/mfXE80U8YQtv7k6YfZCizZCJL3fSvfExtDa0WjZan/jSmPyDogIUa/uA9k4oA==" saltValue="jV6ztn92c0aumEnhmcewjw==" spinCount="100000" sheet="1" objects="1" scenarios="1"/>
  <mergeCells count="79">
    <mergeCell ref="C553:E553"/>
    <mergeCell ref="H553:I553"/>
    <mergeCell ref="C565:E565"/>
    <mergeCell ref="H565:I565"/>
    <mergeCell ref="C528:E528"/>
    <mergeCell ref="H528:I528"/>
    <mergeCell ref="C540:E540"/>
    <mergeCell ref="H540:I540"/>
    <mergeCell ref="C492:E492"/>
    <mergeCell ref="H492:I492"/>
    <mergeCell ref="C504:E504"/>
    <mergeCell ref="H504:I504"/>
    <mergeCell ref="C516:E516"/>
    <mergeCell ref="H516:I516"/>
    <mergeCell ref="C445:E445"/>
    <mergeCell ref="H445:I445"/>
    <mergeCell ref="C458:E458"/>
    <mergeCell ref="H458:I458"/>
    <mergeCell ref="C475:E475"/>
    <mergeCell ref="H475:I475"/>
    <mergeCell ref="C407:E407"/>
    <mergeCell ref="H407:I407"/>
    <mergeCell ref="C420:E420"/>
    <mergeCell ref="H420:I420"/>
    <mergeCell ref="C432:E432"/>
    <mergeCell ref="H432:I432"/>
    <mergeCell ref="C359:E359"/>
    <mergeCell ref="H359:I359"/>
    <mergeCell ref="C376:E376"/>
    <mergeCell ref="H376:I376"/>
    <mergeCell ref="C388:E388"/>
    <mergeCell ref="H388:I388"/>
    <mergeCell ref="C317:E317"/>
    <mergeCell ref="H317:I317"/>
    <mergeCell ref="C330:E330"/>
    <mergeCell ref="H330:I330"/>
    <mergeCell ref="C346:E346"/>
    <mergeCell ref="H346:I346"/>
    <mergeCell ref="C261:E261"/>
    <mergeCell ref="H261:I261"/>
    <mergeCell ref="C279:E279"/>
    <mergeCell ref="H279:I279"/>
    <mergeCell ref="C298:E298"/>
    <mergeCell ref="H298:I298"/>
    <mergeCell ref="C205:E205"/>
    <mergeCell ref="H205:I205"/>
    <mergeCell ref="C224:E224"/>
    <mergeCell ref="H224:I224"/>
    <mergeCell ref="C242:E242"/>
    <mergeCell ref="H242:I242"/>
    <mergeCell ref="C156:E156"/>
    <mergeCell ref="H156:I156"/>
    <mergeCell ref="C173:E173"/>
    <mergeCell ref="H173:I173"/>
    <mergeCell ref="C190:E190"/>
    <mergeCell ref="H190:I190"/>
    <mergeCell ref="C115:E115"/>
    <mergeCell ref="H115:I115"/>
    <mergeCell ref="C127:E127"/>
    <mergeCell ref="H127:I127"/>
    <mergeCell ref="C142:E142"/>
    <mergeCell ref="H142:I142"/>
    <mergeCell ref="C61:E61"/>
    <mergeCell ref="H61:I61"/>
    <mergeCell ref="C79:E79"/>
    <mergeCell ref="H79:I79"/>
    <mergeCell ref="C97:E97"/>
    <mergeCell ref="H97:I97"/>
    <mergeCell ref="C11:E11"/>
    <mergeCell ref="H11:I11"/>
    <mergeCell ref="C31:E31"/>
    <mergeCell ref="H31:I31"/>
    <mergeCell ref="C44:E44"/>
    <mergeCell ref="H44:I44"/>
    <mergeCell ref="A1:K1"/>
    <mergeCell ref="A2:K2"/>
    <mergeCell ref="A3:K3"/>
    <mergeCell ref="A4:K4"/>
    <mergeCell ref="A6:K6"/>
  </mergeCells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2"/>
  <sheetViews>
    <sheetView workbookViewId="0">
      <pane ySplit="8" topLeftCell="A9" activePane="bottomLeft" state="frozenSplit"/>
      <selection pane="bottomLeft" activeCell="D2" sqref="D2:G2"/>
    </sheetView>
  </sheetViews>
  <sheetFormatPr defaultRowHeight="15" x14ac:dyDescent="0.25"/>
  <cols>
    <col min="1" max="1" width="3.42578125" customWidth="1"/>
    <col min="2" max="2" width="13.7109375" customWidth="1"/>
    <col min="3" max="3" width="4.42578125" customWidth="1"/>
    <col min="4" max="4" width="48.7109375" customWidth="1"/>
    <col min="5" max="6" width="12.7109375" customWidth="1"/>
    <col min="7" max="7" width="13.7109375" customWidth="1"/>
  </cols>
  <sheetData>
    <row r="1" spans="1:7" x14ac:dyDescent="0.25">
      <c r="D1" s="62" t="s">
        <v>266</v>
      </c>
      <c r="E1" s="62" t="s">
        <v>0</v>
      </c>
      <c r="F1" s="62" t="s">
        <v>0</v>
      </c>
      <c r="G1" s="62" t="s">
        <v>0</v>
      </c>
    </row>
    <row r="2" spans="1:7" x14ac:dyDescent="0.25">
      <c r="D2" s="62"/>
      <c r="E2" s="62"/>
      <c r="F2" s="62"/>
      <c r="G2" s="62"/>
    </row>
    <row r="3" spans="1:7" x14ac:dyDescent="0.25">
      <c r="D3" s="62"/>
      <c r="E3" s="62"/>
      <c r="F3" s="62"/>
      <c r="G3" s="62"/>
    </row>
    <row r="4" spans="1:7" x14ac:dyDescent="0.25">
      <c r="D4" s="62"/>
      <c r="E4" s="62"/>
      <c r="F4" s="62"/>
      <c r="G4" s="62"/>
    </row>
    <row r="6" spans="1:7" ht="18.75" x14ac:dyDescent="0.3">
      <c r="B6" s="3"/>
      <c r="C6" s="3"/>
      <c r="D6" s="4" t="s">
        <v>253</v>
      </c>
      <c r="E6" s="3"/>
      <c r="F6" s="3"/>
      <c r="G6" s="3"/>
    </row>
    <row r="8" spans="1:7" x14ac:dyDescent="0.25">
      <c r="E8" s="5" t="s">
        <v>2</v>
      </c>
      <c r="F8" s="5" t="s">
        <v>3</v>
      </c>
      <c r="G8" s="5" t="s">
        <v>4</v>
      </c>
    </row>
    <row r="10" spans="1:7" x14ac:dyDescent="0.25">
      <c r="B10" s="6" t="s">
        <v>5</v>
      </c>
      <c r="C10" s="7" t="s">
        <v>6</v>
      </c>
      <c r="D10" s="50" t="s">
        <v>7</v>
      </c>
    </row>
    <row r="11" spans="1:7" x14ac:dyDescent="0.25">
      <c r="B11" s="6" t="s">
        <v>8</v>
      </c>
      <c r="C11" s="7" t="s">
        <v>9</v>
      </c>
      <c r="D11" s="50" t="s">
        <v>10</v>
      </c>
    </row>
    <row r="12" spans="1:7" x14ac:dyDescent="0.25">
      <c r="D12" s="29"/>
    </row>
    <row r="13" spans="1:7" ht="45" x14ac:dyDescent="0.25">
      <c r="A13" s="9">
        <v>1</v>
      </c>
      <c r="B13" s="9" t="s">
        <v>11</v>
      </c>
      <c r="C13" s="8" t="s">
        <v>12</v>
      </c>
      <c r="D13" s="51" t="s">
        <v>13</v>
      </c>
      <c r="E13" s="11">
        <f>VLOOKUP(B13,PREU_FEINA!$J$11:$K$578,2,0)</f>
        <v>0</v>
      </c>
      <c r="F13" s="10">
        <v>100</v>
      </c>
      <c r="G13" s="11">
        <f>ROUND(ROUND(E13,2)*ROUND(F13,3),2)</f>
        <v>0</v>
      </c>
    </row>
    <row r="14" spans="1:7" ht="33.75" x14ac:dyDescent="0.25">
      <c r="A14" s="9">
        <v>2</v>
      </c>
      <c r="B14" s="9" t="s">
        <v>14</v>
      </c>
      <c r="C14" s="8" t="s">
        <v>15</v>
      </c>
      <c r="D14" s="51" t="s">
        <v>16</v>
      </c>
      <c r="E14" s="11">
        <f>VLOOKUP(B14,PREU_FEINA!$J$11:$K$578,2,0)</f>
        <v>0</v>
      </c>
      <c r="F14" s="10">
        <v>5</v>
      </c>
      <c r="G14" s="11">
        <f>ROUND(ROUND(E14,2)*ROUND(F14,3),2)</f>
        <v>0</v>
      </c>
    </row>
    <row r="15" spans="1:7" ht="45" x14ac:dyDescent="0.25">
      <c r="A15" s="9">
        <v>3</v>
      </c>
      <c r="B15" s="9" t="s">
        <v>17</v>
      </c>
      <c r="C15" s="8" t="s">
        <v>15</v>
      </c>
      <c r="D15" s="51" t="s">
        <v>18</v>
      </c>
      <c r="E15" s="11">
        <f>VLOOKUP(B15,PREU_FEINA!$J$11:$K$578,2,0)</f>
        <v>0</v>
      </c>
      <c r="F15" s="10">
        <v>5</v>
      </c>
      <c r="G15" s="11">
        <f>ROUND(ROUND(E15,2)*ROUND(F15,3),2)</f>
        <v>0</v>
      </c>
    </row>
    <row r="16" spans="1:7" ht="33.75" x14ac:dyDescent="0.25">
      <c r="A16" s="9">
        <v>4</v>
      </c>
      <c r="B16" s="9" t="s">
        <v>19</v>
      </c>
      <c r="C16" s="8" t="s">
        <v>15</v>
      </c>
      <c r="D16" s="51" t="s">
        <v>20</v>
      </c>
      <c r="E16" s="11">
        <f>VLOOKUP(B16,PREU_FEINA!$J$11:$K$578,2,0)</f>
        <v>0</v>
      </c>
      <c r="F16" s="10">
        <v>85</v>
      </c>
      <c r="G16" s="11">
        <f>ROUND(ROUND(E16,2)*ROUND(F16,3),2)</f>
        <v>0</v>
      </c>
    </row>
    <row r="17" spans="1:7" x14ac:dyDescent="0.25">
      <c r="D17" s="50" t="s">
        <v>21</v>
      </c>
      <c r="E17" s="6"/>
      <c r="F17" s="6"/>
      <c r="G17" s="12">
        <f>SUM(G13:G16)</f>
        <v>0</v>
      </c>
    </row>
    <row r="18" spans="1:7" x14ac:dyDescent="0.25">
      <c r="D18" s="29"/>
    </row>
    <row r="19" spans="1:7" x14ac:dyDescent="0.25">
      <c r="B19" s="6" t="s">
        <v>5</v>
      </c>
      <c r="C19" s="7" t="s">
        <v>6</v>
      </c>
      <c r="D19" s="50" t="s">
        <v>7</v>
      </c>
    </row>
    <row r="20" spans="1:7" x14ac:dyDescent="0.25">
      <c r="B20" s="6" t="s">
        <v>8</v>
      </c>
      <c r="C20" s="7" t="s">
        <v>6</v>
      </c>
      <c r="D20" s="50" t="s">
        <v>22</v>
      </c>
    </row>
    <row r="21" spans="1:7" x14ac:dyDescent="0.25">
      <c r="B21" s="6" t="s">
        <v>23</v>
      </c>
      <c r="C21" s="7" t="s">
        <v>24</v>
      </c>
      <c r="D21" s="50" t="s">
        <v>25</v>
      </c>
    </row>
    <row r="22" spans="1:7" x14ac:dyDescent="0.25">
      <c r="B22" s="6" t="s">
        <v>26</v>
      </c>
      <c r="C22" s="7" t="s">
        <v>27</v>
      </c>
      <c r="D22" s="50" t="s">
        <v>28</v>
      </c>
    </row>
    <row r="23" spans="1:7" x14ac:dyDescent="0.25">
      <c r="D23" s="29"/>
    </row>
    <row r="24" spans="1:7" ht="22.5" x14ac:dyDescent="0.25">
      <c r="A24" s="9">
        <v>1</v>
      </c>
      <c r="B24" s="9" t="s">
        <v>29</v>
      </c>
      <c r="C24" s="8" t="s">
        <v>12</v>
      </c>
      <c r="D24" s="51" t="s">
        <v>30</v>
      </c>
      <c r="E24" s="11">
        <f>VLOOKUP(B24,PREU_FEINA!$J$11:$K$578,2,0)</f>
        <v>0</v>
      </c>
      <c r="F24" s="10">
        <v>300</v>
      </c>
      <c r="G24" s="11">
        <f>ROUND(ROUND(E24,2)*ROUND(F24,3),2)</f>
        <v>0</v>
      </c>
    </row>
    <row r="25" spans="1:7" x14ac:dyDescent="0.25">
      <c r="D25" s="50" t="s">
        <v>21</v>
      </c>
      <c r="E25" s="6"/>
      <c r="F25" s="6"/>
      <c r="G25" s="12">
        <f>SUM(G24:G24)</f>
        <v>0</v>
      </c>
    </row>
    <row r="26" spans="1:7" x14ac:dyDescent="0.25">
      <c r="D26" s="29"/>
    </row>
    <row r="27" spans="1:7" x14ac:dyDescent="0.25">
      <c r="B27" s="6" t="s">
        <v>5</v>
      </c>
      <c r="C27" s="7" t="s">
        <v>6</v>
      </c>
      <c r="D27" s="50" t="s">
        <v>7</v>
      </c>
    </row>
    <row r="28" spans="1:7" x14ac:dyDescent="0.25">
      <c r="B28" s="6" t="s">
        <v>8</v>
      </c>
      <c r="C28" s="7" t="s">
        <v>6</v>
      </c>
      <c r="D28" s="50" t="s">
        <v>22</v>
      </c>
    </row>
    <row r="29" spans="1:7" x14ac:dyDescent="0.25">
      <c r="B29" s="6" t="s">
        <v>23</v>
      </c>
      <c r="C29" s="7" t="s">
        <v>24</v>
      </c>
      <c r="D29" s="50" t="s">
        <v>25</v>
      </c>
    </row>
    <row r="30" spans="1:7" x14ac:dyDescent="0.25">
      <c r="B30" s="6" t="s">
        <v>26</v>
      </c>
      <c r="C30" s="7" t="s">
        <v>31</v>
      </c>
      <c r="D30" s="50" t="s">
        <v>32</v>
      </c>
    </row>
    <row r="31" spans="1:7" x14ac:dyDescent="0.25">
      <c r="D31" s="29"/>
    </row>
    <row r="32" spans="1:7" ht="33.75" x14ac:dyDescent="0.25">
      <c r="A32" s="9">
        <v>1</v>
      </c>
      <c r="B32" s="9" t="s">
        <v>33</v>
      </c>
      <c r="C32" s="8" t="s">
        <v>12</v>
      </c>
      <c r="D32" s="51" t="s">
        <v>34</v>
      </c>
      <c r="E32" s="11">
        <f>VLOOKUP(B32,PREU_FEINA!$J$11:$K$578,2,0)</f>
        <v>0</v>
      </c>
      <c r="F32" s="10">
        <v>150</v>
      </c>
      <c r="G32" s="11">
        <f>ROUND(ROUND(E32,2)*ROUND(F32,3),2)</f>
        <v>0</v>
      </c>
    </row>
    <row r="33" spans="1:7" x14ac:dyDescent="0.25">
      <c r="D33" s="50" t="s">
        <v>21</v>
      </c>
      <c r="E33" s="6"/>
      <c r="F33" s="6"/>
      <c r="G33" s="12">
        <f>SUM(G32:G32)</f>
        <v>0</v>
      </c>
    </row>
    <row r="34" spans="1:7" x14ac:dyDescent="0.25">
      <c r="D34" s="29"/>
    </row>
    <row r="35" spans="1:7" x14ac:dyDescent="0.25">
      <c r="B35" s="6" t="s">
        <v>5</v>
      </c>
      <c r="C35" s="7" t="s">
        <v>6</v>
      </c>
      <c r="D35" s="50" t="s">
        <v>7</v>
      </c>
    </row>
    <row r="36" spans="1:7" x14ac:dyDescent="0.25">
      <c r="B36" s="6" t="s">
        <v>8</v>
      </c>
      <c r="C36" s="7" t="s">
        <v>6</v>
      </c>
      <c r="D36" s="50" t="s">
        <v>22</v>
      </c>
    </row>
    <row r="37" spans="1:7" x14ac:dyDescent="0.25">
      <c r="B37" s="6" t="s">
        <v>23</v>
      </c>
      <c r="C37" s="7" t="s">
        <v>24</v>
      </c>
      <c r="D37" s="50" t="s">
        <v>25</v>
      </c>
    </row>
    <row r="38" spans="1:7" x14ac:dyDescent="0.25">
      <c r="B38" s="6" t="s">
        <v>26</v>
      </c>
      <c r="C38" s="7" t="s">
        <v>35</v>
      </c>
      <c r="D38" s="50" t="s">
        <v>36</v>
      </c>
    </row>
    <row r="39" spans="1:7" x14ac:dyDescent="0.25">
      <c r="D39" s="29"/>
    </row>
    <row r="40" spans="1:7" ht="33.75" x14ac:dyDescent="0.25">
      <c r="A40" s="9">
        <v>1</v>
      </c>
      <c r="B40" s="9" t="s">
        <v>37</v>
      </c>
      <c r="C40" s="8" t="s">
        <v>12</v>
      </c>
      <c r="D40" s="51" t="s">
        <v>38</v>
      </c>
      <c r="E40" s="11">
        <f>VLOOKUP(B40,PREU_FEINA!$J$11:$K$578,2,0)</f>
        <v>0</v>
      </c>
      <c r="F40" s="10">
        <v>100</v>
      </c>
      <c r="G40" s="11">
        <f>ROUND(ROUND(E40,2)*ROUND(F40,3),2)</f>
        <v>0</v>
      </c>
    </row>
    <row r="41" spans="1:7" x14ac:dyDescent="0.25">
      <c r="D41" s="50" t="s">
        <v>21</v>
      </c>
      <c r="E41" s="6"/>
      <c r="F41" s="6"/>
      <c r="G41" s="12">
        <f>SUM(G40:G40)</f>
        <v>0</v>
      </c>
    </row>
    <row r="42" spans="1:7" x14ac:dyDescent="0.25">
      <c r="D42" s="29"/>
    </row>
    <row r="43" spans="1:7" x14ac:dyDescent="0.25">
      <c r="B43" s="6" t="s">
        <v>5</v>
      </c>
      <c r="C43" s="7" t="s">
        <v>6</v>
      </c>
      <c r="D43" s="50" t="s">
        <v>7</v>
      </c>
    </row>
    <row r="44" spans="1:7" x14ac:dyDescent="0.25">
      <c r="B44" s="6" t="s">
        <v>8</v>
      </c>
      <c r="C44" s="7" t="s">
        <v>6</v>
      </c>
      <c r="D44" s="50" t="s">
        <v>22</v>
      </c>
    </row>
    <row r="45" spans="1:7" x14ac:dyDescent="0.25">
      <c r="B45" s="6" t="s">
        <v>23</v>
      </c>
      <c r="C45" s="7" t="s">
        <v>39</v>
      </c>
      <c r="D45" s="50" t="s">
        <v>40</v>
      </c>
    </row>
    <row r="46" spans="1:7" x14ac:dyDescent="0.25">
      <c r="D46" s="29"/>
    </row>
    <row r="47" spans="1:7" ht="56.25" x14ac:dyDescent="0.25">
      <c r="A47" s="9">
        <v>1</v>
      </c>
      <c r="B47" s="9" t="s">
        <v>41</v>
      </c>
      <c r="C47" s="8" t="s">
        <v>15</v>
      </c>
      <c r="D47" s="51" t="s">
        <v>42</v>
      </c>
      <c r="E47" s="11">
        <f>VLOOKUP(B47,PREU_FEINA!$J$11:$K$578,2,0)</f>
        <v>0</v>
      </c>
      <c r="F47" s="10">
        <v>50</v>
      </c>
      <c r="G47" s="11">
        <f>ROUND(ROUND(E47,2)*ROUND(F47,3),2)</f>
        <v>0</v>
      </c>
    </row>
    <row r="48" spans="1:7" ht="56.25" x14ac:dyDescent="0.25">
      <c r="A48" s="9">
        <v>2</v>
      </c>
      <c r="B48" s="9" t="s">
        <v>43</v>
      </c>
      <c r="C48" s="8" t="s">
        <v>15</v>
      </c>
      <c r="D48" s="51" t="s">
        <v>44</v>
      </c>
      <c r="E48" s="11">
        <f>VLOOKUP(B48,PREU_FEINA!$J$11:$K$578,2,0)</f>
        <v>0</v>
      </c>
      <c r="F48" s="10">
        <v>25</v>
      </c>
      <c r="G48" s="11">
        <f>ROUND(ROUND(E48,2)*ROUND(F48,3),2)</f>
        <v>0</v>
      </c>
    </row>
    <row r="49" spans="1:7" x14ac:dyDescent="0.25">
      <c r="D49" s="50" t="s">
        <v>21</v>
      </c>
      <c r="E49" s="6"/>
      <c r="F49" s="6"/>
      <c r="G49" s="12">
        <f>SUM(G47:G48)</f>
        <v>0</v>
      </c>
    </row>
    <row r="50" spans="1:7" x14ac:dyDescent="0.25">
      <c r="D50" s="29"/>
    </row>
    <row r="51" spans="1:7" x14ac:dyDescent="0.25">
      <c r="B51" s="6" t="s">
        <v>5</v>
      </c>
      <c r="C51" s="7" t="s">
        <v>6</v>
      </c>
      <c r="D51" s="50" t="s">
        <v>7</v>
      </c>
    </row>
    <row r="52" spans="1:7" x14ac:dyDescent="0.25">
      <c r="B52" s="6" t="s">
        <v>8</v>
      </c>
      <c r="C52" s="7" t="s">
        <v>6</v>
      </c>
      <c r="D52" s="50" t="s">
        <v>22</v>
      </c>
    </row>
    <row r="53" spans="1:7" x14ac:dyDescent="0.25">
      <c r="B53" s="6" t="s">
        <v>23</v>
      </c>
      <c r="C53" s="7" t="s">
        <v>45</v>
      </c>
      <c r="D53" s="50" t="s">
        <v>46</v>
      </c>
    </row>
    <row r="54" spans="1:7" x14ac:dyDescent="0.25">
      <c r="D54" s="29"/>
    </row>
    <row r="55" spans="1:7" ht="33.75" x14ac:dyDescent="0.25">
      <c r="A55" s="9">
        <v>1</v>
      </c>
      <c r="B55" s="9" t="s">
        <v>47</v>
      </c>
      <c r="C55" s="8" t="s">
        <v>48</v>
      </c>
      <c r="D55" s="51" t="s">
        <v>49</v>
      </c>
      <c r="E55" s="11">
        <f>VLOOKUP(B55,PREU_FEINA!$J$11:$K$578,2,0)</f>
        <v>0</v>
      </c>
      <c r="F55" s="10">
        <v>5</v>
      </c>
      <c r="G55" s="11">
        <f>ROUND(ROUND(E55,2)*ROUND(F55,3),2)</f>
        <v>0</v>
      </c>
    </row>
    <row r="56" spans="1:7" ht="33.75" x14ac:dyDescent="0.25">
      <c r="A56" s="9">
        <v>2</v>
      </c>
      <c r="B56" s="9" t="s">
        <v>50</v>
      </c>
      <c r="C56" s="8" t="s">
        <v>48</v>
      </c>
      <c r="D56" s="51" t="s">
        <v>51</v>
      </c>
      <c r="E56" s="11">
        <f>VLOOKUP(B56,PREU_FEINA!$J$11:$K$578,2,0)</f>
        <v>0</v>
      </c>
      <c r="F56" s="10">
        <v>50</v>
      </c>
      <c r="G56" s="11">
        <f>ROUND(ROUND(E56,2)*ROUND(F56,3),2)</f>
        <v>0</v>
      </c>
    </row>
    <row r="57" spans="1:7" ht="45" x14ac:dyDescent="0.25">
      <c r="A57" s="9">
        <v>3</v>
      </c>
      <c r="B57" s="9" t="s">
        <v>52</v>
      </c>
      <c r="C57" s="8" t="s">
        <v>12</v>
      </c>
      <c r="D57" s="51" t="s">
        <v>53</v>
      </c>
      <c r="E57" s="11">
        <f>VLOOKUP(B57,PREU_FEINA!$J$11:$K$578,2,0)</f>
        <v>0</v>
      </c>
      <c r="F57" s="10">
        <v>75</v>
      </c>
      <c r="G57" s="11">
        <f>ROUND(ROUND(E57,2)*ROUND(F57,3),2)</f>
        <v>0</v>
      </c>
    </row>
    <row r="58" spans="1:7" ht="22.5" x14ac:dyDescent="0.25">
      <c r="A58" s="9">
        <v>4</v>
      </c>
      <c r="B58" s="9" t="s">
        <v>54</v>
      </c>
      <c r="C58" s="8" t="s">
        <v>48</v>
      </c>
      <c r="D58" s="51" t="s">
        <v>55</v>
      </c>
      <c r="E58" s="11">
        <f>VLOOKUP(B58,PREU_FEINA!$J$11:$K$578,2,0)</f>
        <v>0</v>
      </c>
      <c r="F58" s="10">
        <v>50</v>
      </c>
      <c r="G58" s="11">
        <f>ROUND(ROUND(E58,2)*ROUND(F58,3),2)</f>
        <v>0</v>
      </c>
    </row>
    <row r="59" spans="1:7" ht="22.5" x14ac:dyDescent="0.25">
      <c r="A59" s="9">
        <v>5</v>
      </c>
      <c r="B59" s="9" t="s">
        <v>56</v>
      </c>
      <c r="C59" s="8" t="s">
        <v>48</v>
      </c>
      <c r="D59" s="51" t="s">
        <v>57</v>
      </c>
      <c r="E59" s="11">
        <f>VLOOKUP(B59,PREU_FEINA!$J$11:$K$578,2,0)</f>
        <v>0</v>
      </c>
      <c r="F59" s="10">
        <v>10</v>
      </c>
      <c r="G59" s="11">
        <f>ROUND(ROUND(E59,2)*ROUND(F59,3),2)</f>
        <v>0</v>
      </c>
    </row>
    <row r="60" spans="1:7" x14ac:dyDescent="0.25">
      <c r="D60" s="50" t="s">
        <v>21</v>
      </c>
      <c r="E60" s="6"/>
      <c r="F60" s="6"/>
      <c r="G60" s="12">
        <f>SUM(G55:G59)</f>
        <v>0</v>
      </c>
    </row>
    <row r="61" spans="1:7" x14ac:dyDescent="0.25">
      <c r="D61" s="29"/>
    </row>
    <row r="62" spans="1:7" x14ac:dyDescent="0.25">
      <c r="B62" s="6" t="s">
        <v>5</v>
      </c>
      <c r="C62" s="7" t="s">
        <v>6</v>
      </c>
      <c r="D62" s="50" t="s">
        <v>7</v>
      </c>
    </row>
    <row r="63" spans="1:7" x14ac:dyDescent="0.25">
      <c r="B63" s="6" t="s">
        <v>8</v>
      </c>
      <c r="C63" s="7" t="s">
        <v>58</v>
      </c>
      <c r="D63" s="50" t="s">
        <v>59</v>
      </c>
    </row>
    <row r="64" spans="1:7" x14ac:dyDescent="0.25">
      <c r="B64" s="6" t="s">
        <v>23</v>
      </c>
      <c r="C64" s="7" t="s">
        <v>27</v>
      </c>
      <c r="D64" s="50" t="s">
        <v>60</v>
      </c>
    </row>
    <row r="65" spans="1:7" x14ac:dyDescent="0.25">
      <c r="D65" s="29"/>
    </row>
    <row r="66" spans="1:7" ht="22.5" x14ac:dyDescent="0.25">
      <c r="A66" s="9">
        <v>1</v>
      </c>
      <c r="B66" s="9" t="s">
        <v>61</v>
      </c>
      <c r="C66" s="8" t="s">
        <v>12</v>
      </c>
      <c r="D66" s="51" t="s">
        <v>62</v>
      </c>
      <c r="E66" s="11">
        <f>VLOOKUP(B66,PREU_FEINA!$J$11:$K$578,2,0)</f>
        <v>0</v>
      </c>
      <c r="F66" s="10">
        <v>42780</v>
      </c>
      <c r="G66" s="11">
        <f>ROUND(ROUND(E66,2)*ROUND(F66,3),2)</f>
        <v>0</v>
      </c>
    </row>
    <row r="67" spans="1:7" x14ac:dyDescent="0.25">
      <c r="D67" s="50" t="s">
        <v>21</v>
      </c>
      <c r="E67" s="6"/>
      <c r="F67" s="6"/>
      <c r="G67" s="12">
        <f>SUM(G66:G66)</f>
        <v>0</v>
      </c>
    </row>
    <row r="68" spans="1:7" x14ac:dyDescent="0.25">
      <c r="D68" s="29"/>
    </row>
    <row r="69" spans="1:7" x14ac:dyDescent="0.25">
      <c r="B69" s="6" t="s">
        <v>5</v>
      </c>
      <c r="C69" s="7" t="s">
        <v>6</v>
      </c>
      <c r="D69" s="50" t="s">
        <v>7</v>
      </c>
    </row>
    <row r="70" spans="1:7" x14ac:dyDescent="0.25">
      <c r="B70" s="6" t="s">
        <v>8</v>
      </c>
      <c r="C70" s="7" t="s">
        <v>58</v>
      </c>
      <c r="D70" s="50" t="s">
        <v>59</v>
      </c>
    </row>
    <row r="71" spans="1:7" x14ac:dyDescent="0.25">
      <c r="B71" s="6" t="s">
        <v>23</v>
      </c>
      <c r="C71" s="7" t="s">
        <v>31</v>
      </c>
      <c r="D71" s="50" t="s">
        <v>63</v>
      </c>
    </row>
    <row r="72" spans="1:7" x14ac:dyDescent="0.25">
      <c r="D72" s="29"/>
    </row>
    <row r="73" spans="1:7" ht="22.5" x14ac:dyDescent="0.25">
      <c r="A73" s="9">
        <v>1</v>
      </c>
      <c r="B73" s="9" t="s">
        <v>61</v>
      </c>
      <c r="C73" s="8" t="s">
        <v>12</v>
      </c>
      <c r="D73" s="51" t="s">
        <v>62</v>
      </c>
      <c r="E73" s="11">
        <f>VLOOKUP(B73,PREU_FEINA!$J$11:$K$578,2,0)</f>
        <v>0</v>
      </c>
      <c r="F73" s="10">
        <v>5670</v>
      </c>
      <c r="G73" s="11">
        <f>ROUND(ROUND(E73,2)*ROUND(F73,3),2)</f>
        <v>0</v>
      </c>
    </row>
    <row r="74" spans="1:7" x14ac:dyDescent="0.25">
      <c r="D74" s="50" t="s">
        <v>21</v>
      </c>
      <c r="E74" s="6"/>
      <c r="F74" s="6"/>
      <c r="G74" s="12">
        <f>SUM(G73:G73)</f>
        <v>0</v>
      </c>
    </row>
    <row r="75" spans="1:7" x14ac:dyDescent="0.25">
      <c r="D75" s="29"/>
    </row>
    <row r="76" spans="1:7" x14ac:dyDescent="0.25">
      <c r="B76" s="6" t="s">
        <v>5</v>
      </c>
      <c r="C76" s="7" t="s">
        <v>6</v>
      </c>
      <c r="D76" s="50" t="s">
        <v>7</v>
      </c>
    </row>
    <row r="77" spans="1:7" x14ac:dyDescent="0.25">
      <c r="B77" s="6" t="s">
        <v>8</v>
      </c>
      <c r="C77" s="7" t="s">
        <v>64</v>
      </c>
      <c r="D77" s="50" t="s">
        <v>65</v>
      </c>
    </row>
    <row r="78" spans="1:7" x14ac:dyDescent="0.25">
      <c r="B78" s="6" t="s">
        <v>23</v>
      </c>
      <c r="C78" s="7" t="s">
        <v>66</v>
      </c>
      <c r="D78" s="50" t="s">
        <v>65</v>
      </c>
    </row>
    <row r="79" spans="1:7" x14ac:dyDescent="0.25">
      <c r="D79" s="29"/>
    </row>
    <row r="80" spans="1:7" ht="22.5" x14ac:dyDescent="0.25">
      <c r="A80" s="9">
        <v>1</v>
      </c>
      <c r="B80" s="9" t="s">
        <v>61</v>
      </c>
      <c r="C80" s="8" t="s">
        <v>12</v>
      </c>
      <c r="D80" s="51" t="s">
        <v>62</v>
      </c>
      <c r="E80" s="11">
        <f>VLOOKUP(B80,PREU_FEINA!$J$11:$K$578,2,0)</f>
        <v>0</v>
      </c>
      <c r="F80" s="10">
        <v>35840</v>
      </c>
      <c r="G80" s="11">
        <f>ROUND(ROUND(E80,2)*ROUND(F80,3),2)</f>
        <v>0</v>
      </c>
    </row>
    <row r="81" spans="1:7" x14ac:dyDescent="0.25">
      <c r="D81" s="50" t="s">
        <v>21</v>
      </c>
      <c r="E81" s="6"/>
      <c r="F81" s="6"/>
      <c r="G81" s="12">
        <f>SUM(G80:G80)</f>
        <v>0</v>
      </c>
    </row>
    <row r="82" spans="1:7" x14ac:dyDescent="0.25">
      <c r="D82" s="29"/>
    </row>
    <row r="83" spans="1:7" x14ac:dyDescent="0.25">
      <c r="B83" s="6" t="s">
        <v>5</v>
      </c>
      <c r="C83" s="7" t="s">
        <v>6</v>
      </c>
      <c r="D83" s="50" t="s">
        <v>7</v>
      </c>
    </row>
    <row r="84" spans="1:7" x14ac:dyDescent="0.25">
      <c r="B84" s="6" t="s">
        <v>8</v>
      </c>
      <c r="C84" s="7" t="s">
        <v>67</v>
      </c>
      <c r="D84" s="50" t="s">
        <v>68</v>
      </c>
    </row>
    <row r="85" spans="1:7" x14ac:dyDescent="0.25">
      <c r="B85" s="6" t="s">
        <v>23</v>
      </c>
      <c r="C85" s="7" t="s">
        <v>69</v>
      </c>
      <c r="D85" s="50" t="s">
        <v>68</v>
      </c>
    </row>
    <row r="86" spans="1:7" x14ac:dyDescent="0.25">
      <c r="D86" s="29"/>
    </row>
    <row r="87" spans="1:7" ht="22.5" x14ac:dyDescent="0.25">
      <c r="A87" s="9">
        <v>1</v>
      </c>
      <c r="B87" s="9" t="s">
        <v>61</v>
      </c>
      <c r="C87" s="8" t="s">
        <v>12</v>
      </c>
      <c r="D87" s="51" t="s">
        <v>62</v>
      </c>
      <c r="E87" s="11">
        <f>VLOOKUP(B87,PREU_FEINA!$J$11:$K$578,2,0)</f>
        <v>0</v>
      </c>
      <c r="F87" s="10">
        <v>11400</v>
      </c>
      <c r="G87" s="11">
        <f>ROUND(ROUND(E87,2)*ROUND(F87,3),2)</f>
        <v>0</v>
      </c>
    </row>
    <row r="88" spans="1:7" x14ac:dyDescent="0.25">
      <c r="D88" s="50" t="s">
        <v>21</v>
      </c>
      <c r="E88" s="6"/>
      <c r="F88" s="6"/>
      <c r="G88" s="12">
        <f>SUM(G87:G87)</f>
        <v>0</v>
      </c>
    </row>
    <row r="89" spans="1:7" x14ac:dyDescent="0.25">
      <c r="D89" s="29"/>
    </row>
    <row r="90" spans="1:7" x14ac:dyDescent="0.25">
      <c r="B90" s="6" t="s">
        <v>5</v>
      </c>
      <c r="C90" s="7" t="s">
        <v>6</v>
      </c>
      <c r="D90" s="50" t="s">
        <v>7</v>
      </c>
    </row>
    <row r="91" spans="1:7" x14ac:dyDescent="0.25">
      <c r="B91" s="6" t="s">
        <v>8</v>
      </c>
      <c r="C91" s="7" t="s">
        <v>70</v>
      </c>
      <c r="D91" s="50" t="s">
        <v>71</v>
      </c>
    </row>
    <row r="92" spans="1:7" x14ac:dyDescent="0.25">
      <c r="B92" s="6" t="s">
        <v>23</v>
      </c>
      <c r="C92" s="7" t="s">
        <v>72</v>
      </c>
      <c r="D92" s="50" t="s">
        <v>73</v>
      </c>
    </row>
    <row r="93" spans="1:7" x14ac:dyDescent="0.25">
      <c r="D93" s="29"/>
    </row>
    <row r="94" spans="1:7" ht="22.5" x14ac:dyDescent="0.25">
      <c r="A94" s="9">
        <v>1</v>
      </c>
      <c r="B94" s="9" t="s">
        <v>74</v>
      </c>
      <c r="C94" s="8" t="s">
        <v>12</v>
      </c>
      <c r="D94" s="51" t="s">
        <v>75</v>
      </c>
      <c r="E94" s="11">
        <f>VLOOKUP(B94,PREU_FEINA!$J$11:$K$578,2,0)</f>
        <v>0</v>
      </c>
      <c r="F94" s="10">
        <v>0</v>
      </c>
      <c r="G94" s="11">
        <f>ROUND(ROUND(E94,2)*ROUND(F94,3),2)</f>
        <v>0</v>
      </c>
    </row>
    <row r="95" spans="1:7" ht="22.5" x14ac:dyDescent="0.25">
      <c r="A95" s="9">
        <v>2</v>
      </c>
      <c r="B95" s="9" t="s">
        <v>76</v>
      </c>
      <c r="C95" s="8" t="s">
        <v>12</v>
      </c>
      <c r="D95" s="51" t="s">
        <v>77</v>
      </c>
      <c r="E95" s="11">
        <f>VLOOKUP(B95,PREU_FEINA!$J$11:$K$578,2,0)</f>
        <v>0</v>
      </c>
      <c r="F95" s="10">
        <v>78675</v>
      </c>
      <c r="G95" s="11">
        <f>ROUND(ROUND(E95,2)*ROUND(F95,3),2)</f>
        <v>0</v>
      </c>
    </row>
    <row r="96" spans="1:7" ht="33.75" x14ac:dyDescent="0.25">
      <c r="A96" s="9">
        <v>3</v>
      </c>
      <c r="B96" s="9" t="s">
        <v>78</v>
      </c>
      <c r="C96" s="8" t="s">
        <v>12</v>
      </c>
      <c r="D96" s="51" t="s">
        <v>79</v>
      </c>
      <c r="E96" s="11">
        <f>VLOOKUP(B96,PREU_FEINA!$J$11:$K$578,2,0)</f>
        <v>0</v>
      </c>
      <c r="F96" s="10">
        <v>1575</v>
      </c>
      <c r="G96" s="11">
        <f>ROUND(ROUND(E96,2)*ROUND(F96,3),2)</f>
        <v>0</v>
      </c>
    </row>
    <row r="97" spans="1:7" ht="33.75" x14ac:dyDescent="0.25">
      <c r="A97" s="9">
        <v>4</v>
      </c>
      <c r="B97" s="9" t="s">
        <v>80</v>
      </c>
      <c r="C97" s="8" t="s">
        <v>12</v>
      </c>
      <c r="D97" s="51" t="s">
        <v>81</v>
      </c>
      <c r="E97" s="11">
        <f>VLOOKUP(B97,PREU_FEINA!$J$11:$K$578,2,0)</f>
        <v>0</v>
      </c>
      <c r="F97" s="10">
        <v>0</v>
      </c>
      <c r="G97" s="11">
        <f>ROUND(ROUND(E97,2)*ROUND(F97,3),2)</f>
        <v>0</v>
      </c>
    </row>
    <row r="98" spans="1:7" x14ac:dyDescent="0.25">
      <c r="D98" s="50" t="s">
        <v>21</v>
      </c>
      <c r="E98" s="6"/>
      <c r="F98" s="6"/>
      <c r="G98" s="12">
        <f>SUM(G94:G97)</f>
        <v>0</v>
      </c>
    </row>
    <row r="99" spans="1:7" x14ac:dyDescent="0.25">
      <c r="D99" s="29"/>
    </row>
    <row r="100" spans="1:7" x14ac:dyDescent="0.25">
      <c r="B100" s="6" t="s">
        <v>5</v>
      </c>
      <c r="C100" s="7" t="s">
        <v>6</v>
      </c>
      <c r="D100" s="50" t="s">
        <v>7</v>
      </c>
    </row>
    <row r="101" spans="1:7" x14ac:dyDescent="0.25">
      <c r="B101" s="6" t="s">
        <v>8</v>
      </c>
      <c r="C101" s="7" t="s">
        <v>70</v>
      </c>
      <c r="D101" s="50" t="s">
        <v>71</v>
      </c>
    </row>
    <row r="102" spans="1:7" x14ac:dyDescent="0.25">
      <c r="B102" s="6" t="s">
        <v>23</v>
      </c>
      <c r="C102" s="7" t="s">
        <v>82</v>
      </c>
      <c r="D102" s="50" t="s">
        <v>83</v>
      </c>
    </row>
    <row r="103" spans="1:7" x14ac:dyDescent="0.25">
      <c r="D103" s="29"/>
    </row>
    <row r="104" spans="1:7" ht="22.5" x14ac:dyDescent="0.25">
      <c r="A104" s="9">
        <v>1</v>
      </c>
      <c r="B104" s="9" t="s">
        <v>74</v>
      </c>
      <c r="C104" s="8" t="s">
        <v>12</v>
      </c>
      <c r="D104" s="51" t="s">
        <v>75</v>
      </c>
      <c r="E104" s="11">
        <f>VLOOKUP(B104,PREU_FEINA!$J$11:$K$578,2,0)</f>
        <v>0</v>
      </c>
      <c r="F104" s="10">
        <v>81990</v>
      </c>
      <c r="G104" s="11">
        <f>ROUND(ROUND(E104,2)*ROUND(F104,3),2)</f>
        <v>0</v>
      </c>
    </row>
    <row r="105" spans="1:7" ht="22.5" x14ac:dyDescent="0.25">
      <c r="A105" s="9">
        <v>2</v>
      </c>
      <c r="B105" s="9" t="s">
        <v>76</v>
      </c>
      <c r="C105" s="8" t="s">
        <v>12</v>
      </c>
      <c r="D105" s="51" t="s">
        <v>77</v>
      </c>
      <c r="E105" s="11">
        <f>VLOOKUP(B105,PREU_FEINA!$J$11:$K$578,2,0)</f>
        <v>0</v>
      </c>
      <c r="F105" s="10">
        <v>4605</v>
      </c>
      <c r="G105" s="11">
        <f>ROUND(ROUND(E105,2)*ROUND(F105,3),2)</f>
        <v>0</v>
      </c>
    </row>
    <row r="106" spans="1:7" ht="33.75" x14ac:dyDescent="0.25">
      <c r="A106" s="9">
        <v>3</v>
      </c>
      <c r="B106" s="9" t="s">
        <v>78</v>
      </c>
      <c r="C106" s="8" t="s">
        <v>12</v>
      </c>
      <c r="D106" s="51" t="s">
        <v>79</v>
      </c>
      <c r="E106" s="11">
        <f>VLOOKUP(B106,PREU_FEINA!$J$11:$K$578,2,0)</f>
        <v>0</v>
      </c>
      <c r="F106" s="10">
        <v>925</v>
      </c>
      <c r="G106" s="11">
        <f>ROUND(ROUND(E106,2)*ROUND(F106,3),2)</f>
        <v>0</v>
      </c>
    </row>
    <row r="107" spans="1:7" ht="33.75" x14ac:dyDescent="0.25">
      <c r="A107" s="9">
        <v>4</v>
      </c>
      <c r="B107" s="9" t="s">
        <v>80</v>
      </c>
      <c r="C107" s="8" t="s">
        <v>12</v>
      </c>
      <c r="D107" s="51" t="s">
        <v>81</v>
      </c>
      <c r="E107" s="11">
        <f>VLOOKUP(B107,PREU_FEINA!$J$11:$K$578,2,0)</f>
        <v>0</v>
      </c>
      <c r="F107" s="10">
        <v>0</v>
      </c>
      <c r="G107" s="11">
        <f>ROUND(ROUND(E107,2)*ROUND(F107,3),2)</f>
        <v>0</v>
      </c>
    </row>
    <row r="108" spans="1:7" x14ac:dyDescent="0.25">
      <c r="D108" s="50" t="s">
        <v>21</v>
      </c>
      <c r="E108" s="6"/>
      <c r="F108" s="6"/>
      <c r="G108" s="12">
        <f>SUM(G104:G107)</f>
        <v>0</v>
      </c>
    </row>
    <row r="109" spans="1:7" x14ac:dyDescent="0.25">
      <c r="D109" s="29"/>
    </row>
    <row r="110" spans="1:7" x14ac:dyDescent="0.25">
      <c r="B110" s="6" t="s">
        <v>5</v>
      </c>
      <c r="C110" s="7" t="s">
        <v>6</v>
      </c>
      <c r="D110" s="50" t="s">
        <v>7</v>
      </c>
    </row>
    <row r="111" spans="1:7" x14ac:dyDescent="0.25">
      <c r="B111" s="6" t="s">
        <v>8</v>
      </c>
      <c r="C111" s="7" t="s">
        <v>70</v>
      </c>
      <c r="D111" s="50" t="s">
        <v>71</v>
      </c>
    </row>
    <row r="112" spans="1:7" x14ac:dyDescent="0.25">
      <c r="B112" s="6" t="s">
        <v>23</v>
      </c>
      <c r="C112" s="7" t="s">
        <v>84</v>
      </c>
      <c r="D112" s="50" t="s">
        <v>85</v>
      </c>
    </row>
    <row r="113" spans="1:7" x14ac:dyDescent="0.25">
      <c r="D113" s="29"/>
    </row>
    <row r="114" spans="1:7" ht="22.5" x14ac:dyDescent="0.25">
      <c r="A114" s="9">
        <v>1</v>
      </c>
      <c r="B114" s="9" t="s">
        <v>74</v>
      </c>
      <c r="C114" s="8" t="s">
        <v>12</v>
      </c>
      <c r="D114" s="51" t="s">
        <v>75</v>
      </c>
      <c r="E114" s="11">
        <f>VLOOKUP(B114,PREU_FEINA!$J$11:$K$578,2,0)</f>
        <v>0</v>
      </c>
      <c r="F114" s="10">
        <v>12180</v>
      </c>
      <c r="G114" s="11">
        <f>ROUND(ROUND(E114,2)*ROUND(F114,3),2)</f>
        <v>0</v>
      </c>
    </row>
    <row r="115" spans="1:7" ht="22.5" x14ac:dyDescent="0.25">
      <c r="A115" s="9">
        <v>2</v>
      </c>
      <c r="B115" s="9" t="s">
        <v>76</v>
      </c>
      <c r="C115" s="8" t="s">
        <v>12</v>
      </c>
      <c r="D115" s="51" t="s">
        <v>77</v>
      </c>
      <c r="E115" s="11">
        <f>VLOOKUP(B115,PREU_FEINA!$J$11:$K$578,2,0)</f>
        <v>0</v>
      </c>
      <c r="F115" s="10">
        <v>6288</v>
      </c>
      <c r="G115" s="11">
        <f>ROUND(ROUND(E115,2)*ROUND(F115,3),2)</f>
        <v>0</v>
      </c>
    </row>
    <row r="116" spans="1:7" ht="33.75" x14ac:dyDescent="0.25">
      <c r="A116" s="9">
        <v>3</v>
      </c>
      <c r="B116" s="9" t="s">
        <v>78</v>
      </c>
      <c r="C116" s="8" t="s">
        <v>12</v>
      </c>
      <c r="D116" s="51" t="s">
        <v>79</v>
      </c>
      <c r="E116" s="11">
        <f>VLOOKUP(B116,PREU_FEINA!$J$11:$K$578,2,0)</f>
        <v>0</v>
      </c>
      <c r="F116" s="10">
        <v>1135</v>
      </c>
      <c r="G116" s="11">
        <f>ROUND(ROUND(E116,2)*ROUND(F116,3),2)</f>
        <v>0</v>
      </c>
    </row>
    <row r="117" spans="1:7" ht="33.75" x14ac:dyDescent="0.25">
      <c r="A117" s="9">
        <v>4</v>
      </c>
      <c r="B117" s="9" t="s">
        <v>80</v>
      </c>
      <c r="C117" s="8" t="s">
        <v>12</v>
      </c>
      <c r="D117" s="51" t="s">
        <v>81</v>
      </c>
      <c r="E117" s="11">
        <f>VLOOKUP(B117,PREU_FEINA!$J$11:$K$578,2,0)</f>
        <v>0</v>
      </c>
      <c r="F117" s="10">
        <v>0</v>
      </c>
      <c r="G117" s="11">
        <f>ROUND(ROUND(E117,2)*ROUND(F117,3),2)</f>
        <v>0</v>
      </c>
    </row>
    <row r="118" spans="1:7" x14ac:dyDescent="0.25">
      <c r="D118" s="50" t="s">
        <v>21</v>
      </c>
      <c r="E118" s="6"/>
      <c r="F118" s="6"/>
      <c r="G118" s="12">
        <f>SUM(G114:G117)</f>
        <v>0</v>
      </c>
    </row>
    <row r="119" spans="1:7" x14ac:dyDescent="0.25">
      <c r="D119" s="29"/>
    </row>
    <row r="120" spans="1:7" x14ac:dyDescent="0.25">
      <c r="B120" s="6" t="s">
        <v>5</v>
      </c>
      <c r="C120" s="7" t="s">
        <v>6</v>
      </c>
      <c r="D120" s="50" t="s">
        <v>7</v>
      </c>
    </row>
    <row r="121" spans="1:7" x14ac:dyDescent="0.25">
      <c r="B121" s="6" t="s">
        <v>8</v>
      </c>
      <c r="C121" s="7" t="s">
        <v>86</v>
      </c>
      <c r="D121" s="50" t="s">
        <v>87</v>
      </c>
    </row>
    <row r="122" spans="1:7" x14ac:dyDescent="0.25">
      <c r="B122" s="6" t="s">
        <v>23</v>
      </c>
      <c r="C122" s="7" t="s">
        <v>88</v>
      </c>
      <c r="D122" s="50" t="s">
        <v>89</v>
      </c>
    </row>
    <row r="123" spans="1:7" x14ac:dyDescent="0.25">
      <c r="D123" s="29"/>
    </row>
    <row r="124" spans="1:7" ht="45" x14ac:dyDescent="0.25">
      <c r="A124" s="9">
        <v>1</v>
      </c>
      <c r="B124" s="9" t="s">
        <v>90</v>
      </c>
      <c r="C124" s="8" t="s">
        <v>15</v>
      </c>
      <c r="D124" s="51" t="s">
        <v>91</v>
      </c>
      <c r="E124" s="11">
        <f>VLOOKUP(B124,PREU_FEINA!$J$11:$K$578,2,0)</f>
        <v>0</v>
      </c>
      <c r="F124" s="10">
        <v>24</v>
      </c>
      <c r="G124" s="11">
        <f t="shared" ref="G124:G139" si="0">ROUND(ROUND(E124,2)*ROUND(F124,3),2)</f>
        <v>0</v>
      </c>
    </row>
    <row r="125" spans="1:7" ht="45" x14ac:dyDescent="0.25">
      <c r="A125" s="9">
        <v>2</v>
      </c>
      <c r="B125" s="9" t="s">
        <v>92</v>
      </c>
      <c r="C125" s="8" t="s">
        <v>15</v>
      </c>
      <c r="D125" s="51" t="s">
        <v>93</v>
      </c>
      <c r="E125" s="11">
        <f>VLOOKUP(B125,PREU_FEINA!$J$11:$K$578,2,0)</f>
        <v>0</v>
      </c>
      <c r="F125" s="10">
        <v>2</v>
      </c>
      <c r="G125" s="11">
        <f t="shared" si="0"/>
        <v>0</v>
      </c>
    </row>
    <row r="126" spans="1:7" ht="45" x14ac:dyDescent="0.25">
      <c r="A126" s="9">
        <v>3</v>
      </c>
      <c r="B126" s="9" t="s">
        <v>94</v>
      </c>
      <c r="C126" s="8" t="s">
        <v>15</v>
      </c>
      <c r="D126" s="51" t="s">
        <v>95</v>
      </c>
      <c r="E126" s="11">
        <f>VLOOKUP(B126,PREU_FEINA!$J$11:$K$578,2,0)</f>
        <v>0</v>
      </c>
      <c r="F126" s="10">
        <v>1</v>
      </c>
      <c r="G126" s="11">
        <f t="shared" si="0"/>
        <v>0</v>
      </c>
    </row>
    <row r="127" spans="1:7" ht="45" x14ac:dyDescent="0.25">
      <c r="A127" s="9">
        <v>4</v>
      </c>
      <c r="B127" s="9" t="s">
        <v>96</v>
      </c>
      <c r="C127" s="8" t="s">
        <v>15</v>
      </c>
      <c r="D127" s="51" t="s">
        <v>97</v>
      </c>
      <c r="E127" s="11">
        <f>VLOOKUP(B127,PREU_FEINA!$J$11:$K$578,2,0)</f>
        <v>0</v>
      </c>
      <c r="F127" s="10">
        <v>2</v>
      </c>
      <c r="G127" s="11">
        <f t="shared" si="0"/>
        <v>0</v>
      </c>
    </row>
    <row r="128" spans="1:7" ht="45" x14ac:dyDescent="0.25">
      <c r="A128" s="9">
        <v>5</v>
      </c>
      <c r="B128" s="9" t="s">
        <v>98</v>
      </c>
      <c r="C128" s="8" t="s">
        <v>15</v>
      </c>
      <c r="D128" s="51" t="s">
        <v>99</v>
      </c>
      <c r="E128" s="11">
        <f>VLOOKUP(B128,PREU_FEINA!$J$11:$K$578,2,0)</f>
        <v>0</v>
      </c>
      <c r="F128" s="10">
        <v>2</v>
      </c>
      <c r="G128" s="11">
        <f t="shared" si="0"/>
        <v>0</v>
      </c>
    </row>
    <row r="129" spans="1:7" ht="45" x14ac:dyDescent="0.25">
      <c r="A129" s="9">
        <v>6</v>
      </c>
      <c r="B129" s="9" t="s">
        <v>100</v>
      </c>
      <c r="C129" s="8" t="s">
        <v>15</v>
      </c>
      <c r="D129" s="51" t="s">
        <v>101</v>
      </c>
      <c r="E129" s="11">
        <f>VLOOKUP(B129,PREU_FEINA!$J$11:$K$578,2,0)</f>
        <v>0</v>
      </c>
      <c r="F129" s="10">
        <v>1</v>
      </c>
      <c r="G129" s="11">
        <f t="shared" si="0"/>
        <v>0</v>
      </c>
    </row>
    <row r="130" spans="1:7" ht="45" x14ac:dyDescent="0.25">
      <c r="A130" s="9">
        <v>7</v>
      </c>
      <c r="B130" s="9" t="s">
        <v>102</v>
      </c>
      <c r="C130" s="8" t="s">
        <v>15</v>
      </c>
      <c r="D130" s="51" t="s">
        <v>103</v>
      </c>
      <c r="E130" s="11">
        <f>VLOOKUP(B130,PREU_FEINA!$J$11:$K$578,2,0)</f>
        <v>0</v>
      </c>
      <c r="F130" s="10">
        <v>10</v>
      </c>
      <c r="G130" s="11">
        <f t="shared" si="0"/>
        <v>0</v>
      </c>
    </row>
    <row r="131" spans="1:7" ht="45" x14ac:dyDescent="0.25">
      <c r="A131" s="9">
        <v>8</v>
      </c>
      <c r="B131" s="9" t="s">
        <v>104</v>
      </c>
      <c r="C131" s="8" t="s">
        <v>15</v>
      </c>
      <c r="D131" s="51" t="s">
        <v>105</v>
      </c>
      <c r="E131" s="11">
        <f>VLOOKUP(B131,PREU_FEINA!$J$11:$K$578,2,0)</f>
        <v>0</v>
      </c>
      <c r="F131" s="10">
        <v>1</v>
      </c>
      <c r="G131" s="11">
        <f t="shared" si="0"/>
        <v>0</v>
      </c>
    </row>
    <row r="132" spans="1:7" ht="45" x14ac:dyDescent="0.25">
      <c r="A132" s="9">
        <v>9</v>
      </c>
      <c r="B132" s="9" t="s">
        <v>106</v>
      </c>
      <c r="C132" s="8" t="s">
        <v>15</v>
      </c>
      <c r="D132" s="51" t="s">
        <v>107</v>
      </c>
      <c r="E132" s="11">
        <f>VLOOKUP(B132,PREU_FEINA!$J$11:$K$578,2,0)</f>
        <v>0</v>
      </c>
      <c r="F132" s="10">
        <v>5</v>
      </c>
      <c r="G132" s="11">
        <f t="shared" si="0"/>
        <v>0</v>
      </c>
    </row>
    <row r="133" spans="1:7" ht="45" x14ac:dyDescent="0.25">
      <c r="A133" s="9">
        <v>10</v>
      </c>
      <c r="B133" s="9" t="s">
        <v>108</v>
      </c>
      <c r="C133" s="8" t="s">
        <v>15</v>
      </c>
      <c r="D133" s="51" t="s">
        <v>109</v>
      </c>
      <c r="E133" s="11">
        <f>VLOOKUP(B133,PREU_FEINA!$J$11:$K$578,2,0)</f>
        <v>0</v>
      </c>
      <c r="F133" s="10">
        <v>2</v>
      </c>
      <c r="G133" s="11">
        <f t="shared" si="0"/>
        <v>0</v>
      </c>
    </row>
    <row r="134" spans="1:7" ht="45" x14ac:dyDescent="0.25">
      <c r="A134" s="9">
        <v>11</v>
      </c>
      <c r="B134" s="9" t="s">
        <v>110</v>
      </c>
      <c r="C134" s="8" t="s">
        <v>15</v>
      </c>
      <c r="D134" s="51" t="s">
        <v>111</v>
      </c>
      <c r="E134" s="11">
        <f>VLOOKUP(B134,PREU_FEINA!$J$11:$K$578,2,0)</f>
        <v>0</v>
      </c>
      <c r="F134" s="10">
        <v>2</v>
      </c>
      <c r="G134" s="11">
        <f t="shared" si="0"/>
        <v>0</v>
      </c>
    </row>
    <row r="135" spans="1:7" ht="45" x14ac:dyDescent="0.25">
      <c r="A135" s="9">
        <v>12</v>
      </c>
      <c r="B135" s="9" t="s">
        <v>112</v>
      </c>
      <c r="C135" s="8" t="s">
        <v>15</v>
      </c>
      <c r="D135" s="51" t="s">
        <v>113</v>
      </c>
      <c r="E135" s="11">
        <f>VLOOKUP(B135,PREU_FEINA!$J$11:$K$578,2,0)</f>
        <v>0</v>
      </c>
      <c r="F135" s="10">
        <v>1</v>
      </c>
      <c r="G135" s="11">
        <f t="shared" si="0"/>
        <v>0</v>
      </c>
    </row>
    <row r="136" spans="1:7" ht="45" x14ac:dyDescent="0.25">
      <c r="A136" s="9">
        <v>13</v>
      </c>
      <c r="B136" s="9" t="s">
        <v>114</v>
      </c>
      <c r="C136" s="8" t="s">
        <v>12</v>
      </c>
      <c r="D136" s="51" t="s">
        <v>115</v>
      </c>
      <c r="E136" s="11">
        <f>VLOOKUP(B136,PREU_FEINA!$J$11:$K$578,2,0)</f>
        <v>0</v>
      </c>
      <c r="F136" s="10">
        <v>50</v>
      </c>
      <c r="G136" s="11">
        <f t="shared" si="0"/>
        <v>0</v>
      </c>
    </row>
    <row r="137" spans="1:7" ht="78.75" x14ac:dyDescent="0.25">
      <c r="A137" s="9">
        <v>14</v>
      </c>
      <c r="B137" s="9" t="s">
        <v>116</v>
      </c>
      <c r="C137" s="8" t="s">
        <v>15</v>
      </c>
      <c r="D137" s="51" t="s">
        <v>117</v>
      </c>
      <c r="E137" s="11">
        <f>VLOOKUP(B137,PREU_FEINA!$J$11:$K$578,2,0)</f>
        <v>0</v>
      </c>
      <c r="F137" s="10">
        <v>2</v>
      </c>
      <c r="G137" s="11">
        <f t="shared" si="0"/>
        <v>0</v>
      </c>
    </row>
    <row r="138" spans="1:7" ht="33.75" x14ac:dyDescent="0.25">
      <c r="A138" s="9">
        <v>15</v>
      </c>
      <c r="B138" s="9" t="s">
        <v>118</v>
      </c>
      <c r="C138" s="8" t="s">
        <v>15</v>
      </c>
      <c r="D138" s="51" t="s">
        <v>119</v>
      </c>
      <c r="E138" s="11">
        <f>VLOOKUP(B138,PREU_FEINA!$J$11:$K$578,2,0)</f>
        <v>0</v>
      </c>
      <c r="F138" s="10">
        <v>100</v>
      </c>
      <c r="G138" s="11">
        <f t="shared" si="0"/>
        <v>0</v>
      </c>
    </row>
    <row r="139" spans="1:7" ht="45" x14ac:dyDescent="0.25">
      <c r="A139" s="9">
        <v>16</v>
      </c>
      <c r="B139" s="9" t="s">
        <v>120</v>
      </c>
      <c r="C139" s="8" t="s">
        <v>15</v>
      </c>
      <c r="D139" s="51" t="s">
        <v>121</v>
      </c>
      <c r="E139" s="11">
        <f>VLOOKUP(B139,PREU_FEINA!$J$11:$K$578,2,0)</f>
        <v>0</v>
      </c>
      <c r="F139" s="10">
        <v>2</v>
      </c>
      <c r="G139" s="11">
        <f t="shared" si="0"/>
        <v>0</v>
      </c>
    </row>
    <row r="140" spans="1:7" x14ac:dyDescent="0.25">
      <c r="D140" s="50" t="s">
        <v>21</v>
      </c>
      <c r="E140" s="6"/>
      <c r="F140" s="6"/>
      <c r="G140" s="12">
        <f>SUM(G124:G139)</f>
        <v>0</v>
      </c>
    </row>
    <row r="141" spans="1:7" x14ac:dyDescent="0.25">
      <c r="D141" s="29"/>
    </row>
    <row r="142" spans="1:7" x14ac:dyDescent="0.25">
      <c r="D142" s="52" t="s">
        <v>122</v>
      </c>
      <c r="G142" s="14">
        <f>SUM(G9:G141)/2</f>
        <v>0</v>
      </c>
    </row>
    <row r="143" spans="1:7" x14ac:dyDescent="0.25">
      <c r="D143" s="29"/>
    </row>
    <row r="144" spans="1:7" ht="18.75" x14ac:dyDescent="0.25">
      <c r="B144" s="3"/>
      <c r="C144" s="3"/>
      <c r="D144" s="53" t="s">
        <v>252</v>
      </c>
      <c r="E144" s="3"/>
      <c r="F144" s="3"/>
      <c r="G144" s="3"/>
    </row>
    <row r="145" spans="1:7" x14ac:dyDescent="0.25">
      <c r="D145" s="29"/>
    </row>
    <row r="146" spans="1:7" x14ac:dyDescent="0.25">
      <c r="D146" s="29"/>
      <c r="E146" s="34" t="s">
        <v>2</v>
      </c>
      <c r="F146" s="34" t="s">
        <v>3</v>
      </c>
      <c r="G146" s="34" t="s">
        <v>4</v>
      </c>
    </row>
    <row r="147" spans="1:7" x14ac:dyDescent="0.25">
      <c r="D147" s="29"/>
    </row>
    <row r="148" spans="1:7" x14ac:dyDescent="0.25">
      <c r="B148" s="6" t="s">
        <v>5</v>
      </c>
      <c r="C148" s="7" t="s">
        <v>6</v>
      </c>
      <c r="D148" s="50" t="s">
        <v>247</v>
      </c>
    </row>
    <row r="149" spans="1:7" x14ac:dyDescent="0.25">
      <c r="B149" s="6" t="s">
        <v>8</v>
      </c>
      <c r="C149" s="7" t="s">
        <v>248</v>
      </c>
      <c r="D149" s="50" t="s">
        <v>249</v>
      </c>
    </row>
    <row r="150" spans="1:7" x14ac:dyDescent="0.25">
      <c r="D150" s="29"/>
    </row>
    <row r="151" spans="1:7" x14ac:dyDescent="0.25">
      <c r="A151" s="9">
        <v>1</v>
      </c>
      <c r="B151" s="9" t="s">
        <v>245</v>
      </c>
      <c r="C151" s="8" t="s">
        <v>243</v>
      </c>
      <c r="D151" s="51" t="s">
        <v>246</v>
      </c>
      <c r="E151" s="11">
        <f>VLOOKUP(B151,PREU_FEINA!$J$11:$K$578,2,0)</f>
        <v>0</v>
      </c>
      <c r="F151" s="10">
        <v>600</v>
      </c>
      <c r="G151" s="11">
        <f>ROUND(ROUND(E151,2)*ROUND(F151,3),2)</f>
        <v>0</v>
      </c>
    </row>
    <row r="152" spans="1:7" x14ac:dyDescent="0.25">
      <c r="D152" s="50" t="s">
        <v>21</v>
      </c>
      <c r="E152" s="6"/>
      <c r="F152" s="6"/>
      <c r="G152" s="12">
        <f>SUM(G151:G151)</f>
        <v>0</v>
      </c>
    </row>
    <row r="153" spans="1:7" x14ac:dyDescent="0.25">
      <c r="D153" s="29"/>
    </row>
    <row r="154" spans="1:7" x14ac:dyDescent="0.25">
      <c r="B154" s="6" t="s">
        <v>5</v>
      </c>
      <c r="C154" s="7" t="s">
        <v>6</v>
      </c>
      <c r="D154" s="50" t="s">
        <v>247</v>
      </c>
    </row>
    <row r="155" spans="1:7" x14ac:dyDescent="0.25">
      <c r="B155" s="6" t="s">
        <v>8</v>
      </c>
      <c r="C155" s="7" t="s">
        <v>58</v>
      </c>
      <c r="D155" s="50" t="s">
        <v>250</v>
      </c>
    </row>
    <row r="156" spans="1:7" x14ac:dyDescent="0.25">
      <c r="B156" s="6" t="s">
        <v>23</v>
      </c>
      <c r="C156" s="7" t="s">
        <v>27</v>
      </c>
      <c r="D156" s="50" t="s">
        <v>59</v>
      </c>
    </row>
    <row r="157" spans="1:7" x14ac:dyDescent="0.25">
      <c r="D157" s="29"/>
    </row>
    <row r="158" spans="1:7" x14ac:dyDescent="0.25">
      <c r="A158" s="9">
        <v>1</v>
      </c>
      <c r="B158" s="9" t="s">
        <v>242</v>
      </c>
      <c r="C158" s="8" t="s">
        <v>243</v>
      </c>
      <c r="D158" s="51" t="s">
        <v>244</v>
      </c>
      <c r="E158" s="11">
        <f>VLOOKUP(B158,PREU_FEINA!$J$11:$K$578,2,0)</f>
        <v>0</v>
      </c>
      <c r="F158" s="10">
        <v>3743.74</v>
      </c>
      <c r="G158" s="11">
        <f>ROUND(ROUND(E158,2)*ROUND(F158,3),2)</f>
        <v>0</v>
      </c>
    </row>
    <row r="159" spans="1:7" x14ac:dyDescent="0.25">
      <c r="D159" s="50" t="s">
        <v>21</v>
      </c>
      <c r="E159" s="6"/>
      <c r="F159" s="6"/>
      <c r="G159" s="12">
        <f>SUM(G158:G158)</f>
        <v>0</v>
      </c>
    </row>
    <row r="160" spans="1:7" x14ac:dyDescent="0.25">
      <c r="D160" s="29"/>
    </row>
    <row r="161" spans="1:7" x14ac:dyDescent="0.25">
      <c r="B161" s="6" t="s">
        <v>5</v>
      </c>
      <c r="C161" s="7" t="s">
        <v>6</v>
      </c>
      <c r="D161" s="50" t="s">
        <v>247</v>
      </c>
    </row>
    <row r="162" spans="1:7" x14ac:dyDescent="0.25">
      <c r="B162" s="6" t="s">
        <v>8</v>
      </c>
      <c r="C162" s="7" t="s">
        <v>58</v>
      </c>
      <c r="D162" s="50" t="s">
        <v>250</v>
      </c>
    </row>
    <row r="163" spans="1:7" x14ac:dyDescent="0.25">
      <c r="B163" s="6" t="s">
        <v>23</v>
      </c>
      <c r="C163" s="7" t="s">
        <v>31</v>
      </c>
      <c r="D163" s="50" t="s">
        <v>65</v>
      </c>
    </row>
    <row r="164" spans="1:7" x14ac:dyDescent="0.25">
      <c r="D164" s="29"/>
    </row>
    <row r="165" spans="1:7" x14ac:dyDescent="0.25">
      <c r="A165" s="9">
        <v>1</v>
      </c>
      <c r="B165" s="9" t="s">
        <v>242</v>
      </c>
      <c r="C165" s="8" t="s">
        <v>243</v>
      </c>
      <c r="D165" s="51" t="s">
        <v>244</v>
      </c>
      <c r="E165" s="11">
        <f>VLOOKUP(B165,PREU_FEINA!$J$11:$K$578,2,0)</f>
        <v>0</v>
      </c>
      <c r="F165" s="10">
        <v>4761.38</v>
      </c>
      <c r="G165" s="11">
        <f>ROUND(ROUND(E165,2)*ROUND(F165,3),2)</f>
        <v>0</v>
      </c>
    </row>
    <row r="166" spans="1:7" x14ac:dyDescent="0.25">
      <c r="D166" s="50" t="s">
        <v>21</v>
      </c>
      <c r="E166" s="6"/>
      <c r="F166" s="6"/>
      <c r="G166" s="12">
        <f>SUM(G165:G165)</f>
        <v>0</v>
      </c>
    </row>
    <row r="167" spans="1:7" x14ac:dyDescent="0.25">
      <c r="D167" s="29"/>
    </row>
    <row r="168" spans="1:7" x14ac:dyDescent="0.25">
      <c r="B168" s="6" t="s">
        <v>5</v>
      </c>
      <c r="C168" s="7" t="s">
        <v>6</v>
      </c>
      <c r="D168" s="50" t="s">
        <v>247</v>
      </c>
    </row>
    <row r="169" spans="1:7" x14ac:dyDescent="0.25">
      <c r="B169" s="6" t="s">
        <v>8</v>
      </c>
      <c r="C169" s="7" t="s">
        <v>58</v>
      </c>
      <c r="D169" s="50" t="s">
        <v>250</v>
      </c>
    </row>
    <row r="170" spans="1:7" x14ac:dyDescent="0.25">
      <c r="B170" s="6" t="s">
        <v>23</v>
      </c>
      <c r="C170" s="7" t="s">
        <v>35</v>
      </c>
      <c r="D170" s="50" t="s">
        <v>71</v>
      </c>
    </row>
    <row r="171" spans="1:7" x14ac:dyDescent="0.25">
      <c r="D171" s="29"/>
    </row>
    <row r="172" spans="1:7" x14ac:dyDescent="0.25">
      <c r="A172" s="9">
        <v>1</v>
      </c>
      <c r="B172" s="9" t="s">
        <v>242</v>
      </c>
      <c r="C172" s="8" t="s">
        <v>243</v>
      </c>
      <c r="D172" s="51" t="s">
        <v>244</v>
      </c>
      <c r="E172" s="11">
        <f>VLOOKUP(B172,PREU_FEINA!$J$11:$K$578,2,0)</f>
        <v>0</v>
      </c>
      <c r="F172" s="10">
        <v>6299.28</v>
      </c>
      <c r="G172" s="11">
        <f>ROUND(ROUND(E172,2)*ROUND(F172,3),2)</f>
        <v>0</v>
      </c>
    </row>
    <row r="173" spans="1:7" x14ac:dyDescent="0.25">
      <c r="D173" s="50" t="s">
        <v>21</v>
      </c>
      <c r="E173" s="6"/>
      <c r="F173" s="6"/>
      <c r="G173" s="12">
        <f>SUM(G172:G172)</f>
        <v>0</v>
      </c>
    </row>
    <row r="174" spans="1:7" x14ac:dyDescent="0.25">
      <c r="D174" s="29"/>
    </row>
    <row r="175" spans="1:7" x14ac:dyDescent="0.25">
      <c r="B175" s="6" t="s">
        <v>5</v>
      </c>
      <c r="C175" s="7" t="s">
        <v>6</v>
      </c>
      <c r="D175" s="50" t="s">
        <v>247</v>
      </c>
    </row>
    <row r="176" spans="1:7" x14ac:dyDescent="0.25">
      <c r="B176" s="6" t="s">
        <v>8</v>
      </c>
      <c r="C176" s="7" t="s">
        <v>58</v>
      </c>
      <c r="D176" s="50" t="s">
        <v>250</v>
      </c>
    </row>
    <row r="177" spans="1:7" x14ac:dyDescent="0.25">
      <c r="B177" s="6" t="s">
        <v>23</v>
      </c>
      <c r="C177" s="7" t="s">
        <v>251</v>
      </c>
      <c r="D177" s="50" t="s">
        <v>68</v>
      </c>
    </row>
    <row r="178" spans="1:7" x14ac:dyDescent="0.25">
      <c r="D178" s="29"/>
    </row>
    <row r="179" spans="1:7" x14ac:dyDescent="0.25">
      <c r="A179" s="9">
        <v>1</v>
      </c>
      <c r="B179" s="9" t="s">
        <v>242</v>
      </c>
      <c r="C179" s="8" t="s">
        <v>243</v>
      </c>
      <c r="D179" s="51" t="s">
        <v>244</v>
      </c>
      <c r="E179" s="11">
        <f>VLOOKUP(B179,PREU_FEINA!$J$11:$K$578,2,0)</f>
        <v>0</v>
      </c>
      <c r="F179" s="10">
        <v>3622.5</v>
      </c>
      <c r="G179" s="11">
        <f>ROUND(ROUND(E179,2)*ROUND(F179,3),2)</f>
        <v>0</v>
      </c>
    </row>
    <row r="180" spans="1:7" x14ac:dyDescent="0.25">
      <c r="D180" s="50" t="s">
        <v>21</v>
      </c>
      <c r="E180" s="6"/>
      <c r="F180" s="6"/>
      <c r="G180" s="12">
        <f>SUM(G179:G179)</f>
        <v>0</v>
      </c>
    </row>
    <row r="181" spans="1:7" x14ac:dyDescent="0.25">
      <c r="D181" s="29"/>
    </row>
    <row r="182" spans="1:7" x14ac:dyDescent="0.25">
      <c r="D182" s="52" t="s">
        <v>122</v>
      </c>
      <c r="G182" s="14">
        <f>SUM(G147:G181)/2</f>
        <v>0</v>
      </c>
    </row>
  </sheetData>
  <sheetProtection algorithmName="SHA-512" hashValue="XlsFhnzPrzKwpRros0bMLKlvYe4ymA3j9L3EBMXYLNpyjXzdzfRUkasKdy2ChZmaL7x1zv5XmLP++BDMmH72sQ==" saltValue="Gdgvp+KkCN6g7GhN0lcqww==" spinCount="100000" sheet="1" objects="1" scenarios="1"/>
  <mergeCells count="4">
    <mergeCell ref="D1:G1"/>
    <mergeCell ref="D2:G2"/>
    <mergeCell ref="D3:G3"/>
    <mergeCell ref="D4:G4"/>
  </mergeCells>
  <pageMargins left="0.75" right="0.75" top="0.75" bottom="0.5" header="0.5" footer="0.7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6"/>
  <sheetViews>
    <sheetView workbookViewId="0">
      <selection activeCell="B2" sqref="B2"/>
    </sheetView>
  </sheetViews>
  <sheetFormatPr defaultRowHeight="15" x14ac:dyDescent="0.25"/>
  <cols>
    <col min="9" max="9" width="22" customWidth="1"/>
  </cols>
  <sheetData>
    <row r="1" spans="2:9" x14ac:dyDescent="0.25">
      <c r="B1" s="63" t="s">
        <v>267</v>
      </c>
      <c r="C1" s="63"/>
      <c r="D1" s="63"/>
      <c r="E1" s="63"/>
      <c r="F1" s="63"/>
      <c r="G1" s="63"/>
      <c r="H1" s="63"/>
      <c r="I1" s="63"/>
    </row>
    <row r="3" spans="2:9" ht="18.75" x14ac:dyDescent="0.3">
      <c r="B3" s="64" t="str">
        <f>+'T-SMP'!D3</f>
        <v>Nom empresa</v>
      </c>
      <c r="C3" s="64"/>
      <c r="D3" s="64"/>
      <c r="E3" s="64"/>
    </row>
    <row r="5" spans="2:9" x14ac:dyDescent="0.25">
      <c r="B5" s="13" t="s">
        <v>254</v>
      </c>
    </row>
    <row r="7" spans="2:9" x14ac:dyDescent="0.25">
      <c r="H7" s="21" t="s">
        <v>255</v>
      </c>
      <c r="I7" s="35">
        <f>+PRESSUPOST!G142</f>
        <v>0</v>
      </c>
    </row>
    <row r="8" spans="2:9" x14ac:dyDescent="0.25">
      <c r="H8" s="21" t="s">
        <v>256</v>
      </c>
      <c r="I8" s="36">
        <f>+I7*0.05</f>
        <v>0</v>
      </c>
    </row>
    <row r="9" spans="2:9" x14ac:dyDescent="0.25">
      <c r="H9" s="21"/>
      <c r="I9" s="36"/>
    </row>
    <row r="10" spans="2:9" x14ac:dyDescent="0.25">
      <c r="H10" s="21" t="s">
        <v>257</v>
      </c>
      <c r="I10" s="36">
        <f>+I8+I7</f>
        <v>0</v>
      </c>
    </row>
    <row r="11" spans="2:9" x14ac:dyDescent="0.25">
      <c r="I11" s="36"/>
    </row>
    <row r="12" spans="2:9" x14ac:dyDescent="0.25">
      <c r="H12" s="21" t="s">
        <v>258</v>
      </c>
      <c r="I12" s="36">
        <f>+I10*0.05</f>
        <v>0</v>
      </c>
    </row>
    <row r="13" spans="2:9" x14ac:dyDescent="0.25">
      <c r="E13" s="37"/>
      <c r="F13" s="37"/>
      <c r="G13" s="37"/>
      <c r="H13" s="38" t="s">
        <v>259</v>
      </c>
      <c r="I13" s="39">
        <f>+I10*0.06</f>
        <v>0</v>
      </c>
    </row>
    <row r="14" spans="2:9" x14ac:dyDescent="0.25">
      <c r="H14" s="21"/>
      <c r="I14" s="36">
        <f>+I13+I12+I10</f>
        <v>0</v>
      </c>
    </row>
    <row r="15" spans="2:9" x14ac:dyDescent="0.25">
      <c r="H15" s="21"/>
      <c r="I15" s="36"/>
    </row>
    <row r="16" spans="2:9" x14ac:dyDescent="0.25">
      <c r="E16" s="37"/>
      <c r="F16" s="37"/>
      <c r="G16" s="37"/>
      <c r="H16" s="38" t="s">
        <v>260</v>
      </c>
      <c r="I16" s="39">
        <f>+I14*0.21</f>
        <v>0</v>
      </c>
    </row>
    <row r="17" spans="2:9" x14ac:dyDescent="0.25">
      <c r="H17" s="40" t="s">
        <v>21</v>
      </c>
      <c r="I17" s="41">
        <f>+I16+I14</f>
        <v>0</v>
      </c>
    </row>
    <row r="20" spans="2:9" x14ac:dyDescent="0.25">
      <c r="B20" s="13" t="s">
        <v>261</v>
      </c>
    </row>
    <row r="22" spans="2:9" x14ac:dyDescent="0.25">
      <c r="H22" s="21" t="s">
        <v>255</v>
      </c>
      <c r="I22" s="35">
        <f>+PRESSUPOST!G182</f>
        <v>0</v>
      </c>
    </row>
    <row r="23" spans="2:9" x14ac:dyDescent="0.25">
      <c r="H23" s="21" t="s">
        <v>256</v>
      </c>
      <c r="I23" s="36">
        <f>+I22*0.05</f>
        <v>0</v>
      </c>
    </row>
    <row r="24" spans="2:9" x14ac:dyDescent="0.25">
      <c r="H24" s="21"/>
      <c r="I24" s="36"/>
    </row>
    <row r="25" spans="2:9" x14ac:dyDescent="0.25">
      <c r="H25" s="21" t="s">
        <v>257</v>
      </c>
      <c r="I25" s="36">
        <f>+I23+I22</f>
        <v>0</v>
      </c>
    </row>
    <row r="26" spans="2:9" x14ac:dyDescent="0.25">
      <c r="I26" s="36"/>
    </row>
    <row r="27" spans="2:9" x14ac:dyDescent="0.25">
      <c r="H27" s="21" t="s">
        <v>258</v>
      </c>
      <c r="I27" s="36">
        <f>+I25*0.05</f>
        <v>0</v>
      </c>
    </row>
    <row r="28" spans="2:9" x14ac:dyDescent="0.25">
      <c r="G28" s="37"/>
      <c r="H28" s="38" t="s">
        <v>259</v>
      </c>
      <c r="I28" s="39">
        <f>+I25*0.06</f>
        <v>0</v>
      </c>
    </row>
    <row r="29" spans="2:9" x14ac:dyDescent="0.25">
      <c r="H29" s="21"/>
      <c r="I29" s="36">
        <f>+I28+I27+I25</f>
        <v>0</v>
      </c>
    </row>
    <row r="30" spans="2:9" x14ac:dyDescent="0.25">
      <c r="H30" s="21"/>
      <c r="I30" s="36"/>
    </row>
    <row r="31" spans="2:9" x14ac:dyDescent="0.25">
      <c r="G31" s="37"/>
      <c r="H31" s="38" t="s">
        <v>262</v>
      </c>
      <c r="I31" s="39">
        <f>+I29*0.1</f>
        <v>0</v>
      </c>
    </row>
    <row r="32" spans="2:9" x14ac:dyDescent="0.25">
      <c r="H32" s="40" t="s">
        <v>21</v>
      </c>
      <c r="I32" s="41">
        <f>+I31+I29</f>
        <v>0</v>
      </c>
    </row>
    <row r="35" spans="8:9" ht="15.75" x14ac:dyDescent="0.25">
      <c r="H35" s="42" t="s">
        <v>263</v>
      </c>
      <c r="I35" s="43">
        <f>+I29+I14</f>
        <v>0</v>
      </c>
    </row>
    <row r="36" spans="8:9" ht="15.75" x14ac:dyDescent="0.25">
      <c r="H36" s="42" t="s">
        <v>264</v>
      </c>
      <c r="I36" s="43">
        <f>+I32+I17</f>
        <v>0</v>
      </c>
    </row>
  </sheetData>
  <sheetProtection algorithmName="SHA-512" hashValue="0TxjszICdB7Q/5UVHhgPn4qzjiniwkbVu79ba0QDxr6ZJzbm0OAlQqWEqVt5NqxO6PHIMzQ1SIRDudbic3I8KA==" saltValue="pLyUk2Wkq3Nzd8ffXZQM+Q==" spinCount="100000" sheet="1" objects="1" scenarios="1"/>
  <mergeCells count="2">
    <mergeCell ref="B1:I1"/>
    <mergeCell ref="B3:E3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5</vt:i4>
      </vt:variant>
    </vt:vector>
  </HeadingPairs>
  <TitlesOfParts>
    <vt:vector size="5" baseType="lpstr">
      <vt:lpstr>INSTRUCCIONS</vt:lpstr>
      <vt:lpstr>T-SMP</vt:lpstr>
      <vt:lpstr>PREU_FEINA</vt:lpstr>
      <vt:lpstr>PRESSUPOST</vt:lpstr>
      <vt:lpstr>RESUM PRESSUPOST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Rosdevall Biosca, Marc</dc:creator>
  <cp:lastModifiedBy>Rosdevall Biosca, Marc</cp:lastModifiedBy>
  <dcterms:created xsi:type="dcterms:W3CDTF">2025-02-27T11:33:06Z</dcterms:created>
  <dcterms:modified xsi:type="dcterms:W3CDTF">2025-10-13T08:55:16Z</dcterms:modified>
</cp:coreProperties>
</file>