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PROVEIDORS\AA CONTRACTACIO\Expedients contractació 2018-2025\AM 2025 04 (Renovació XAP)\Docs obertura\"/>
    </mc:Choice>
  </mc:AlternateContent>
  <xr:revisionPtr revIDLastSave="0" documentId="13_ncr:1_{B0900C31-E0E9-496A-9EC9-4FEB00942D03}" xr6:coauthVersionLast="47" xr6:coauthVersionMax="47" xr10:uidLastSave="{00000000-0000-0000-0000-000000000000}"/>
  <bookViews>
    <workbookView xWindow="28680" yWindow="-210" windowWidth="29040" windowHeight="15840" xr2:uid="{00000000-000D-0000-FFFF-FFFF00000000}"/>
  </bookViews>
  <sheets>
    <sheet name="Sobre A (22.09.2025)" sheetId="1" r:id="rId1"/>
    <sheet name="Sobre B (valoració tècnica)" sheetId="11" r:id="rId2"/>
    <sheet name="OAB" sheetId="13" r:id="rId3"/>
    <sheet name="Sobre C (02.10.2025)" sheetId="12" r:id="rId4"/>
    <sheet name="PUNTUACIÓ total" sheetId="4" r:id="rId5"/>
  </sheets>
  <definedNames>
    <definedName name="_xlnm._FilterDatabase" localSheetId="4" hidden="1">'PUNTUACIÓ total'!$B$3:$F$6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2" l="1"/>
  <c r="G6" i="12"/>
  <c r="I7" i="12"/>
  <c r="I6" i="12"/>
  <c r="L9" i="11"/>
  <c r="L8" i="11"/>
  <c r="L6" i="12"/>
  <c r="L7" i="12"/>
  <c r="N7" i="12" s="1"/>
  <c r="E7" i="12" s="1"/>
  <c r="B7" i="13" l="1"/>
  <c r="B10" i="13" s="1"/>
  <c r="B6" i="13"/>
  <c r="C6" i="13" s="1"/>
  <c r="D7" i="13" s="1"/>
  <c r="J7" i="12"/>
  <c r="F5" i="4"/>
  <c r="C9" i="12"/>
  <c r="N6" i="12" s="1"/>
  <c r="E6" i="12" s="1"/>
  <c r="J6" i="12" s="1"/>
  <c r="B9" i="13" l="1"/>
  <c r="G9" i="13" s="1"/>
  <c r="D6" i="13"/>
  <c r="F7" i="13" s="1"/>
  <c r="F6" i="13"/>
  <c r="F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tc={DAA4AF1B-9AC4-4332-ABE5-40D0C1A75C82}</author>
  </authors>
  <commentList>
    <comment ref="D6" authorId="0" shapeId="0" xr:uid="{DAA4AF1B-9AC4-4332-ABE5-40D0C1A75C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data 22/09/2025 es requereix a l’empresa per tal d’aclarir la contradicció manifestada. En data 24/09/2025 presenta aclariment, esmenant la DR i seleccionant que no pretén concòrrer en UTE.</t>
      </text>
    </comment>
  </commentList>
</comments>
</file>

<file path=xl/sharedStrings.xml><?xml version="1.0" encoding="utf-8"?>
<sst xmlns="http://schemas.openxmlformats.org/spreadsheetml/2006/main" count="108" uniqueCount="88">
  <si>
    <t>Licitador</t>
  </si>
  <si>
    <t>LICITADOR</t>
  </si>
  <si>
    <t>Aspectes mínims de contingut i estructura</t>
  </si>
  <si>
    <t>Avaluació</t>
  </si>
  <si>
    <t>Promedio</t>
  </si>
  <si>
    <t xml:space="preserve">Núm. </t>
  </si>
  <si>
    <t>Puntuació Sobre B</t>
  </si>
  <si>
    <t>NIF</t>
  </si>
  <si>
    <t>SOBRE C "Criteris avaluables de forma automàtica"</t>
  </si>
  <si>
    <t>SOBRE B "Criteris d'avaluació els quals depenen d'un judici de valor"</t>
  </si>
  <si>
    <t>% Rebaixa oferta econòmica</t>
  </si>
  <si>
    <t>¿Desproporcionada?</t>
  </si>
  <si>
    <t>Puntuació        Sobre C</t>
  </si>
  <si>
    <t xml:space="preserve">Total </t>
  </si>
  <si>
    <t>Valoració (màxim 100 punts)</t>
  </si>
  <si>
    <r>
      <rPr>
        <b/>
        <sz val="11"/>
        <color theme="1"/>
        <rFont val="Calibri"/>
        <family val="2"/>
        <scheme val="minor"/>
      </rPr>
      <t>Licitadors</t>
    </r>
    <r>
      <rPr>
        <sz val="11"/>
        <color theme="1"/>
        <rFont val="Calibri"/>
        <family val="2"/>
        <scheme val="minor"/>
      </rPr>
      <t xml:space="preserve"> (per ordre de presentació d'ofertes)</t>
    </r>
  </si>
  <si>
    <t>Puntuació sobre B</t>
  </si>
  <si>
    <t>Oferta econòmica pel pressupost base de licitació del transport</t>
  </si>
  <si>
    <t>CONSTRUCCIONES Y REFORMAS BOLIVAR E HIJOS, S.L.</t>
  </si>
  <si>
    <t>CONTRUCCIONES Y REFORMAS BOLIVAR E HIJOS, S.L.</t>
  </si>
  <si>
    <t>B64096621</t>
  </si>
  <si>
    <t>Puntuació tècnica</t>
  </si>
  <si>
    <t>Mitjana puntuació tècnica</t>
  </si>
  <si>
    <t>Diferència puntuació mitjana</t>
  </si>
  <si>
    <t xml:space="preserve">Mitjana diferències </t>
  </si>
  <si>
    <t>Oferta A --&gt;</t>
  </si>
  <si>
    <t>Oferta B --&gt;</t>
  </si>
  <si>
    <t>Cuando concurran dos licitadores, la que sea inferior en más de 20 unidades porcentuales a la otra oferta</t>
  </si>
  <si>
    <t>tot i que alguna de les ofertes recaigui en alguna de les possibles causes de l'art. 85 RGLCAP</t>
  </si>
  <si>
    <t>*impossible OAB</t>
  </si>
  <si>
    <t>Sobre B "Càlcul d'ofertes anormalment baixes (Part tècnica)"</t>
  </si>
  <si>
    <t>Temeritat</t>
  </si>
  <si>
    <t>Art. 85 RGLCAP</t>
  </si>
  <si>
    <r>
      <t xml:space="preserve">Classificació resultant </t>
    </r>
    <r>
      <rPr>
        <i/>
        <sz val="14"/>
        <color theme="1"/>
        <rFont val="Calibri"/>
        <family val="2"/>
        <scheme val="minor"/>
      </rPr>
      <t>de les empreses presentades</t>
    </r>
  </si>
  <si>
    <t>SOBRE A “Documentació general i/o administrativa"</t>
  </si>
  <si>
    <t>CATALANA EMPORDANESA DE SERVEIS, S.L.</t>
  </si>
  <si>
    <t>B63366314</t>
  </si>
  <si>
    <t>RELIC / ROLECE</t>
  </si>
  <si>
    <t>AM-2025-04</t>
  </si>
  <si>
    <t>Clàusula 13.4 i apartat M del resum de característiques del PCAP</t>
  </si>
  <si>
    <r>
      <rPr>
        <b/>
        <sz val="14"/>
        <color rgb="FF000000"/>
        <rFont val="Calibri"/>
        <family val="2"/>
        <scheme val="minor"/>
      </rPr>
      <t xml:space="preserve">MEMÒRIA DESCRIPTIVA                                                                   </t>
    </r>
    <r>
      <rPr>
        <b/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000000"/>
        <rFont val="Calibri"/>
        <family val="2"/>
        <scheme val="minor"/>
      </rPr>
      <t>(atenent la Clàusula 13.3 i l'apartat L del resum de característiques del PCAP)</t>
    </r>
  </si>
  <si>
    <t>REA</t>
  </si>
  <si>
    <t>Inscrita</t>
  </si>
  <si>
    <t>Declaració Responsable</t>
  </si>
  <si>
    <t>Declaració constitució UTE</t>
  </si>
  <si>
    <t>Declaració jurisdiccional</t>
  </si>
  <si>
    <t>Declaració confidencialitat</t>
  </si>
  <si>
    <t>Adhesió Codi Ètic</t>
  </si>
  <si>
    <t>Menys de 50 treballadors / Subjecte a IVA i IAE / No concorre en UTE / Pretensió de subcontractació / Persones contacte ok / No pertany a grup empresarial / Signatura ok</t>
  </si>
  <si>
    <t>No presenta (no escau)</t>
  </si>
  <si>
    <t>Presenta degudament emplenat i signat</t>
  </si>
  <si>
    <r>
      <rPr>
        <sz val="10"/>
        <color rgb="FFFF0000"/>
        <rFont val="Calibri"/>
        <family val="2"/>
        <scheme val="minor"/>
      </rPr>
      <t>Selecciona concorrència en UTE, però a l'Annex B estableix que 'NO APLICA'</t>
    </r>
    <r>
      <rPr>
        <sz val="10"/>
        <rFont val="Calibri"/>
        <family val="2"/>
        <scheme val="minor"/>
      </rPr>
      <t xml:space="preserve">
Menys de 50 treballadors / Subjecte a IVA i IAE / No concorrència en UTE / No pretén subcontractar / Persones contacte ok / No pertany a grup empresarial / Signatura ok</t>
    </r>
  </si>
  <si>
    <t>Presenta en blanc establint que 'NO APLICA'</t>
  </si>
  <si>
    <t>Presenta. No pretén confidencialitzar cap document</t>
  </si>
  <si>
    <t>Presenta. Pretén confidencialitzar "tots els documents interns de l'empresa Catalana Empordanesa de Serveis, S.L."</t>
  </si>
  <si>
    <t>1) Descripció de l'empresa i la seva història</t>
  </si>
  <si>
    <t>2) Equips materials i de transport dels què disposen (fent indicació de les marques, els models i les característiques dels equips)</t>
  </si>
  <si>
    <t>3) Equip personal tècnic del què disposen (fent indicació de l'experiència i la formació del personal)</t>
  </si>
  <si>
    <t>4) Certificacions de les què disposen (cal acreditar mitjançant aportació de certificacions)</t>
  </si>
  <si>
    <t>CRITERIS DE SELECCIÓ</t>
  </si>
  <si>
    <t>Quan la memòria no tracti sobre cap dels aspectes  assenyalats, no s'atribuirà cap punt dels establerts per la memòria tècnica (0%)</t>
  </si>
  <si>
    <r>
      <t xml:space="preserve">TOTAL Puntuació    </t>
    </r>
    <r>
      <rPr>
        <i/>
        <sz val="11"/>
        <color rgb="FF000000"/>
        <rFont val="Calibri"/>
        <family val="2"/>
        <scheme val="minor"/>
      </rPr>
      <t>(fins 23 punts)</t>
    </r>
  </si>
  <si>
    <t>Quan la memòria faci referència a algun dels aspectes  assenyalats però els serveis tècnics de SABEMSA considerin que, atenent a la descripció realitzada, no s'ajusten completament als termes establerts en el projecte constructiu o a les necessitats i realitats del servei, s'atribuirà el 15% de la puntuació establerta per la memòria tècnica</t>
  </si>
  <si>
    <t>Quan la memòria faci referència a algun dels aspectes assenyalats i els serveis tècnics de SABEMSA considerin que, atenent a la descripció realitzada pel licitador, s'ajusten completament als termes establerts en el projecte constructiu i a les necessitats i realitats del servei, s'atribuirà entre el 15% i el 100% de la puntuació establerta per la memòria tècnica, de forma proporcional</t>
  </si>
  <si>
    <t>En la memòria tècnica presentada pel licitador s'inclou una descripció de l'empresa. Relata breument els seus origens i la seva evolució en el temps com  a societat, així com també  descriu  la seva activitat. El document  també nclou dades sobre la seva seu.</t>
  </si>
  <si>
    <t>La memòria presentada inclou un petit llistat de dispositius per execució d'obra civil, tot indicant marques i models, però no característiques. No detalla mitjans de transport. En quant a la resta de maquinària, el licitador es limita a indicar la seva col·laboració amb empreses de lloguer i serveis per disposar dels equips que resultin necessaris.</t>
  </si>
  <si>
    <t>La memòria presentada pel licitador inclou una descripció genèrica del personal que disposa, tant de producció  (peons, oficials i encarregats) com  personal tècnic. No entra en detall.</t>
  </si>
  <si>
    <t>El document presentat pel licitador  fa referència a la seva inscripció en REA, ROLECE i RELIC . En quant a certificacions, expressa la voluntat de la societat d'assolir les certificacions  UNE-EN ISO 9001,  UNE-EN ISO 14001 i UNE-EN ISO 45001, però actualment no en disposa de cap.</t>
  </si>
  <si>
    <t>La memòria tècnica presentada pel licitador inclou una descripció de l'empresa, amb menció al seu origen. El document també descriu  la seva activitat i una breu indicació de la seva seu, instal·lacions i mitjans.</t>
  </si>
  <si>
    <t>El licitador presenta, en la seva memòria tèccnica, una descripció detallada dels diferents vehicles i maquinària dels què disposa, incloent indicació de model i característiques.</t>
  </si>
  <si>
    <t>La memòria presentada pel licitador inclou una descripció genèrica del personal que disposa, tant de producció  (peons, oficials i encarregats) com  personal tècnic. No entra en detall en la memòria tot i que sí ho fa en annexos -en relació a la figura de cap d'obra- encara que no són objecte de valoració.</t>
  </si>
  <si>
    <t>El licitador indica, en la memòria presentada, que disposa de les certificacions  UNE-EN ISO 9001, UNE-EN ISO 14001  i UNE-EN ISO 45001. En annexos inclou els certificats. També indica que la societat està inscrita en REA, RERA, RELI, ROLECE i RASIC.</t>
  </si>
  <si>
    <t>Al participar únicament dues licitadores, cal comprovar si la puntuació rebuda per la millor oferta tècnica (A) és un 20% superior a l'altra oferta (B).</t>
  </si>
  <si>
    <t>Mitjans propis a adscriure</t>
  </si>
  <si>
    <t>Ampliació garantia definitiva</t>
  </si>
  <si>
    <t>Percentatge (%)</t>
  </si>
  <si>
    <r>
      <t>Punts
(</t>
    </r>
    <r>
      <rPr>
        <b/>
        <u/>
        <sz val="11"/>
        <color rgb="FF000000"/>
        <rFont val="Calibri"/>
        <family val="2"/>
        <scheme val="minor"/>
      </rPr>
      <t>màxim 70 punts)</t>
    </r>
  </si>
  <si>
    <r>
      <t>Punts
(</t>
    </r>
    <r>
      <rPr>
        <b/>
        <u/>
        <sz val="11"/>
        <color rgb="FF000000"/>
        <rFont val="Calibri"/>
        <family val="2"/>
        <scheme val="minor"/>
      </rPr>
      <t>màxim 2 punts</t>
    </r>
    <r>
      <rPr>
        <b/>
        <sz val="11"/>
        <color rgb="FF000000"/>
        <rFont val="Calibri"/>
        <family val="2"/>
        <scheme val="minor"/>
      </rPr>
      <t>)</t>
    </r>
  </si>
  <si>
    <r>
      <t>Punts
(</t>
    </r>
    <r>
      <rPr>
        <b/>
        <u/>
        <sz val="11"/>
        <color rgb="FF000000"/>
        <rFont val="Calibri"/>
        <family val="2"/>
        <scheme val="minor"/>
      </rPr>
      <t>màxim 5 punts</t>
    </r>
    <r>
      <rPr>
        <b/>
        <sz val="11"/>
        <color rgb="FF000000"/>
        <rFont val="Calibri"/>
        <family val="2"/>
        <scheme val="minor"/>
      </rPr>
      <t>)</t>
    </r>
  </si>
  <si>
    <t>Mesos</t>
  </si>
  <si>
    <r>
      <t>Puntuació total
(</t>
    </r>
    <r>
      <rPr>
        <b/>
        <u/>
        <sz val="11"/>
        <color rgb="FF000000"/>
        <rFont val="Calibri"/>
        <family val="2"/>
        <scheme val="minor"/>
      </rPr>
      <t>màxim 77 punts</t>
    </r>
    <r>
      <rPr>
        <b/>
        <sz val="11"/>
        <color rgb="FF000000"/>
        <rFont val="Calibri"/>
        <family val="2"/>
        <scheme val="minor"/>
      </rPr>
      <t>)</t>
    </r>
  </si>
  <si>
    <t>Oferta pel PBL (sense IVA)</t>
  </si>
  <si>
    <t>--&gt; això significa que la oferta millor puntuada tècnicament és un 6,62% superior a l'altra</t>
  </si>
  <si>
    <t>Presenta en blanc establint que 'NO APLICA' (és correcte)</t>
  </si>
  <si>
    <t>RELIC ok</t>
  </si>
  <si>
    <t>ROLECE ok RELIC ok</t>
  </si>
  <si>
    <t>1,01% respecte PBL</t>
  </si>
  <si>
    <t>3,50% respecte PBL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</si>
</sst>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9"/>
      <color rgb="FF00206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color rgb="FFFF0000"/>
      <name val="Calibri"/>
      <family val="2"/>
      <charset val="1"/>
    </font>
    <font>
      <sz val="1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AE3F3"/>
        <bgColor rgb="FFDEEBF7"/>
      </patternFill>
    </fill>
    <fill>
      <patternFill patternType="solid">
        <fgColor rgb="FF8FAADC"/>
        <bgColor rgb="FF99CCFF"/>
      </patternFill>
    </fill>
    <fill>
      <patternFill patternType="solid">
        <fgColor rgb="FFFBE5D6"/>
        <bgColor rgb="FFDEEBF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E7E6E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14" borderId="0" xfId="0" applyFill="1"/>
    <xf numFmtId="0" fontId="0" fillId="10" borderId="6" xfId="0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2" fillId="0" borderId="0" xfId="0" quotePrefix="1" applyFont="1" applyAlignment="1">
      <alignment horizontal="left" vertical="top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vertical="center"/>
    </xf>
    <xf numFmtId="9" fontId="22" fillId="0" borderId="1" xfId="1" applyFont="1" applyBorder="1" applyAlignment="1" applyProtection="1">
      <alignment horizontal="center" vertical="center"/>
    </xf>
    <xf numFmtId="0" fontId="23" fillId="0" borderId="0" xfId="0" applyFont="1" applyAlignment="1">
      <alignment horizontal="center"/>
    </xf>
    <xf numFmtId="0" fontId="23" fillId="15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4" fillId="13" borderId="16" xfId="0" applyFont="1" applyFill="1" applyBorder="1" applyAlignment="1">
      <alignment vertical="center" wrapText="1"/>
    </xf>
    <xf numFmtId="164" fontId="0" fillId="14" borderId="0" xfId="0" applyNumberFormat="1" applyFill="1" applyAlignment="1">
      <alignment horizontal="center"/>
    </xf>
    <xf numFmtId="0" fontId="0" fillId="0" borderId="1" xfId="0" applyBorder="1" applyAlignment="1">
      <alignment horizontal="center" vertical="center"/>
    </xf>
    <xf numFmtId="4" fontId="14" fillId="12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center" wrapText="1"/>
    </xf>
    <xf numFmtId="0" fontId="17" fillId="8" borderId="10" xfId="0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9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30" fillId="0" borderId="0" xfId="0" applyFont="1"/>
    <xf numFmtId="0" fontId="31" fillId="0" borderId="0" xfId="0" applyFont="1"/>
    <xf numFmtId="0" fontId="0" fillId="0" borderId="1" xfId="0" applyBorder="1"/>
    <xf numFmtId="0" fontId="17" fillId="18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2" fontId="19" fillId="0" borderId="29" xfId="0" applyNumberFormat="1" applyFont="1" applyBorder="1" applyAlignment="1">
      <alignment horizontal="center" vertical="center" wrapText="1"/>
    </xf>
    <xf numFmtId="2" fontId="19" fillId="0" borderId="31" xfId="0" applyNumberFormat="1" applyFont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2" fontId="19" fillId="0" borderId="28" xfId="0" applyNumberFormat="1" applyFont="1" applyBorder="1" applyAlignment="1">
      <alignment horizontal="center" vertical="center" wrapText="1"/>
    </xf>
    <xf numFmtId="2" fontId="19" fillId="0" borderId="30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2" fontId="19" fillId="0" borderId="54" xfId="0" applyNumberFormat="1" applyFont="1" applyBorder="1" applyAlignment="1">
      <alignment horizontal="center" vertical="center" wrapText="1"/>
    </xf>
    <xf numFmtId="2" fontId="19" fillId="0" borderId="55" xfId="0" applyNumberFormat="1" applyFont="1" applyBorder="1" applyAlignment="1">
      <alignment horizontal="center" vertical="center" wrapText="1"/>
    </xf>
    <xf numFmtId="0" fontId="19" fillId="0" borderId="40" xfId="0" applyFont="1" applyBorder="1" applyAlignment="1">
      <alignment vertical="center" wrapText="1"/>
    </xf>
    <xf numFmtId="0" fontId="19" fillId="0" borderId="56" xfId="0" applyFont="1" applyBorder="1" applyAlignment="1">
      <alignment vertical="center" wrapText="1"/>
    </xf>
    <xf numFmtId="0" fontId="20" fillId="16" borderId="57" xfId="0" applyFont="1" applyFill="1" applyBorder="1" applyAlignment="1">
      <alignment horizontal="center" vertical="center" wrapText="1"/>
    </xf>
    <xf numFmtId="2" fontId="19" fillId="0" borderId="59" xfId="0" applyNumberFormat="1" applyFont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4" fillId="13" borderId="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/>
    </xf>
    <xf numFmtId="0" fontId="0" fillId="13" borderId="26" xfId="0" applyFill="1" applyBorder="1" applyAlignment="1">
      <alignment horizontal="center" vertical="center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17" fillId="13" borderId="26" xfId="0" applyFont="1" applyFill="1" applyBorder="1" applyAlignment="1">
      <alignment horizontal="center" vertical="center"/>
    </xf>
    <xf numFmtId="0" fontId="17" fillId="13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17" fillId="9" borderId="2" xfId="0" applyFont="1" applyFill="1" applyBorder="1" applyAlignment="1">
      <alignment horizontal="left"/>
    </xf>
    <xf numFmtId="0" fontId="17" fillId="9" borderId="3" xfId="0" applyFont="1" applyFill="1" applyBorder="1" applyAlignment="1">
      <alignment horizontal="left"/>
    </xf>
    <xf numFmtId="0" fontId="17" fillId="9" borderId="4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32" fillId="0" borderId="0" xfId="0" quotePrefix="1" applyFont="1" applyAlignment="1">
      <alignment horizontal="center" vertical="center" wrapText="1"/>
    </xf>
    <xf numFmtId="0" fontId="0" fillId="0" borderId="50" xfId="0" applyBorder="1" applyAlignment="1">
      <alignment horizontal="left" wrapText="1"/>
    </xf>
    <xf numFmtId="0" fontId="0" fillId="0" borderId="0" xfId="0" applyAlignment="1">
      <alignment horizontal="left" wrapText="1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7" borderId="52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164" fontId="3" fillId="0" borderId="30" xfId="1" quotePrefix="1" applyNumberFormat="1" applyFont="1" applyBorder="1" applyAlignment="1">
      <alignment horizontal="center" vertical="center" wrapText="1"/>
    </xf>
    <xf numFmtId="164" fontId="3" fillId="0" borderId="11" xfId="1" quotePrefix="1" applyNumberFormat="1" applyFont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164" fontId="3" fillId="0" borderId="28" xfId="1" quotePrefix="1" applyNumberFormat="1" applyFont="1" applyBorder="1" applyAlignment="1">
      <alignment horizontal="center" vertical="center" wrapText="1"/>
    </xf>
    <xf numFmtId="164" fontId="3" fillId="0" borderId="1" xfId="1" quotePrefix="1" applyNumberFormat="1" applyFont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9" borderId="5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6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gnasi Hidalgo" id="{A548ADBA-7034-4E4A-9565-1BAE7244F9F2}" userId="S-1-5-21-3389814850-2328284110-674358130-118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5-09-24T12:28:15.96" personId="{A548ADBA-7034-4E4A-9565-1BAE7244F9F2}" id="{DAA4AF1B-9AC4-4332-ABE5-40D0C1A75C82}">
    <text>En data 22/09/2025 es requereix a l’empresa per tal d’aclarir la contradicció manifestada. En data 24/09/2025 presenta aclariment, esmenant la DR i seleccionant que no pretén concòrrer en UTE.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3"/>
  <sheetViews>
    <sheetView tabSelected="1" zoomScaleNormal="100" workbookViewId="0">
      <selection activeCell="O6" sqref="O6"/>
    </sheetView>
  </sheetViews>
  <sheetFormatPr baseColWidth="10" defaultColWidth="9.28515625" defaultRowHeight="15" x14ac:dyDescent="0.25"/>
  <cols>
    <col min="2" max="2" width="27.28515625" customWidth="1"/>
    <col min="3" max="3" width="11.7109375" customWidth="1"/>
    <col min="4" max="4" width="32.85546875" customWidth="1"/>
    <col min="5" max="8" width="25" customWidth="1"/>
    <col min="12" max="12" width="17.28515625" customWidth="1"/>
  </cols>
  <sheetData>
    <row r="3" spans="2:12" ht="20.25" customHeight="1" x14ac:dyDescent="0.25">
      <c r="B3" s="70" t="s">
        <v>34</v>
      </c>
      <c r="C3" s="71"/>
      <c r="D3" s="71"/>
      <c r="E3" s="71"/>
      <c r="F3" s="71"/>
      <c r="G3" s="71"/>
      <c r="H3" s="71"/>
      <c r="I3" s="71"/>
      <c r="J3" s="71"/>
      <c r="K3" s="71"/>
      <c r="L3" s="72"/>
    </row>
    <row r="4" spans="2:12" ht="30" customHeight="1" x14ac:dyDescent="0.25">
      <c r="B4" s="2" t="s">
        <v>0</v>
      </c>
      <c r="C4" s="3" t="s">
        <v>7</v>
      </c>
      <c r="D4" s="3" t="s">
        <v>43</v>
      </c>
      <c r="E4" s="45" t="s">
        <v>44</v>
      </c>
      <c r="F4" s="45" t="s">
        <v>45</v>
      </c>
      <c r="G4" s="45" t="s">
        <v>46</v>
      </c>
      <c r="H4" s="45" t="s">
        <v>47</v>
      </c>
      <c r="I4" s="73" t="s">
        <v>37</v>
      </c>
      <c r="J4" s="74"/>
      <c r="K4" s="75"/>
      <c r="L4" s="44" t="s">
        <v>41</v>
      </c>
    </row>
    <row r="5" spans="2:12" ht="73.5" customHeight="1" x14ac:dyDescent="0.25">
      <c r="B5" s="6" t="s">
        <v>19</v>
      </c>
      <c r="C5" s="7" t="s">
        <v>20</v>
      </c>
      <c r="D5" s="46" t="s">
        <v>48</v>
      </c>
      <c r="E5" s="46" t="s">
        <v>49</v>
      </c>
      <c r="F5" s="46" t="s">
        <v>49</v>
      </c>
      <c r="G5" s="46" t="s">
        <v>53</v>
      </c>
      <c r="H5" s="46" t="s">
        <v>50</v>
      </c>
      <c r="I5" s="159" t="s">
        <v>84</v>
      </c>
      <c r="J5" s="159"/>
      <c r="K5" s="159"/>
      <c r="L5" s="20" t="s">
        <v>42</v>
      </c>
    </row>
    <row r="6" spans="2:12" ht="99" customHeight="1" x14ac:dyDescent="0.25">
      <c r="B6" s="6" t="s">
        <v>35</v>
      </c>
      <c r="C6" s="7" t="s">
        <v>36</v>
      </c>
      <c r="D6" s="46" t="s">
        <v>51</v>
      </c>
      <c r="E6" s="46" t="s">
        <v>83</v>
      </c>
      <c r="F6" s="46" t="s">
        <v>52</v>
      </c>
      <c r="G6" s="46" t="s">
        <v>54</v>
      </c>
      <c r="H6" s="46" t="s">
        <v>50</v>
      </c>
      <c r="I6" s="68" t="s">
        <v>85</v>
      </c>
      <c r="J6" s="69"/>
      <c r="K6" s="69"/>
      <c r="L6" s="20" t="s">
        <v>42</v>
      </c>
    </row>
    <row r="13" spans="2:12" x14ac:dyDescent="0.25">
      <c r="B13" s="1"/>
      <c r="C13" s="1"/>
    </row>
  </sheetData>
  <mergeCells count="4">
    <mergeCell ref="I6:K6"/>
    <mergeCell ref="B3:L3"/>
    <mergeCell ref="I4:K4"/>
    <mergeCell ref="I5:K5"/>
  </mergeCells>
  <phoneticPr fontId="1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F3C0-9171-42C2-961C-277A7291C49E}">
  <sheetPr>
    <pageSetUpPr fitToPage="1"/>
  </sheetPr>
  <dimension ref="B2:O14"/>
  <sheetViews>
    <sheetView zoomScale="70" zoomScaleNormal="70" workbookViewId="0">
      <pane ySplit="6" topLeftCell="A7" activePane="bottomLeft" state="frozen"/>
      <selection pane="bottomLeft" activeCell="R11" sqref="R11"/>
    </sheetView>
  </sheetViews>
  <sheetFormatPr baseColWidth="10" defaultColWidth="11.42578125" defaultRowHeight="15" x14ac:dyDescent="0.25"/>
  <cols>
    <col min="1" max="1" width="9.28515625" customWidth="1"/>
    <col min="2" max="2" width="25.7109375" customWidth="1"/>
    <col min="3" max="3" width="64" customWidth="1"/>
    <col min="4" max="4" width="66.85546875" customWidth="1"/>
    <col min="5" max="5" width="14.7109375" customWidth="1"/>
    <col min="6" max="6" width="13.28515625" customWidth="1"/>
    <col min="7" max="7" width="11.28515625" customWidth="1"/>
    <col min="8" max="8" width="1.28515625" customWidth="1"/>
    <col min="9" max="9" width="11.7109375" bestFit="1" customWidth="1"/>
    <col min="11" max="11" width="22.42578125" customWidth="1"/>
  </cols>
  <sheetData>
    <row r="2" spans="2:15" ht="15.75" thickBot="1" x14ac:dyDescent="0.3"/>
    <row r="3" spans="2:15" ht="18" customHeight="1" x14ac:dyDescent="0.25">
      <c r="B3" s="15" t="s">
        <v>9</v>
      </c>
      <c r="C3" s="16"/>
      <c r="D3" s="16"/>
      <c r="E3" s="17"/>
    </row>
    <row r="4" spans="2:15" ht="33" customHeight="1" x14ac:dyDescent="0.25">
      <c r="B4" s="78" t="s">
        <v>1</v>
      </c>
      <c r="C4" s="81" t="s">
        <v>40</v>
      </c>
      <c r="D4" s="82"/>
      <c r="E4" s="18"/>
      <c r="F4" s="8"/>
    </row>
    <row r="5" spans="2:15" ht="31.15" customHeight="1" x14ac:dyDescent="0.25">
      <c r="B5" s="79"/>
      <c r="C5" s="83" t="s">
        <v>2</v>
      </c>
      <c r="D5" s="83" t="s">
        <v>3</v>
      </c>
      <c r="E5" s="76" t="s">
        <v>61</v>
      </c>
    </row>
    <row r="6" spans="2:15" ht="39" customHeight="1" thickBot="1" x14ac:dyDescent="0.3">
      <c r="B6" s="80"/>
      <c r="C6" s="84"/>
      <c r="D6" s="84"/>
      <c r="E6" s="77"/>
    </row>
    <row r="7" spans="2:15" ht="75.75" customHeight="1" x14ac:dyDescent="0.25">
      <c r="B7" s="85" t="s">
        <v>18</v>
      </c>
      <c r="C7" s="26" t="s">
        <v>55</v>
      </c>
      <c r="D7" s="22" t="s">
        <v>64</v>
      </c>
      <c r="E7" s="93">
        <v>12.65</v>
      </c>
      <c r="I7" s="95" t="s">
        <v>15</v>
      </c>
      <c r="J7" s="96"/>
      <c r="K7" s="96"/>
      <c r="L7" s="109" t="s">
        <v>16</v>
      </c>
      <c r="M7" s="110"/>
    </row>
    <row r="8" spans="2:15" ht="99.75" customHeight="1" x14ac:dyDescent="0.25">
      <c r="B8" s="86"/>
      <c r="C8" s="26" t="s">
        <v>56</v>
      </c>
      <c r="D8" s="22" t="s">
        <v>65</v>
      </c>
      <c r="E8" s="91"/>
      <c r="I8" s="111" t="s">
        <v>18</v>
      </c>
      <c r="J8" s="68"/>
      <c r="K8" s="68"/>
      <c r="L8" s="69">
        <f>E7</f>
        <v>12.65</v>
      </c>
      <c r="M8" s="112"/>
    </row>
    <row r="9" spans="2:15" ht="100.5" customHeight="1" thickBot="1" x14ac:dyDescent="0.3">
      <c r="B9" s="86"/>
      <c r="C9" s="47" t="s">
        <v>57</v>
      </c>
      <c r="D9" s="48" t="s">
        <v>66</v>
      </c>
      <c r="E9" s="91"/>
      <c r="I9" s="113" t="s">
        <v>35</v>
      </c>
      <c r="J9" s="114"/>
      <c r="K9" s="114"/>
      <c r="L9" s="114">
        <f>E11</f>
        <v>14.95</v>
      </c>
      <c r="M9" s="116"/>
    </row>
    <row r="10" spans="2:15" ht="99.75" customHeight="1" thickBot="1" x14ac:dyDescent="0.3">
      <c r="B10" s="87"/>
      <c r="C10" s="27" t="s">
        <v>58</v>
      </c>
      <c r="D10" s="23" t="s">
        <v>67</v>
      </c>
      <c r="E10" s="94"/>
      <c r="L10" s="115"/>
      <c r="M10" s="115"/>
    </row>
    <row r="11" spans="2:15" ht="75" customHeight="1" thickTop="1" thickBot="1" x14ac:dyDescent="0.3">
      <c r="B11" s="88" t="s">
        <v>35</v>
      </c>
      <c r="C11" s="26" t="s">
        <v>55</v>
      </c>
      <c r="D11" s="22" t="s">
        <v>68</v>
      </c>
      <c r="E11" s="90">
        <v>14.95</v>
      </c>
      <c r="I11" s="106" t="s">
        <v>59</v>
      </c>
      <c r="J11" s="107"/>
      <c r="K11" s="107"/>
      <c r="L11" s="107"/>
      <c r="M11" s="107"/>
      <c r="N11" s="107"/>
      <c r="O11" s="108"/>
    </row>
    <row r="12" spans="2:15" ht="101.25" customHeight="1" thickTop="1" x14ac:dyDescent="0.25">
      <c r="B12" s="86"/>
      <c r="C12" s="26" t="s">
        <v>56</v>
      </c>
      <c r="D12" s="22" t="s">
        <v>69</v>
      </c>
      <c r="E12" s="91"/>
      <c r="I12" s="97" t="s">
        <v>60</v>
      </c>
      <c r="J12" s="98"/>
      <c r="K12" s="98"/>
      <c r="L12" s="98"/>
      <c r="M12" s="98"/>
      <c r="N12" s="98"/>
      <c r="O12" s="99"/>
    </row>
    <row r="13" spans="2:15" ht="99.75" customHeight="1" x14ac:dyDescent="0.25">
      <c r="B13" s="86"/>
      <c r="C13" s="47" t="s">
        <v>57</v>
      </c>
      <c r="D13" s="48" t="s">
        <v>70</v>
      </c>
      <c r="E13" s="91"/>
      <c r="I13" s="100" t="s">
        <v>62</v>
      </c>
      <c r="J13" s="101"/>
      <c r="K13" s="101"/>
      <c r="L13" s="101"/>
      <c r="M13" s="101"/>
      <c r="N13" s="101"/>
      <c r="O13" s="102"/>
    </row>
    <row r="14" spans="2:15" ht="99.75" customHeight="1" thickBot="1" x14ac:dyDescent="0.3">
      <c r="B14" s="89"/>
      <c r="C14" s="160" t="s">
        <v>58</v>
      </c>
      <c r="D14" s="161" t="s">
        <v>71</v>
      </c>
      <c r="E14" s="92"/>
      <c r="I14" s="103" t="s">
        <v>63</v>
      </c>
      <c r="J14" s="104"/>
      <c r="K14" s="104"/>
      <c r="L14" s="104"/>
      <c r="M14" s="104"/>
      <c r="N14" s="104"/>
      <c r="O14" s="105"/>
    </row>
  </sheetData>
  <mergeCells count="20">
    <mergeCell ref="B7:B10"/>
    <mergeCell ref="B11:B14"/>
    <mergeCell ref="E11:E14"/>
    <mergeCell ref="E7:E10"/>
    <mergeCell ref="I7:K7"/>
    <mergeCell ref="I12:O12"/>
    <mergeCell ref="I13:O13"/>
    <mergeCell ref="I14:O14"/>
    <mergeCell ref="I11:O11"/>
    <mergeCell ref="L7:M7"/>
    <mergeCell ref="I8:K8"/>
    <mergeCell ref="L8:M8"/>
    <mergeCell ref="I9:K9"/>
    <mergeCell ref="L10:M10"/>
    <mergeCell ref="L9:M9"/>
    <mergeCell ref="E5:E6"/>
    <mergeCell ref="B4:B6"/>
    <mergeCell ref="C4:D4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37CF-8BE1-475D-9BD2-95D8744E75FF}">
  <dimension ref="A1:O13"/>
  <sheetViews>
    <sheetView zoomScaleNormal="100" workbookViewId="0">
      <selection activeCell="I24" sqref="I24"/>
    </sheetView>
  </sheetViews>
  <sheetFormatPr baseColWidth="10" defaultRowHeight="15" x14ac:dyDescent="0.25"/>
  <cols>
    <col min="1" max="1" width="24.85546875" customWidth="1"/>
    <col min="2" max="2" width="18.85546875" customWidth="1"/>
    <col min="3" max="4" width="15.85546875" customWidth="1"/>
    <col min="5" max="5" width="19" customWidth="1"/>
    <col min="6" max="6" width="16.85546875" customWidth="1"/>
  </cols>
  <sheetData>
    <row r="1" spans="1:15" x14ac:dyDescent="0.25">
      <c r="A1" s="131"/>
      <c r="B1" s="131"/>
      <c r="C1" s="131"/>
      <c r="D1" s="131"/>
      <c r="E1" s="131"/>
    </row>
    <row r="3" spans="1:15" x14ac:dyDescent="0.25">
      <c r="A3" s="121" t="s">
        <v>30</v>
      </c>
      <c r="B3" s="122"/>
      <c r="C3" s="122"/>
      <c r="D3" s="122"/>
      <c r="E3" s="123"/>
      <c r="F3" s="38" t="s">
        <v>38</v>
      </c>
    </row>
    <row r="4" spans="1:15" x14ac:dyDescent="0.25">
      <c r="A4" s="124" t="s">
        <v>39</v>
      </c>
      <c r="B4" s="125"/>
      <c r="C4" s="125"/>
      <c r="D4" s="125"/>
      <c r="E4" s="125"/>
      <c r="F4" s="126"/>
    </row>
    <row r="5" spans="1:15" ht="42" customHeight="1" x14ac:dyDescent="0.25">
      <c r="A5" s="35" t="s">
        <v>1</v>
      </c>
      <c r="B5" s="36" t="s">
        <v>21</v>
      </c>
      <c r="C5" s="37" t="s">
        <v>22</v>
      </c>
      <c r="D5" s="37" t="s">
        <v>23</v>
      </c>
      <c r="E5" s="36" t="s">
        <v>24</v>
      </c>
      <c r="F5" s="36" t="s">
        <v>31</v>
      </c>
    </row>
    <row r="6" spans="1:15" ht="38.25" x14ac:dyDescent="0.25">
      <c r="A6" s="34" t="s">
        <v>18</v>
      </c>
      <c r="B6" s="28">
        <f>12.65+'Sobre C (02.10.2025)'!G6+'Sobre C (02.10.2025)'!I6</f>
        <v>19.649999999999999</v>
      </c>
      <c r="C6" s="69">
        <f>AVERAGE(B6,B7)</f>
        <v>20.299999999999997</v>
      </c>
      <c r="D6" s="20">
        <f>B6-C6</f>
        <v>-0.64999999999999858</v>
      </c>
      <c r="E6" s="69">
        <v>1.1499999999999999</v>
      </c>
      <c r="F6" s="40" t="b">
        <f>IF(B6&gt;(C6+E6),"Desproporcionada")</f>
        <v>0</v>
      </c>
    </row>
    <row r="7" spans="1:15" ht="25.5" x14ac:dyDescent="0.25">
      <c r="A7" s="34" t="s">
        <v>35</v>
      </c>
      <c r="B7" s="28">
        <f>14.95+'Sobre C (02.10.2025)'!G7+'Sobre C (02.10.2025)'!I7</f>
        <v>20.95</v>
      </c>
      <c r="C7" s="132"/>
      <c r="D7" s="20">
        <f>B7-C6</f>
        <v>0.65000000000000213</v>
      </c>
      <c r="E7" s="69"/>
      <c r="F7" s="39" t="b">
        <f>IF(B7&gt;(C6+E6),"Desproporcionada")</f>
        <v>0</v>
      </c>
    </row>
    <row r="9" spans="1:15" ht="15" customHeight="1" x14ac:dyDescent="0.25">
      <c r="A9" s="33" t="s">
        <v>25</v>
      </c>
      <c r="B9" s="50">
        <f>B6</f>
        <v>19.649999999999999</v>
      </c>
      <c r="C9" s="128" t="s">
        <v>72</v>
      </c>
      <c r="D9" s="129"/>
      <c r="E9" s="129"/>
      <c r="F9" s="129"/>
      <c r="G9" s="130">
        <f>((B9-B10)/B9)*100</f>
        <v>-6.61577608142494</v>
      </c>
      <c r="H9" s="130"/>
      <c r="I9" s="127" t="s">
        <v>82</v>
      </c>
      <c r="J9" s="127"/>
      <c r="K9" s="127"/>
      <c r="L9" s="127"/>
      <c r="M9" s="127"/>
      <c r="N9" s="127"/>
      <c r="O9" s="127"/>
    </row>
    <row r="10" spans="1:15" x14ac:dyDescent="0.25">
      <c r="A10" s="33" t="s">
        <v>26</v>
      </c>
      <c r="B10" s="50">
        <f>B7</f>
        <v>20.95</v>
      </c>
      <c r="C10" s="128"/>
      <c r="D10" s="129"/>
      <c r="E10" s="129"/>
      <c r="F10" s="129"/>
      <c r="G10" s="130"/>
      <c r="H10" s="130"/>
      <c r="I10" s="127"/>
      <c r="J10" s="127"/>
      <c r="K10" s="127"/>
      <c r="L10" s="127"/>
      <c r="M10" s="127"/>
      <c r="N10" s="127"/>
      <c r="O10" s="127"/>
    </row>
    <row r="11" spans="1:15" x14ac:dyDescent="0.25">
      <c r="A11" s="31"/>
      <c r="B11" s="30"/>
    </row>
    <row r="12" spans="1:15" x14ac:dyDescent="0.25">
      <c r="A12" s="32"/>
      <c r="B12" s="30"/>
      <c r="C12" s="41" t="s">
        <v>29</v>
      </c>
      <c r="D12" s="117" t="s">
        <v>28</v>
      </c>
      <c r="E12" s="118"/>
    </row>
    <row r="13" spans="1:15" x14ac:dyDescent="0.25">
      <c r="D13" s="119"/>
      <c r="E13" s="120"/>
    </row>
  </sheetData>
  <mergeCells count="9">
    <mergeCell ref="A1:E1"/>
    <mergeCell ref="C6:C7"/>
    <mergeCell ref="E6:E7"/>
    <mergeCell ref="D12:E13"/>
    <mergeCell ref="A3:E3"/>
    <mergeCell ref="A4:F4"/>
    <mergeCell ref="I9:O10"/>
    <mergeCell ref="C9:F10"/>
    <mergeCell ref="G9:H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6969-453E-48C8-95D0-DBA0D739EEB7}">
  <dimension ref="A2:R11"/>
  <sheetViews>
    <sheetView zoomScaleNormal="100" workbookViewId="0">
      <selection activeCell="Q14" sqref="Q14"/>
    </sheetView>
  </sheetViews>
  <sheetFormatPr baseColWidth="10" defaultColWidth="11.42578125" defaultRowHeight="15" x14ac:dyDescent="0.25"/>
  <cols>
    <col min="1" max="1" width="14.28515625" customWidth="1"/>
    <col min="2" max="2" width="25.7109375" customWidth="1"/>
    <col min="3" max="3" width="23.7109375" bestFit="1" customWidth="1"/>
    <col min="4" max="4" width="13.7109375" customWidth="1"/>
    <col min="5" max="5" width="15.42578125" bestFit="1" customWidth="1"/>
    <col min="6" max="6" width="17.28515625" customWidth="1"/>
    <col min="7" max="7" width="15.42578125" customWidth="1"/>
    <col min="8" max="8" width="16.85546875" customWidth="1"/>
    <col min="9" max="10" width="15.42578125" customWidth="1"/>
    <col min="13" max="13" width="4.5703125" customWidth="1"/>
    <col min="14" max="14" width="17.7109375" customWidth="1"/>
  </cols>
  <sheetData>
    <row r="2" spans="1:18" ht="15.75" thickBot="1" x14ac:dyDescent="0.3"/>
    <row r="3" spans="1:18" ht="18.75" customHeight="1" thickBot="1" x14ac:dyDescent="0.3">
      <c r="B3" s="137" t="s">
        <v>8</v>
      </c>
      <c r="C3" s="138"/>
      <c r="D3" s="138"/>
      <c r="E3" s="138"/>
      <c r="F3" s="138"/>
      <c r="G3" s="138"/>
      <c r="H3" s="138"/>
      <c r="I3" s="139"/>
      <c r="J3" s="64" t="s">
        <v>38</v>
      </c>
    </row>
    <row r="4" spans="1:18" ht="66" customHeight="1" x14ac:dyDescent="0.25">
      <c r="B4" s="145" t="s">
        <v>1</v>
      </c>
      <c r="C4" s="147" t="s">
        <v>17</v>
      </c>
      <c r="D4" s="148"/>
      <c r="E4" s="134" t="s">
        <v>76</v>
      </c>
      <c r="F4" s="55" t="s">
        <v>73</v>
      </c>
      <c r="G4" s="151" t="s">
        <v>78</v>
      </c>
      <c r="H4" s="66" t="s">
        <v>74</v>
      </c>
      <c r="I4" s="133" t="s">
        <v>77</v>
      </c>
      <c r="J4" s="135" t="s">
        <v>80</v>
      </c>
      <c r="L4" s="9" t="s">
        <v>10</v>
      </c>
      <c r="M4" s="10"/>
      <c r="N4" s="12" t="s">
        <v>11</v>
      </c>
    </row>
    <row r="5" spans="1:18" ht="21" customHeight="1" x14ac:dyDescent="0.25">
      <c r="B5" s="146"/>
      <c r="C5" s="149" t="s">
        <v>81</v>
      </c>
      <c r="D5" s="150"/>
      <c r="E5" s="142"/>
      <c r="F5" s="52" t="s">
        <v>75</v>
      </c>
      <c r="G5" s="134"/>
      <c r="H5" s="49" t="s">
        <v>79</v>
      </c>
      <c r="I5" s="134"/>
      <c r="J5" s="136"/>
      <c r="L5" s="9"/>
      <c r="M5" s="10"/>
      <c r="N5" s="12"/>
    </row>
    <row r="6" spans="1:18" ht="55.15" customHeight="1" x14ac:dyDescent="0.25">
      <c r="B6" s="62" t="s">
        <v>18</v>
      </c>
      <c r="C6" s="143">
        <v>635078.84</v>
      </c>
      <c r="D6" s="144"/>
      <c r="E6" s="53">
        <f>IF(C6&gt;641526.4,"EXCLOSA",IF(N6="Desproporcionada","Desproporcionada",(1-((C6-MIN($C$6:$D$7))/641526.4*1/1.7))*70))</f>
        <v>68.972661415758708</v>
      </c>
      <c r="F6" s="56">
        <v>90</v>
      </c>
      <c r="G6" s="58">
        <f>IF(F6&gt;=90,5,IF(F6&gt;=70,3.5,IF(F6&gt;=50,2.5,0)))</f>
        <v>5</v>
      </c>
      <c r="H6" s="51">
        <v>7</v>
      </c>
      <c r="I6" s="58">
        <f>IF(H6=0,0,IF(H6&gt;6,2,1))</f>
        <v>2</v>
      </c>
      <c r="J6" s="60">
        <f>E6+G6+I6</f>
        <v>75.972661415758708</v>
      </c>
      <c r="L6" s="11" t="str">
        <f>IF(C6&gt;$C$7,"--",-(C6-$C$7)/$C$7)</f>
        <v>--</v>
      </c>
      <c r="M6" s="10"/>
      <c r="N6" s="13" t="str">
        <f>IF(L6="--","--",IF(L6&gt;0.2,"Desproporcionada","--"))</f>
        <v>--</v>
      </c>
      <c r="P6" s="162" t="s">
        <v>86</v>
      </c>
      <c r="Q6" s="162"/>
      <c r="R6" s="162"/>
    </row>
    <row r="7" spans="1:18" ht="55.15" customHeight="1" thickBot="1" x14ac:dyDescent="0.3">
      <c r="B7" s="63" t="s">
        <v>35</v>
      </c>
      <c r="C7" s="140">
        <v>619072.98</v>
      </c>
      <c r="D7" s="141"/>
      <c r="E7" s="54">
        <f>IF(C7&gt;641526.4,"EXCLOSA",IF(N7="Desproporcionada","Desproporcionada",(1-((C7-MIN($C$6:$D$7))/641526.4*1/1.7))*70))</f>
        <v>70</v>
      </c>
      <c r="F7" s="57">
        <v>100</v>
      </c>
      <c r="G7" s="59">
        <f>IF(F7&gt;=90,5,IF(F7&gt;=70,3.5,IF(F7&gt;=50,2.5,0)))</f>
        <v>5</v>
      </c>
      <c r="H7" s="65">
        <v>6</v>
      </c>
      <c r="I7" s="59">
        <f>IF(H7=0,0,IF(H7&gt;6,2,1))</f>
        <v>1</v>
      </c>
      <c r="J7" s="61">
        <f>E7+G7+I7</f>
        <v>76</v>
      </c>
      <c r="L7" s="11">
        <f>IF(C7&gt;$C$6,"--",-(C7-$C$6)/$C$7)</f>
        <v>2.5854560798308442E-2</v>
      </c>
      <c r="M7" s="10"/>
      <c r="N7" s="13" t="str">
        <f>IF(L7="--","--",IF(L7&gt;0.2,"Desproporcionada","--"))</f>
        <v>--</v>
      </c>
      <c r="P7" s="115" t="s">
        <v>87</v>
      </c>
      <c r="Q7" s="115"/>
      <c r="R7" s="115"/>
    </row>
    <row r="9" spans="1:18" x14ac:dyDescent="0.25">
      <c r="B9" s="4" t="s">
        <v>4</v>
      </c>
      <c r="C9" s="19">
        <f>AVERAGE(C6:D7)</f>
        <v>627075.90999999992</v>
      </c>
      <c r="D9" s="19"/>
    </row>
    <row r="11" spans="1:18" x14ac:dyDescent="0.25">
      <c r="A11" s="43" t="s">
        <v>32</v>
      </c>
      <c r="B11" s="42" t="s">
        <v>27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</row>
  </sheetData>
  <mergeCells count="12">
    <mergeCell ref="P6:R6"/>
    <mergeCell ref="P7:R7"/>
    <mergeCell ref="I4:I5"/>
    <mergeCell ref="J4:J5"/>
    <mergeCell ref="B3:I3"/>
    <mergeCell ref="C7:D7"/>
    <mergeCell ref="E4:E5"/>
    <mergeCell ref="C6:D6"/>
    <mergeCell ref="B4:B5"/>
    <mergeCell ref="C4:D4"/>
    <mergeCell ref="C5:D5"/>
    <mergeCell ref="G4:G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6"/>
  <sheetViews>
    <sheetView zoomScale="120" zoomScaleNormal="120" workbookViewId="0">
      <selection activeCell="M13" sqref="M13"/>
    </sheetView>
  </sheetViews>
  <sheetFormatPr baseColWidth="10" defaultColWidth="11.42578125" defaultRowHeight="15" x14ac:dyDescent="0.25"/>
  <cols>
    <col min="2" max="2" width="7.7109375" customWidth="1"/>
    <col min="3" max="3" width="28.7109375" customWidth="1"/>
    <col min="4" max="4" width="9.85546875" customWidth="1"/>
    <col min="5" max="5" width="10.140625" customWidth="1"/>
    <col min="6" max="6" width="10.28515625" customWidth="1"/>
  </cols>
  <sheetData>
    <row r="1" spans="2:6" ht="15.75" thickBot="1" x14ac:dyDescent="0.3"/>
    <row r="2" spans="2:6" ht="19.5" thickBot="1" x14ac:dyDescent="0.35">
      <c r="B2" s="152" t="s">
        <v>33</v>
      </c>
      <c r="C2" s="153"/>
      <c r="D2" s="153"/>
      <c r="E2" s="153"/>
      <c r="F2" s="154"/>
    </row>
    <row r="3" spans="2:6" ht="45" x14ac:dyDescent="0.25">
      <c r="B3" s="155" t="s">
        <v>5</v>
      </c>
      <c r="C3" s="155" t="s">
        <v>0</v>
      </c>
      <c r="D3" s="157" t="s">
        <v>6</v>
      </c>
      <c r="E3" s="157" t="s">
        <v>12</v>
      </c>
      <c r="F3" s="5" t="s">
        <v>14</v>
      </c>
    </row>
    <row r="4" spans="2:6" x14ac:dyDescent="0.25">
      <c r="B4" s="156"/>
      <c r="C4" s="156"/>
      <c r="D4" s="158"/>
      <c r="E4" s="158"/>
      <c r="F4" s="14" t="s">
        <v>13</v>
      </c>
    </row>
    <row r="5" spans="2:6" ht="26.25" x14ac:dyDescent="0.25">
      <c r="B5" s="20">
        <v>1</v>
      </c>
      <c r="C5" s="67" t="s">
        <v>35</v>
      </c>
      <c r="D5" s="28">
        <v>14.95</v>
      </c>
      <c r="E5" s="29">
        <v>76</v>
      </c>
      <c r="F5" s="21">
        <f>+D5+E5</f>
        <v>90.95</v>
      </c>
    </row>
    <row r="6" spans="2:6" ht="25.5" x14ac:dyDescent="0.25">
      <c r="B6" s="20">
        <v>2</v>
      </c>
      <c r="C6" s="6" t="s">
        <v>18</v>
      </c>
      <c r="D6" s="24">
        <v>12.65</v>
      </c>
      <c r="E6" s="25">
        <v>75.97</v>
      </c>
      <c r="F6" s="21">
        <f>+D6+E6</f>
        <v>88.62</v>
      </c>
    </row>
  </sheetData>
  <autoFilter ref="B3:F6" xr:uid="{00000000-0001-0000-0400-000000000000}">
    <sortState xmlns:xlrd2="http://schemas.microsoft.com/office/spreadsheetml/2017/richdata2" ref="B6:F6">
      <sortCondition descending="1" ref="F3:F6"/>
    </sortState>
  </autoFilter>
  <mergeCells count="5">
    <mergeCell ref="B2:F2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Sobre A (22.09.2025)</vt:lpstr>
      <vt:lpstr>Sobre B (valoració tècnica)</vt:lpstr>
      <vt:lpstr>OAB</vt:lpstr>
      <vt:lpstr>Sobre C (02.10.2025)</vt:lpstr>
      <vt:lpstr>PUNTUACIÓ 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Ignasi Hidalgo</dc:creator>
  <cp:keywords/>
  <dc:description/>
  <cp:lastModifiedBy>Ignasi Hidalgo</cp:lastModifiedBy>
  <cp:revision/>
  <cp:lastPrinted>2023-11-17T07:24:27Z</cp:lastPrinted>
  <dcterms:created xsi:type="dcterms:W3CDTF">2015-06-05T18:19:34Z</dcterms:created>
  <dcterms:modified xsi:type="dcterms:W3CDTF">2025-10-06T07:13:42Z</dcterms:modified>
  <cp:category/>
  <cp:contentStatus/>
</cp:coreProperties>
</file>