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PROCEDIMENTS OBERTS\ANY 2025\0386 - 2025 OBRES CUINA BRIANS 2\2 DOCUMENTACIÓ ADMINISTRATIVA\"/>
    </mc:Choice>
  </mc:AlternateContent>
  <bookViews>
    <workbookView xWindow="0" yWindow="0" windowWidth="19200" windowHeight="7670"/>
  </bookViews>
  <sheets>
    <sheet name="T-PRES" sheetId="2" r:id="rId1"/>
  </sheets>
  <calcPr calcId="162913"/>
</workbook>
</file>

<file path=xl/calcChain.xml><?xml version="1.0" encoding="utf-8"?>
<calcChain xmlns="http://schemas.openxmlformats.org/spreadsheetml/2006/main">
  <c r="H132" i="2" l="1"/>
  <c r="H124" i="2"/>
  <c r="H14" i="2"/>
  <c r="H131" i="2" l="1"/>
  <c r="H133" i="2" s="1"/>
  <c r="H123" i="2"/>
  <c r="H125" i="2" s="1"/>
  <c r="H31" i="2"/>
  <c r="G92" i="2"/>
  <c r="G91" i="2"/>
  <c r="H91" i="2" s="1"/>
  <c r="H92" i="2"/>
  <c r="G76" i="2"/>
  <c r="H76" i="2" s="1"/>
  <c r="G83" i="2"/>
  <c r="G75" i="2"/>
  <c r="H75" i="2" s="1"/>
  <c r="H84" i="2"/>
  <c r="H83" i="2"/>
  <c r="H85" i="2" s="1"/>
  <c r="G74" i="2"/>
  <c r="H74" i="2" s="1"/>
  <c r="H93" i="2" l="1"/>
  <c r="H77" i="2"/>
  <c r="H99" i="2"/>
  <c r="H100" i="2"/>
  <c r="H101" i="2"/>
  <c r="H108" i="2"/>
  <c r="H67" i="2"/>
  <c r="G59" i="2"/>
  <c r="K59" i="2"/>
  <c r="J59" i="2"/>
  <c r="N51" i="2"/>
  <c r="M51" i="2"/>
  <c r="L51" i="2"/>
  <c r="K51" i="2"/>
  <c r="J51" i="2"/>
  <c r="G35" i="2"/>
  <c r="H35" i="2"/>
  <c r="G43" i="2"/>
  <c r="H34" i="2"/>
  <c r="H33" i="2"/>
  <c r="H32" i="2"/>
  <c r="H30" i="2"/>
  <c r="G28" i="2"/>
  <c r="G27" i="2"/>
  <c r="G25" i="2"/>
  <c r="G23" i="2"/>
  <c r="G24" i="2"/>
  <c r="G12" i="2"/>
  <c r="G11" i="2"/>
  <c r="H102" i="2" l="1"/>
  <c r="L59" i="2"/>
  <c r="O51" i="2"/>
  <c r="H116" i="2"/>
  <c r="H117" i="2" s="1"/>
  <c r="H109" i="2"/>
  <c r="H110" i="2" s="1"/>
  <c r="H66" i="2"/>
  <c r="H68" i="2" s="1"/>
  <c r="H59" i="2"/>
  <c r="H58" i="2"/>
  <c r="H60" i="2" s="1"/>
  <c r="H51" i="2"/>
  <c r="H50" i="2"/>
  <c r="H52" i="2" s="1"/>
  <c r="H43" i="2"/>
  <c r="H44" i="2" s="1"/>
  <c r="H29" i="2"/>
  <c r="H28" i="2"/>
  <c r="H27" i="2"/>
  <c r="H26" i="2"/>
  <c r="H25" i="2"/>
  <c r="H24" i="2"/>
  <c r="H23" i="2"/>
  <c r="H13" i="2"/>
  <c r="H12" i="2"/>
  <c r="H11" i="2"/>
  <c r="H36" i="2" l="1"/>
  <c r="H16" i="2"/>
  <c r="H135" i="2" s="1"/>
  <c r="H136" i="2" l="1"/>
  <c r="H137" i="2"/>
  <c r="H139" i="2" s="1"/>
</calcChain>
</file>

<file path=xl/sharedStrings.xml><?xml version="1.0" encoding="utf-8"?>
<sst xmlns="http://schemas.openxmlformats.org/spreadsheetml/2006/main" count="249" uniqueCount="99">
  <si>
    <t>Preu</t>
  </si>
  <si>
    <t>Amidament</t>
  </si>
  <si>
    <t>Import</t>
  </si>
  <si>
    <t>Obra</t>
  </si>
  <si>
    <t>01</t>
  </si>
  <si>
    <t>Capítol</t>
  </si>
  <si>
    <t>00</t>
  </si>
  <si>
    <t>Titol 3</t>
  </si>
  <si>
    <t>Titol 4</t>
  </si>
  <si>
    <t>m2</t>
  </si>
  <si>
    <t>u</t>
  </si>
  <si>
    <t>pa</t>
  </si>
  <si>
    <t>TOTAL</t>
  </si>
  <si>
    <t>02</t>
  </si>
  <si>
    <t>m3</t>
  </si>
  <si>
    <t>03</t>
  </si>
  <si>
    <t>05</t>
  </si>
  <si>
    <t>04</t>
  </si>
  <si>
    <t>m</t>
  </si>
  <si>
    <t>06</t>
  </si>
  <si>
    <t>PEM</t>
  </si>
  <si>
    <t>6% BI</t>
  </si>
  <si>
    <t>13% DG</t>
  </si>
  <si>
    <t>PEC (SENSE IVA)</t>
  </si>
  <si>
    <t xml:space="preserve">TREBALLS PREVIS I D'IMPLANTACIÓ </t>
  </si>
  <si>
    <t>PROTECCIONS COL·LECTIVES</t>
  </si>
  <si>
    <t>PROTECCIONS DE ZONES DE TREBALL</t>
  </si>
  <si>
    <t>DEMOLICIONS, ENDERROCS I GESTIO DE RESIDUS</t>
  </si>
  <si>
    <t>Pressupost Obra Plonge Brians 2</t>
  </si>
  <si>
    <t>ENDERROCS, DEMOLICIONS, ARRENCADES, REPICATS I DEMUNTATGES</t>
  </si>
  <si>
    <t xml:space="preserve">Instal·lació i retirada posterior de porta de planxa d'acer d'una fulla batent amb bastiment en perfil laminat d'acer per a un buit d'obra de 210x90 cm, amb pany i passadors, col·locada. </t>
  </si>
  <si>
    <t>DESMUNTATGES O ENDERROCS D'ELEMENTS DE CONSTRUCCIÓ</t>
  </si>
  <si>
    <t>Arrencada d'enrajolat en Parament vertical 1 amb mitjans manuals i càrrega manual de runa sobre camió o contenidor</t>
  </si>
  <si>
    <t>Enderroc de divisoria de panel sandwich Parament vertical 2 amb mitjans manuals i càrrega manual de runa sobre camió o contenidor</t>
  </si>
  <si>
    <t xml:space="preserve">Demolició de paviment de resines sintetiques de gruix indeterminat amb mitjans manuals,  i càrrega manual de runa sobre camió o contenidor. S'inclou l'arrencada de tubs d'acer inoxidables fixats al paviemtn. No s'extrauran els desaigues, buneres existents. </t>
  </si>
  <si>
    <t>Arrencada de revestiment de xapa d'acer inxoidable Parament vertical 3 i posibles revestiments inferiors, fins arribar al parament de plaques Sandwich., amb mitjans manuals i càrrega manual de runa sobre camió o contenidor.</t>
  </si>
  <si>
    <t>Arrencada de revestiment de PVC (tipus tarkket) al  Parament vertical 7 i posibles revestiments inferiors, fins arribar al parament de plaques Sandwich., amb mitjans manuals i càrrega manual de runa sobre camió o contenidor.</t>
  </si>
  <si>
    <t>Desmuntatge d'estanteries ubicades a Paraments 1 i 4,  de dimensions aproximades: 4,75*2,65 i 8,35*2,65. Apilament i trasllat a zona d'enmagatzematge propera, per la seva instal·lacio posterior. Inclou trasllats i muntatge posterior.</t>
  </si>
  <si>
    <t>Desmuntatge de pica de acer inox de grans dimensions, aixetes i part proporcional de canonada. Apilament de pica i aixetes per la seva instal·lacio posterior. Inclou trasllats a zona d'enmagatzematge propera i muntatge posterior.</t>
  </si>
  <si>
    <t xml:space="preserve">Desmuntatge de llumeneres superficial, amb mitjans manuals, aplec de materials per a la seva reutilització i càrrega de runes sobre camió o contenidor. </t>
  </si>
  <si>
    <t>GESTIO DE RESIDUS I MATERIAL D'EXCAVACIÓ</t>
  </si>
  <si>
    <t>Càrrega amb mitjans mecànics i transport de residus inerts o no especials a instal·lació autoritzada de gestió de residus, amb camió per a transport de 7 t, amb un recorregut de més de 10 i fins a 15 km</t>
  </si>
  <si>
    <t>tancaments provisionals: (15+125)*0,2</t>
  </si>
  <si>
    <t>paviment : 95,25*0,4</t>
  </si>
  <si>
    <t>enrajolat Parament vertical 1 i sand wich parament 2: 15,10*0,05 i 47,54 *0,3</t>
  </si>
  <si>
    <t>REVESTIMENTS</t>
  </si>
  <si>
    <t>ENRAJOLATS</t>
  </si>
  <si>
    <t>TRACTAMENTS SUPERFICIALS DE PREPARACIÓ I NETEJA</t>
  </si>
  <si>
    <t>zona bie</t>
  </si>
  <si>
    <t xml:space="preserve">Parament </t>
  </si>
  <si>
    <t>Sanejat de panels sandwich Paraments verticals 3,4, 6 i 7 i Zona BIE. Mitjançant neteja, raspat i estracció de trosos molt oxidats, tractament anti oxid, Tractament anti biotic. Paraments verticals 3,4, 6 i 7 i Zona BIE.</t>
  </si>
  <si>
    <t>Desmuntatge de mitges canyes de PVC i metal·liques existents. Perimetre inferior, superior i cantoneres entre paraments verticals.</t>
  </si>
  <si>
    <t xml:space="preserve">total </t>
  </si>
  <si>
    <t xml:space="preserve">Sanejat de panels sandwich sostre. Mitjançant neteja, raspat tractament anti oxid. </t>
  </si>
  <si>
    <t>ARREBOSSAT</t>
  </si>
  <si>
    <t>Arrebossat reglejat sobre parament vertical, a 3,00 m d'alçària, com a màxim, amb morter de calç 1:4, elaborat a l'obra remolinat. Paraments 1 i 2</t>
  </si>
  <si>
    <t>Parament</t>
  </si>
  <si>
    <t>total</t>
  </si>
  <si>
    <t xml:space="preserve">Formació de racó en mitja canya, amb morter, acabat lliscat segons la norma UNE-EN 13279-1. Trobada verticla paraments 1 i 2, 1 i 4, i 2 i 3. Trobada paraments 1 i 2 amb terra. Trobada de paraments 1 i 2 amb cel ras. </t>
  </si>
  <si>
    <t>FERMS I PAVIMENTS</t>
  </si>
  <si>
    <t>BASES, SOLERES I RECRESCUDES</t>
  </si>
  <si>
    <t>Recrescuda i anivellament del suport de 12 mm de gruix, amb pasta autoanivellant de ciment tipus CT-C40-F6-A22 segons UNE-EN 13813, aplicada manualment</t>
  </si>
  <si>
    <t xml:space="preserve">Enrajolat de parament vertical interior a una alçària &lt;= 3 m amb Rajola de gres procelanic antiacid, antibacteri, marca Indugres quadrada, de 16 a 25 u peces/m2,  preu alt, col·locades amb Adhesiu propi dels sitema cosntructiu, per zones humides. Inclou la vorada de juntes segons sitema cosntructiu. </t>
  </si>
  <si>
    <t>Formació mitjacanya amb peces de rajola de gres porcelanic, antiacid, antibacteri, marca Indugres,  preu alt, col·locades amb adhesiu propi del sistema constructiu, per zones humides. Inclou vorada de juntes segons sistema cosntructiu. Amb la trobada amb panell sandwich, s'inclou el segellat de la junta mitjançant silicona antibacteriana, elastica, per zones humides.</t>
  </si>
  <si>
    <t>Paviment interior, de Rajola de gres porcellànic antilliscant, antiacid, antibacteri, de forma rectangular o quadrada, de 6 a 15 u peces/m2 , marca Indugres., preu alt, col·locades amb adhesiu propi del sistema constructiu, per zones humides. Inclou vorada de juntes segons sistema cosntructiu.</t>
  </si>
  <si>
    <t>PAVIMENT DE RAJOLA DE GRES</t>
  </si>
  <si>
    <t xml:space="preserve">Trasdosat amb Panell sandvitx amb dues planxes d'acer prelacat i aïllament de poliuretà amb un gruix total de 30 mm, amb la cara exterior llisa, igual al existent , color blanc, gruix de les planxes (ext/int) 0.6/0,5 mm, junt longitudinal encadellat i sistema de fixació oculta, col·locat. Alt aproxiamt 2,65m. Paraments 3, 4 i 7. S'inclou tots els remats de cantonada,  jambas i trobades amb fusteria existent. S'inclou material adhesiu, ponts necesaris per una total adhesio al parament existent Totalment terminat. </t>
  </si>
  <si>
    <t>TRASDOSATS  I REVESTIMENTS DECORATIUS</t>
  </si>
  <si>
    <t>M2</t>
  </si>
  <si>
    <t xml:space="preserve">PINTURES I TRACTAMENTS SUPERFICIALS DE PROTECCIÓ. </t>
  </si>
  <si>
    <t xml:space="preserve">Pintat de celras de panel sandwich , previament raspada, netejada  amb pintura de partícules metàl·liques, dues capes d'imprimació antioxidant i dues capes d'acabat. </t>
  </si>
  <si>
    <t>Folrat de parament vertical amb planxa d'acer inoxidable 1.4301 (AISI 304), d'1,2 mm de gruix, acabat esmerilat i tallat a mida, col·locat totalment adherit.S'inclou material adhesiu, ponts necesaris per una total adhesio al parament existent Totalment terminat. Parament 3. Zona BIE.</t>
  </si>
  <si>
    <t>Pintat de parament vertical de xapa metalica , previament raspada, netejada  amb pintura de partícules metàl·liques, dues capes d'imprimació antioxidant i dues capes d'acabat. Parmanet 6 i Zona BIE.</t>
  </si>
  <si>
    <t>Mitja canya de PVC col·locada, fixada mecanicament i rejuntada, del mateix tamany a la previament existent. Color blanc. Trobada Parament 3, 4, 6 i 7 amb sostre. Trobada verticla entre paraments.</t>
  </si>
  <si>
    <t>Formació de grao mitjançant fabrica de mao, alçada 30cm. Acabat arrebosat. Zona  BIE. Superficie aproximada 1*0,7 m</t>
  </si>
  <si>
    <t>ELEMENTS DE PROTECCIO ANTICOPS</t>
  </si>
  <si>
    <t>Barra de protecció anticops Scheda RF70 col·locada en el terra a prop dels paraments 2, 7 i 6. Inlou totals els elemtns necesaris i acabats segons sistema constructiu i producte.</t>
  </si>
  <si>
    <t>Protector de material plastic anticops per col·locació en cada alçada de les estanteries dels Paraments 1 i 4. Fixat mecanicament. Totalment terminat.</t>
  </si>
  <si>
    <t>Recrescuda del suport de paviments, de 10 -15cm de gruix, amb morter de ciment 1:6. amb formació de pendents per desaigues existents.</t>
  </si>
  <si>
    <t>Subministrament i instal·lació de lluminària tipus led modular rectangular de 120x30 cm, model cr250b led35s/840 psu w30l120 ip65 oc no regulable de philips o equivalent. amb equip electrònic incorporat, cos fabricat en làmina d'alumini i pintat en blanc, difusor de pmma, òptica translúcida i ip65 i protecció a l' impacte ik07. flux lluminós de 3500 lm. temperatura de color de 4000 k, estanca a la humitat. s'inclouen accessoris i ajudes d'obra de paleta per a la correcta instal·lació segons projecte i directrius de la direcció d'obra. mesura la unitat totalment executada i provada.</t>
  </si>
  <si>
    <t xml:space="preserve">INSTAL·LACIONS </t>
  </si>
  <si>
    <t>INSTAL·LACIONS DE LAMPISTERIA</t>
  </si>
  <si>
    <t>Reposició de reixes d'acer inoxidable malmeses de les arquetes i desaigues ubicades al terra. Igual a les existents. Es definira a obra les untats.</t>
  </si>
  <si>
    <t>Muntatge d'aixeta superficial  amb mitjans manuals i càrrega manual de runa sobre camió o contenidor. Inclou part proporcional de canonada 10m aprox. Incloura valvuleria i tot lo snecesari. Parament vertical 2.</t>
  </si>
  <si>
    <t>LLUMINARA SUPERFICIAL</t>
  </si>
  <si>
    <t>INSTAL·LACIONS DE SANEJAMENT</t>
  </si>
  <si>
    <t xml:space="preserve">Instal·lacio de petita intalació de sanejament de PVC vista, per conexio de pica de gran dimensions al Parament 3. </t>
  </si>
  <si>
    <r>
      <t>Instal·lacio provisional i retirada posterior de tancament separatiu de la zona d'actuació respecte de la</t>
    </r>
    <r>
      <rPr>
        <b/>
        <sz val="8"/>
        <color rgb="FF111827"/>
        <rFont val="Calibri"/>
        <family val="2"/>
        <scheme val="minor"/>
      </rPr>
      <t xml:space="preserve"> Cuina,</t>
    </r>
    <r>
      <rPr>
        <sz val="8"/>
        <color rgb="FF111827"/>
        <rFont val="Calibri"/>
        <family val="2"/>
        <scheme val="minor"/>
      </rPr>
      <t xml:space="preserve"> mitjançant envà de plaques de guix laminat format per estructura senzilla normal amb perfileria de planxa d'acer galvanitzat, amb un gruix total de l'envà de 66 mm, muntants cada 600 mm de 36 mm d'amplària i canals de 36 mm d'amplària, 1 placa amb duresa superficial (I) de 15 mm de gruix en cada cara, fixades mecànicament. </t>
    </r>
  </si>
  <si>
    <r>
      <t>Instal·lacio provisional i retirada posterior de tancament separatiu de la</t>
    </r>
    <r>
      <rPr>
        <b/>
        <sz val="8"/>
        <color rgb="FF000000"/>
        <rFont val="Calibri"/>
        <family val="2"/>
      </rPr>
      <t xml:space="preserve"> zona d'acopi de materials</t>
    </r>
    <r>
      <rPr>
        <sz val="8"/>
        <color rgb="FF000000"/>
        <rFont val="Calibri"/>
        <family val="2"/>
      </rPr>
      <t xml:space="preserve">, mitjançant envà de plaques de guix laminat format per estructura senzilla normal amb perfileria de planxa d'acer galvanitzat, amb un gruix total de l'envà de 66 mm, muntants cada 600 mm de 36 mm d'amplària i canals de 36 mm d'amplària, 1 placa amb duresa superficial (I) de 15 mm de gruix en cada cara, fixades mecànicament. </t>
    </r>
  </si>
  <si>
    <t xml:space="preserve">Moviment de tot el equipament i mobiliari existent fins al lloc que es determini, apilament i posterior moviment i col·locació, un cop finalitzada l'actuació. </t>
  </si>
  <si>
    <t>Col·locoacio perfil tubular o angular en el perimetre superior del Parament vertical 2 de uns 15 metres aproximadament de llargaria, per suportar fals sostre existent de sandwich. Inclou fixacións  a paret i tots elements necesaris. Imprimació, tracta emtn antioxiodant. Partida a justificar en cas de que fos necesari.</t>
  </si>
  <si>
    <t>Desmuntatge per a substitució d'aixeta muntada superficialment  amb mitjans manuals i càrrega manual de runa sobre camió o contenidor. Inclou part proporcional de canonada. Parament vertical 2.</t>
  </si>
  <si>
    <t>Desinstal·lació  de sanejament de PVC exisitent vist per la pica ubicada en el parament 3, amb mitjans manuals i càrrega manual de runa sobre camió o contenidor.</t>
  </si>
  <si>
    <t>Desmuntatge de reixes d'acer inoxidable de les arquetes i desaigues ubicades al terra. Apilament, trasllats i posterior muntatge.</t>
  </si>
  <si>
    <t>Ajudes ram paleta muntatge aixeta parament vertical 2. A justificar.</t>
  </si>
  <si>
    <t>Ajudes ram paleta muntatgeinstal·lacio sanejament parament 3. A justificar.</t>
  </si>
  <si>
    <t>AMIDAMENTS PER VALORAR LICITADOR</t>
  </si>
  <si>
    <t>PRESSUPOST ADEQUACIÓ ZONA RENTAT CP BRIANS 2</t>
  </si>
  <si>
    <t>En cap cas es pot superar l'import màxim total de licitació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</si>
</sst>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9"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8"/>
      <color rgb="FF000000"/>
      <name val="Calibri"/>
      <family val="2"/>
      <scheme val="minor"/>
    </font>
    <font>
      <sz val="8"/>
      <color rgb="FF111827"/>
      <name val="Calibri"/>
      <family val="2"/>
      <scheme val="minor"/>
    </font>
    <font>
      <b/>
      <sz val="8"/>
      <color rgb="FF111827"/>
      <name val="Calibri"/>
      <family val="2"/>
      <scheme val="minor"/>
    </font>
    <font>
      <sz val="8"/>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theme="5" tint="0.59999389629810485"/>
        <bgColor rgb="FFC0C0C0"/>
      </patternFill>
    </fill>
    <fill>
      <patternFill patternType="solid">
        <fgColor theme="5" tint="0.59999389629810485"/>
        <bgColor indexed="64"/>
      </patternFill>
    </fill>
  </fills>
  <borders count="6">
    <border>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pplyNumberFormat="0" applyBorder="0" applyAlignment="0"/>
  </cellStyleXfs>
  <cellXfs count="30">
    <xf numFmtId="0" fontId="0" fillId="0" borderId="0" xfId="0" applyFill="1" applyProtection="1"/>
    <xf numFmtId="164" fontId="4" fillId="0" borderId="1" xfId="0" applyNumberFormat="1" applyFont="1" applyFill="1" applyBorder="1" applyProtection="1"/>
    <xf numFmtId="0" fontId="4" fillId="0" borderId="1" xfId="0" applyFont="1" applyFill="1" applyBorder="1" applyProtection="1"/>
    <xf numFmtId="0" fontId="0" fillId="0" borderId="1" xfId="0" applyFill="1" applyBorder="1" applyProtection="1"/>
    <xf numFmtId="0" fontId="1" fillId="0" borderId="0" xfId="0" applyFont="1" applyFill="1" applyProtection="1"/>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Alignment="1" applyProtection="1">
      <alignment wrapText="1"/>
    </xf>
    <xf numFmtId="0" fontId="1" fillId="0" borderId="0" xfId="0" applyFont="1" applyFill="1" applyProtection="1"/>
    <xf numFmtId="0" fontId="5" fillId="0" borderId="0" xfId="0" applyFont="1" applyFill="1" applyProtection="1"/>
    <xf numFmtId="0" fontId="6" fillId="0" borderId="0" xfId="0" applyFont="1" applyFill="1" applyAlignment="1" applyProtection="1">
      <alignment vertical="center" wrapText="1"/>
    </xf>
    <xf numFmtId="164" fontId="1" fillId="0" borderId="0" xfId="0" applyNumberFormat="1" applyFont="1" applyFill="1" applyProtection="1">
      <protection locked="0"/>
    </xf>
    <xf numFmtId="165" fontId="1" fillId="0" borderId="0" xfId="0" applyNumberFormat="1" applyFont="1" applyFill="1" applyProtection="1">
      <protection locked="0"/>
    </xf>
    <xf numFmtId="4" fontId="1" fillId="4" borderId="0" xfId="0" applyNumberFormat="1" applyFont="1" applyFill="1" applyProtection="1">
      <protection locked="0"/>
    </xf>
    <xf numFmtId="2" fontId="1" fillId="4" borderId="0" xfId="0" applyNumberFormat="1" applyFont="1" applyFill="1" applyProtection="1">
      <protection locked="0"/>
    </xf>
    <xf numFmtId="0" fontId="8" fillId="0" borderId="0" xfId="0" applyFont="1" applyFill="1" applyAlignment="1" applyProtection="1">
      <alignment wrapText="1"/>
    </xf>
    <xf numFmtId="0" fontId="4" fillId="5" borderId="2" xfId="0" applyFont="1" applyFill="1" applyBorder="1" applyAlignment="1" applyProtection="1">
      <alignment horizontal="center" vertical="center" wrapText="1"/>
    </xf>
    <xf numFmtId="0" fontId="0" fillId="0" borderId="3" xfId="0" applyFill="1" applyBorder="1" applyProtection="1"/>
    <xf numFmtId="0" fontId="0" fillId="0" borderId="4" xfId="0" applyFill="1" applyBorder="1" applyProtection="1"/>
    <xf numFmtId="0" fontId="0" fillId="0" borderId="5" xfId="0" applyFill="1" applyBorder="1" applyProtection="1"/>
    <xf numFmtId="0" fontId="2" fillId="2" borderId="0" xfId="0" applyFont="1" applyFill="1" applyAlignment="1" applyProtection="1">
      <alignment horizontal="center" vertical="center"/>
    </xf>
    <xf numFmtId="0" fontId="4" fillId="3" borderId="0" xfId="0" applyFont="1" applyFill="1" applyAlignment="1" applyProtection="1">
      <alignment horizontal="center" vertical="center"/>
    </xf>
    <xf numFmtId="0" fontId="4" fillId="6" borderId="0" xfId="0" applyFont="1" applyFill="1" applyAlignment="1" applyProtection="1">
      <alignment horizontal="center"/>
    </xf>
    <xf numFmtId="164" fontId="4" fillId="6" borderId="1"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40"/>
  <sheetViews>
    <sheetView tabSelected="1" topLeftCell="D1" workbookViewId="0">
      <pane ySplit="4" topLeftCell="A5" activePane="bottomLeft" state="frozenSplit"/>
      <selection pane="bottomLeft" activeCell="H145" sqref="H145"/>
    </sheetView>
  </sheetViews>
  <sheetFormatPr baseColWidth="10" defaultColWidth="8.7265625" defaultRowHeight="14.5" x14ac:dyDescent="0.35"/>
  <cols>
    <col min="1" max="1" width="1.26953125" customWidth="1"/>
    <col min="2" max="2" width="3.36328125" customWidth="1"/>
    <col min="3" max="3" width="13.7265625" customWidth="1"/>
    <col min="4" max="4" width="4.36328125" customWidth="1"/>
    <col min="5" max="5" width="48.7265625" customWidth="1"/>
    <col min="6" max="7" width="12.7265625" customWidth="1"/>
    <col min="8" max="8" width="13.7265625" customWidth="1"/>
    <col min="9" max="9" width="16.08984375" customWidth="1"/>
    <col min="10" max="10" width="11.08984375" customWidth="1"/>
  </cols>
  <sheetData>
    <row r="2" spans="1:9" ht="22" customHeight="1" x14ac:dyDescent="0.35">
      <c r="C2" s="26" t="s">
        <v>97</v>
      </c>
      <c r="D2" s="26"/>
      <c r="E2" s="26"/>
      <c r="F2" s="26"/>
      <c r="G2" s="26"/>
      <c r="H2" s="26"/>
    </row>
    <row r="3" spans="1:9" ht="10.5" customHeight="1" thickBot="1" x14ac:dyDescent="0.4"/>
    <row r="4" spans="1:9" ht="43.5" customHeight="1" thickBot="1" x14ac:dyDescent="0.4">
      <c r="F4" s="27" t="s">
        <v>0</v>
      </c>
      <c r="G4" s="27" t="s">
        <v>1</v>
      </c>
      <c r="H4" s="27" t="s">
        <v>2</v>
      </c>
      <c r="I4" s="22" t="s">
        <v>96</v>
      </c>
    </row>
    <row r="6" spans="1:9" x14ac:dyDescent="0.35">
      <c r="C6" s="5" t="s">
        <v>3</v>
      </c>
      <c r="D6" s="6" t="s">
        <v>4</v>
      </c>
      <c r="E6" s="5" t="s">
        <v>28</v>
      </c>
    </row>
    <row r="7" spans="1:9" x14ac:dyDescent="0.35">
      <c r="C7" s="5" t="s">
        <v>5</v>
      </c>
      <c r="D7" s="6" t="s">
        <v>6</v>
      </c>
      <c r="E7" s="5" t="s">
        <v>24</v>
      </c>
    </row>
    <row r="8" spans="1:9" x14ac:dyDescent="0.35">
      <c r="C8" s="5" t="s">
        <v>7</v>
      </c>
      <c r="D8" s="6" t="s">
        <v>4</v>
      </c>
      <c r="E8" s="5" t="s">
        <v>25</v>
      </c>
    </row>
    <row r="9" spans="1:9" x14ac:dyDescent="0.35">
      <c r="C9" s="5" t="s">
        <v>8</v>
      </c>
      <c r="D9" s="6" t="s">
        <v>4</v>
      </c>
      <c r="E9" s="5" t="s">
        <v>26</v>
      </c>
    </row>
    <row r="10" spans="1:9" ht="15" thickBot="1" x14ac:dyDescent="0.4"/>
    <row r="11" spans="1:9" ht="64.5" customHeight="1" x14ac:dyDescent="0.35">
      <c r="A11" s="4"/>
      <c r="B11" s="4">
        <v>1</v>
      </c>
      <c r="C11" s="4"/>
      <c r="D11" s="7" t="s">
        <v>9</v>
      </c>
      <c r="E11" s="16" t="s">
        <v>87</v>
      </c>
      <c r="F11" s="9">
        <v>54</v>
      </c>
      <c r="G11" s="19">
        <f>2*3*2.65</f>
        <v>15.899999999999999</v>
      </c>
      <c r="H11" s="11">
        <f t="shared" ref="H11:H29" si="0">ROUND(ROUND(F11,2)*ROUND(G11,3),2)</f>
        <v>858.6</v>
      </c>
      <c r="I11" s="23"/>
    </row>
    <row r="12" spans="1:9" ht="64" x14ac:dyDescent="0.35">
      <c r="A12" s="4"/>
      <c r="B12" s="4">
        <v>2</v>
      </c>
      <c r="C12" s="4"/>
      <c r="D12" s="7" t="s">
        <v>9</v>
      </c>
      <c r="E12" s="13" t="s">
        <v>88</v>
      </c>
      <c r="F12" s="9">
        <v>54</v>
      </c>
      <c r="G12" s="19">
        <f>5*5*5</f>
        <v>125</v>
      </c>
      <c r="H12" s="11">
        <f t="shared" si="0"/>
        <v>6750</v>
      </c>
      <c r="I12" s="24"/>
    </row>
    <row r="13" spans="1:9" ht="32.5" x14ac:dyDescent="0.35">
      <c r="A13" s="4"/>
      <c r="B13" s="4">
        <v>3</v>
      </c>
      <c r="C13" s="4"/>
      <c r="D13" s="7" t="s">
        <v>10</v>
      </c>
      <c r="E13" s="13" t="s">
        <v>30</v>
      </c>
      <c r="F13" s="9">
        <v>125</v>
      </c>
      <c r="G13" s="19">
        <v>2</v>
      </c>
      <c r="H13" s="11">
        <f t="shared" si="0"/>
        <v>250</v>
      </c>
      <c r="I13" s="24"/>
    </row>
    <row r="14" spans="1:9" ht="22" x14ac:dyDescent="0.35">
      <c r="A14" s="14"/>
      <c r="B14" s="14">
        <v>4</v>
      </c>
      <c r="C14" s="14"/>
      <c r="D14" s="7" t="s">
        <v>11</v>
      </c>
      <c r="E14" s="21" t="s">
        <v>89</v>
      </c>
      <c r="F14" s="9">
        <v>250</v>
      </c>
      <c r="G14" s="19">
        <v>1</v>
      </c>
      <c r="H14" s="11">
        <f t="shared" ref="H14" si="1">ROUND(ROUND(F14,2)*ROUND(G14,3),2)</f>
        <v>250</v>
      </c>
      <c r="I14" s="24"/>
    </row>
    <row r="15" spans="1:9" x14ac:dyDescent="0.35">
      <c r="A15" s="4"/>
      <c r="B15" s="4"/>
      <c r="C15" s="4"/>
      <c r="D15" s="7"/>
      <c r="E15" s="13"/>
      <c r="F15" s="17"/>
      <c r="G15" s="18"/>
      <c r="H15" s="11"/>
      <c r="I15" s="24"/>
    </row>
    <row r="16" spans="1:9" x14ac:dyDescent="0.35">
      <c r="A16" s="8"/>
      <c r="E16" s="5" t="s">
        <v>12</v>
      </c>
      <c r="F16" s="5"/>
      <c r="G16" s="5"/>
      <c r="H16" s="12">
        <f>SUM(H11:H14)</f>
        <v>8108.6</v>
      </c>
      <c r="I16" s="24"/>
    </row>
    <row r="17" spans="1:9" x14ac:dyDescent="0.35">
      <c r="A17" s="8"/>
      <c r="E17" s="5"/>
      <c r="F17" s="5"/>
      <c r="G17" s="5"/>
      <c r="H17" s="12"/>
      <c r="I17" s="24"/>
    </row>
    <row r="18" spans="1:9" x14ac:dyDescent="0.35">
      <c r="C18" s="5" t="s">
        <v>3</v>
      </c>
      <c r="D18" s="6" t="s">
        <v>4</v>
      </c>
      <c r="E18" s="5" t="s">
        <v>28</v>
      </c>
      <c r="I18" s="24"/>
    </row>
    <row r="19" spans="1:9" x14ac:dyDescent="0.35">
      <c r="C19" s="5" t="s">
        <v>5</v>
      </c>
      <c r="D19" s="6" t="s">
        <v>4</v>
      </c>
      <c r="E19" s="5" t="s">
        <v>27</v>
      </c>
      <c r="I19" s="24"/>
    </row>
    <row r="20" spans="1:9" x14ac:dyDescent="0.35">
      <c r="C20" s="5" t="s">
        <v>7</v>
      </c>
      <c r="D20" s="6" t="s">
        <v>4</v>
      </c>
      <c r="E20" s="15" t="s">
        <v>29</v>
      </c>
      <c r="I20" s="24"/>
    </row>
    <row r="21" spans="1:9" x14ac:dyDescent="0.35">
      <c r="C21" s="5" t="s">
        <v>8</v>
      </c>
      <c r="D21" s="6" t="s">
        <v>13</v>
      </c>
      <c r="E21" s="5" t="s">
        <v>31</v>
      </c>
      <c r="I21" s="24"/>
    </row>
    <row r="22" spans="1:9" x14ac:dyDescent="0.35">
      <c r="C22" s="5"/>
      <c r="D22" s="6"/>
      <c r="E22" s="5"/>
      <c r="I22" s="24"/>
    </row>
    <row r="23" spans="1:9" ht="43" x14ac:dyDescent="0.35">
      <c r="A23" s="4"/>
      <c r="B23" s="4">
        <v>1</v>
      </c>
      <c r="C23" s="4"/>
      <c r="D23" s="7" t="s">
        <v>9</v>
      </c>
      <c r="E23" s="13" t="s">
        <v>34</v>
      </c>
      <c r="F23" s="9">
        <v>39</v>
      </c>
      <c r="G23" s="19">
        <f>((11.05*4.75)+(3.88*6.93))*1.2</f>
        <v>95.251080000000002</v>
      </c>
      <c r="H23" s="11">
        <f t="shared" si="0"/>
        <v>3714.79</v>
      </c>
      <c r="I23" s="24"/>
    </row>
    <row r="24" spans="1:9" ht="22" x14ac:dyDescent="0.35">
      <c r="A24" s="8"/>
      <c r="B24" s="4">
        <v>2</v>
      </c>
      <c r="C24" s="4"/>
      <c r="D24" s="7" t="s">
        <v>9</v>
      </c>
      <c r="E24" s="13" t="s">
        <v>32</v>
      </c>
      <c r="F24" s="9">
        <v>25.52</v>
      </c>
      <c r="G24" s="20">
        <f>(2.65*4.75)*1.2</f>
        <v>15.105</v>
      </c>
      <c r="H24" s="11">
        <f t="shared" si="0"/>
        <v>385.48</v>
      </c>
      <c r="I24" s="24"/>
    </row>
    <row r="25" spans="1:9" ht="22" x14ac:dyDescent="0.35">
      <c r="A25" s="8"/>
      <c r="B25" s="4">
        <v>3</v>
      </c>
      <c r="C25" s="4"/>
      <c r="D25" s="7" t="s">
        <v>9</v>
      </c>
      <c r="E25" s="13" t="s">
        <v>33</v>
      </c>
      <c r="F25" s="9">
        <v>19.649999999999999</v>
      </c>
      <c r="G25" s="20">
        <f>14.95*2.65*1.2</f>
        <v>47.540999999999997</v>
      </c>
      <c r="H25" s="11">
        <f t="shared" si="0"/>
        <v>934.18</v>
      </c>
      <c r="I25" s="24"/>
    </row>
    <row r="26" spans="1:9" ht="53.5" x14ac:dyDescent="0.35">
      <c r="A26" s="8"/>
      <c r="B26" s="4">
        <v>4</v>
      </c>
      <c r="C26" s="4"/>
      <c r="D26" s="7" t="s">
        <v>11</v>
      </c>
      <c r="E26" s="13" t="s">
        <v>90</v>
      </c>
      <c r="F26" s="9">
        <v>1050</v>
      </c>
      <c r="G26" s="20">
        <v>1</v>
      </c>
      <c r="H26" s="11">
        <f t="shared" si="0"/>
        <v>1050</v>
      </c>
      <c r="I26" s="24"/>
    </row>
    <row r="27" spans="1:9" ht="32.5" x14ac:dyDescent="0.35">
      <c r="A27" s="8"/>
      <c r="B27" s="4">
        <v>5</v>
      </c>
      <c r="C27" s="4"/>
      <c r="D27" s="7" t="s">
        <v>9</v>
      </c>
      <c r="E27" s="13" t="s">
        <v>35</v>
      </c>
      <c r="F27" s="9">
        <v>23.85</v>
      </c>
      <c r="G27" s="20">
        <f>6.95*2.6*1.2</f>
        <v>21.684000000000001</v>
      </c>
      <c r="H27" s="11">
        <f t="shared" si="0"/>
        <v>517.16</v>
      </c>
      <c r="I27" s="24"/>
    </row>
    <row r="28" spans="1:9" ht="32.5" x14ac:dyDescent="0.35">
      <c r="A28" s="8"/>
      <c r="B28" s="4">
        <v>6</v>
      </c>
      <c r="C28" s="4"/>
      <c r="D28" s="7" t="s">
        <v>9</v>
      </c>
      <c r="E28" s="13" t="s">
        <v>36</v>
      </c>
      <c r="F28" s="9">
        <v>10.45</v>
      </c>
      <c r="G28" s="20">
        <f>2.36*2.65*1.2</f>
        <v>7.5047999999999995</v>
      </c>
      <c r="H28" s="11">
        <f t="shared" si="0"/>
        <v>78.430000000000007</v>
      </c>
      <c r="I28" s="24"/>
    </row>
    <row r="29" spans="1:9" ht="32.5" x14ac:dyDescent="0.35">
      <c r="A29" s="8"/>
      <c r="B29" s="4">
        <v>7</v>
      </c>
      <c r="C29" s="4"/>
      <c r="D29" s="7" t="s">
        <v>11</v>
      </c>
      <c r="E29" s="13" t="s">
        <v>91</v>
      </c>
      <c r="F29" s="9">
        <v>22</v>
      </c>
      <c r="G29" s="20">
        <v>1</v>
      </c>
      <c r="H29" s="11">
        <f t="shared" si="0"/>
        <v>22</v>
      </c>
      <c r="I29" s="24"/>
    </row>
    <row r="30" spans="1:9" ht="34.5" customHeight="1" x14ac:dyDescent="0.35">
      <c r="A30" s="8"/>
      <c r="B30" s="8">
        <v>8</v>
      </c>
      <c r="C30" s="8"/>
      <c r="D30" s="7" t="s">
        <v>11</v>
      </c>
      <c r="E30" s="13" t="s">
        <v>38</v>
      </c>
      <c r="F30" s="9">
        <v>714</v>
      </c>
      <c r="G30" s="20">
        <v>1</v>
      </c>
      <c r="H30" s="11">
        <f t="shared" ref="H30" si="2">ROUND(ROUND(F30,2)*ROUND(G30,3),2)</f>
        <v>714</v>
      </c>
      <c r="I30" s="24"/>
    </row>
    <row r="31" spans="1:9" ht="31.5" customHeight="1" x14ac:dyDescent="0.35">
      <c r="A31" s="8"/>
      <c r="B31" s="8">
        <v>9</v>
      </c>
      <c r="C31" s="8"/>
      <c r="D31" s="7" t="s">
        <v>11</v>
      </c>
      <c r="E31" s="13" t="s">
        <v>92</v>
      </c>
      <c r="F31" s="9">
        <v>105</v>
      </c>
      <c r="G31" s="20">
        <v>1</v>
      </c>
      <c r="H31" s="11">
        <f t="shared" ref="H31" si="3">ROUND(ROUND(F31,2)*ROUND(G31,3),2)</f>
        <v>105</v>
      </c>
      <c r="I31" s="24"/>
    </row>
    <row r="32" spans="1:9" ht="43" x14ac:dyDescent="0.35">
      <c r="A32" s="8"/>
      <c r="B32" s="8">
        <v>10</v>
      </c>
      <c r="C32" s="8"/>
      <c r="D32" s="7" t="s">
        <v>11</v>
      </c>
      <c r="E32" s="13" t="s">
        <v>37</v>
      </c>
      <c r="F32" s="9">
        <v>1750</v>
      </c>
      <c r="G32" s="20">
        <v>1</v>
      </c>
      <c r="H32" s="11">
        <f t="shared" ref="H32" si="4">ROUND(ROUND(F32,2)*ROUND(G32,3),2)</f>
        <v>1750</v>
      </c>
      <c r="I32" s="24"/>
    </row>
    <row r="33" spans="1:10" ht="25.5" customHeight="1" x14ac:dyDescent="0.35">
      <c r="A33" s="8"/>
      <c r="B33" s="8">
        <v>11</v>
      </c>
      <c r="C33" s="8"/>
      <c r="D33" s="7" t="s">
        <v>11</v>
      </c>
      <c r="E33" s="13" t="s">
        <v>93</v>
      </c>
      <c r="F33" s="9">
        <v>185</v>
      </c>
      <c r="G33" s="20">
        <v>1</v>
      </c>
      <c r="H33" s="11">
        <f t="shared" ref="H33" si="5">ROUND(ROUND(F33,2)*ROUND(G33,3),2)</f>
        <v>185</v>
      </c>
      <c r="I33" s="24"/>
    </row>
    <row r="34" spans="1:10" ht="27.5" customHeight="1" x14ac:dyDescent="0.35">
      <c r="A34" s="8"/>
      <c r="B34" s="8">
        <v>12</v>
      </c>
      <c r="C34" s="8"/>
      <c r="D34" s="7" t="s">
        <v>11</v>
      </c>
      <c r="E34" s="13" t="s">
        <v>39</v>
      </c>
      <c r="F34" s="9">
        <v>310</v>
      </c>
      <c r="G34" s="20">
        <v>1</v>
      </c>
      <c r="H34" s="11">
        <f t="shared" ref="H34" si="6">ROUND(ROUND(F34,2)*ROUND(G34,3),2)</f>
        <v>310</v>
      </c>
      <c r="I34" s="24"/>
    </row>
    <row r="35" spans="1:10" ht="27.5" customHeight="1" x14ac:dyDescent="0.35">
      <c r="A35" s="8"/>
      <c r="B35" s="8">
        <v>13</v>
      </c>
      <c r="C35" s="8"/>
      <c r="D35" s="7" t="s">
        <v>9</v>
      </c>
      <c r="E35" s="13" t="s">
        <v>51</v>
      </c>
      <c r="F35" s="9">
        <v>10.45</v>
      </c>
      <c r="G35" s="20">
        <f>(((4.75+15+6.95+2.36+1.02+0.1+1+0.75+8.34+1.86)*2)+ (17*2.7))*1.2</f>
        <v>156.19199999999998</v>
      </c>
      <c r="H35" s="11">
        <f t="shared" ref="H35" si="7">ROUND(ROUND(F35,2)*ROUND(G35,3),2)</f>
        <v>1632.21</v>
      </c>
      <c r="I35" s="24"/>
    </row>
    <row r="36" spans="1:10" x14ac:dyDescent="0.35">
      <c r="A36" s="8"/>
      <c r="E36" s="5" t="s">
        <v>12</v>
      </c>
      <c r="F36" s="5"/>
      <c r="G36" s="5"/>
      <c r="H36" s="12">
        <f>SUM(H23:H35)</f>
        <v>11398.25</v>
      </c>
      <c r="I36" s="24"/>
    </row>
    <row r="37" spans="1:10" x14ac:dyDescent="0.35">
      <c r="I37" s="24"/>
    </row>
    <row r="38" spans="1:10" x14ac:dyDescent="0.35">
      <c r="C38" s="5" t="s">
        <v>3</v>
      </c>
      <c r="D38" s="6" t="s">
        <v>4</v>
      </c>
      <c r="E38" s="5" t="s">
        <v>28</v>
      </c>
      <c r="I38" s="24"/>
    </row>
    <row r="39" spans="1:10" x14ac:dyDescent="0.35">
      <c r="C39" s="5" t="s">
        <v>5</v>
      </c>
      <c r="D39" s="6" t="s">
        <v>4</v>
      </c>
      <c r="E39" s="5" t="s">
        <v>27</v>
      </c>
      <c r="I39" s="24"/>
    </row>
    <row r="40" spans="1:10" x14ac:dyDescent="0.35">
      <c r="C40" s="5" t="s">
        <v>7</v>
      </c>
      <c r="D40" s="6" t="s">
        <v>4</v>
      </c>
      <c r="E40" s="15" t="s">
        <v>29</v>
      </c>
      <c r="I40" s="24"/>
    </row>
    <row r="41" spans="1:10" x14ac:dyDescent="0.35">
      <c r="C41" s="5" t="s">
        <v>8</v>
      </c>
      <c r="D41" s="6" t="s">
        <v>15</v>
      </c>
      <c r="E41" s="5" t="s">
        <v>40</v>
      </c>
      <c r="I41" s="24"/>
    </row>
    <row r="42" spans="1:10" x14ac:dyDescent="0.35">
      <c r="I42" s="24"/>
    </row>
    <row r="43" spans="1:10" ht="31.5" x14ac:dyDescent="0.35">
      <c r="A43" s="4"/>
      <c r="B43" s="4">
        <v>1</v>
      </c>
      <c r="C43" s="4"/>
      <c r="D43" s="7" t="s">
        <v>14</v>
      </c>
      <c r="E43" s="16" t="s">
        <v>41</v>
      </c>
      <c r="F43" s="9">
        <v>39.9</v>
      </c>
      <c r="G43" s="19">
        <f>(SUM(28,38.1,0.8,14.26))*1.3</f>
        <v>105.508</v>
      </c>
      <c r="H43" s="11">
        <f>ROUND(ROUND(F43,2)*ROUND(G43,3),2)</f>
        <v>4209.7700000000004</v>
      </c>
      <c r="I43" s="24"/>
      <c r="J43" s="8" t="s">
        <v>42</v>
      </c>
    </row>
    <row r="44" spans="1:10" x14ac:dyDescent="0.35">
      <c r="E44" s="5" t="s">
        <v>12</v>
      </c>
      <c r="F44" s="5"/>
      <c r="G44" s="5"/>
      <c r="H44" s="12">
        <f>SUM(H43:H43)</f>
        <v>4209.7700000000004</v>
      </c>
      <c r="I44" s="24"/>
      <c r="J44" s="8" t="s">
        <v>44</v>
      </c>
    </row>
    <row r="45" spans="1:10" x14ac:dyDescent="0.35">
      <c r="I45" s="24"/>
      <c r="J45" s="8" t="s">
        <v>43</v>
      </c>
    </row>
    <row r="46" spans="1:10" x14ac:dyDescent="0.35">
      <c r="C46" s="5" t="s">
        <v>3</v>
      </c>
      <c r="D46" s="6" t="s">
        <v>4</v>
      </c>
      <c r="E46" s="5" t="s">
        <v>28</v>
      </c>
      <c r="I46" s="24"/>
    </row>
    <row r="47" spans="1:10" x14ac:dyDescent="0.35">
      <c r="C47" s="5" t="s">
        <v>5</v>
      </c>
      <c r="D47" s="6" t="s">
        <v>13</v>
      </c>
      <c r="E47" s="5" t="s">
        <v>45</v>
      </c>
      <c r="I47" s="24"/>
    </row>
    <row r="48" spans="1:10" x14ac:dyDescent="0.35">
      <c r="C48" s="5" t="s">
        <v>7</v>
      </c>
      <c r="D48" s="6" t="s">
        <v>4</v>
      </c>
      <c r="E48" s="5" t="s">
        <v>47</v>
      </c>
      <c r="I48" s="24"/>
    </row>
    <row r="49" spans="1:16" x14ac:dyDescent="0.35">
      <c r="I49" s="24"/>
      <c r="J49" s="8" t="s">
        <v>49</v>
      </c>
      <c r="K49" s="8"/>
      <c r="L49" s="8"/>
      <c r="M49" s="8"/>
      <c r="N49" s="8"/>
      <c r="O49" s="8"/>
      <c r="P49" s="8"/>
    </row>
    <row r="50" spans="1:16" ht="32.5" x14ac:dyDescent="0.35">
      <c r="A50" s="4"/>
      <c r="B50" s="4">
        <v>1</v>
      </c>
      <c r="C50" s="4"/>
      <c r="D50" s="7" t="s">
        <v>9</v>
      </c>
      <c r="E50" s="13" t="s">
        <v>50</v>
      </c>
      <c r="F50" s="9">
        <v>41.56</v>
      </c>
      <c r="G50" s="19">
        <v>65.19</v>
      </c>
      <c r="H50" s="11">
        <f>ROUND(ROUND(F50,2)*ROUND(G50,3),2)</f>
        <v>2709.3</v>
      </c>
      <c r="I50" s="24"/>
      <c r="J50" s="8">
        <v>3</v>
      </c>
      <c r="K50" s="8">
        <v>4</v>
      </c>
      <c r="L50" s="8">
        <v>6</v>
      </c>
      <c r="M50" s="8">
        <v>7</v>
      </c>
      <c r="N50" s="8" t="s">
        <v>48</v>
      </c>
      <c r="O50" s="8" t="s">
        <v>52</v>
      </c>
      <c r="P50" s="8"/>
    </row>
    <row r="51" spans="1:16" ht="22" x14ac:dyDescent="0.35">
      <c r="A51" s="4"/>
      <c r="B51" s="8">
        <v>2</v>
      </c>
      <c r="C51" s="8"/>
      <c r="D51" s="7" t="s">
        <v>9</v>
      </c>
      <c r="E51" s="13" t="s">
        <v>53</v>
      </c>
      <c r="F51" s="9">
        <v>41.56</v>
      </c>
      <c r="G51" s="19">
        <v>95.25</v>
      </c>
      <c r="H51" s="11">
        <f>ROUND(ROUND(F51,2)*ROUND(G51,3),2)</f>
        <v>3958.59</v>
      </c>
      <c r="I51" s="24"/>
      <c r="J51" s="8">
        <f>6.93*2.65</f>
        <v>18.3645</v>
      </c>
      <c r="K51" s="8">
        <f>8.44*2.65</f>
        <v>22.366</v>
      </c>
      <c r="L51" s="8">
        <f>1.02*2.65</f>
        <v>2.7029999999999998</v>
      </c>
      <c r="M51" s="8">
        <f>2.36*2.65</f>
        <v>6.2539999999999996</v>
      </c>
      <c r="N51" s="8">
        <f>1.75*2.65</f>
        <v>4.6375000000000002</v>
      </c>
      <c r="O51" s="8">
        <f>(SUM(J51:N51))*1.2</f>
        <v>65.19</v>
      </c>
      <c r="P51" s="8"/>
    </row>
    <row r="52" spans="1:16" x14ac:dyDescent="0.35">
      <c r="E52" s="5" t="s">
        <v>12</v>
      </c>
      <c r="F52" s="5"/>
      <c r="G52" s="5"/>
      <c r="H52" s="12">
        <f>SUM(H50:H51)</f>
        <v>6667.89</v>
      </c>
      <c r="I52" s="24"/>
    </row>
    <row r="53" spans="1:16" x14ac:dyDescent="0.35">
      <c r="I53" s="24"/>
    </row>
    <row r="54" spans="1:16" x14ac:dyDescent="0.35">
      <c r="C54" s="5" t="s">
        <v>3</v>
      </c>
      <c r="D54" s="6" t="s">
        <v>4</v>
      </c>
      <c r="E54" s="5" t="s">
        <v>28</v>
      </c>
      <c r="I54" s="24"/>
    </row>
    <row r="55" spans="1:16" x14ac:dyDescent="0.35">
      <c r="C55" s="5" t="s">
        <v>5</v>
      </c>
      <c r="D55" s="6" t="s">
        <v>13</v>
      </c>
      <c r="E55" s="5" t="s">
        <v>45</v>
      </c>
      <c r="I55" s="24"/>
    </row>
    <row r="56" spans="1:16" x14ac:dyDescent="0.35">
      <c r="C56" s="5" t="s">
        <v>7</v>
      </c>
      <c r="D56" s="6" t="s">
        <v>13</v>
      </c>
      <c r="E56" s="5" t="s">
        <v>54</v>
      </c>
      <c r="I56" s="24"/>
    </row>
    <row r="57" spans="1:16" x14ac:dyDescent="0.35">
      <c r="I57" s="24"/>
      <c r="J57" s="8" t="s">
        <v>56</v>
      </c>
      <c r="K57" s="8"/>
      <c r="L57" s="8"/>
    </row>
    <row r="58" spans="1:16" ht="21" x14ac:dyDescent="0.35">
      <c r="A58" s="4"/>
      <c r="B58" s="4">
        <v>1</v>
      </c>
      <c r="C58" s="4"/>
      <c r="D58" s="7" t="s">
        <v>9</v>
      </c>
      <c r="E58" s="16" t="s">
        <v>55</v>
      </c>
      <c r="F58" s="9">
        <v>26</v>
      </c>
      <c r="G58" s="19">
        <v>64.400000000000006</v>
      </c>
      <c r="H58" s="11">
        <f>ROUND(ROUND(F58,2)*ROUND(G58,3),2)</f>
        <v>1674.4</v>
      </c>
      <c r="I58" s="24"/>
      <c r="J58" s="8">
        <v>1</v>
      </c>
      <c r="K58" s="8">
        <v>2</v>
      </c>
      <c r="L58" s="8" t="s">
        <v>57</v>
      </c>
    </row>
    <row r="59" spans="1:16" ht="31.5" x14ac:dyDescent="0.35">
      <c r="A59" s="4"/>
      <c r="B59" s="4">
        <v>2</v>
      </c>
      <c r="C59" s="4"/>
      <c r="D59" s="7" t="s">
        <v>18</v>
      </c>
      <c r="E59" s="16" t="s">
        <v>58</v>
      </c>
      <c r="F59" s="9">
        <v>19.5</v>
      </c>
      <c r="G59" s="19">
        <f>((2.65*3)+ ((4.75)*2)+((15.5)*2))*1.2</f>
        <v>58.14</v>
      </c>
      <c r="H59" s="11">
        <f>ROUND(ROUND(F59,2)*ROUND(G59,3),2)</f>
        <v>1133.73</v>
      </c>
      <c r="I59" s="24"/>
      <c r="J59" s="8">
        <f>4.75*2.65</f>
        <v>12.5875</v>
      </c>
      <c r="K59" s="8">
        <f>15.5*2.65</f>
        <v>41.074999999999996</v>
      </c>
      <c r="L59" s="8">
        <f>(SUM(J59:K59))*1.2</f>
        <v>64.394999999999996</v>
      </c>
    </row>
    <row r="60" spans="1:16" x14ac:dyDescent="0.35">
      <c r="E60" s="5" t="s">
        <v>12</v>
      </c>
      <c r="F60" s="5"/>
      <c r="G60" s="5"/>
      <c r="H60" s="12">
        <f>SUM(H58:H59)</f>
        <v>2808.13</v>
      </c>
      <c r="I60" s="24"/>
    </row>
    <row r="61" spans="1:16" x14ac:dyDescent="0.35">
      <c r="I61" s="24"/>
    </row>
    <row r="62" spans="1:16" x14ac:dyDescent="0.35">
      <c r="C62" s="5" t="s">
        <v>3</v>
      </c>
      <c r="D62" s="6" t="s">
        <v>4</v>
      </c>
      <c r="E62" s="5" t="s">
        <v>28</v>
      </c>
      <c r="I62" s="24"/>
    </row>
    <row r="63" spans="1:16" x14ac:dyDescent="0.35">
      <c r="C63" s="5" t="s">
        <v>5</v>
      </c>
      <c r="D63" s="6" t="s">
        <v>13</v>
      </c>
      <c r="E63" s="5" t="s">
        <v>45</v>
      </c>
      <c r="I63" s="24"/>
    </row>
    <row r="64" spans="1:16" x14ac:dyDescent="0.35">
      <c r="C64" s="5" t="s">
        <v>7</v>
      </c>
      <c r="D64" s="6" t="s">
        <v>15</v>
      </c>
      <c r="E64" s="5" t="s">
        <v>46</v>
      </c>
      <c r="I64" s="24"/>
    </row>
    <row r="65" spans="1:9" x14ac:dyDescent="0.35">
      <c r="I65" s="24"/>
    </row>
    <row r="66" spans="1:9" ht="49" customHeight="1" x14ac:dyDescent="0.35">
      <c r="A66" s="4"/>
      <c r="B66" s="4">
        <v>1</v>
      </c>
      <c r="C66" s="4"/>
      <c r="D66" s="7" t="s">
        <v>9</v>
      </c>
      <c r="E66" s="13" t="s">
        <v>62</v>
      </c>
      <c r="F66" s="9">
        <v>111.12</v>
      </c>
      <c r="G66" s="10">
        <v>64.400000000000006</v>
      </c>
      <c r="H66" s="11">
        <f>ROUND(ROUND(F66,2)*ROUND(G66,3),2)</f>
        <v>7156.13</v>
      </c>
      <c r="I66" s="24"/>
    </row>
    <row r="67" spans="1:9" ht="58.5" customHeight="1" x14ac:dyDescent="0.35">
      <c r="A67" s="8"/>
      <c r="B67" s="8">
        <v>2</v>
      </c>
      <c r="C67" s="8"/>
      <c r="D67" s="7" t="s">
        <v>18</v>
      </c>
      <c r="E67" s="13" t="s">
        <v>63</v>
      </c>
      <c r="F67" s="9">
        <v>104.25</v>
      </c>
      <c r="G67" s="10">
        <v>58.14</v>
      </c>
      <c r="H67" s="11">
        <f>ROUND(ROUND(F67,2)*ROUND(G67,3),2)</f>
        <v>6061.1</v>
      </c>
      <c r="I67" s="24"/>
    </row>
    <row r="68" spans="1:9" x14ac:dyDescent="0.35">
      <c r="E68" s="5" t="s">
        <v>12</v>
      </c>
      <c r="F68" s="5"/>
      <c r="G68" s="5"/>
      <c r="H68" s="12">
        <f>SUM(H66:H67)</f>
        <v>13217.23</v>
      </c>
      <c r="I68" s="24"/>
    </row>
    <row r="69" spans="1:9" x14ac:dyDescent="0.35">
      <c r="E69" s="5"/>
      <c r="F69" s="5"/>
      <c r="G69" s="5"/>
      <c r="H69" s="12"/>
      <c r="I69" s="24"/>
    </row>
    <row r="70" spans="1:9" x14ac:dyDescent="0.35">
      <c r="C70" s="5" t="s">
        <v>3</v>
      </c>
      <c r="D70" s="6" t="s">
        <v>4</v>
      </c>
      <c r="E70" s="5" t="s">
        <v>28</v>
      </c>
      <c r="I70" s="24"/>
    </row>
    <row r="71" spans="1:9" x14ac:dyDescent="0.35">
      <c r="C71" s="5" t="s">
        <v>5</v>
      </c>
      <c r="D71" s="6" t="s">
        <v>13</v>
      </c>
      <c r="E71" s="5" t="s">
        <v>45</v>
      </c>
      <c r="I71" s="24"/>
    </row>
    <row r="72" spans="1:9" x14ac:dyDescent="0.35">
      <c r="C72" s="5" t="s">
        <v>7</v>
      </c>
      <c r="D72" s="6" t="s">
        <v>17</v>
      </c>
      <c r="E72" s="5" t="s">
        <v>67</v>
      </c>
      <c r="I72" s="24"/>
    </row>
    <row r="73" spans="1:9" x14ac:dyDescent="0.35">
      <c r="I73" s="24"/>
    </row>
    <row r="74" spans="1:9" ht="79.5" customHeight="1" x14ac:dyDescent="0.35">
      <c r="A74" s="8"/>
      <c r="B74" s="8">
        <v>1</v>
      </c>
      <c r="C74" s="8"/>
      <c r="D74" s="7" t="s">
        <v>9</v>
      </c>
      <c r="E74" s="13" t="s">
        <v>66</v>
      </c>
      <c r="F74" s="9">
        <v>107.54</v>
      </c>
      <c r="G74" s="19">
        <f>(18.37+22.37+6.25)*1.2</f>
        <v>56.387999999999998</v>
      </c>
      <c r="H74" s="11">
        <f>ROUND(ROUND(F74,2)*ROUND(G74,3),2)</f>
        <v>6063.97</v>
      </c>
      <c r="I74" s="24"/>
    </row>
    <row r="75" spans="1:9" ht="49" customHeight="1" x14ac:dyDescent="0.35">
      <c r="A75" s="8"/>
      <c r="B75" s="8">
        <v>2</v>
      </c>
      <c r="C75" s="8"/>
      <c r="D75" s="7" t="s">
        <v>68</v>
      </c>
      <c r="E75" s="13" t="s">
        <v>71</v>
      </c>
      <c r="F75" s="9">
        <v>342</v>
      </c>
      <c r="G75" s="19">
        <f>((6.93*2.65)+(1.75*2.65))*1.2</f>
        <v>27.602399999999999</v>
      </c>
      <c r="H75" s="11">
        <f>ROUND(ROUND(F75,2)*ROUND(G75,3),2)</f>
        <v>9439.8799999999992</v>
      </c>
      <c r="I75" s="24"/>
    </row>
    <row r="76" spans="1:9" ht="42" customHeight="1" x14ac:dyDescent="0.35">
      <c r="A76" s="8"/>
      <c r="B76" s="8">
        <v>3</v>
      </c>
      <c r="C76" s="8"/>
      <c r="D76" s="7" t="s">
        <v>68</v>
      </c>
      <c r="E76" s="13" t="s">
        <v>73</v>
      </c>
      <c r="F76" s="9">
        <v>23.54</v>
      </c>
      <c r="G76" s="19">
        <f>((6.93+2.36+ 1.02+1.85+ 8.34+1.86)+ (2.65*3))*1.2</f>
        <v>36.372</v>
      </c>
      <c r="H76" s="11">
        <f>ROUND(ROUND(F76,2)*ROUND(G76,3),2)</f>
        <v>856.2</v>
      </c>
      <c r="I76" s="24"/>
    </row>
    <row r="77" spans="1:9" x14ac:dyDescent="0.35">
      <c r="E77" s="5" t="s">
        <v>12</v>
      </c>
      <c r="F77" s="5"/>
      <c r="G77" s="5"/>
      <c r="H77" s="12">
        <f>SUM(H74:H76)</f>
        <v>16360.05</v>
      </c>
      <c r="I77" s="24"/>
    </row>
    <row r="78" spans="1:9" x14ac:dyDescent="0.35">
      <c r="I78" s="24"/>
    </row>
    <row r="79" spans="1:9" x14ac:dyDescent="0.35">
      <c r="C79" s="5" t="s">
        <v>3</v>
      </c>
      <c r="D79" s="6" t="s">
        <v>4</v>
      </c>
      <c r="E79" s="5" t="s">
        <v>28</v>
      </c>
      <c r="I79" s="24"/>
    </row>
    <row r="80" spans="1:9" x14ac:dyDescent="0.35">
      <c r="C80" s="5" t="s">
        <v>5</v>
      </c>
      <c r="D80" s="6" t="s">
        <v>13</v>
      </c>
      <c r="E80" s="5" t="s">
        <v>45</v>
      </c>
      <c r="I80" s="24"/>
    </row>
    <row r="81" spans="1:9" x14ac:dyDescent="0.35">
      <c r="C81" s="5" t="s">
        <v>7</v>
      </c>
      <c r="D81" s="6" t="s">
        <v>16</v>
      </c>
      <c r="E81" s="5" t="s">
        <v>69</v>
      </c>
      <c r="I81" s="24"/>
    </row>
    <row r="82" spans="1:9" x14ac:dyDescent="0.35">
      <c r="I82" s="24"/>
    </row>
    <row r="83" spans="1:9" ht="35" customHeight="1" x14ac:dyDescent="0.35">
      <c r="A83" s="8"/>
      <c r="B83" s="8">
        <v>1</v>
      </c>
      <c r="C83" s="8"/>
      <c r="D83" s="7" t="s">
        <v>9</v>
      </c>
      <c r="E83" s="13" t="s">
        <v>72</v>
      </c>
      <c r="F83" s="9">
        <v>41</v>
      </c>
      <c r="G83" s="19">
        <f>((1.02*2.65)+( 1.75*2.65))*1.2</f>
        <v>8.8086000000000002</v>
      </c>
      <c r="H83" s="11">
        <f>ROUND(ROUND(F83,2)*ROUND(G83,3),2)</f>
        <v>361.17</v>
      </c>
      <c r="I83" s="24"/>
    </row>
    <row r="84" spans="1:9" ht="38.5" customHeight="1" x14ac:dyDescent="0.35">
      <c r="A84" s="8"/>
      <c r="B84" s="8">
        <v>2</v>
      </c>
      <c r="C84" s="8"/>
      <c r="D84" s="7" t="s">
        <v>68</v>
      </c>
      <c r="E84" s="13" t="s">
        <v>70</v>
      </c>
      <c r="F84" s="9">
        <v>25</v>
      </c>
      <c r="G84" s="19">
        <v>95.25</v>
      </c>
      <c r="H84" s="11">
        <f>ROUND(ROUND(F84,2)*ROUND(G84,3),2)</f>
        <v>2381.25</v>
      </c>
      <c r="I84" s="24"/>
    </row>
    <row r="85" spans="1:9" x14ac:dyDescent="0.35">
      <c r="E85" s="5" t="s">
        <v>12</v>
      </c>
      <c r="F85" s="5"/>
      <c r="G85" s="5"/>
      <c r="H85" s="12">
        <f>SUM(H83:H84)</f>
        <v>2742.42</v>
      </c>
      <c r="I85" s="24"/>
    </row>
    <row r="86" spans="1:9" x14ac:dyDescent="0.35">
      <c r="E86" s="5"/>
      <c r="F86" s="5"/>
      <c r="G86" s="5"/>
      <c r="H86" s="12"/>
      <c r="I86" s="24"/>
    </row>
    <row r="87" spans="1:9" x14ac:dyDescent="0.35">
      <c r="C87" s="5" t="s">
        <v>3</v>
      </c>
      <c r="D87" s="6" t="s">
        <v>4</v>
      </c>
      <c r="E87" s="5" t="s">
        <v>28</v>
      </c>
      <c r="I87" s="24"/>
    </row>
    <row r="88" spans="1:9" x14ac:dyDescent="0.35">
      <c r="C88" s="5" t="s">
        <v>5</v>
      </c>
      <c r="D88" s="6" t="s">
        <v>13</v>
      </c>
      <c r="E88" s="5" t="s">
        <v>45</v>
      </c>
      <c r="I88" s="24"/>
    </row>
    <row r="89" spans="1:9" x14ac:dyDescent="0.35">
      <c r="C89" s="5" t="s">
        <v>7</v>
      </c>
      <c r="D89" s="6" t="s">
        <v>19</v>
      </c>
      <c r="E89" s="5" t="s">
        <v>75</v>
      </c>
      <c r="I89" s="24"/>
    </row>
    <row r="90" spans="1:9" x14ac:dyDescent="0.35">
      <c r="I90" s="24"/>
    </row>
    <row r="91" spans="1:9" ht="35" customHeight="1" x14ac:dyDescent="0.35">
      <c r="A91" s="8"/>
      <c r="B91" s="8">
        <v>1</v>
      </c>
      <c r="C91" s="8"/>
      <c r="D91" s="7" t="s">
        <v>18</v>
      </c>
      <c r="E91" s="13" t="s">
        <v>76</v>
      </c>
      <c r="F91" s="9">
        <v>284</v>
      </c>
      <c r="G91" s="10">
        <f>(15.5+ 2.36+1.2)*1.2</f>
        <v>22.871999999999996</v>
      </c>
      <c r="H91" s="11">
        <f>ROUND(ROUND(F91,2)*ROUND(G91,3),2)</f>
        <v>6495.65</v>
      </c>
      <c r="I91" s="24"/>
    </row>
    <row r="92" spans="1:9" ht="29.5" customHeight="1" x14ac:dyDescent="0.35">
      <c r="A92" s="8"/>
      <c r="B92" s="8">
        <v>2</v>
      </c>
      <c r="C92" s="8"/>
      <c r="D92" s="7" t="s">
        <v>18</v>
      </c>
      <c r="E92" s="13" t="s">
        <v>77</v>
      </c>
      <c r="F92" s="9">
        <v>11</v>
      </c>
      <c r="G92" s="10">
        <f>((4.75*4)+ (8.34*4))*1.2</f>
        <v>62.831999999999994</v>
      </c>
      <c r="H92" s="11">
        <f>ROUND(ROUND(F92,2)*ROUND(G92,3),2)</f>
        <v>691.15</v>
      </c>
      <c r="I92" s="24"/>
    </row>
    <row r="93" spans="1:9" x14ac:dyDescent="0.35">
      <c r="E93" s="5" t="s">
        <v>12</v>
      </c>
      <c r="F93" s="5"/>
      <c r="G93" s="5"/>
      <c r="H93" s="12">
        <f>SUM(H91:H92)</f>
        <v>7186.7999999999993</v>
      </c>
      <c r="I93" s="24"/>
    </row>
    <row r="94" spans="1:9" x14ac:dyDescent="0.35">
      <c r="E94" s="5"/>
      <c r="F94" s="5"/>
      <c r="G94" s="5"/>
      <c r="H94" s="12"/>
      <c r="I94" s="24"/>
    </row>
    <row r="95" spans="1:9" x14ac:dyDescent="0.35">
      <c r="C95" s="5" t="s">
        <v>3</v>
      </c>
      <c r="D95" s="6" t="s">
        <v>4</v>
      </c>
      <c r="E95" s="5" t="s">
        <v>28</v>
      </c>
      <c r="I95" s="24"/>
    </row>
    <row r="96" spans="1:9" x14ac:dyDescent="0.35">
      <c r="C96" s="5" t="s">
        <v>5</v>
      </c>
      <c r="D96" s="6" t="s">
        <v>15</v>
      </c>
      <c r="E96" s="5" t="s">
        <v>59</v>
      </c>
      <c r="I96" s="24"/>
    </row>
    <row r="97" spans="1:9" x14ac:dyDescent="0.35">
      <c r="C97" s="5" t="s">
        <v>7</v>
      </c>
      <c r="D97" s="6" t="s">
        <v>4</v>
      </c>
      <c r="E97" s="5" t="s">
        <v>60</v>
      </c>
      <c r="I97" s="24"/>
    </row>
    <row r="98" spans="1:9" x14ac:dyDescent="0.35">
      <c r="I98" s="24"/>
    </row>
    <row r="99" spans="1:9" ht="22" x14ac:dyDescent="0.35">
      <c r="A99" s="4"/>
      <c r="B99" s="4">
        <v>1</v>
      </c>
      <c r="C99" s="4"/>
      <c r="D99" s="7" t="s">
        <v>9</v>
      </c>
      <c r="E99" s="13" t="s">
        <v>78</v>
      </c>
      <c r="F99" s="9">
        <v>49</v>
      </c>
      <c r="G99" s="19">
        <v>95.251000000000005</v>
      </c>
      <c r="H99" s="11">
        <f t="shared" ref="H99:H109" si="8">ROUND(ROUND(F99,2)*ROUND(G99,3),2)</f>
        <v>4667.3</v>
      </c>
      <c r="I99" s="24"/>
    </row>
    <row r="100" spans="1:9" ht="22" x14ac:dyDescent="0.35">
      <c r="A100" s="4"/>
      <c r="B100" s="4">
        <v>2</v>
      </c>
      <c r="C100" s="4"/>
      <c r="D100" s="7" t="s">
        <v>11</v>
      </c>
      <c r="E100" s="13" t="s">
        <v>74</v>
      </c>
      <c r="F100" s="9">
        <v>175</v>
      </c>
      <c r="G100" s="19">
        <v>1</v>
      </c>
      <c r="H100" s="11">
        <f t="shared" si="8"/>
        <v>175</v>
      </c>
      <c r="I100" s="24"/>
    </row>
    <row r="101" spans="1:9" ht="32.5" x14ac:dyDescent="0.35">
      <c r="A101" s="4"/>
      <c r="B101" s="4">
        <v>3</v>
      </c>
      <c r="C101" s="4"/>
      <c r="D101" s="7" t="s">
        <v>9</v>
      </c>
      <c r="E101" s="13" t="s">
        <v>61</v>
      </c>
      <c r="F101" s="9">
        <v>19</v>
      </c>
      <c r="G101" s="19">
        <v>95.251000000000005</v>
      </c>
      <c r="H101" s="11">
        <f t="shared" si="8"/>
        <v>1809.77</v>
      </c>
      <c r="I101" s="24"/>
    </row>
    <row r="102" spans="1:9" x14ac:dyDescent="0.35">
      <c r="E102" s="5" t="s">
        <v>12</v>
      </c>
      <c r="F102" s="5"/>
      <c r="G102" s="5"/>
      <c r="H102" s="12">
        <f>SUM(H99:H101)</f>
        <v>6652.07</v>
      </c>
      <c r="I102" s="24"/>
    </row>
    <row r="103" spans="1:9" x14ac:dyDescent="0.35">
      <c r="I103" s="24"/>
    </row>
    <row r="104" spans="1:9" x14ac:dyDescent="0.35">
      <c r="C104" s="5" t="s">
        <v>3</v>
      </c>
      <c r="D104" s="6" t="s">
        <v>4</v>
      </c>
      <c r="E104" s="5" t="s">
        <v>28</v>
      </c>
      <c r="I104" s="24"/>
    </row>
    <row r="105" spans="1:9" x14ac:dyDescent="0.35">
      <c r="C105" s="5" t="s">
        <v>5</v>
      </c>
      <c r="D105" s="6" t="s">
        <v>15</v>
      </c>
      <c r="E105" s="5" t="s">
        <v>59</v>
      </c>
      <c r="I105" s="24"/>
    </row>
    <row r="106" spans="1:9" x14ac:dyDescent="0.35">
      <c r="C106" s="5" t="s">
        <v>7</v>
      </c>
      <c r="D106" s="6" t="s">
        <v>13</v>
      </c>
      <c r="E106" s="5" t="s">
        <v>65</v>
      </c>
      <c r="I106" s="24"/>
    </row>
    <row r="107" spans="1:9" x14ac:dyDescent="0.35">
      <c r="I107" s="24"/>
    </row>
    <row r="108" spans="1:9" ht="43" x14ac:dyDescent="0.35">
      <c r="A108" s="8"/>
      <c r="B108" s="8">
        <v>1</v>
      </c>
      <c r="C108" s="8"/>
      <c r="D108" s="7" t="s">
        <v>9</v>
      </c>
      <c r="E108" s="13" t="s">
        <v>64</v>
      </c>
      <c r="F108" s="9">
        <v>105</v>
      </c>
      <c r="G108" s="19">
        <v>95.251000000000005</v>
      </c>
      <c r="H108" s="11">
        <f t="shared" ref="H108" si="9">ROUND(ROUND(F108,2)*ROUND(G108,3),2)</f>
        <v>10001.36</v>
      </c>
      <c r="I108" s="24"/>
    </row>
    <row r="109" spans="1:9" ht="22" x14ac:dyDescent="0.35">
      <c r="A109" s="4"/>
      <c r="B109" s="4">
        <v>2</v>
      </c>
      <c r="C109" s="4"/>
      <c r="D109" s="7" t="s">
        <v>9</v>
      </c>
      <c r="E109" s="13" t="s">
        <v>82</v>
      </c>
      <c r="F109" s="9">
        <v>1750</v>
      </c>
      <c r="G109" s="19">
        <v>1</v>
      </c>
      <c r="H109" s="11">
        <f t="shared" si="8"/>
        <v>1750</v>
      </c>
      <c r="I109" s="24"/>
    </row>
    <row r="110" spans="1:9" x14ac:dyDescent="0.35">
      <c r="E110" s="5" t="s">
        <v>12</v>
      </c>
      <c r="F110" s="5"/>
      <c r="G110" s="5"/>
      <c r="H110" s="12">
        <f>SUM(H108:H109)</f>
        <v>11751.36</v>
      </c>
      <c r="I110" s="24"/>
    </row>
    <row r="111" spans="1:9" x14ac:dyDescent="0.35">
      <c r="I111" s="24"/>
    </row>
    <row r="112" spans="1:9" x14ac:dyDescent="0.35">
      <c r="C112" s="5" t="s">
        <v>3</v>
      </c>
      <c r="D112" s="6" t="s">
        <v>4</v>
      </c>
      <c r="E112" s="5" t="s">
        <v>28</v>
      </c>
      <c r="I112" s="24"/>
    </row>
    <row r="113" spans="1:9" x14ac:dyDescent="0.35">
      <c r="C113" s="5" t="s">
        <v>5</v>
      </c>
      <c r="D113" s="6" t="s">
        <v>17</v>
      </c>
      <c r="E113" s="5" t="s">
        <v>80</v>
      </c>
      <c r="I113" s="24"/>
    </row>
    <row r="114" spans="1:9" x14ac:dyDescent="0.35">
      <c r="C114" s="5" t="s">
        <v>7</v>
      </c>
      <c r="D114" s="6" t="s">
        <v>4</v>
      </c>
      <c r="E114" s="5" t="s">
        <v>84</v>
      </c>
      <c r="I114" s="24"/>
    </row>
    <row r="115" spans="1:9" x14ac:dyDescent="0.35">
      <c r="I115" s="24"/>
    </row>
    <row r="116" spans="1:9" ht="90.5" customHeight="1" x14ac:dyDescent="0.35">
      <c r="A116" s="4"/>
      <c r="B116" s="4">
        <v>1</v>
      </c>
      <c r="C116" s="4"/>
      <c r="D116" s="7" t="s">
        <v>10</v>
      </c>
      <c r="E116" s="13" t="s">
        <v>79</v>
      </c>
      <c r="F116" s="9">
        <v>454</v>
      </c>
      <c r="G116" s="19">
        <v>15</v>
      </c>
      <c r="H116" s="11">
        <f t="shared" ref="H116" si="10">ROUND(ROUND(F116,2)*ROUND(G116,3),2)</f>
        <v>6810</v>
      </c>
      <c r="I116" s="24"/>
    </row>
    <row r="117" spans="1:9" x14ac:dyDescent="0.35">
      <c r="E117" s="5" t="s">
        <v>12</v>
      </c>
      <c r="F117" s="5"/>
      <c r="G117" s="5"/>
      <c r="H117" s="12">
        <f>SUM(H116:H116)</f>
        <v>6810</v>
      </c>
      <c r="I117" s="24"/>
    </row>
    <row r="118" spans="1:9" x14ac:dyDescent="0.35">
      <c r="E118" s="5"/>
      <c r="F118" s="5"/>
      <c r="G118" s="5"/>
      <c r="H118" s="12"/>
      <c r="I118" s="24"/>
    </row>
    <row r="119" spans="1:9" x14ac:dyDescent="0.35">
      <c r="C119" s="5" t="s">
        <v>3</v>
      </c>
      <c r="D119" s="6" t="s">
        <v>4</v>
      </c>
      <c r="E119" s="5" t="s">
        <v>28</v>
      </c>
      <c r="I119" s="24"/>
    </row>
    <row r="120" spans="1:9" x14ac:dyDescent="0.35">
      <c r="C120" s="5" t="s">
        <v>5</v>
      </c>
      <c r="D120" s="6" t="s">
        <v>17</v>
      </c>
      <c r="E120" s="5" t="s">
        <v>80</v>
      </c>
      <c r="I120" s="24"/>
    </row>
    <row r="121" spans="1:9" x14ac:dyDescent="0.35">
      <c r="C121" s="5" t="s">
        <v>7</v>
      </c>
      <c r="D121" s="6" t="s">
        <v>13</v>
      </c>
      <c r="E121" s="5" t="s">
        <v>81</v>
      </c>
      <c r="I121" s="24"/>
    </row>
    <row r="122" spans="1:9" x14ac:dyDescent="0.35">
      <c r="I122" s="24"/>
    </row>
    <row r="123" spans="1:9" ht="34" customHeight="1" x14ac:dyDescent="0.35">
      <c r="A123" s="8"/>
      <c r="B123" s="8">
        <v>1</v>
      </c>
      <c r="C123" s="8"/>
      <c r="D123" s="7" t="s">
        <v>11</v>
      </c>
      <c r="E123" s="13" t="s">
        <v>83</v>
      </c>
      <c r="F123" s="9">
        <v>79</v>
      </c>
      <c r="G123" s="10">
        <v>1</v>
      </c>
      <c r="H123" s="11">
        <f t="shared" ref="H123" si="11">ROUND(ROUND(F123,2)*ROUND(G123,3),2)</f>
        <v>79</v>
      </c>
      <c r="I123" s="24"/>
    </row>
    <row r="124" spans="1:9" ht="21.5" customHeight="1" x14ac:dyDescent="0.35">
      <c r="A124" s="14"/>
      <c r="B124" s="14">
        <v>1</v>
      </c>
      <c r="C124" s="14"/>
      <c r="D124" s="7" t="s">
        <v>11</v>
      </c>
      <c r="E124" s="13" t="s">
        <v>94</v>
      </c>
      <c r="F124" s="9">
        <v>100</v>
      </c>
      <c r="G124" s="10">
        <v>1</v>
      </c>
      <c r="H124" s="11">
        <f t="shared" ref="H124" si="12">ROUND(ROUND(F124,2)*ROUND(G124,3),2)</f>
        <v>100</v>
      </c>
      <c r="I124" s="24"/>
    </row>
    <row r="125" spans="1:9" x14ac:dyDescent="0.35">
      <c r="E125" s="5" t="s">
        <v>12</v>
      </c>
      <c r="F125" s="5"/>
      <c r="G125" s="5"/>
      <c r="H125" s="12">
        <f>SUM(H123:H124)</f>
        <v>179</v>
      </c>
      <c r="I125" s="24"/>
    </row>
    <row r="126" spans="1:9" x14ac:dyDescent="0.35">
      <c r="I126" s="24"/>
    </row>
    <row r="127" spans="1:9" x14ac:dyDescent="0.35">
      <c r="C127" s="5" t="s">
        <v>3</v>
      </c>
      <c r="D127" s="6" t="s">
        <v>4</v>
      </c>
      <c r="E127" s="5" t="s">
        <v>28</v>
      </c>
      <c r="I127" s="24"/>
    </row>
    <row r="128" spans="1:9" x14ac:dyDescent="0.35">
      <c r="C128" s="5" t="s">
        <v>5</v>
      </c>
      <c r="D128" s="6" t="s">
        <v>17</v>
      </c>
      <c r="E128" s="5" t="s">
        <v>80</v>
      </c>
      <c r="I128" s="24"/>
    </row>
    <row r="129" spans="1:9" x14ac:dyDescent="0.35">
      <c r="C129" s="5" t="s">
        <v>7</v>
      </c>
      <c r="D129" s="6" t="s">
        <v>13</v>
      </c>
      <c r="E129" s="5" t="s">
        <v>85</v>
      </c>
      <c r="I129" s="24"/>
    </row>
    <row r="130" spans="1:9" x14ac:dyDescent="0.35">
      <c r="I130" s="24"/>
    </row>
    <row r="131" spans="1:9" ht="34" customHeight="1" x14ac:dyDescent="0.35">
      <c r="A131" s="8"/>
      <c r="B131" s="8">
        <v>1</v>
      </c>
      <c r="C131" s="8"/>
      <c r="D131" s="7" t="s">
        <v>11</v>
      </c>
      <c r="E131" s="13" t="s">
        <v>86</v>
      </c>
      <c r="F131" s="9">
        <v>200</v>
      </c>
      <c r="G131" s="10">
        <v>1</v>
      </c>
      <c r="H131" s="11">
        <f t="shared" ref="H131" si="13">ROUND(ROUND(F131,2)*ROUND(G131,3),2)</f>
        <v>200</v>
      </c>
      <c r="I131" s="24"/>
    </row>
    <row r="132" spans="1:9" ht="14" customHeight="1" x14ac:dyDescent="0.35">
      <c r="A132" s="14"/>
      <c r="B132" s="14">
        <v>1</v>
      </c>
      <c r="C132" s="14"/>
      <c r="D132" s="7" t="s">
        <v>11</v>
      </c>
      <c r="E132" s="13" t="s">
        <v>95</v>
      </c>
      <c r="F132" s="9">
        <v>200</v>
      </c>
      <c r="G132" s="10">
        <v>1</v>
      </c>
      <c r="H132" s="11">
        <f t="shared" ref="H132" si="14">ROUND(ROUND(F132,2)*ROUND(G132,3),2)</f>
        <v>200</v>
      </c>
      <c r="I132" s="24"/>
    </row>
    <row r="133" spans="1:9" x14ac:dyDescent="0.35">
      <c r="E133" s="5" t="s">
        <v>12</v>
      </c>
      <c r="F133" s="5"/>
      <c r="G133" s="5"/>
      <c r="H133" s="12">
        <f>SUM(H131:H132)</f>
        <v>400</v>
      </c>
      <c r="I133" s="24"/>
    </row>
    <row r="134" spans="1:9" x14ac:dyDescent="0.35">
      <c r="I134" s="24"/>
    </row>
    <row r="135" spans="1:9" x14ac:dyDescent="0.35">
      <c r="A135" s="3"/>
      <c r="B135" s="3"/>
      <c r="C135" s="3"/>
      <c r="D135" s="3"/>
      <c r="E135" s="2" t="s">
        <v>20</v>
      </c>
      <c r="F135" s="3"/>
      <c r="G135" s="3"/>
      <c r="H135" s="1">
        <f>SUM(H5:H134)/2</f>
        <v>98491.569999999978</v>
      </c>
      <c r="I135" s="24"/>
    </row>
    <row r="136" spans="1:9" x14ac:dyDescent="0.35">
      <c r="E136" t="s">
        <v>21</v>
      </c>
      <c r="H136">
        <f>ROUND(H135*0.06,2)</f>
        <v>5909.49</v>
      </c>
      <c r="I136" s="24"/>
    </row>
    <row r="137" spans="1:9" x14ac:dyDescent="0.35">
      <c r="E137" t="s">
        <v>22</v>
      </c>
      <c r="H137">
        <f>ROUND(H135*0.13,2)</f>
        <v>12803.9</v>
      </c>
      <c r="I137" s="24"/>
    </row>
    <row r="138" spans="1:9" x14ac:dyDescent="0.35">
      <c r="I138" s="24"/>
    </row>
    <row r="139" spans="1:9" ht="15" thickBot="1" x14ac:dyDescent="0.4">
      <c r="A139" s="3"/>
      <c r="B139" s="3"/>
      <c r="C139" s="3"/>
      <c r="D139" s="3"/>
      <c r="E139" s="2" t="s">
        <v>23</v>
      </c>
      <c r="F139" s="3"/>
      <c r="G139" s="3"/>
      <c r="H139" s="29">
        <f>SUM(H135:H137)</f>
        <v>117204.95999999998</v>
      </c>
      <c r="I139" s="25"/>
    </row>
    <row r="140" spans="1:9" x14ac:dyDescent="0.35">
      <c r="E140" s="28" t="s">
        <v>98</v>
      </c>
      <c r="F140" s="28"/>
      <c r="G140" s="28"/>
      <c r="H140" s="28"/>
    </row>
  </sheetData>
  <mergeCells count="2">
    <mergeCell ref="E140:H140"/>
    <mergeCell ref="C2:H2"/>
  </mergeCells>
  <pageMargins left="0.75" right="0.75" top="0.75" bottom="0.5" header="0.5" footer="0.7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2b26a81-814c-4880-927f-7885a6c7c041" xsi:nil="true"/>
    <lcf76f155ced4ddcb4097134ff3c332f xmlns="d5a4a580-c845-4927-8521-248f803a073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BB497A111279B43B3EC30D12FF3BD68" ma:contentTypeVersion="18" ma:contentTypeDescription="Crear nuevo documento." ma:contentTypeScope="" ma:versionID="dc46d7fe19b6778f4ca472bd8c66d82b">
  <xsd:schema xmlns:xsd="http://www.w3.org/2001/XMLSchema" xmlns:xs="http://www.w3.org/2001/XMLSchema" xmlns:p="http://schemas.microsoft.com/office/2006/metadata/properties" xmlns:ns2="d5a4a580-c845-4927-8521-248f803a0732" xmlns:ns3="f2b26a81-814c-4880-927f-7885a6c7c041" targetNamespace="http://schemas.microsoft.com/office/2006/metadata/properties" ma:root="true" ma:fieldsID="4518e75762b9b0a37f7a8ae7ed1caf3f" ns2:_="" ns3:_="">
    <xsd:import namespace="d5a4a580-c845-4927-8521-248f803a0732"/>
    <xsd:import namespace="f2b26a81-814c-4880-927f-7885a6c7c0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4a580-c845-4927-8521-248f803a07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d06f4ccd-b007-4f0d-906a-d695ad2cd5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b26a81-814c-4880-927f-7885a6c7c04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7170ee3-79ea-4a36-b89b-725c3cb6d72e}" ma:internalName="TaxCatchAll" ma:showField="CatchAllData" ma:web="f2b26a81-814c-4880-927f-7885a6c7c04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54F189-DF8A-4028-BE66-4869D531E6DE}">
  <ds:schemaRefs>
    <ds:schemaRef ds:uri="http://schemas.microsoft.com/sharepoint/v3/contenttype/forms"/>
  </ds:schemaRefs>
</ds:datastoreItem>
</file>

<file path=customXml/itemProps2.xml><?xml version="1.0" encoding="utf-8"?>
<ds:datastoreItem xmlns:ds="http://schemas.openxmlformats.org/officeDocument/2006/customXml" ds:itemID="{70C38822-7DE8-44A2-94B9-243950FD93DC}">
  <ds:schemaRefs>
    <ds:schemaRef ds:uri="http://purl.org/dc/elements/1.1/"/>
    <ds:schemaRef ds:uri="http://schemas.microsoft.com/office/2006/metadata/properties"/>
    <ds:schemaRef ds:uri="d5a4a580-c845-4927-8521-248f803a0732"/>
    <ds:schemaRef ds:uri="f2b26a81-814c-4880-927f-7885a6c7c04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ECEF233-3F05-4B5A-AAFE-727310AC7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4a580-c845-4927-8521-248f803a0732"/>
    <ds:schemaRef ds:uri="f2b26a81-814c-4880-927f-7885a6c7c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Escribano, Susana</dc:creator>
  <cp:lastModifiedBy>Blasi Rovira, Maria</cp:lastModifiedBy>
  <dcterms:created xsi:type="dcterms:W3CDTF">2024-11-11T14:52:20Z</dcterms:created>
  <dcterms:modified xsi:type="dcterms:W3CDTF">2025-09-20T06:09:15Z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0x010100FBB497A111279B43B3EC30D12FF3BD68</vt:lpwstr>
  </property>
</Properties>
</file>