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8253\Srv Contratacio i Convenis\CONTRACTES\2025\SIMPLIFICATS ABREUJATS\988 Desinfecció documental\DOCUMENTS PSCP\"/>
    </mc:Choice>
  </mc:AlternateContent>
  <bookViews>
    <workbookView xWindow="28680" yWindow="-120" windowWidth="29040" windowHeight="15840"/>
  </bookViews>
  <sheets>
    <sheet name="Previsio_credit" sheetId="3" r:id="rId1"/>
  </sheets>
  <definedNames>
    <definedName name="_xlnm._FilterDatabase" localSheetId="0" hidden="1">Previsio_credit!$A$1:$F$27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" l="1"/>
  <c r="C32" i="3"/>
  <c r="C31" i="3"/>
  <c r="D31" i="3"/>
  <c r="E30" i="3"/>
  <c r="D30" i="3"/>
  <c r="C30" i="3"/>
  <c r="L6" i="3"/>
  <c r="L5" i="3"/>
  <c r="L4" i="3"/>
  <c r="L3" i="3"/>
  <c r="L2" i="3"/>
  <c r="L1" i="3"/>
  <c r="E31" i="3"/>
  <c r="E32" i="3"/>
  <c r="E33" i="3"/>
  <c r="D32" i="3"/>
  <c r="L10" i="3"/>
  <c r="N19" i="3"/>
  <c r="N27" i="3"/>
  <c r="L12" i="3"/>
  <c r="O18" i="3"/>
  <c r="M18" i="3"/>
  <c r="O17" i="3"/>
  <c r="M17" i="3"/>
  <c r="O16" i="3"/>
  <c r="M16" i="3"/>
  <c r="D33" i="3" l="1"/>
  <c r="C33" i="3"/>
  <c r="C27" i="3"/>
  <c r="D26" i="3"/>
  <c r="F26" i="3" s="1"/>
  <c r="F25" i="3"/>
  <c r="D25" i="3"/>
  <c r="F24" i="3"/>
  <c r="D24" i="3"/>
  <c r="D23" i="3"/>
  <c r="F23" i="3" s="1"/>
  <c r="L23" i="3" s="1"/>
  <c r="D22" i="3"/>
  <c r="E22" i="3" s="1"/>
  <c r="D21" i="3"/>
  <c r="E21" i="3" s="1"/>
  <c r="D20" i="3"/>
  <c r="E20" i="3" s="1"/>
  <c r="D19" i="3"/>
  <c r="E19" i="3" s="1"/>
  <c r="F18" i="3"/>
  <c r="D18" i="3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L25" i="3" s="1"/>
  <c r="D11" i="3"/>
  <c r="F11" i="3" s="1"/>
  <c r="D10" i="3"/>
  <c r="F10" i="3" s="1"/>
  <c r="L24" i="3" s="1"/>
  <c r="D9" i="3"/>
  <c r="E9" i="3" s="1"/>
  <c r="E8" i="3"/>
  <c r="D8" i="3"/>
  <c r="D7" i="3"/>
  <c r="E7" i="3" s="1"/>
  <c r="D6" i="3"/>
  <c r="E6" i="3" s="1"/>
  <c r="L11" i="3"/>
  <c r="D5" i="3"/>
  <c r="E5" i="3" s="1"/>
  <c r="D4" i="3"/>
  <c r="E4" i="3" s="1"/>
  <c r="L17" i="3" s="1"/>
  <c r="I11" i="3" s="1"/>
  <c r="L9" i="3"/>
  <c r="D3" i="3"/>
  <c r="E3" i="3" s="1"/>
  <c r="L8" i="3"/>
  <c r="D2" i="3"/>
  <c r="E2" i="3" s="1"/>
  <c r="L7" i="3"/>
  <c r="L18" i="3" l="1"/>
  <c r="L19" i="3" s="1"/>
  <c r="O25" i="3"/>
  <c r="M25" i="3"/>
  <c r="L16" i="3"/>
  <c r="I10" i="3" s="1"/>
  <c r="E27" i="3"/>
  <c r="O24" i="3"/>
  <c r="M24" i="3"/>
  <c r="M23" i="3"/>
  <c r="O23" i="3"/>
  <c r="I9" i="3"/>
  <c r="L26" i="3"/>
  <c r="D27" i="3"/>
  <c r="F27" i="3"/>
  <c r="I17" i="3" s="1"/>
  <c r="M15" i="3" l="1"/>
  <c r="M19" i="3" s="1"/>
  <c r="O15" i="3"/>
  <c r="O19" i="3" s="1"/>
  <c r="O26" i="3"/>
  <c r="O27" i="3" s="1"/>
  <c r="M26" i="3"/>
  <c r="M27" i="3" s="1"/>
  <c r="I12" i="3"/>
  <c r="I13" i="3" s="1"/>
  <c r="I16" i="3"/>
  <c r="I18" i="3" s="1"/>
  <c r="L27" i="3"/>
</calcChain>
</file>

<file path=xl/sharedStrings.xml><?xml version="1.0" encoding="utf-8"?>
<sst xmlns="http://schemas.openxmlformats.org/spreadsheetml/2006/main" count="114" uniqueCount="52">
  <si>
    <t>Concepte</t>
  </si>
  <si>
    <t>Aspiració, neteja i desinfecció</t>
  </si>
  <si>
    <t>Cultius</t>
  </si>
  <si>
    <t>Descripció</t>
  </si>
  <si>
    <t xml:space="preserve">Número de capes </t>
  </si>
  <si>
    <t>Preu sense IVA</t>
  </si>
  <si>
    <t>Pspst Contracte</t>
  </si>
  <si>
    <t>Pspst Prorroga</t>
  </si>
  <si>
    <t>Preu unitari</t>
  </si>
  <si>
    <t>cultius contracte</t>
  </si>
  <si>
    <t>Capses del CADA amb fongs</t>
  </si>
  <si>
    <t>Transport fora Barcelona</t>
  </si>
  <si>
    <t>Transport Barcelona</t>
  </si>
  <si>
    <t>desinfecció contracte</t>
  </si>
  <si>
    <t>Cultius (1r cultiu)</t>
  </si>
  <si>
    <t>cultius prorroga</t>
  </si>
  <si>
    <t>desinfecció prorroga</t>
  </si>
  <si>
    <t>Cultius (2n cultiu)</t>
  </si>
  <si>
    <t>cultius tot</t>
  </si>
  <si>
    <t>Dr Roux dipòsit S16 (Prevenció d'incendis)</t>
  </si>
  <si>
    <t>desinfecció tot</t>
  </si>
  <si>
    <t>Concepte VEC</t>
  </si>
  <si>
    <t>Total despesa</t>
  </si>
  <si>
    <t>Concepte Pressupost màxim de licitació</t>
  </si>
  <si>
    <t>OC de la Terra Alta</t>
  </si>
  <si>
    <t>Total</t>
  </si>
  <si>
    <t>OC de la Terra Alta (totes les capses)</t>
  </si>
  <si>
    <t>ST Lleida altell</t>
  </si>
  <si>
    <t xml:space="preserve">Pressupost màxim de licitació </t>
  </si>
  <si>
    <t>Concepte Pressupost prorroga</t>
  </si>
  <si>
    <t>IVA</t>
  </si>
  <si>
    <t>IVA arrodonit</t>
  </si>
  <si>
    <t>Total amb IVA</t>
  </si>
  <si>
    <t>Pressupost prorroga</t>
  </si>
  <si>
    <t>Valor estimat del VEC</t>
  </si>
  <si>
    <t>Imprevistos 1</t>
  </si>
  <si>
    <t>Imprevistos 2</t>
  </si>
  <si>
    <t>Primer pressupost</t>
  </si>
  <si>
    <t>Total unitats transp Bcn</t>
  </si>
  <si>
    <t>Total unitats transp fora Bcn</t>
  </si>
  <si>
    <t>Total unitats aspiració, neteja i desinfecció</t>
  </si>
  <si>
    <t>Total unitats Cultius</t>
  </si>
  <si>
    <t>Prorroga</t>
  </si>
  <si>
    <t>Tot</t>
  </si>
  <si>
    <t>transport Bcn contracte</t>
  </si>
  <si>
    <t>transport Bcn prorroga</t>
  </si>
  <si>
    <t>transport fora Bcn contracte</t>
  </si>
  <si>
    <t>transport fora Bcn prorroga</t>
  </si>
  <si>
    <t>transport Bcn tot</t>
  </si>
  <si>
    <t>transport fora Bcn tot</t>
  </si>
  <si>
    <t>Contracte 2025: CADA; Dr Roux; imprevistos 1</t>
  </si>
  <si>
    <t>Prorroga: OC Terra alta; Lleida; Imprevistos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</si>
</sst>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1" fillId="2" borderId="1" xfId="0" applyFont="1" applyFill="1" applyBorder="1"/>
    <xf numFmtId="0" fontId="1" fillId="2" borderId="0" xfId="0" applyFont="1" applyFill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5" xfId="0" applyBorder="1"/>
    <xf numFmtId="0" fontId="2" fillId="5" borderId="6" xfId="0" applyFont="1" applyFill="1" applyBorder="1"/>
    <xf numFmtId="0" fontId="0" fillId="5" borderId="7" xfId="0" applyFill="1" applyBorder="1"/>
    <xf numFmtId="0" fontId="2" fillId="5" borderId="1" xfId="0" applyFont="1" applyFill="1" applyBorder="1"/>
    <xf numFmtId="0" fontId="3" fillId="4" borderId="1" xfId="0" applyFont="1" applyFill="1" applyBorder="1"/>
    <xf numFmtId="0" fontId="3" fillId="3" borderId="1" xfId="0" applyFont="1" applyFill="1" applyBorder="1"/>
    <xf numFmtId="0" fontId="3" fillId="0" borderId="1" xfId="0" applyFont="1" applyFill="1" applyBorder="1"/>
    <xf numFmtId="0" fontId="3" fillId="0" borderId="1" xfId="0" applyFont="1" applyBorder="1"/>
    <xf numFmtId="0" fontId="0" fillId="0" borderId="0" xfId="0" applyBorder="1"/>
    <xf numFmtId="0" fontId="0" fillId="0" borderId="8" xfId="0" applyFill="1" applyBorder="1"/>
    <xf numFmtId="4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4" fontId="0" fillId="0" borderId="0" xfId="0" applyNumberFormat="1" applyFill="1" applyBorder="1"/>
    <xf numFmtId="0" fontId="2" fillId="0" borderId="0" xfId="0" applyFont="1" applyFill="1" applyBorder="1"/>
    <xf numFmtId="0" fontId="1" fillId="2" borderId="9" xfId="0" applyFont="1" applyFill="1" applyBorder="1"/>
    <xf numFmtId="0" fontId="0" fillId="0" borderId="10" xfId="0" applyBorder="1"/>
    <xf numFmtId="0" fontId="0" fillId="5" borderId="11" xfId="0" applyFill="1" applyBorder="1"/>
    <xf numFmtId="0" fontId="0" fillId="4" borderId="2" xfId="0" applyFill="1" applyBorder="1"/>
    <xf numFmtId="0" fontId="0" fillId="0" borderId="3" xfId="0" applyBorder="1"/>
    <xf numFmtId="0" fontId="0" fillId="4" borderId="4" xfId="0" applyFill="1" applyBorder="1"/>
    <xf numFmtId="0" fontId="0" fillId="3" borderId="4" xfId="0" applyFill="1" applyBorder="1"/>
    <xf numFmtId="0" fontId="0" fillId="5" borderId="4" xfId="0" applyFill="1" applyBorder="1"/>
    <xf numFmtId="0" fontId="0" fillId="6" borderId="4" xfId="0" applyFill="1" applyBorder="1"/>
    <xf numFmtId="0" fontId="0" fillId="6" borderId="6" xfId="0" applyFill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="70" zoomScaleNormal="70" workbookViewId="0">
      <selection activeCell="H18" sqref="H18"/>
    </sheetView>
  </sheetViews>
  <sheetFormatPr defaultRowHeight="14.5" x14ac:dyDescent="0.35"/>
  <cols>
    <col min="1" max="1" width="38.54296875" customWidth="1"/>
    <col min="2" max="2" width="26.6328125" customWidth="1"/>
    <col min="3" max="3" width="15.26953125" customWidth="1"/>
    <col min="4" max="4" width="15.7265625" customWidth="1"/>
    <col min="5" max="6" width="14.90625" customWidth="1"/>
    <col min="8" max="8" width="28.08984375" customWidth="1"/>
    <col min="9" max="9" width="13.26953125" customWidth="1"/>
    <col min="10" max="10" width="13" customWidth="1"/>
    <col min="11" max="11" width="36" customWidth="1"/>
    <col min="12" max="12" width="14.453125" customWidth="1"/>
    <col min="13" max="13" width="12.26953125" customWidth="1"/>
    <col min="14" max="14" width="17.6328125" customWidth="1"/>
    <col min="15" max="15" width="19.6328125" customWidth="1"/>
    <col min="18" max="18" width="12.453125" customWidth="1"/>
    <col min="19" max="19" width="10.90625" customWidth="1"/>
  </cols>
  <sheetData>
    <row r="1" spans="1:15" x14ac:dyDescent="0.35">
      <c r="A1" s="2" t="s">
        <v>3</v>
      </c>
      <c r="B1" s="2" t="s">
        <v>0</v>
      </c>
      <c r="C1" s="2" t="s">
        <v>4</v>
      </c>
      <c r="D1" s="2" t="s">
        <v>5</v>
      </c>
      <c r="E1" s="3" t="s">
        <v>6</v>
      </c>
      <c r="F1" s="3" t="s">
        <v>7</v>
      </c>
      <c r="H1" s="2" t="s">
        <v>0</v>
      </c>
      <c r="I1" s="2" t="s">
        <v>8</v>
      </c>
      <c r="K1" s="29" t="s">
        <v>44</v>
      </c>
      <c r="L1" s="30">
        <f>C6+C19</f>
        <v>137</v>
      </c>
    </row>
    <row r="2" spans="1:15" x14ac:dyDescent="0.35">
      <c r="A2" s="6" t="s">
        <v>10</v>
      </c>
      <c r="B2" s="15" t="s">
        <v>11</v>
      </c>
      <c r="C2" s="17">
        <v>32</v>
      </c>
      <c r="D2" s="17">
        <f>C2*I3</f>
        <v>35.200000000000003</v>
      </c>
      <c r="E2" s="15">
        <f>D2</f>
        <v>35.200000000000003</v>
      </c>
      <c r="F2" s="15"/>
      <c r="H2" s="5" t="s">
        <v>12</v>
      </c>
      <c r="I2" s="5">
        <v>0.65</v>
      </c>
      <c r="K2" s="31" t="s">
        <v>45</v>
      </c>
      <c r="L2" s="11">
        <f>C23</f>
        <v>100</v>
      </c>
    </row>
    <row r="3" spans="1:15" x14ac:dyDescent="0.35">
      <c r="A3" s="6" t="s">
        <v>10</v>
      </c>
      <c r="B3" s="15" t="s">
        <v>14</v>
      </c>
      <c r="C3" s="17">
        <v>32</v>
      </c>
      <c r="D3" s="17">
        <f>C3*I5</f>
        <v>480</v>
      </c>
      <c r="E3" s="15">
        <f t="shared" ref="E3:E5" si="0">D3</f>
        <v>480</v>
      </c>
      <c r="F3" s="15"/>
      <c r="H3" s="5" t="s">
        <v>11</v>
      </c>
      <c r="I3" s="5">
        <v>1.1000000000000001</v>
      </c>
      <c r="K3" s="31" t="s">
        <v>46</v>
      </c>
      <c r="L3" s="11">
        <f>C2+C20</f>
        <v>122</v>
      </c>
    </row>
    <row r="4" spans="1:15" x14ac:dyDescent="0.35">
      <c r="A4" s="6" t="s">
        <v>10</v>
      </c>
      <c r="B4" s="15" t="s">
        <v>1</v>
      </c>
      <c r="C4" s="17">
        <v>32</v>
      </c>
      <c r="D4" s="17">
        <f>C4*I4</f>
        <v>1600</v>
      </c>
      <c r="E4" s="15">
        <f t="shared" si="0"/>
        <v>1600</v>
      </c>
      <c r="F4" s="15"/>
      <c r="H4" s="5" t="s">
        <v>1</v>
      </c>
      <c r="I4" s="5">
        <v>50</v>
      </c>
      <c r="K4" s="31" t="s">
        <v>47</v>
      </c>
      <c r="L4" s="11">
        <f>C10+C15+C24</f>
        <v>265</v>
      </c>
    </row>
    <row r="5" spans="1:15" x14ac:dyDescent="0.35">
      <c r="A5" s="6" t="s">
        <v>10</v>
      </c>
      <c r="B5" s="15" t="s">
        <v>17</v>
      </c>
      <c r="C5" s="17">
        <v>0</v>
      </c>
      <c r="D5" s="17">
        <f>C5*I5</f>
        <v>0</v>
      </c>
      <c r="E5" s="15">
        <f t="shared" si="0"/>
        <v>0</v>
      </c>
      <c r="F5" s="15"/>
      <c r="H5" s="5" t="s">
        <v>2</v>
      </c>
      <c r="I5" s="5">
        <v>15</v>
      </c>
      <c r="K5" s="31" t="s">
        <v>48</v>
      </c>
      <c r="L5" s="11">
        <f>C6+C19+C23</f>
        <v>237</v>
      </c>
    </row>
    <row r="6" spans="1:15" x14ac:dyDescent="0.35">
      <c r="A6" s="6" t="s">
        <v>19</v>
      </c>
      <c r="B6" s="15" t="s">
        <v>12</v>
      </c>
      <c r="C6" s="17">
        <v>27</v>
      </c>
      <c r="D6" s="17">
        <f>C6*I2</f>
        <v>17.55</v>
      </c>
      <c r="E6" s="15">
        <f>D6</f>
        <v>17.55</v>
      </c>
      <c r="F6" s="18"/>
      <c r="K6" s="31" t="s">
        <v>49</v>
      </c>
      <c r="L6" s="11">
        <f>C2+C10+C15+C20+C24</f>
        <v>387</v>
      </c>
    </row>
    <row r="7" spans="1:15" ht="15" thickBot="1" x14ac:dyDescent="0.4">
      <c r="A7" s="6" t="s">
        <v>19</v>
      </c>
      <c r="B7" s="15" t="s">
        <v>14</v>
      </c>
      <c r="C7" s="17">
        <v>27</v>
      </c>
      <c r="D7" s="17">
        <f>C7*I5</f>
        <v>405</v>
      </c>
      <c r="E7" s="15">
        <f>D7</f>
        <v>405</v>
      </c>
      <c r="F7" s="18"/>
      <c r="K7" s="32" t="s">
        <v>9</v>
      </c>
      <c r="L7" s="11">
        <f>C3+C7+C22</f>
        <v>159</v>
      </c>
    </row>
    <row r="8" spans="1:15" x14ac:dyDescent="0.35">
      <c r="A8" s="6" t="s">
        <v>19</v>
      </c>
      <c r="B8" s="15" t="s">
        <v>1</v>
      </c>
      <c r="C8" s="17">
        <v>27</v>
      </c>
      <c r="D8" s="17">
        <f>C8*I4</f>
        <v>1350</v>
      </c>
      <c r="E8" s="15">
        <f>D8</f>
        <v>1350</v>
      </c>
      <c r="F8" s="18"/>
      <c r="H8" s="8" t="s">
        <v>21</v>
      </c>
      <c r="I8" s="9" t="s">
        <v>22</v>
      </c>
      <c r="K8" s="32" t="s">
        <v>13</v>
      </c>
      <c r="L8" s="11">
        <f>SUM(C4+C8+C21)</f>
        <v>259</v>
      </c>
    </row>
    <row r="9" spans="1:15" x14ac:dyDescent="0.35">
      <c r="A9" s="6" t="s">
        <v>19</v>
      </c>
      <c r="B9" s="15" t="s">
        <v>17</v>
      </c>
      <c r="C9" s="17">
        <v>0</v>
      </c>
      <c r="D9" s="17">
        <f>C9*I5</f>
        <v>0</v>
      </c>
      <c r="E9" s="15">
        <f>D9</f>
        <v>0</v>
      </c>
      <c r="F9" s="18"/>
      <c r="H9" s="10" t="s">
        <v>12</v>
      </c>
      <c r="I9" s="11">
        <f>L15+L23</f>
        <v>154.05000000000001</v>
      </c>
      <c r="K9" s="33" t="s">
        <v>15</v>
      </c>
      <c r="L9" s="11">
        <f>SUM(C11+C14+C16+C26)</f>
        <v>785</v>
      </c>
    </row>
    <row r="10" spans="1:15" x14ac:dyDescent="0.35">
      <c r="A10" s="4" t="s">
        <v>24</v>
      </c>
      <c r="B10" s="16" t="s">
        <v>11</v>
      </c>
      <c r="C10" s="16">
        <v>55</v>
      </c>
      <c r="D10" s="16">
        <f>C10*I3</f>
        <v>60.500000000000007</v>
      </c>
      <c r="E10" s="16"/>
      <c r="F10" s="16">
        <f>D10</f>
        <v>60.500000000000007</v>
      </c>
      <c r="H10" s="10" t="s">
        <v>11</v>
      </c>
      <c r="I10" s="11">
        <f>L16+L24</f>
        <v>425.70000000000005</v>
      </c>
      <c r="K10" s="33" t="s">
        <v>16</v>
      </c>
      <c r="L10" s="11">
        <f>SUM(C12+C17+C25)</f>
        <v>365</v>
      </c>
    </row>
    <row r="11" spans="1:15" x14ac:dyDescent="0.35">
      <c r="A11" s="4" t="s">
        <v>24</v>
      </c>
      <c r="B11" s="16" t="s">
        <v>14</v>
      </c>
      <c r="C11" s="16">
        <v>50</v>
      </c>
      <c r="D11" s="16">
        <f>C11*I5</f>
        <v>750</v>
      </c>
      <c r="E11" s="16"/>
      <c r="F11" s="16">
        <f t="shared" ref="F11:F13" si="1">D11</f>
        <v>750</v>
      </c>
      <c r="H11" s="10" t="s">
        <v>1</v>
      </c>
      <c r="I11" s="11">
        <f>L17+L25</f>
        <v>31200</v>
      </c>
      <c r="K11" s="34" t="s">
        <v>18</v>
      </c>
      <c r="L11" s="11">
        <f>L7+L9</f>
        <v>944</v>
      </c>
    </row>
    <row r="12" spans="1:15" ht="15" thickBot="1" x14ac:dyDescent="0.4">
      <c r="A12" s="4" t="s">
        <v>24</v>
      </c>
      <c r="B12" s="16" t="s">
        <v>1</v>
      </c>
      <c r="C12" s="16">
        <v>55</v>
      </c>
      <c r="D12" s="16">
        <f>C12*I4</f>
        <v>2750</v>
      </c>
      <c r="E12" s="16"/>
      <c r="F12" s="16">
        <f t="shared" si="1"/>
        <v>2750</v>
      </c>
      <c r="H12" s="10" t="s">
        <v>2</v>
      </c>
      <c r="I12" s="11">
        <f>L18+L26</f>
        <v>14160</v>
      </c>
      <c r="K12" s="35" t="s">
        <v>20</v>
      </c>
      <c r="L12" s="36">
        <f>L8+L10</f>
        <v>624</v>
      </c>
    </row>
    <row r="13" spans="1:15" ht="15" thickBot="1" x14ac:dyDescent="0.4">
      <c r="A13" s="4" t="s">
        <v>24</v>
      </c>
      <c r="B13" s="16" t="s">
        <v>17</v>
      </c>
      <c r="C13" s="16">
        <v>0</v>
      </c>
      <c r="D13" s="16">
        <f>C13*I5</f>
        <v>0</v>
      </c>
      <c r="E13" s="16"/>
      <c r="F13" s="16">
        <f t="shared" si="1"/>
        <v>0</v>
      </c>
      <c r="H13" s="12" t="s">
        <v>25</v>
      </c>
      <c r="I13" s="13">
        <f>SUM(I9:I12)</f>
        <v>45939.75</v>
      </c>
    </row>
    <row r="14" spans="1:15" x14ac:dyDescent="0.35">
      <c r="A14" s="4" t="s">
        <v>26</v>
      </c>
      <c r="B14" s="16" t="s">
        <v>14</v>
      </c>
      <c r="C14" s="16">
        <v>335</v>
      </c>
      <c r="D14" s="16">
        <f>C14*I5</f>
        <v>5025</v>
      </c>
      <c r="E14" s="16"/>
      <c r="F14" s="16">
        <f>D14</f>
        <v>5025</v>
      </c>
      <c r="K14" s="8" t="s">
        <v>23</v>
      </c>
      <c r="L14" s="26" t="s">
        <v>22</v>
      </c>
      <c r="M14" s="2" t="s">
        <v>30</v>
      </c>
      <c r="N14" s="2" t="s">
        <v>31</v>
      </c>
      <c r="O14" s="2" t="s">
        <v>32</v>
      </c>
    </row>
    <row r="15" spans="1:15" ht="15" thickBot="1" x14ac:dyDescent="0.4">
      <c r="A15" s="4" t="s">
        <v>27</v>
      </c>
      <c r="B15" s="16" t="s">
        <v>11</v>
      </c>
      <c r="C15" s="16">
        <v>50</v>
      </c>
      <c r="D15" s="16">
        <f>C15*I3</f>
        <v>55.000000000000007</v>
      </c>
      <c r="E15" s="16"/>
      <c r="F15" s="16">
        <f>D15</f>
        <v>55.000000000000007</v>
      </c>
      <c r="K15" s="10" t="s">
        <v>12</v>
      </c>
      <c r="L15" s="27">
        <f>SUM(E6+E19)</f>
        <v>89.05</v>
      </c>
      <c r="M15" s="5">
        <f>L15*0.21</f>
        <v>18.700499999999998</v>
      </c>
      <c r="N15" s="5">
        <v>18.7</v>
      </c>
      <c r="O15" s="5">
        <f>L15+N15</f>
        <v>107.75</v>
      </c>
    </row>
    <row r="16" spans="1:15" ht="15" thickBot="1" x14ac:dyDescent="0.4">
      <c r="A16" s="4" t="s">
        <v>27</v>
      </c>
      <c r="B16" s="16" t="s">
        <v>14</v>
      </c>
      <c r="C16" s="16">
        <v>50</v>
      </c>
      <c r="D16" s="16">
        <f>C16*I5</f>
        <v>750</v>
      </c>
      <c r="E16" s="16"/>
      <c r="F16" s="16">
        <f>D16</f>
        <v>750</v>
      </c>
      <c r="H16" s="8" t="s">
        <v>28</v>
      </c>
      <c r="I16" s="5">
        <f>E27</f>
        <v>15558.25</v>
      </c>
      <c r="K16" s="10" t="s">
        <v>11</v>
      </c>
      <c r="L16" s="27">
        <f>SUM(E2+E20)</f>
        <v>134.20000000000002</v>
      </c>
      <c r="M16" s="5">
        <f t="shared" ref="M16:M18" si="2">L16*0.21</f>
        <v>28.182000000000002</v>
      </c>
      <c r="N16" s="5">
        <v>28.18</v>
      </c>
      <c r="O16" s="5">
        <f t="shared" ref="O16:O18" si="3">L16+N16</f>
        <v>162.38000000000002</v>
      </c>
    </row>
    <row r="17" spans="1:15" ht="15" thickBot="1" x14ac:dyDescent="0.4">
      <c r="A17" s="4" t="s">
        <v>27</v>
      </c>
      <c r="B17" s="16" t="s">
        <v>1</v>
      </c>
      <c r="C17" s="16">
        <v>50</v>
      </c>
      <c r="D17" s="16">
        <f>C17*I4</f>
        <v>2500</v>
      </c>
      <c r="E17" s="16"/>
      <c r="F17" s="16">
        <f>D17</f>
        <v>2500</v>
      </c>
      <c r="H17" s="8" t="s">
        <v>33</v>
      </c>
      <c r="I17" s="5">
        <f>F27</f>
        <v>30381.5</v>
      </c>
      <c r="K17" s="10" t="s">
        <v>1</v>
      </c>
      <c r="L17" s="27">
        <f>SUM(E4+E8+E21)</f>
        <v>12950</v>
      </c>
      <c r="M17" s="5">
        <f t="shared" si="2"/>
        <v>2719.5</v>
      </c>
      <c r="N17" s="5">
        <v>2719.5</v>
      </c>
      <c r="O17" s="5">
        <f t="shared" si="3"/>
        <v>15669.5</v>
      </c>
    </row>
    <row r="18" spans="1:15" x14ac:dyDescent="0.35">
      <c r="A18" s="4" t="s">
        <v>27</v>
      </c>
      <c r="B18" s="16" t="s">
        <v>17</v>
      </c>
      <c r="C18" s="16">
        <v>0</v>
      </c>
      <c r="D18" s="16">
        <f>C18*I5</f>
        <v>0</v>
      </c>
      <c r="E18" s="16"/>
      <c r="F18" s="16">
        <f>D18</f>
        <v>0</v>
      </c>
      <c r="H18" s="8" t="s">
        <v>34</v>
      </c>
      <c r="I18" s="5">
        <f>I16+I17</f>
        <v>45939.75</v>
      </c>
      <c r="K18" s="10" t="s">
        <v>2</v>
      </c>
      <c r="L18" s="27">
        <f>SUM(E3+E5+E7+E9+E22)</f>
        <v>2385</v>
      </c>
      <c r="M18" s="5">
        <f t="shared" si="2"/>
        <v>500.84999999999997</v>
      </c>
      <c r="N18" s="5">
        <v>500.84999999999997</v>
      </c>
      <c r="O18" s="5">
        <f t="shared" si="3"/>
        <v>2885.85</v>
      </c>
    </row>
    <row r="19" spans="1:15" ht="15" thickBot="1" x14ac:dyDescent="0.4">
      <c r="A19" s="6" t="s">
        <v>35</v>
      </c>
      <c r="B19" s="15" t="s">
        <v>12</v>
      </c>
      <c r="C19" s="17">
        <v>110</v>
      </c>
      <c r="D19" s="17">
        <f>C19*I2</f>
        <v>71.5</v>
      </c>
      <c r="E19" s="17">
        <f>D19</f>
        <v>71.5</v>
      </c>
      <c r="F19" s="6"/>
      <c r="K19" s="12" t="s">
        <v>25</v>
      </c>
      <c r="L19" s="28">
        <f>SUM(L15:L18)</f>
        <v>15558.25</v>
      </c>
      <c r="M19" s="5">
        <f>SUM(M15:M18)</f>
        <v>3267.2325000000001</v>
      </c>
      <c r="N19" s="5">
        <f>SUM(N15:N18)</f>
        <v>3267.23</v>
      </c>
      <c r="O19" s="5">
        <f>SUM(O15:O18)</f>
        <v>18825.48</v>
      </c>
    </row>
    <row r="20" spans="1:15" x14ac:dyDescent="0.35">
      <c r="A20" s="6" t="s">
        <v>35</v>
      </c>
      <c r="B20" s="15" t="s">
        <v>11</v>
      </c>
      <c r="C20" s="17">
        <v>90</v>
      </c>
      <c r="D20" s="17">
        <f>C20*I3</f>
        <v>99.000000000000014</v>
      </c>
      <c r="E20" s="17">
        <f>D20</f>
        <v>99.000000000000014</v>
      </c>
      <c r="F20" s="6"/>
    </row>
    <row r="21" spans="1:15" ht="13.5" customHeight="1" thickBot="1" x14ac:dyDescent="0.4">
      <c r="A21" s="6" t="s">
        <v>35</v>
      </c>
      <c r="B21" s="15" t="s">
        <v>1</v>
      </c>
      <c r="C21" s="17">
        <v>200</v>
      </c>
      <c r="D21" s="17">
        <f>C21*I4</f>
        <v>10000</v>
      </c>
      <c r="E21" s="17">
        <f>D21</f>
        <v>10000</v>
      </c>
      <c r="F21" s="6"/>
    </row>
    <row r="22" spans="1:15" x14ac:dyDescent="0.35">
      <c r="A22" s="6" t="s">
        <v>35</v>
      </c>
      <c r="B22" s="15" t="s">
        <v>14</v>
      </c>
      <c r="C22" s="17">
        <v>100</v>
      </c>
      <c r="D22" s="17">
        <f>C22*I5</f>
        <v>1500</v>
      </c>
      <c r="E22" s="17">
        <f>D22</f>
        <v>1500</v>
      </c>
      <c r="F22" s="6"/>
      <c r="J22" s="1"/>
      <c r="K22" s="8" t="s">
        <v>29</v>
      </c>
      <c r="L22" s="26" t="s">
        <v>22</v>
      </c>
      <c r="M22" s="2" t="s">
        <v>30</v>
      </c>
      <c r="N22" s="2" t="s">
        <v>31</v>
      </c>
      <c r="O22" s="2" t="s">
        <v>32</v>
      </c>
    </row>
    <row r="23" spans="1:15" x14ac:dyDescent="0.35">
      <c r="A23" s="4" t="s">
        <v>36</v>
      </c>
      <c r="B23" s="16" t="s">
        <v>12</v>
      </c>
      <c r="C23" s="16">
        <v>100</v>
      </c>
      <c r="D23" s="16">
        <f>C23*I2</f>
        <v>65</v>
      </c>
      <c r="E23" s="16"/>
      <c r="F23" s="16">
        <f>D23</f>
        <v>65</v>
      </c>
      <c r="J23" s="22"/>
      <c r="K23" s="10" t="s">
        <v>12</v>
      </c>
      <c r="L23" s="27">
        <f>F23</f>
        <v>65</v>
      </c>
      <c r="M23" s="5">
        <f>L23*0.21</f>
        <v>13.65</v>
      </c>
      <c r="N23" s="5">
        <v>13.65</v>
      </c>
      <c r="O23" s="5">
        <f>L23+N23</f>
        <v>78.650000000000006</v>
      </c>
    </row>
    <row r="24" spans="1:15" x14ac:dyDescent="0.35">
      <c r="A24" s="4" t="s">
        <v>36</v>
      </c>
      <c r="B24" s="16" t="s">
        <v>11</v>
      </c>
      <c r="C24" s="16">
        <v>160</v>
      </c>
      <c r="D24" s="16">
        <f>C24*I3</f>
        <v>176</v>
      </c>
      <c r="E24" s="16"/>
      <c r="F24" s="16">
        <f>D24</f>
        <v>176</v>
      </c>
      <c r="J24" s="22"/>
      <c r="K24" s="10" t="s">
        <v>11</v>
      </c>
      <c r="L24" s="27">
        <f>SUM(F10+F15+F24)</f>
        <v>291.5</v>
      </c>
      <c r="M24" s="5">
        <f t="shared" ref="M24:M26" si="4">L24*0.21</f>
        <v>61.214999999999996</v>
      </c>
      <c r="N24" s="5">
        <v>61.22</v>
      </c>
      <c r="O24" s="5">
        <f t="shared" ref="O24:O26" si="5">L24+N24</f>
        <v>352.72</v>
      </c>
    </row>
    <row r="25" spans="1:15" ht="13.5" customHeight="1" x14ac:dyDescent="0.35">
      <c r="A25" s="4" t="s">
        <v>36</v>
      </c>
      <c r="B25" s="16" t="s">
        <v>1</v>
      </c>
      <c r="C25" s="16">
        <v>260</v>
      </c>
      <c r="D25" s="16">
        <f>C25*I4</f>
        <v>13000</v>
      </c>
      <c r="E25" s="16"/>
      <c r="F25" s="16">
        <f>D25</f>
        <v>13000</v>
      </c>
      <c r="G25" s="1"/>
      <c r="J25" s="22"/>
      <c r="K25" s="10" t="s">
        <v>1</v>
      </c>
      <c r="L25" s="27">
        <f>SUM(F12+F17+F25)</f>
        <v>18250</v>
      </c>
      <c r="M25" s="5">
        <f t="shared" si="4"/>
        <v>3832.5</v>
      </c>
      <c r="N25" s="5">
        <v>3832.5</v>
      </c>
      <c r="O25" s="5">
        <f t="shared" si="5"/>
        <v>22082.5</v>
      </c>
    </row>
    <row r="26" spans="1:15" x14ac:dyDescent="0.35">
      <c r="A26" s="4" t="s">
        <v>36</v>
      </c>
      <c r="B26" s="16" t="s">
        <v>14</v>
      </c>
      <c r="C26" s="16">
        <v>350</v>
      </c>
      <c r="D26" s="16">
        <f>C26*I5</f>
        <v>5250</v>
      </c>
      <c r="E26" s="16"/>
      <c r="F26" s="16">
        <f>D26</f>
        <v>5250</v>
      </c>
      <c r="G26" s="1"/>
      <c r="J26" s="22"/>
      <c r="K26" s="10" t="s">
        <v>2</v>
      </c>
      <c r="L26" s="27">
        <f>F11+F13+F14+F16+F18+F26</f>
        <v>11775</v>
      </c>
      <c r="M26" s="5">
        <f t="shared" si="4"/>
        <v>2472.75</v>
      </c>
      <c r="N26" s="5">
        <v>2472.75</v>
      </c>
      <c r="O26" s="5">
        <f t="shared" si="5"/>
        <v>14247.75</v>
      </c>
    </row>
    <row r="27" spans="1:15" ht="15" thickBot="1" x14ac:dyDescent="0.4">
      <c r="A27" s="14" t="s">
        <v>25</v>
      </c>
      <c r="B27" s="7"/>
      <c r="C27" s="7">
        <f>SUM(C2:C26)</f>
        <v>2192</v>
      </c>
      <c r="D27" s="7">
        <f>SUM(D2:D26)</f>
        <v>45939.75</v>
      </c>
      <c r="E27" s="7">
        <f>SUM(E2:E26)</f>
        <v>15558.25</v>
      </c>
      <c r="F27" s="7">
        <f>SUM(F2:F26)</f>
        <v>30381.5</v>
      </c>
      <c r="G27" s="20"/>
      <c r="H27" s="19"/>
      <c r="I27" s="19"/>
      <c r="J27" s="22"/>
      <c r="K27" s="12" t="s">
        <v>25</v>
      </c>
      <c r="L27" s="28">
        <f>SUM(L23:L26)</f>
        <v>30381.5</v>
      </c>
      <c r="M27" s="5">
        <f>SUM(M23:M26)</f>
        <v>6380.1149999999998</v>
      </c>
      <c r="N27" s="5">
        <f>SUM(N23:N26)</f>
        <v>6380.12</v>
      </c>
      <c r="O27" s="5">
        <f>SUM(O23:O26)</f>
        <v>36761.619999999995</v>
      </c>
    </row>
    <row r="28" spans="1:15" x14ac:dyDescent="0.35">
      <c r="G28" s="1"/>
      <c r="H28" s="19"/>
      <c r="I28" s="19"/>
      <c r="J28" s="19"/>
      <c r="K28" s="19"/>
      <c r="L28" s="19"/>
    </row>
    <row r="29" spans="1:15" x14ac:dyDescent="0.35">
      <c r="C29" t="s">
        <v>37</v>
      </c>
      <c r="D29" t="s">
        <v>42</v>
      </c>
      <c r="E29" t="s">
        <v>43</v>
      </c>
      <c r="G29" s="1"/>
      <c r="H29" s="19"/>
      <c r="I29" s="19"/>
      <c r="J29" s="19"/>
      <c r="K29" s="19"/>
      <c r="L29" s="19"/>
    </row>
    <row r="30" spans="1:15" x14ac:dyDescent="0.35">
      <c r="B30" t="s">
        <v>38</v>
      </c>
      <c r="C30" s="19">
        <f>C6+C19</f>
        <v>137</v>
      </c>
      <c r="D30">
        <f>C23</f>
        <v>100</v>
      </c>
      <c r="E30">
        <f>C30+D30</f>
        <v>237</v>
      </c>
      <c r="H30" s="19"/>
      <c r="I30" s="19"/>
      <c r="J30" s="19"/>
      <c r="K30" s="19"/>
      <c r="L30" s="19"/>
    </row>
    <row r="31" spans="1:15" x14ac:dyDescent="0.35">
      <c r="B31" t="s">
        <v>39</v>
      </c>
      <c r="C31">
        <f>C2+C20</f>
        <v>122</v>
      </c>
      <c r="D31">
        <f>C10+C15+C24</f>
        <v>265</v>
      </c>
      <c r="E31">
        <f>C31+D31</f>
        <v>387</v>
      </c>
      <c r="H31" s="19"/>
      <c r="I31" s="21"/>
      <c r="J31" s="19"/>
      <c r="K31" s="19"/>
      <c r="L31" s="19"/>
    </row>
    <row r="32" spans="1:15" x14ac:dyDescent="0.35">
      <c r="B32" t="s">
        <v>40</v>
      </c>
      <c r="C32">
        <f>C4+C8+C21</f>
        <v>259</v>
      </c>
      <c r="D32">
        <f>C12+C17+C25</f>
        <v>365</v>
      </c>
      <c r="E32">
        <f>C32+D32</f>
        <v>624</v>
      </c>
      <c r="H32" s="19"/>
      <c r="I32" s="21"/>
      <c r="J32" s="19"/>
      <c r="K32" s="19"/>
      <c r="L32" s="19"/>
    </row>
    <row r="33" spans="2:14" x14ac:dyDescent="0.35">
      <c r="B33" t="s">
        <v>41</v>
      </c>
      <c r="C33">
        <f>C3+C5+C7+C9+C22</f>
        <v>159</v>
      </c>
      <c r="D33">
        <f>C11+C13+C14+C16+C18+C26</f>
        <v>785</v>
      </c>
      <c r="E33">
        <f>C33+D33</f>
        <v>944</v>
      </c>
      <c r="H33" s="19"/>
      <c r="I33" s="19"/>
      <c r="J33" s="19"/>
      <c r="K33" s="19"/>
      <c r="L33" s="19"/>
    </row>
    <row r="34" spans="2:14" x14ac:dyDescent="0.35">
      <c r="H34" s="19"/>
      <c r="I34" s="19"/>
      <c r="J34" s="19"/>
      <c r="K34" s="19"/>
      <c r="L34" s="19"/>
    </row>
    <row r="35" spans="2:14" x14ac:dyDescent="0.35">
      <c r="B35" t="s">
        <v>50</v>
      </c>
      <c r="H35" s="19"/>
      <c r="I35" s="19"/>
      <c r="J35" s="19"/>
      <c r="K35" s="19"/>
      <c r="L35" s="19"/>
    </row>
    <row r="36" spans="2:14" x14ac:dyDescent="0.35">
      <c r="B36" t="s">
        <v>51</v>
      </c>
      <c r="H36" s="19"/>
      <c r="I36" s="19"/>
      <c r="J36" s="19"/>
      <c r="K36" s="19"/>
      <c r="L36" s="19"/>
    </row>
    <row r="46" spans="2:14" x14ac:dyDescent="0.35">
      <c r="H46" s="22"/>
      <c r="I46" s="22"/>
      <c r="J46" s="22"/>
      <c r="K46" s="22"/>
      <c r="L46" s="22"/>
      <c r="M46" s="22"/>
      <c r="N46" s="22"/>
    </row>
    <row r="47" spans="2:14" x14ac:dyDescent="0.35">
      <c r="H47" s="22"/>
      <c r="I47" s="22"/>
      <c r="J47" s="22"/>
      <c r="K47" s="22"/>
      <c r="L47" s="22"/>
      <c r="M47" s="22"/>
      <c r="N47" s="22"/>
    </row>
    <row r="48" spans="2:14" x14ac:dyDescent="0.35">
      <c r="H48" s="22"/>
      <c r="I48" s="23"/>
      <c r="J48" s="23"/>
      <c r="K48" s="23"/>
      <c r="L48" s="23"/>
      <c r="M48" s="23"/>
      <c r="N48" s="22"/>
    </row>
    <row r="49" spans="8:14" x14ac:dyDescent="0.35">
      <c r="H49" s="22"/>
      <c r="I49" s="22"/>
      <c r="J49" s="24"/>
      <c r="K49" s="24"/>
      <c r="L49" s="24"/>
      <c r="M49" s="24"/>
      <c r="N49" s="22"/>
    </row>
    <row r="50" spans="8:14" x14ac:dyDescent="0.35">
      <c r="H50" s="22"/>
      <c r="I50" s="22"/>
      <c r="J50" s="24"/>
      <c r="K50" s="24"/>
      <c r="L50" s="24"/>
      <c r="M50" s="24"/>
      <c r="N50" s="22"/>
    </row>
    <row r="51" spans="8:14" x14ac:dyDescent="0.35">
      <c r="H51" s="22"/>
      <c r="I51" s="22"/>
      <c r="J51" s="24"/>
      <c r="K51" s="24"/>
      <c r="L51" s="24"/>
      <c r="M51" s="24"/>
      <c r="N51" s="22"/>
    </row>
    <row r="52" spans="8:14" x14ac:dyDescent="0.35">
      <c r="H52" s="22"/>
      <c r="I52" s="22"/>
      <c r="J52" s="24"/>
      <c r="K52" s="24"/>
      <c r="L52" s="24"/>
      <c r="M52" s="24"/>
      <c r="N52" s="22"/>
    </row>
    <row r="53" spans="8:14" x14ac:dyDescent="0.35">
      <c r="H53" s="22"/>
      <c r="I53" s="25"/>
      <c r="J53" s="22"/>
      <c r="K53" s="22"/>
      <c r="L53" s="22"/>
      <c r="M53" s="22"/>
      <c r="N53" s="22"/>
    </row>
    <row r="54" spans="8:14" x14ac:dyDescent="0.35">
      <c r="H54" s="22"/>
      <c r="I54" s="22"/>
      <c r="J54" s="22"/>
      <c r="K54" s="22"/>
      <c r="L54" s="22"/>
      <c r="M54" s="22"/>
      <c r="N54" s="22"/>
    </row>
    <row r="55" spans="8:14" x14ac:dyDescent="0.35">
      <c r="H55" s="22"/>
      <c r="I55" s="22"/>
      <c r="J55" s="22"/>
      <c r="K55" s="22"/>
      <c r="L55" s="22"/>
      <c r="M55" s="22"/>
      <c r="N55" s="22"/>
    </row>
    <row r="56" spans="8:14" x14ac:dyDescent="0.35">
      <c r="H56" s="22"/>
      <c r="I56" s="22"/>
      <c r="J56" s="22"/>
      <c r="K56" s="22"/>
      <c r="L56" s="22"/>
      <c r="M56" s="22"/>
      <c r="N56" s="22"/>
    </row>
  </sheetData>
  <autoFilter ref="A1:F27"/>
  <pageMargins left="0.7" right="0.7" top="0.75" bottom="0.75" header="0.3" footer="0.3"/>
  <pageSetup paperSize="9" orientation="portrait" r:id="rId1"/>
  <ignoredErrors>
    <ignoredError sqref="D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Previsio_credit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Palleja Millan, David</dc:creator>
  <cp:lastModifiedBy>Zaragoza Cirera, Xavier</cp:lastModifiedBy>
  <dcterms:created xsi:type="dcterms:W3CDTF">2025-01-14T19:47:40Z</dcterms:created>
  <dcterms:modified xsi:type="dcterms:W3CDTF">2025-10-03T09:14:48Z</dcterms:modified>
</cp:coreProperties>
</file>