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7250A09D-46F8-4C8B-A040-1642342BEB49}" xr6:coauthVersionLast="47" xr6:coauthVersionMax="47" xr10:uidLastSave="{00000000-0000-0000-0000-000000000000}"/>
  <bookViews>
    <workbookView xWindow="-108" yWindow="-108" windowWidth="23256" windowHeight="12576" xr2:uid="{E254B87C-E924-4174-9F6E-997B3A1F2172}"/>
  </bookViews>
  <sheets>
    <sheet name="Quadre costos unitaris" sheetId="1" r:id="rId1"/>
    <sheet name="Quadre costos Informe contrac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1" l="1"/>
  <c r="O69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50" i="1"/>
  <c r="O49" i="1"/>
  <c r="O48" i="1"/>
  <c r="O47" i="1"/>
  <c r="O46" i="1"/>
  <c r="O45" i="1"/>
  <c r="O40" i="1"/>
  <c r="O41" i="1"/>
  <c r="O42" i="1"/>
  <c r="O43" i="1"/>
  <c r="O44" i="1"/>
  <c r="O39" i="1"/>
  <c r="O38" i="1"/>
  <c r="O37" i="1"/>
  <c r="O36" i="1"/>
  <c r="O35" i="1"/>
  <c r="O34" i="1"/>
  <c r="O33" i="1"/>
  <c r="O32" i="1"/>
  <c r="O31" i="1"/>
  <c r="O30" i="1"/>
  <c r="O29" i="1"/>
  <c r="O27" i="1"/>
  <c r="O28" i="1"/>
  <c r="O26" i="1"/>
  <c r="O25" i="1"/>
  <c r="O24" i="1"/>
  <c r="O23" i="1"/>
  <c r="O19" i="1"/>
  <c r="O20" i="1"/>
  <c r="O21" i="1"/>
  <c r="O22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70" i="1"/>
  <c r="M70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O71" i="1" l="1"/>
  <c r="O77" i="1" s="1"/>
  <c r="L5" i="1"/>
  <c r="M5" i="1" s="1"/>
  <c r="E71" i="1"/>
  <c r="F71" i="1"/>
  <c r="G71" i="1"/>
  <c r="H71" i="1"/>
  <c r="I71" i="1"/>
  <c r="D71" i="1"/>
  <c r="F13" i="2" l="1"/>
  <c r="D20" i="2"/>
  <c r="D21" i="2" s="1"/>
  <c r="F21" i="2"/>
  <c r="E21" i="2" l="1"/>
  <c r="M71" i="1" l="1"/>
  <c r="C8" i="2"/>
  <c r="L77" i="1" l="1"/>
  <c r="C9" i="2"/>
  <c r="C20" i="2"/>
  <c r="K13" i="2"/>
  <c r="C4" i="2"/>
  <c r="D13" i="2"/>
  <c r="C2" i="2" l="1"/>
  <c r="C3" i="2"/>
  <c r="C5" i="2"/>
  <c r="I13" i="2"/>
  <c r="C6" i="2"/>
  <c r="C7" i="2" l="1"/>
</calcChain>
</file>

<file path=xl/sharedStrings.xml><?xml version="1.0" encoding="utf-8"?>
<sst xmlns="http://schemas.openxmlformats.org/spreadsheetml/2006/main" count="257" uniqueCount="129">
  <si>
    <t>Carrer</t>
  </si>
  <si>
    <t>Tram</t>
  </si>
  <si>
    <t>Suport</t>
  </si>
  <si>
    <t>Tipus 1</t>
  </si>
  <si>
    <t>“pancarta”</t>
  </si>
  <si>
    <t>Tipus 2</t>
  </si>
  <si>
    <t>“fanal vertical”</t>
  </si>
  <si>
    <t>Tipus 3</t>
  </si>
  <si>
    <t>“fanal paret”</t>
  </si>
  <si>
    <t>Tipus 4</t>
  </si>
  <si>
    <t>“fanal antic”</t>
  </si>
  <si>
    <t>Tipus 5</t>
  </si>
  <si>
    <t>“cortina”</t>
  </si>
  <si>
    <t>Tipus grans dimensions  3D</t>
  </si>
  <si>
    <t>Mesures panells</t>
  </si>
  <si>
    <t>REPUBLICA ARGENTINA</t>
  </si>
  <si>
    <t>Tram únic</t>
  </si>
  <si>
    <t>Entre façanes</t>
  </si>
  <si>
    <t>4 M</t>
  </si>
  <si>
    <t>SALVADOR CASAS</t>
  </si>
  <si>
    <t>1er tram</t>
  </si>
  <si>
    <t>Fanal antic</t>
  </si>
  <si>
    <t>50 CM –  80 CM</t>
  </si>
  <si>
    <t>2on tram</t>
  </si>
  <si>
    <t>Ajuntament</t>
  </si>
  <si>
    <t>Façana</t>
  </si>
  <si>
    <t>9 M X 2 MT</t>
  </si>
  <si>
    <t>Braços murals</t>
  </si>
  <si>
    <t>3er tram</t>
  </si>
  <si>
    <t>MALLORCA</t>
  </si>
  <si>
    <t>PASSEIG DEL PROGRES</t>
  </si>
  <si>
    <t>3 M</t>
  </si>
  <si>
    <t>Columna</t>
  </si>
  <si>
    <t>2 M</t>
  </si>
  <si>
    <t>4 art tram</t>
  </si>
  <si>
    <t>5è tram</t>
  </si>
  <si>
    <t>6è tram</t>
  </si>
  <si>
    <t>LLUÍS PUIGJANER</t>
  </si>
  <si>
    <t>PLAÇA DEL MERCAT</t>
  </si>
  <si>
    <t>Mercat Municipal</t>
  </si>
  <si>
    <t>Arcades</t>
  </si>
  <si>
    <t>Torres projectors</t>
  </si>
  <si>
    <t>RAMBLA DE CATALUNYA</t>
  </si>
  <si>
    <t>Entre columnes</t>
  </si>
  <si>
    <t>5 M</t>
  </si>
  <si>
    <t>ESGLÈSIA</t>
  </si>
  <si>
    <t>AMPLE</t>
  </si>
  <si>
    <t>PLÇ NOVA</t>
  </si>
  <si>
    <t>PLÇ FONTS</t>
  </si>
  <si>
    <t>PLAÇA DE L’OLI</t>
  </si>
  <si>
    <t>FRANCESC MACIÀ</t>
  </si>
  <si>
    <t>JACINT VERDAGUER</t>
  </si>
  <si>
    <t>ENTRADES POBLE</t>
  </si>
  <si>
    <t>C55 Abrera-Olesa</t>
  </si>
  <si>
    <t>“Bones Festes”</t>
  </si>
  <si>
    <t>5 M- 6 M</t>
  </si>
  <si>
    <t>Francesc Macià</t>
  </si>
  <si>
    <t>BV1201 de Mart.</t>
  </si>
  <si>
    <t>B120 de TERR.</t>
  </si>
  <si>
    <t>Rep. Argentina</t>
  </si>
  <si>
    <t>Anselm Clavé</t>
  </si>
  <si>
    <t>Façana Ajuntament</t>
  </si>
  <si>
    <t>ENTRADES BARRIS</t>
  </si>
  <si>
    <t>Els Closos</t>
  </si>
  <si>
    <t>Rambla Eixample</t>
  </si>
  <si>
    <t>La Central</t>
  </si>
  <si>
    <t>Casc Antic</t>
  </si>
  <si>
    <t>Sant Bernat</t>
  </si>
  <si>
    <t>Collet St. Joan</t>
  </si>
  <si>
    <t>Les Planes</t>
  </si>
  <si>
    <t>La Flora</t>
  </si>
  <si>
    <t>Ribes Blaves</t>
  </si>
  <si>
    <t>Oasis</t>
  </si>
  <si>
    <t>St. P. Llumbreres</t>
  </si>
  <si>
    <t>Plç Mercat</t>
  </si>
  <si>
    <t>Material, mitjans auxiliars i recursos personals</t>
  </si>
  <si>
    <t xml:space="preserve">Façana </t>
  </si>
  <si>
    <t>PLAÇA FÈLIX FIGUERAS I ARAGAY</t>
  </si>
  <si>
    <t>6 M</t>
  </si>
  <si>
    <t>TOTAL</t>
  </si>
  <si>
    <t>COSCOLL</t>
  </si>
  <si>
    <t>ANSELM CLAVÉ</t>
  </si>
  <si>
    <t>CONCEPTE</t>
  </si>
  <si>
    <t xml:space="preserve">% repercussió </t>
  </si>
  <si>
    <t xml:space="preserve">IMPORT </t>
  </si>
  <si>
    <t>Ma d’Obra</t>
  </si>
  <si>
    <t>SUBTOTAL COSTOS DIRECTES</t>
  </si>
  <si>
    <t> Costos indirectes</t>
  </si>
  <si>
    <t>Benefici Industrial</t>
  </si>
  <si>
    <t>SUBTOTAL COSTOS  INDIRECTES</t>
  </si>
  <si>
    <t>TOTAL BASE IMPOSABLE</t>
  </si>
  <si>
    <t> IVA</t>
  </si>
  <si>
    <t>Preu Anual (Iva Inclòs)</t>
  </si>
  <si>
    <t>Preu anual (s/I)</t>
  </si>
  <si>
    <t>Preu Contracte (Iva iclòs)</t>
  </si>
  <si>
    <t xml:space="preserve">VEC (S/I) inclòs 20% modificació </t>
  </si>
  <si>
    <t>IMPORT ANUAL CONTRACTE IVA INCLÒS</t>
  </si>
  <si>
    <t>Import mensual s/i</t>
  </si>
  <si>
    <t>Import mensual Iva inclòs</t>
  </si>
  <si>
    <t>CARRER DELS ARBRES (Entre Plç de les Fonts i Anselm Clavé)</t>
  </si>
  <si>
    <t>RAMBLA LLUÍS PUIGJANER</t>
  </si>
  <si>
    <t>Columna/Arbre</t>
  </si>
  <si>
    <t>Columna Arbre</t>
  </si>
  <si>
    <t>PORXO VERGE STA OLIVA</t>
  </si>
  <si>
    <t>Fanal Carrer</t>
  </si>
  <si>
    <t>FAÇANA CAL PUIGJANER</t>
  </si>
  <si>
    <t>Solvència Econòmica</t>
  </si>
  <si>
    <t>Solvència Tècnica</t>
  </si>
  <si>
    <t>Motius Extras</t>
  </si>
  <si>
    <t>Material i arrendament</t>
  </si>
  <si>
    <t>TOTAL ANNUAL AMB IVA</t>
  </si>
  <si>
    <t>Abreujat</t>
  </si>
  <si>
    <t>VALL D'ARAN I EMPORDÀ</t>
  </si>
  <si>
    <t>ANGELINES</t>
  </si>
  <si>
    <t>PAU CASALS</t>
  </si>
  <si>
    <t>ALMERIA</t>
  </si>
  <si>
    <t>CREU DE SABA</t>
  </si>
  <si>
    <t>EMILI BLANXART</t>
  </si>
  <si>
    <t xml:space="preserve">METGE CARRERA </t>
  </si>
  <si>
    <t xml:space="preserve">Preu unitari panell </t>
  </si>
  <si>
    <t>Preu unitari panell (IVA EXCLÒS)</t>
  </si>
  <si>
    <t>Preu total panells (IVA EXCLÒS)</t>
  </si>
  <si>
    <t xml:space="preserve"> TORRE DEL RELLOTGE</t>
  </si>
  <si>
    <t>CARRER DELS ARBRES (Entre Anselm Clavé I Francesc Macià)</t>
  </si>
  <si>
    <t>PREU UNITARI PANELL OFERTA EMPRESA (IVA EXCLÒS</t>
  </si>
  <si>
    <t>PREU TOTAL PANELLS OFERTA EMPRESA (IVA EXCLÒS)</t>
  </si>
  <si>
    <t>IMPORT OFERTA EMPRESA IVA INCLÒS</t>
  </si>
  <si>
    <t>ANNEX 1 OFERTA ECONÒMICA</t>
  </si>
  <si>
    <t>Emplenar preu unitari Exclòs IVA per l'EMPRESA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</si>
</sst>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.5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sz val="8.5"/>
      <name val="Arial"/>
      <family val="2"/>
    </font>
    <font>
      <b/>
      <sz val="16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164" fontId="0" fillId="0" borderId="0" xfId="0" applyNumberFormat="1"/>
    <xf numFmtId="164" fontId="0" fillId="0" borderId="10" xfId="0" applyNumberFormat="1" applyBorder="1"/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justify" vertical="center"/>
    </xf>
    <xf numFmtId="0" fontId="7" fillId="0" borderId="3" xfId="0" applyFont="1" applyBorder="1" applyAlignment="1">
      <alignment vertical="center"/>
    </xf>
    <xf numFmtId="9" fontId="7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 wrapText="1"/>
    </xf>
    <xf numFmtId="9" fontId="7" fillId="0" borderId="7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64" fontId="1" fillId="4" borderId="10" xfId="0" applyNumberFormat="1" applyFont="1" applyFill="1" applyBorder="1"/>
    <xf numFmtId="0" fontId="1" fillId="4" borderId="10" xfId="0" applyFont="1" applyFill="1" applyBorder="1"/>
    <xf numFmtId="164" fontId="0" fillId="0" borderId="10" xfId="0" applyNumberFormat="1" applyBorder="1" applyAlignment="1">
      <alignment horizontal="center"/>
    </xf>
    <xf numFmtId="0" fontId="1" fillId="4" borderId="10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wrapText="1"/>
    </xf>
    <xf numFmtId="0" fontId="1" fillId="4" borderId="13" xfId="0" applyFont="1" applyFill="1" applyBorder="1" applyAlignment="1">
      <alignment wrapText="1"/>
    </xf>
    <xf numFmtId="3" fontId="0" fillId="0" borderId="10" xfId="0" applyNumberFormat="1" applyBorder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2" fontId="10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4" fontId="12" fillId="7" borderId="7" xfId="0" applyNumberFormat="1" applyFont="1" applyFill="1" applyBorder="1" applyAlignment="1" applyProtection="1">
      <alignment vertical="center" wrapText="1"/>
      <protection locked="0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vertical="center" wrapText="1"/>
    </xf>
    <xf numFmtId="164" fontId="12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11" fillId="3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1" fillId="6" borderId="11" xfId="0" applyNumberFormat="1" applyFont="1" applyFill="1" applyBorder="1" applyAlignment="1">
      <alignment horizontal="center" vertical="center" wrapText="1"/>
    </xf>
    <xf numFmtId="164" fontId="13" fillId="3" borderId="10" xfId="0" applyNumberFormat="1" applyFont="1" applyFill="1" applyBorder="1" applyAlignment="1">
      <alignment wrapText="1"/>
    </xf>
    <xf numFmtId="164" fontId="1" fillId="3" borderId="10" xfId="0" applyNumberFormat="1" applyFont="1" applyFill="1" applyBorder="1" applyAlignment="1">
      <alignment wrapText="1"/>
    </xf>
    <xf numFmtId="164" fontId="0" fillId="6" borderId="10" xfId="0" applyNumberFormat="1" applyFill="1" applyBorder="1" applyAlignment="1">
      <alignment wrapText="1"/>
    </xf>
    <xf numFmtId="164" fontId="15" fillId="6" borderId="10" xfId="0" applyNumberFormat="1" applyFont="1" applyFill="1" applyBorder="1"/>
    <xf numFmtId="164" fontId="1" fillId="7" borderId="8" xfId="0" applyNumberFormat="1" applyFont="1" applyFill="1" applyBorder="1" applyAlignment="1">
      <alignment horizontal="center"/>
    </xf>
    <xf numFmtId="164" fontId="1" fillId="7" borderId="9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459442</xdr:colOff>
      <xdr:row>71</xdr:row>
      <xdr:rowOff>67235</xdr:rowOff>
    </xdr:from>
    <xdr:to>
      <xdr:col>13</xdr:col>
      <xdr:colOff>739589</xdr:colOff>
      <xdr:row>73</xdr:row>
      <xdr:rowOff>134470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41E622D4-3A4D-C0DC-C81D-11B2A2631867}"/>
            </a:ext>
          </a:extLst>
        </xdr:cNvPr>
        <xdr:cNvSpPr/>
      </xdr:nvSpPr>
      <xdr:spPr>
        <a:xfrm>
          <a:off x="11855824" y="20764500"/>
          <a:ext cx="280147" cy="44823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D63F-A586-49B8-8BAA-F64579493E4D}">
  <dimension ref="A1:R80"/>
  <sheetViews>
    <sheetView tabSelected="1" zoomScale="85" zoomScaleNormal="85" workbookViewId="0">
      <selection activeCell="O11" sqref="O11"/>
    </sheetView>
  </sheetViews>
  <sheetFormatPr baseColWidth="10" defaultColWidth="11.44140625" defaultRowHeight="14.4" x14ac:dyDescent="0.3"/>
  <cols>
    <col min="1" max="1" width="22.109375" style="20" customWidth="1"/>
    <col min="2" max="2" width="11.44140625" style="20"/>
    <col min="3" max="3" width="12.5546875" style="20" customWidth="1"/>
    <col min="4" max="9" width="11.44140625" style="20"/>
    <col min="10" max="10" width="21" style="20" bestFit="1" customWidth="1"/>
    <col min="11" max="11" width="23.109375" style="24" hidden="1" customWidth="1"/>
    <col min="12" max="12" width="14.44140625" style="24" customWidth="1"/>
    <col min="13" max="13" width="20.6640625" style="24" bestFit="1" customWidth="1"/>
    <col min="14" max="14" width="18.44140625" style="24" customWidth="1"/>
    <col min="15" max="15" width="18.33203125" style="20" customWidth="1"/>
    <col min="16" max="17" width="11.44140625" style="20"/>
    <col min="18" max="18" width="11.44140625" style="21"/>
    <col min="19" max="16384" width="11.44140625" style="20"/>
  </cols>
  <sheetData>
    <row r="1" spans="1:15" ht="30.6" thickBot="1" x14ac:dyDescent="0.75">
      <c r="A1" s="66" t="s">
        <v>127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5.75" customHeight="1" x14ac:dyDescent="0.3">
      <c r="A2" s="60" t="s">
        <v>0</v>
      </c>
      <c r="B2" s="60" t="s">
        <v>1</v>
      </c>
      <c r="C2" s="60" t="s">
        <v>2</v>
      </c>
      <c r="D2" s="26" t="s">
        <v>3</v>
      </c>
      <c r="E2" s="26" t="s">
        <v>5</v>
      </c>
      <c r="F2" s="26" t="s">
        <v>7</v>
      </c>
      <c r="G2" s="26" t="s">
        <v>9</v>
      </c>
      <c r="H2" s="26" t="s">
        <v>11</v>
      </c>
      <c r="I2" s="60" t="s">
        <v>13</v>
      </c>
      <c r="J2" s="60" t="s">
        <v>14</v>
      </c>
      <c r="K2" s="57" t="s">
        <v>119</v>
      </c>
      <c r="L2" s="77" t="s">
        <v>120</v>
      </c>
      <c r="M2" s="77" t="s">
        <v>121</v>
      </c>
      <c r="N2" s="63" t="s">
        <v>124</v>
      </c>
      <c r="O2" s="63" t="s">
        <v>125</v>
      </c>
    </row>
    <row r="3" spans="1:15" ht="31.2" x14ac:dyDescent="0.3">
      <c r="A3" s="61"/>
      <c r="B3" s="61"/>
      <c r="C3" s="61"/>
      <c r="D3" s="27" t="s">
        <v>4</v>
      </c>
      <c r="E3" s="27" t="s">
        <v>6</v>
      </c>
      <c r="F3" s="27" t="s">
        <v>8</v>
      </c>
      <c r="G3" s="27" t="s">
        <v>10</v>
      </c>
      <c r="H3" s="27" t="s">
        <v>12</v>
      </c>
      <c r="I3" s="61"/>
      <c r="J3" s="61"/>
      <c r="K3" s="58"/>
      <c r="L3" s="78"/>
      <c r="M3" s="78"/>
      <c r="N3" s="64"/>
      <c r="O3" s="64"/>
    </row>
    <row r="4" spans="1:15" ht="81.75" customHeight="1" thickBot="1" x14ac:dyDescent="0.35">
      <c r="A4" s="62"/>
      <c r="B4" s="62"/>
      <c r="C4" s="62"/>
      <c r="D4" s="28"/>
      <c r="E4" s="28"/>
      <c r="F4" s="28"/>
      <c r="G4" s="28"/>
      <c r="H4" s="28"/>
      <c r="I4" s="62"/>
      <c r="J4" s="62"/>
      <c r="K4" s="59"/>
      <c r="L4" s="79"/>
      <c r="M4" s="79"/>
      <c r="N4" s="65"/>
      <c r="O4" s="65"/>
    </row>
    <row r="5" spans="1:15" ht="27" customHeight="1" thickBot="1" x14ac:dyDescent="0.35">
      <c r="A5" s="29" t="s">
        <v>15</v>
      </c>
      <c r="B5" s="30" t="s">
        <v>16</v>
      </c>
      <c r="C5" s="30" t="s">
        <v>17</v>
      </c>
      <c r="D5" s="31">
        <v>4</v>
      </c>
      <c r="E5" s="31"/>
      <c r="F5" s="31"/>
      <c r="G5" s="31"/>
      <c r="H5" s="31"/>
      <c r="I5" s="31"/>
      <c r="J5" s="31" t="s">
        <v>18</v>
      </c>
      <c r="K5" s="32">
        <v>170</v>
      </c>
      <c r="L5" s="33">
        <f>(K5*1.05)/1.21</f>
        <v>147.52066115702479</v>
      </c>
      <c r="M5" s="33">
        <f>L5*D5</f>
        <v>590.08264462809916</v>
      </c>
      <c r="N5" s="25"/>
      <c r="O5" s="33">
        <f>N5*D5</f>
        <v>0</v>
      </c>
    </row>
    <row r="6" spans="1:15" ht="15" thickBot="1" x14ac:dyDescent="0.35">
      <c r="A6" s="71" t="s">
        <v>19</v>
      </c>
      <c r="B6" s="34" t="s">
        <v>20</v>
      </c>
      <c r="C6" s="34" t="s">
        <v>21</v>
      </c>
      <c r="D6" s="35"/>
      <c r="E6" s="35"/>
      <c r="F6" s="35"/>
      <c r="G6" s="35">
        <v>6</v>
      </c>
      <c r="H6" s="35"/>
      <c r="I6" s="35"/>
      <c r="J6" s="35" t="s">
        <v>22</v>
      </c>
      <c r="K6" s="36">
        <v>80</v>
      </c>
      <c r="L6" s="37">
        <f t="shared" ref="L6:L69" si="0">(K6*1.05)/1.21</f>
        <v>69.421487603305792</v>
      </c>
      <c r="M6" s="37">
        <f>L6*G6</f>
        <v>416.52892561983475</v>
      </c>
      <c r="N6" s="25"/>
      <c r="O6" s="37">
        <f>N6*G6</f>
        <v>0</v>
      </c>
    </row>
    <row r="7" spans="1:15" ht="15" thickBot="1" x14ac:dyDescent="0.35">
      <c r="A7" s="72"/>
      <c r="B7" s="34" t="s">
        <v>23</v>
      </c>
      <c r="C7" s="34" t="s">
        <v>21</v>
      </c>
      <c r="D7" s="35"/>
      <c r="E7" s="35"/>
      <c r="F7" s="35"/>
      <c r="G7" s="35">
        <v>6</v>
      </c>
      <c r="H7" s="35"/>
      <c r="I7" s="35"/>
      <c r="J7" s="35" t="s">
        <v>22</v>
      </c>
      <c r="K7" s="36">
        <v>80</v>
      </c>
      <c r="L7" s="37">
        <f t="shared" si="0"/>
        <v>69.421487603305792</v>
      </c>
      <c r="M7" s="37">
        <f>L7*G7</f>
        <v>416.52892561983475</v>
      </c>
      <c r="N7" s="25"/>
      <c r="O7" s="37">
        <f>N7*G7</f>
        <v>0</v>
      </c>
    </row>
    <row r="8" spans="1:15" ht="15" thickBot="1" x14ac:dyDescent="0.35">
      <c r="A8" s="73"/>
      <c r="B8" s="34" t="s">
        <v>24</v>
      </c>
      <c r="C8" s="34" t="s">
        <v>25</v>
      </c>
      <c r="D8" s="35"/>
      <c r="E8" s="35"/>
      <c r="F8" s="35"/>
      <c r="G8" s="35"/>
      <c r="H8" s="35">
        <v>4</v>
      </c>
      <c r="I8" s="35"/>
      <c r="J8" s="35" t="s">
        <v>26</v>
      </c>
      <c r="K8" s="36">
        <v>170</v>
      </c>
      <c r="L8" s="37">
        <f t="shared" si="0"/>
        <v>147.52066115702479</v>
      </c>
      <c r="M8" s="37">
        <f>L8*H8</f>
        <v>590.08264462809916</v>
      </c>
      <c r="N8" s="25"/>
      <c r="O8" s="37">
        <f>N8*H8</f>
        <v>0</v>
      </c>
    </row>
    <row r="9" spans="1:15" ht="51" customHeight="1" thickBot="1" x14ac:dyDescent="0.35">
      <c r="A9" s="38" t="s">
        <v>99</v>
      </c>
      <c r="B9" s="34" t="s">
        <v>20</v>
      </c>
      <c r="C9" s="34" t="s">
        <v>17</v>
      </c>
      <c r="D9" s="35">
        <v>4</v>
      </c>
      <c r="E9" s="35"/>
      <c r="F9" s="35"/>
      <c r="G9" s="35"/>
      <c r="H9" s="35"/>
      <c r="I9" s="35"/>
      <c r="J9" s="35" t="s">
        <v>18</v>
      </c>
      <c r="K9" s="36">
        <v>130</v>
      </c>
      <c r="L9" s="37">
        <f t="shared" si="0"/>
        <v>112.80991735537191</v>
      </c>
      <c r="M9" s="37">
        <f>L9*D9</f>
        <v>451.23966942148763</v>
      </c>
      <c r="N9" s="25"/>
      <c r="O9" s="37">
        <f>N9*D9</f>
        <v>0</v>
      </c>
    </row>
    <row r="10" spans="1:15" ht="15" thickBot="1" x14ac:dyDescent="0.35">
      <c r="A10" s="71" t="s">
        <v>123</v>
      </c>
      <c r="B10" s="34" t="s">
        <v>20</v>
      </c>
      <c r="C10" s="34" t="s">
        <v>101</v>
      </c>
      <c r="D10" s="35"/>
      <c r="E10" s="35"/>
      <c r="F10" s="35">
        <v>7</v>
      </c>
      <c r="G10" s="35"/>
      <c r="H10" s="35"/>
      <c r="I10" s="35"/>
      <c r="J10" s="35" t="s">
        <v>22</v>
      </c>
      <c r="K10" s="36">
        <v>100</v>
      </c>
      <c r="L10" s="37">
        <f t="shared" si="0"/>
        <v>86.776859504132233</v>
      </c>
      <c r="M10" s="37">
        <f>L10*F10</f>
        <v>607.43801652892557</v>
      </c>
      <c r="N10" s="25"/>
      <c r="O10" s="37">
        <f>N10*F10</f>
        <v>0</v>
      </c>
    </row>
    <row r="11" spans="1:15" ht="15" thickBot="1" x14ac:dyDescent="0.35">
      <c r="A11" s="73"/>
      <c r="B11" s="34" t="s">
        <v>23</v>
      </c>
      <c r="C11" s="34" t="s">
        <v>102</v>
      </c>
      <c r="D11" s="35"/>
      <c r="E11" s="35"/>
      <c r="F11" s="35">
        <v>7</v>
      </c>
      <c r="G11" s="35"/>
      <c r="H11" s="35"/>
      <c r="I11" s="35"/>
      <c r="J11" s="35" t="s">
        <v>22</v>
      </c>
      <c r="K11" s="36">
        <v>100</v>
      </c>
      <c r="L11" s="37">
        <f t="shared" si="0"/>
        <v>86.776859504132233</v>
      </c>
      <c r="M11" s="37">
        <f>L11*F11</f>
        <v>607.43801652892557</v>
      </c>
      <c r="N11" s="25"/>
      <c r="O11" s="37">
        <f>N11*F11</f>
        <v>0</v>
      </c>
    </row>
    <row r="12" spans="1:15" ht="15" thickBot="1" x14ac:dyDescent="0.35">
      <c r="A12" s="38" t="s">
        <v>81</v>
      </c>
      <c r="B12" s="34"/>
      <c r="C12" s="34"/>
      <c r="D12" s="35"/>
      <c r="E12" s="35"/>
      <c r="F12" s="35"/>
      <c r="G12" s="35">
        <v>30</v>
      </c>
      <c r="H12" s="35"/>
      <c r="I12" s="35"/>
      <c r="J12" s="35" t="s">
        <v>22</v>
      </c>
      <c r="K12" s="36">
        <v>80</v>
      </c>
      <c r="L12" s="37">
        <f t="shared" si="0"/>
        <v>69.421487603305792</v>
      </c>
      <c r="M12" s="37">
        <f>L12*G12</f>
        <v>2082.6446280991736</v>
      </c>
      <c r="N12" s="25"/>
      <c r="O12" s="37">
        <f>N12*G12</f>
        <v>0</v>
      </c>
    </row>
    <row r="13" spans="1:15" ht="15" thickBot="1" x14ac:dyDescent="0.35">
      <c r="A13" s="71" t="s">
        <v>29</v>
      </c>
      <c r="B13" s="34" t="s">
        <v>20</v>
      </c>
      <c r="C13" s="34" t="s">
        <v>27</v>
      </c>
      <c r="D13" s="35"/>
      <c r="E13" s="35"/>
      <c r="F13" s="35">
        <v>5</v>
      </c>
      <c r="G13" s="35"/>
      <c r="H13" s="35"/>
      <c r="I13" s="35"/>
      <c r="J13" s="35" t="s">
        <v>22</v>
      </c>
      <c r="K13" s="36">
        <v>100</v>
      </c>
      <c r="L13" s="37">
        <f t="shared" si="0"/>
        <v>86.776859504132233</v>
      </c>
      <c r="M13" s="37">
        <f>L13*F13</f>
        <v>433.88429752066116</v>
      </c>
      <c r="N13" s="25"/>
      <c r="O13" s="37">
        <f>N13*F13</f>
        <v>0</v>
      </c>
    </row>
    <row r="14" spans="1:15" ht="15" thickBot="1" x14ac:dyDescent="0.35">
      <c r="A14" s="73"/>
      <c r="B14" s="34" t="s">
        <v>23</v>
      </c>
      <c r="C14" s="34" t="s">
        <v>27</v>
      </c>
      <c r="D14" s="35"/>
      <c r="E14" s="35"/>
      <c r="F14" s="35">
        <v>4</v>
      </c>
      <c r="G14" s="35"/>
      <c r="H14" s="35"/>
      <c r="I14" s="35"/>
      <c r="J14" s="35" t="s">
        <v>22</v>
      </c>
      <c r="K14" s="36">
        <v>100</v>
      </c>
      <c r="L14" s="37">
        <f t="shared" si="0"/>
        <v>86.776859504132233</v>
      </c>
      <c r="M14" s="37">
        <f>L14*F14</f>
        <v>347.10743801652893</v>
      </c>
      <c r="N14" s="25"/>
      <c r="O14" s="37">
        <f>N14*F14</f>
        <v>0</v>
      </c>
    </row>
    <row r="15" spans="1:15" ht="33.75" customHeight="1" thickBot="1" x14ac:dyDescent="0.35">
      <c r="A15" s="71" t="s">
        <v>30</v>
      </c>
      <c r="B15" s="34" t="s">
        <v>20</v>
      </c>
      <c r="C15" s="34" t="s">
        <v>17</v>
      </c>
      <c r="D15" s="35">
        <v>2</v>
      </c>
      <c r="E15" s="35"/>
      <c r="F15" s="35"/>
      <c r="G15" s="35"/>
      <c r="H15" s="35"/>
      <c r="I15" s="35"/>
      <c r="J15" s="35" t="s">
        <v>31</v>
      </c>
      <c r="K15" s="36">
        <v>130</v>
      </c>
      <c r="L15" s="37">
        <f t="shared" si="0"/>
        <v>112.80991735537191</v>
      </c>
      <c r="M15" s="37">
        <f>L15*D15</f>
        <v>225.61983471074382</v>
      </c>
      <c r="N15" s="25"/>
      <c r="O15" s="37">
        <f>N15*D15</f>
        <v>0</v>
      </c>
    </row>
    <row r="16" spans="1:15" ht="15" thickBot="1" x14ac:dyDescent="0.35">
      <c r="A16" s="72"/>
      <c r="B16" s="34" t="s">
        <v>23</v>
      </c>
      <c r="C16" s="34" t="s">
        <v>17</v>
      </c>
      <c r="D16" s="35">
        <v>2</v>
      </c>
      <c r="E16" s="35"/>
      <c r="F16" s="35"/>
      <c r="G16" s="35"/>
      <c r="H16" s="35"/>
      <c r="I16" s="35"/>
      <c r="J16" s="35" t="s">
        <v>31</v>
      </c>
      <c r="K16" s="36">
        <v>130</v>
      </c>
      <c r="L16" s="37">
        <f t="shared" si="0"/>
        <v>112.80991735537191</v>
      </c>
      <c r="M16" s="37">
        <f>L16*D16</f>
        <v>225.61983471074382</v>
      </c>
      <c r="N16" s="25"/>
      <c r="O16" s="37">
        <f>N16*D16</f>
        <v>0</v>
      </c>
    </row>
    <row r="17" spans="1:15" ht="15" thickBot="1" x14ac:dyDescent="0.35">
      <c r="A17" s="72"/>
      <c r="B17" s="34" t="s">
        <v>28</v>
      </c>
      <c r="C17" s="34" t="s">
        <v>32</v>
      </c>
      <c r="D17" s="39"/>
      <c r="E17" s="35">
        <v>2</v>
      </c>
      <c r="F17" s="39"/>
      <c r="G17" s="39"/>
      <c r="H17" s="39"/>
      <c r="I17" s="35"/>
      <c r="J17" s="35" t="s">
        <v>33</v>
      </c>
      <c r="K17" s="36">
        <v>100</v>
      </c>
      <c r="L17" s="37">
        <f t="shared" si="0"/>
        <v>86.776859504132233</v>
      </c>
      <c r="M17" s="37">
        <f>L17*E17</f>
        <v>173.55371900826447</v>
      </c>
      <c r="N17" s="25"/>
      <c r="O17" s="37">
        <f>N17*E17</f>
        <v>0</v>
      </c>
    </row>
    <row r="18" spans="1:15" ht="15" thickBot="1" x14ac:dyDescent="0.35">
      <c r="A18" s="72"/>
      <c r="B18" s="34" t="s">
        <v>34</v>
      </c>
      <c r="C18" s="34" t="s">
        <v>32</v>
      </c>
      <c r="D18" s="39"/>
      <c r="E18" s="35">
        <v>2</v>
      </c>
      <c r="F18" s="39"/>
      <c r="G18" s="39"/>
      <c r="H18" s="39"/>
      <c r="I18" s="35"/>
      <c r="J18" s="35" t="s">
        <v>33</v>
      </c>
      <c r="K18" s="36">
        <v>100</v>
      </c>
      <c r="L18" s="37">
        <f t="shared" si="0"/>
        <v>86.776859504132233</v>
      </c>
      <c r="M18" s="37">
        <f t="shared" ref="M18:M22" si="1">L18*E18</f>
        <v>173.55371900826447</v>
      </c>
      <c r="N18" s="25"/>
      <c r="O18" s="37">
        <f>N18*E18</f>
        <v>0</v>
      </c>
    </row>
    <row r="19" spans="1:15" ht="15" thickBot="1" x14ac:dyDescent="0.35">
      <c r="A19" s="72"/>
      <c r="B19" s="34" t="s">
        <v>35</v>
      </c>
      <c r="C19" s="34" t="s">
        <v>32</v>
      </c>
      <c r="D19" s="35"/>
      <c r="E19" s="35">
        <v>2</v>
      </c>
      <c r="F19" s="39"/>
      <c r="G19" s="39"/>
      <c r="H19" s="39"/>
      <c r="I19" s="35"/>
      <c r="J19" s="35" t="s">
        <v>33</v>
      </c>
      <c r="K19" s="36">
        <v>100</v>
      </c>
      <c r="L19" s="37">
        <f t="shared" si="0"/>
        <v>86.776859504132233</v>
      </c>
      <c r="M19" s="37">
        <f t="shared" si="1"/>
        <v>173.55371900826447</v>
      </c>
      <c r="N19" s="25"/>
      <c r="O19" s="37">
        <f t="shared" ref="O19:O22" si="2">N19*E19</f>
        <v>0</v>
      </c>
    </row>
    <row r="20" spans="1:15" ht="15" thickBot="1" x14ac:dyDescent="0.35">
      <c r="A20" s="72"/>
      <c r="B20" s="34" t="s">
        <v>36</v>
      </c>
      <c r="C20" s="34" t="s">
        <v>32</v>
      </c>
      <c r="D20" s="35"/>
      <c r="E20" s="35">
        <v>2</v>
      </c>
      <c r="F20" s="39"/>
      <c r="G20" s="39"/>
      <c r="H20" s="39"/>
      <c r="I20" s="35"/>
      <c r="J20" s="35" t="s">
        <v>33</v>
      </c>
      <c r="K20" s="36">
        <v>100</v>
      </c>
      <c r="L20" s="37">
        <f t="shared" si="0"/>
        <v>86.776859504132233</v>
      </c>
      <c r="M20" s="37">
        <f t="shared" si="1"/>
        <v>173.55371900826447</v>
      </c>
      <c r="N20" s="25"/>
      <c r="O20" s="37">
        <f t="shared" si="2"/>
        <v>0</v>
      </c>
    </row>
    <row r="21" spans="1:15" ht="15" thickBot="1" x14ac:dyDescent="0.35">
      <c r="A21" s="73"/>
      <c r="B21" s="34" t="s">
        <v>36</v>
      </c>
      <c r="C21" s="34" t="s">
        <v>32</v>
      </c>
      <c r="D21" s="35"/>
      <c r="E21" s="35">
        <v>2</v>
      </c>
      <c r="F21" s="39"/>
      <c r="G21" s="39"/>
      <c r="H21" s="39"/>
      <c r="I21" s="35"/>
      <c r="J21" s="35" t="s">
        <v>33</v>
      </c>
      <c r="K21" s="36">
        <v>100</v>
      </c>
      <c r="L21" s="37">
        <f t="shared" si="0"/>
        <v>86.776859504132233</v>
      </c>
      <c r="M21" s="37">
        <f t="shared" si="1"/>
        <v>173.55371900826447</v>
      </c>
      <c r="N21" s="25"/>
      <c r="O21" s="37">
        <f t="shared" si="2"/>
        <v>0</v>
      </c>
    </row>
    <row r="22" spans="1:15" ht="15" thickBot="1" x14ac:dyDescent="0.35">
      <c r="A22" s="38" t="s">
        <v>37</v>
      </c>
      <c r="B22" s="34"/>
      <c r="C22" s="34" t="s">
        <v>32</v>
      </c>
      <c r="D22" s="35"/>
      <c r="E22" s="35">
        <v>20</v>
      </c>
      <c r="F22" s="35"/>
      <c r="G22" s="35"/>
      <c r="H22" s="35"/>
      <c r="I22" s="35"/>
      <c r="J22" s="35" t="s">
        <v>33</v>
      </c>
      <c r="K22" s="36">
        <v>100</v>
      </c>
      <c r="L22" s="37">
        <f t="shared" si="0"/>
        <v>86.776859504132233</v>
      </c>
      <c r="M22" s="37">
        <f t="shared" si="1"/>
        <v>1735.5371900826447</v>
      </c>
      <c r="N22" s="25"/>
      <c r="O22" s="37">
        <f t="shared" si="2"/>
        <v>0</v>
      </c>
    </row>
    <row r="23" spans="1:15" ht="23.4" thickBot="1" x14ac:dyDescent="0.35">
      <c r="A23" s="71" t="s">
        <v>38</v>
      </c>
      <c r="B23" s="34" t="s">
        <v>39</v>
      </c>
      <c r="C23" s="34" t="s">
        <v>40</v>
      </c>
      <c r="D23" s="35"/>
      <c r="E23" s="35"/>
      <c r="F23" s="35"/>
      <c r="G23" s="35"/>
      <c r="H23" s="35">
        <v>10</v>
      </c>
      <c r="I23" s="35"/>
      <c r="J23" s="35" t="s">
        <v>33</v>
      </c>
      <c r="K23" s="36">
        <v>100</v>
      </c>
      <c r="L23" s="37">
        <f t="shared" si="0"/>
        <v>86.776859504132233</v>
      </c>
      <c r="M23" s="37">
        <f>L23*H23</f>
        <v>867.76859504132233</v>
      </c>
      <c r="N23" s="25"/>
      <c r="O23" s="37">
        <f>N23*H23</f>
        <v>0</v>
      </c>
    </row>
    <row r="24" spans="1:15" ht="23.4" thickBot="1" x14ac:dyDescent="0.35">
      <c r="A24" s="72"/>
      <c r="B24" s="34" t="s">
        <v>41</v>
      </c>
      <c r="C24" s="34" t="s">
        <v>32</v>
      </c>
      <c r="D24" s="35"/>
      <c r="E24" s="35">
        <v>6</v>
      </c>
      <c r="F24" s="35"/>
      <c r="G24" s="35"/>
      <c r="H24" s="35"/>
      <c r="I24" s="35"/>
      <c r="J24" s="35" t="s">
        <v>33</v>
      </c>
      <c r="K24" s="36">
        <v>100</v>
      </c>
      <c r="L24" s="37">
        <f t="shared" si="0"/>
        <v>86.776859504132233</v>
      </c>
      <c r="M24" s="37">
        <f>L24*E24</f>
        <v>520.6611570247934</v>
      </c>
      <c r="N24" s="25"/>
      <c r="O24" s="37">
        <f>N24*E24</f>
        <v>0</v>
      </c>
    </row>
    <row r="25" spans="1:15" ht="15" thickBot="1" x14ac:dyDescent="0.35">
      <c r="A25" s="73"/>
      <c r="B25" s="34" t="s">
        <v>104</v>
      </c>
      <c r="C25" s="34" t="s">
        <v>32</v>
      </c>
      <c r="D25" s="35"/>
      <c r="E25" s="35">
        <v>4</v>
      </c>
      <c r="F25" s="35"/>
      <c r="G25" s="35"/>
      <c r="H25" s="35"/>
      <c r="I25" s="35"/>
      <c r="J25" s="35" t="s">
        <v>33</v>
      </c>
      <c r="K25" s="36">
        <v>100</v>
      </c>
      <c r="L25" s="37">
        <f t="shared" si="0"/>
        <v>86.776859504132233</v>
      </c>
      <c r="M25" s="37">
        <f>L25*E25</f>
        <v>347.10743801652893</v>
      </c>
      <c r="N25" s="25"/>
      <c r="O25" s="37">
        <f>N25*E25</f>
        <v>0</v>
      </c>
    </row>
    <row r="26" spans="1:15" ht="15" thickBot="1" x14ac:dyDescent="0.35">
      <c r="A26" s="71" t="s">
        <v>42</v>
      </c>
      <c r="B26" s="34" t="s">
        <v>20</v>
      </c>
      <c r="C26" s="34" t="s">
        <v>43</v>
      </c>
      <c r="D26" s="35">
        <v>4</v>
      </c>
      <c r="E26" s="35"/>
      <c r="F26" s="35"/>
      <c r="G26" s="35"/>
      <c r="H26" s="35"/>
      <c r="I26" s="35"/>
      <c r="J26" s="35" t="s">
        <v>44</v>
      </c>
      <c r="K26" s="36">
        <v>160</v>
      </c>
      <c r="L26" s="37">
        <f t="shared" si="0"/>
        <v>138.84297520661158</v>
      </c>
      <c r="M26" s="37">
        <f>L26*D26</f>
        <v>555.37190082644634</v>
      </c>
      <c r="N26" s="25"/>
      <c r="O26" s="37">
        <f>N26*D26</f>
        <v>0</v>
      </c>
    </row>
    <row r="27" spans="1:15" ht="15" thickBot="1" x14ac:dyDescent="0.35">
      <c r="A27" s="72"/>
      <c r="B27" s="34" t="s">
        <v>23</v>
      </c>
      <c r="C27" s="40" t="s">
        <v>43</v>
      </c>
      <c r="D27" s="35">
        <v>4</v>
      </c>
      <c r="E27" s="35"/>
      <c r="F27" s="35"/>
      <c r="G27" s="35"/>
      <c r="H27" s="35"/>
      <c r="I27" s="35"/>
      <c r="J27" s="35" t="s">
        <v>44</v>
      </c>
      <c r="K27" s="36">
        <v>160</v>
      </c>
      <c r="L27" s="37">
        <f t="shared" si="0"/>
        <v>138.84297520661158</v>
      </c>
      <c r="M27" s="37">
        <f t="shared" ref="M27:M28" si="3">L27*D27</f>
        <v>555.37190082644634</v>
      </c>
      <c r="N27" s="25"/>
      <c r="O27" s="37">
        <f t="shared" ref="O27:O28" si="4">N27*D27</f>
        <v>0</v>
      </c>
    </row>
    <row r="28" spans="1:15" ht="15" thickBot="1" x14ac:dyDescent="0.35">
      <c r="A28" s="73"/>
      <c r="B28" s="34" t="s">
        <v>28</v>
      </c>
      <c r="C28" s="34" t="s">
        <v>43</v>
      </c>
      <c r="D28" s="35">
        <v>4</v>
      </c>
      <c r="E28" s="35"/>
      <c r="F28" s="35"/>
      <c r="G28" s="35"/>
      <c r="H28" s="35"/>
      <c r="I28" s="35"/>
      <c r="J28" s="35" t="s">
        <v>44</v>
      </c>
      <c r="K28" s="36">
        <v>160</v>
      </c>
      <c r="L28" s="37">
        <f t="shared" si="0"/>
        <v>138.84297520661158</v>
      </c>
      <c r="M28" s="37">
        <f t="shared" si="3"/>
        <v>555.37190082644634</v>
      </c>
      <c r="N28" s="25"/>
      <c r="O28" s="37">
        <f t="shared" si="4"/>
        <v>0</v>
      </c>
    </row>
    <row r="29" spans="1:15" ht="15" thickBot="1" x14ac:dyDescent="0.35">
      <c r="A29" s="38" t="s">
        <v>45</v>
      </c>
      <c r="B29" s="34" t="s">
        <v>20</v>
      </c>
      <c r="C29" s="34" t="s">
        <v>21</v>
      </c>
      <c r="D29" s="35"/>
      <c r="E29" s="35"/>
      <c r="F29" s="35"/>
      <c r="G29" s="35">
        <v>14</v>
      </c>
      <c r="H29" s="35"/>
      <c r="I29" s="35"/>
      <c r="J29" s="35" t="s">
        <v>22</v>
      </c>
      <c r="K29" s="36">
        <v>80</v>
      </c>
      <c r="L29" s="37">
        <f t="shared" si="0"/>
        <v>69.421487603305792</v>
      </c>
      <c r="M29" s="37">
        <f>L29*G29</f>
        <v>971.90082644628114</v>
      </c>
      <c r="N29" s="25"/>
      <c r="O29" s="37">
        <f>N29*G29</f>
        <v>0</v>
      </c>
    </row>
    <row r="30" spans="1:15" ht="15" thickBot="1" x14ac:dyDescent="0.35">
      <c r="A30" s="38" t="s">
        <v>46</v>
      </c>
      <c r="B30" s="34"/>
      <c r="C30" s="34" t="s">
        <v>21</v>
      </c>
      <c r="D30" s="35"/>
      <c r="E30" s="35"/>
      <c r="F30" s="35"/>
      <c r="G30" s="35">
        <v>14</v>
      </c>
      <c r="H30" s="35"/>
      <c r="I30" s="35"/>
      <c r="J30" s="35" t="s">
        <v>22</v>
      </c>
      <c r="K30" s="36">
        <v>80</v>
      </c>
      <c r="L30" s="37">
        <f t="shared" si="0"/>
        <v>69.421487603305792</v>
      </c>
      <c r="M30" s="37">
        <f>L30*G30</f>
        <v>971.90082644628114</v>
      </c>
      <c r="N30" s="25"/>
      <c r="O30" s="37">
        <f>N30*G30</f>
        <v>0</v>
      </c>
    </row>
    <row r="31" spans="1:15" ht="23.4" thickBot="1" x14ac:dyDescent="0.35">
      <c r="A31" s="38" t="s">
        <v>47</v>
      </c>
      <c r="B31" s="34" t="s">
        <v>41</v>
      </c>
      <c r="C31" s="34" t="s">
        <v>32</v>
      </c>
      <c r="D31" s="35"/>
      <c r="E31" s="35">
        <v>3</v>
      </c>
      <c r="F31" s="35"/>
      <c r="G31" s="35"/>
      <c r="H31" s="35"/>
      <c r="I31" s="35"/>
      <c r="J31" s="35" t="s">
        <v>33</v>
      </c>
      <c r="K31" s="36">
        <v>80</v>
      </c>
      <c r="L31" s="37">
        <f t="shared" si="0"/>
        <v>69.421487603305792</v>
      </c>
      <c r="M31" s="37">
        <f>L31*E31</f>
        <v>208.26446280991738</v>
      </c>
      <c r="N31" s="25"/>
      <c r="O31" s="37">
        <f>N31*E31</f>
        <v>0</v>
      </c>
    </row>
    <row r="32" spans="1:15" ht="36.75" customHeight="1" thickBot="1" x14ac:dyDescent="0.35">
      <c r="A32" s="38" t="s">
        <v>105</v>
      </c>
      <c r="B32" s="34"/>
      <c r="C32" s="34" t="s">
        <v>25</v>
      </c>
      <c r="D32" s="35">
        <v>1</v>
      </c>
      <c r="E32" s="35"/>
      <c r="F32" s="35"/>
      <c r="G32" s="35"/>
      <c r="H32" s="35"/>
      <c r="I32" s="35"/>
      <c r="J32" s="35" t="s">
        <v>33</v>
      </c>
      <c r="K32" s="36">
        <v>80</v>
      </c>
      <c r="L32" s="37">
        <f t="shared" si="0"/>
        <v>69.421487603305792</v>
      </c>
      <c r="M32" s="37">
        <f>L32*D32</f>
        <v>69.421487603305792</v>
      </c>
      <c r="N32" s="25"/>
      <c r="O32" s="37">
        <f>N32*D32</f>
        <v>0</v>
      </c>
    </row>
    <row r="33" spans="1:18" ht="24.6" thickBot="1" x14ac:dyDescent="0.35">
      <c r="A33" s="38" t="s">
        <v>103</v>
      </c>
      <c r="B33" s="34"/>
      <c r="C33" s="34" t="s">
        <v>17</v>
      </c>
      <c r="D33" s="35"/>
      <c r="E33" s="35">
        <v>1</v>
      </c>
      <c r="F33" s="35"/>
      <c r="G33" s="35"/>
      <c r="H33" s="35"/>
      <c r="I33" s="35"/>
      <c r="J33" s="35" t="s">
        <v>33</v>
      </c>
      <c r="K33" s="36">
        <v>80</v>
      </c>
      <c r="L33" s="37">
        <f t="shared" si="0"/>
        <v>69.421487603305792</v>
      </c>
      <c r="M33" s="37">
        <f>L33*E33</f>
        <v>69.421487603305792</v>
      </c>
      <c r="N33" s="25"/>
      <c r="O33" s="37">
        <f>N33*E33</f>
        <v>0</v>
      </c>
    </row>
    <row r="34" spans="1:18" ht="15" thickBot="1" x14ac:dyDescent="0.35">
      <c r="A34" s="38" t="s">
        <v>48</v>
      </c>
      <c r="B34" s="34"/>
      <c r="C34" s="34" t="s">
        <v>21</v>
      </c>
      <c r="D34" s="35"/>
      <c r="E34" s="35"/>
      <c r="F34" s="35"/>
      <c r="G34" s="35">
        <v>10</v>
      </c>
      <c r="H34" s="35"/>
      <c r="I34" s="35"/>
      <c r="J34" s="35" t="s">
        <v>22</v>
      </c>
      <c r="K34" s="36">
        <v>80</v>
      </c>
      <c r="L34" s="37">
        <f t="shared" si="0"/>
        <v>69.421487603305792</v>
      </c>
      <c r="M34" s="37">
        <f>L34*G34</f>
        <v>694.21487603305786</v>
      </c>
      <c r="N34" s="25"/>
      <c r="O34" s="37">
        <f>N34*G34</f>
        <v>0</v>
      </c>
    </row>
    <row r="35" spans="1:18" ht="15" thickBot="1" x14ac:dyDescent="0.35">
      <c r="A35" s="29" t="s">
        <v>80</v>
      </c>
      <c r="B35" s="30"/>
      <c r="C35" s="30" t="s">
        <v>21</v>
      </c>
      <c r="D35" s="31"/>
      <c r="E35" s="31"/>
      <c r="F35" s="31"/>
      <c r="G35" s="31">
        <v>7</v>
      </c>
      <c r="H35" s="31"/>
      <c r="I35" s="31"/>
      <c r="J35" s="31" t="s">
        <v>22</v>
      </c>
      <c r="K35" s="32">
        <v>80</v>
      </c>
      <c r="L35" s="33">
        <f t="shared" si="0"/>
        <v>69.421487603305792</v>
      </c>
      <c r="M35" s="33">
        <f>L35*G35</f>
        <v>485.95041322314057</v>
      </c>
      <c r="N35" s="25"/>
      <c r="O35" s="37">
        <f>N35*G35</f>
        <v>0</v>
      </c>
    </row>
    <row r="36" spans="1:18" s="22" customFormat="1" ht="23.4" thickBot="1" x14ac:dyDescent="0.35">
      <c r="A36" s="74" t="s">
        <v>49</v>
      </c>
      <c r="B36" s="30" t="s">
        <v>41</v>
      </c>
      <c r="C36" s="30" t="s">
        <v>32</v>
      </c>
      <c r="D36" s="31"/>
      <c r="E36" s="31">
        <v>3</v>
      </c>
      <c r="F36" s="31"/>
      <c r="G36" s="31"/>
      <c r="H36" s="31"/>
      <c r="I36" s="31"/>
      <c r="J36" s="31" t="s">
        <v>33</v>
      </c>
      <c r="K36" s="32">
        <v>80</v>
      </c>
      <c r="L36" s="33">
        <f t="shared" si="0"/>
        <v>69.421487603305792</v>
      </c>
      <c r="M36" s="33">
        <f>L36*E36</f>
        <v>208.26446280991738</v>
      </c>
      <c r="N36" s="25"/>
      <c r="O36" s="33">
        <f>E36*N36</f>
        <v>0</v>
      </c>
      <c r="R36" s="23"/>
    </row>
    <row r="37" spans="1:18" s="22" customFormat="1" ht="15" thickBot="1" x14ac:dyDescent="0.35">
      <c r="A37" s="76"/>
      <c r="B37" s="30"/>
      <c r="C37" s="30" t="s">
        <v>32</v>
      </c>
      <c r="D37" s="31"/>
      <c r="E37" s="31">
        <v>10</v>
      </c>
      <c r="F37" s="31"/>
      <c r="G37" s="31"/>
      <c r="H37" s="31"/>
      <c r="I37" s="31"/>
      <c r="J37" s="31" t="s">
        <v>22</v>
      </c>
      <c r="K37" s="32">
        <v>100</v>
      </c>
      <c r="L37" s="33">
        <f t="shared" si="0"/>
        <v>86.776859504132233</v>
      </c>
      <c r="M37" s="33">
        <f>L37*E37</f>
        <v>867.76859504132233</v>
      </c>
      <c r="N37" s="25"/>
      <c r="O37" s="33">
        <f>E37*N37</f>
        <v>0</v>
      </c>
      <c r="R37" s="23"/>
    </row>
    <row r="38" spans="1:18" ht="15" thickBot="1" x14ac:dyDescent="0.35">
      <c r="A38" s="29" t="s">
        <v>50</v>
      </c>
      <c r="B38" s="30"/>
      <c r="C38" s="30" t="s">
        <v>27</v>
      </c>
      <c r="D38" s="31"/>
      <c r="E38" s="31"/>
      <c r="F38" s="31">
        <v>20</v>
      </c>
      <c r="G38" s="31"/>
      <c r="H38" s="31"/>
      <c r="I38" s="31"/>
      <c r="J38" s="31" t="s">
        <v>22</v>
      </c>
      <c r="K38" s="32">
        <v>100</v>
      </c>
      <c r="L38" s="33">
        <f t="shared" si="0"/>
        <v>86.776859504132233</v>
      </c>
      <c r="M38" s="33">
        <f>L38*F38</f>
        <v>1735.5371900826447</v>
      </c>
      <c r="N38" s="25"/>
      <c r="O38" s="33">
        <f>N38*F38</f>
        <v>0</v>
      </c>
    </row>
    <row r="39" spans="1:18" ht="15" thickBot="1" x14ac:dyDescent="0.35">
      <c r="A39" s="74" t="s">
        <v>51</v>
      </c>
      <c r="B39" s="30" t="s">
        <v>20</v>
      </c>
      <c r="C39" s="30" t="s">
        <v>32</v>
      </c>
      <c r="D39" s="31"/>
      <c r="E39" s="31">
        <v>4</v>
      </c>
      <c r="F39" s="31"/>
      <c r="G39" s="31"/>
      <c r="H39" s="31"/>
      <c r="I39" s="31"/>
      <c r="J39" s="31" t="s">
        <v>33</v>
      </c>
      <c r="K39" s="32">
        <v>100</v>
      </c>
      <c r="L39" s="33">
        <f t="shared" si="0"/>
        <v>86.776859504132233</v>
      </c>
      <c r="M39" s="33">
        <f>L39*E39</f>
        <v>347.10743801652893</v>
      </c>
      <c r="N39" s="25"/>
      <c r="O39" s="33">
        <f>N39*E39</f>
        <v>0</v>
      </c>
    </row>
    <row r="40" spans="1:18" ht="15" thickBot="1" x14ac:dyDescent="0.35">
      <c r="A40" s="75"/>
      <c r="B40" s="30" t="s">
        <v>23</v>
      </c>
      <c r="C40" s="30" t="s">
        <v>32</v>
      </c>
      <c r="D40" s="31"/>
      <c r="E40" s="31">
        <v>4</v>
      </c>
      <c r="F40" s="31"/>
      <c r="G40" s="31"/>
      <c r="H40" s="31"/>
      <c r="I40" s="31"/>
      <c r="J40" s="31" t="s">
        <v>33</v>
      </c>
      <c r="K40" s="32">
        <v>100</v>
      </c>
      <c r="L40" s="33">
        <f t="shared" si="0"/>
        <v>86.776859504132233</v>
      </c>
      <c r="M40" s="33">
        <f t="shared" ref="M40:M44" si="5">L40*E40</f>
        <v>347.10743801652893</v>
      </c>
      <c r="N40" s="25"/>
      <c r="O40" s="33">
        <f t="shared" ref="O40:O44" si="6">N40*E40</f>
        <v>0</v>
      </c>
    </row>
    <row r="41" spans="1:18" ht="15" thickBot="1" x14ac:dyDescent="0.35">
      <c r="A41" s="76"/>
      <c r="B41" s="30" t="s">
        <v>28</v>
      </c>
      <c r="C41" s="30" t="s">
        <v>32</v>
      </c>
      <c r="D41" s="31"/>
      <c r="E41" s="31">
        <v>3</v>
      </c>
      <c r="F41" s="31"/>
      <c r="G41" s="31"/>
      <c r="H41" s="31"/>
      <c r="I41" s="31"/>
      <c r="J41" s="31" t="s">
        <v>33</v>
      </c>
      <c r="K41" s="32">
        <v>100</v>
      </c>
      <c r="L41" s="33">
        <f t="shared" si="0"/>
        <v>86.776859504132233</v>
      </c>
      <c r="M41" s="33">
        <f t="shared" si="5"/>
        <v>260.3305785123967</v>
      </c>
      <c r="N41" s="25"/>
      <c r="O41" s="33">
        <f t="shared" si="6"/>
        <v>0</v>
      </c>
    </row>
    <row r="42" spans="1:18" ht="25.5" customHeight="1" thickBot="1" x14ac:dyDescent="0.35">
      <c r="A42" s="29" t="s">
        <v>112</v>
      </c>
      <c r="B42" s="30"/>
      <c r="C42" s="30" t="s">
        <v>32</v>
      </c>
      <c r="D42" s="31"/>
      <c r="E42" s="31">
        <v>8</v>
      </c>
      <c r="F42" s="31"/>
      <c r="G42" s="31"/>
      <c r="H42" s="31"/>
      <c r="I42" s="31"/>
      <c r="J42" s="31" t="s">
        <v>33</v>
      </c>
      <c r="K42" s="32">
        <v>100</v>
      </c>
      <c r="L42" s="33">
        <f t="shared" si="0"/>
        <v>86.776859504132233</v>
      </c>
      <c r="M42" s="33">
        <f t="shared" si="5"/>
        <v>694.21487603305786</v>
      </c>
      <c r="N42" s="25"/>
      <c r="O42" s="33">
        <f t="shared" si="6"/>
        <v>0</v>
      </c>
    </row>
    <row r="43" spans="1:18" ht="25.5" customHeight="1" thickBot="1" x14ac:dyDescent="0.35">
      <c r="A43" s="29" t="s">
        <v>113</v>
      </c>
      <c r="B43" s="30"/>
      <c r="C43" s="30" t="s">
        <v>32</v>
      </c>
      <c r="D43" s="31"/>
      <c r="E43" s="31">
        <v>3</v>
      </c>
      <c r="F43" s="31"/>
      <c r="G43" s="31"/>
      <c r="H43" s="31"/>
      <c r="I43" s="31"/>
      <c r="J43" s="31" t="s">
        <v>33</v>
      </c>
      <c r="K43" s="32">
        <v>100</v>
      </c>
      <c r="L43" s="33">
        <f t="shared" si="0"/>
        <v>86.776859504132233</v>
      </c>
      <c r="M43" s="33">
        <f t="shared" si="5"/>
        <v>260.3305785123967</v>
      </c>
      <c r="N43" s="25"/>
      <c r="O43" s="33">
        <f t="shared" si="6"/>
        <v>0</v>
      </c>
    </row>
    <row r="44" spans="1:18" ht="25.5" customHeight="1" thickBot="1" x14ac:dyDescent="0.35">
      <c r="A44" s="29" t="s">
        <v>100</v>
      </c>
      <c r="B44" s="30"/>
      <c r="C44" s="30" t="s">
        <v>32</v>
      </c>
      <c r="D44" s="31"/>
      <c r="E44" s="31">
        <v>25</v>
      </c>
      <c r="F44" s="31"/>
      <c r="G44" s="31"/>
      <c r="H44" s="31"/>
      <c r="I44" s="31"/>
      <c r="J44" s="31" t="s">
        <v>22</v>
      </c>
      <c r="K44" s="32">
        <v>100</v>
      </c>
      <c r="L44" s="33">
        <f t="shared" si="0"/>
        <v>86.776859504132233</v>
      </c>
      <c r="M44" s="33">
        <f t="shared" si="5"/>
        <v>2169.4214876033056</v>
      </c>
      <c r="N44" s="25"/>
      <c r="O44" s="33">
        <f t="shared" si="6"/>
        <v>0</v>
      </c>
    </row>
    <row r="45" spans="1:18" ht="25.5" customHeight="1" thickBot="1" x14ac:dyDescent="0.35">
      <c r="A45" s="29" t="s">
        <v>114</v>
      </c>
      <c r="B45" s="30"/>
      <c r="C45" s="30" t="s">
        <v>27</v>
      </c>
      <c r="D45" s="31"/>
      <c r="E45" s="31"/>
      <c r="F45" s="31"/>
      <c r="G45" s="31">
        <v>9</v>
      </c>
      <c r="H45" s="31"/>
      <c r="I45" s="31"/>
      <c r="J45" s="31" t="s">
        <v>22</v>
      </c>
      <c r="K45" s="32">
        <v>100</v>
      </c>
      <c r="L45" s="33">
        <f t="shared" si="0"/>
        <v>86.776859504132233</v>
      </c>
      <c r="M45" s="33">
        <f>L45*G45</f>
        <v>780.99173553719015</v>
      </c>
      <c r="N45" s="25"/>
      <c r="O45" s="33">
        <f>N45*G45</f>
        <v>0</v>
      </c>
    </row>
    <row r="46" spans="1:18" ht="25.5" customHeight="1" thickBot="1" x14ac:dyDescent="0.35">
      <c r="A46" s="29" t="s">
        <v>115</v>
      </c>
      <c r="B46" s="30"/>
      <c r="C46" s="30" t="s">
        <v>27</v>
      </c>
      <c r="D46" s="31"/>
      <c r="E46" s="31"/>
      <c r="F46" s="31"/>
      <c r="G46" s="31">
        <v>10</v>
      </c>
      <c r="H46" s="31"/>
      <c r="I46" s="31"/>
      <c r="J46" s="31" t="s">
        <v>22</v>
      </c>
      <c r="K46" s="32">
        <v>100</v>
      </c>
      <c r="L46" s="33">
        <f t="shared" si="0"/>
        <v>86.776859504132233</v>
      </c>
      <c r="M46" s="33">
        <f>L46*G46</f>
        <v>867.76859504132233</v>
      </c>
      <c r="N46" s="25"/>
      <c r="O46" s="33">
        <f>N46*G46</f>
        <v>0</v>
      </c>
    </row>
    <row r="47" spans="1:18" ht="25.5" customHeight="1" thickBot="1" x14ac:dyDescent="0.35">
      <c r="A47" s="29" t="s">
        <v>116</v>
      </c>
      <c r="B47" s="30"/>
      <c r="C47" s="30" t="s">
        <v>32</v>
      </c>
      <c r="D47" s="31"/>
      <c r="E47" s="31">
        <v>4</v>
      </c>
      <c r="F47" s="31"/>
      <c r="G47" s="31"/>
      <c r="H47" s="31"/>
      <c r="I47" s="31"/>
      <c r="J47" s="31" t="s">
        <v>33</v>
      </c>
      <c r="K47" s="32">
        <v>100</v>
      </c>
      <c r="L47" s="33">
        <f t="shared" si="0"/>
        <v>86.776859504132233</v>
      </c>
      <c r="M47" s="33">
        <f>L47*E47</f>
        <v>347.10743801652893</v>
      </c>
      <c r="N47" s="25"/>
      <c r="O47" s="33">
        <f>N47*E47</f>
        <v>0</v>
      </c>
    </row>
    <row r="48" spans="1:18" ht="25.5" customHeight="1" thickBot="1" x14ac:dyDescent="0.35">
      <c r="A48" s="29" t="s">
        <v>117</v>
      </c>
      <c r="B48" s="30"/>
      <c r="C48" s="30" t="s">
        <v>32</v>
      </c>
      <c r="D48" s="31"/>
      <c r="E48" s="31">
        <v>4</v>
      </c>
      <c r="F48" s="31"/>
      <c r="G48" s="31"/>
      <c r="H48" s="31"/>
      <c r="I48" s="31"/>
      <c r="J48" s="31" t="s">
        <v>33</v>
      </c>
      <c r="K48" s="32">
        <v>100</v>
      </c>
      <c r="L48" s="33">
        <f t="shared" si="0"/>
        <v>86.776859504132233</v>
      </c>
      <c r="M48" s="33">
        <f>L48*E48</f>
        <v>347.10743801652893</v>
      </c>
      <c r="N48" s="25"/>
      <c r="O48" s="33">
        <f>N48*E48</f>
        <v>0</v>
      </c>
    </row>
    <row r="49" spans="1:15" ht="25.5" customHeight="1" thickBot="1" x14ac:dyDescent="0.35">
      <c r="A49" s="41" t="s">
        <v>118</v>
      </c>
      <c r="B49" s="30"/>
      <c r="C49" s="30" t="s">
        <v>27</v>
      </c>
      <c r="D49" s="31"/>
      <c r="E49" s="31"/>
      <c r="F49" s="31">
        <v>4</v>
      </c>
      <c r="G49" s="31"/>
      <c r="H49" s="31"/>
      <c r="I49" s="31"/>
      <c r="J49" s="31" t="s">
        <v>22</v>
      </c>
      <c r="K49" s="32">
        <v>100</v>
      </c>
      <c r="L49" s="33">
        <f t="shared" si="0"/>
        <v>86.776859504132233</v>
      </c>
      <c r="M49" s="33">
        <f>L49*F49</f>
        <v>347.10743801652893</v>
      </c>
      <c r="N49" s="25"/>
      <c r="O49" s="33">
        <f>N49*F49</f>
        <v>0</v>
      </c>
    </row>
    <row r="50" spans="1:15" ht="23.4" thickBot="1" x14ac:dyDescent="0.35">
      <c r="A50" s="74" t="s">
        <v>52</v>
      </c>
      <c r="B50" s="30" t="s">
        <v>53</v>
      </c>
      <c r="C50" s="42" t="s">
        <v>54</v>
      </c>
      <c r="D50" s="31">
        <v>1</v>
      </c>
      <c r="E50" s="31"/>
      <c r="F50" s="31"/>
      <c r="G50" s="31"/>
      <c r="H50" s="31"/>
      <c r="I50" s="31"/>
      <c r="J50" s="31" t="s">
        <v>55</v>
      </c>
      <c r="K50" s="32">
        <v>160</v>
      </c>
      <c r="L50" s="33">
        <f t="shared" si="0"/>
        <v>138.84297520661158</v>
      </c>
      <c r="M50" s="33">
        <f>L50*D50</f>
        <v>138.84297520661158</v>
      </c>
      <c r="N50" s="25"/>
      <c r="O50" s="33">
        <f>N50*D50</f>
        <v>0</v>
      </c>
    </row>
    <row r="51" spans="1:15" ht="23.4" thickBot="1" x14ac:dyDescent="0.35">
      <c r="A51" s="75"/>
      <c r="B51" s="30" t="s">
        <v>56</v>
      </c>
      <c r="C51" s="42" t="s">
        <v>54</v>
      </c>
      <c r="D51" s="31">
        <v>1</v>
      </c>
      <c r="E51" s="31"/>
      <c r="F51" s="31"/>
      <c r="G51" s="31"/>
      <c r="H51" s="31"/>
      <c r="I51" s="31"/>
      <c r="J51" s="31" t="s">
        <v>55</v>
      </c>
      <c r="K51" s="32">
        <v>160</v>
      </c>
      <c r="L51" s="33">
        <f t="shared" si="0"/>
        <v>138.84297520661158</v>
      </c>
      <c r="M51" s="33">
        <f t="shared" ref="M51:M68" si="7">L51*D51</f>
        <v>138.84297520661158</v>
      </c>
      <c r="N51" s="25"/>
      <c r="O51" s="33">
        <f t="shared" ref="O51:O68" si="8">N51*D51</f>
        <v>0</v>
      </c>
    </row>
    <row r="52" spans="1:15" ht="23.4" thickBot="1" x14ac:dyDescent="0.35">
      <c r="A52" s="75"/>
      <c r="B52" s="30" t="s">
        <v>57</v>
      </c>
      <c r="C52" s="42" t="s">
        <v>54</v>
      </c>
      <c r="D52" s="31">
        <v>1</v>
      </c>
      <c r="E52" s="31"/>
      <c r="F52" s="31"/>
      <c r="G52" s="31"/>
      <c r="H52" s="31"/>
      <c r="I52" s="31"/>
      <c r="J52" s="31" t="s">
        <v>55</v>
      </c>
      <c r="K52" s="32">
        <v>160</v>
      </c>
      <c r="L52" s="33">
        <f t="shared" si="0"/>
        <v>138.84297520661158</v>
      </c>
      <c r="M52" s="33">
        <f t="shared" si="7"/>
        <v>138.84297520661158</v>
      </c>
      <c r="N52" s="25"/>
      <c r="O52" s="33">
        <f t="shared" si="8"/>
        <v>0</v>
      </c>
    </row>
    <row r="53" spans="1:15" ht="23.4" thickBot="1" x14ac:dyDescent="0.35">
      <c r="A53" s="75"/>
      <c r="B53" s="30" t="s">
        <v>58</v>
      </c>
      <c r="C53" s="42" t="s">
        <v>54</v>
      </c>
      <c r="D53" s="31">
        <v>1</v>
      </c>
      <c r="E53" s="31"/>
      <c r="F53" s="31"/>
      <c r="G53" s="31"/>
      <c r="H53" s="31"/>
      <c r="I53" s="31"/>
      <c r="J53" s="31" t="s">
        <v>55</v>
      </c>
      <c r="K53" s="32">
        <v>160</v>
      </c>
      <c r="L53" s="33">
        <f t="shared" si="0"/>
        <v>138.84297520661158</v>
      </c>
      <c r="M53" s="33">
        <f t="shared" si="7"/>
        <v>138.84297520661158</v>
      </c>
      <c r="N53" s="25"/>
      <c r="O53" s="33">
        <f t="shared" si="8"/>
        <v>0</v>
      </c>
    </row>
    <row r="54" spans="1:15" ht="15" thickBot="1" x14ac:dyDescent="0.35">
      <c r="A54" s="75"/>
      <c r="B54" s="30" t="s">
        <v>59</v>
      </c>
      <c r="C54" s="42" t="s">
        <v>54</v>
      </c>
      <c r="D54" s="31">
        <v>1</v>
      </c>
      <c r="E54" s="31"/>
      <c r="F54" s="31"/>
      <c r="G54" s="31"/>
      <c r="H54" s="31"/>
      <c r="I54" s="31"/>
      <c r="J54" s="31" t="s">
        <v>55</v>
      </c>
      <c r="K54" s="32">
        <v>160</v>
      </c>
      <c r="L54" s="33">
        <f t="shared" si="0"/>
        <v>138.84297520661158</v>
      </c>
      <c r="M54" s="33">
        <f t="shared" si="7"/>
        <v>138.84297520661158</v>
      </c>
      <c r="N54" s="25"/>
      <c r="O54" s="33">
        <f t="shared" si="8"/>
        <v>0</v>
      </c>
    </row>
    <row r="55" spans="1:15" ht="15" thickBot="1" x14ac:dyDescent="0.35">
      <c r="A55" s="75"/>
      <c r="B55" s="30" t="s">
        <v>60</v>
      </c>
      <c r="C55" s="42" t="s">
        <v>54</v>
      </c>
      <c r="D55" s="31">
        <v>1</v>
      </c>
      <c r="E55" s="31"/>
      <c r="F55" s="31"/>
      <c r="G55" s="31"/>
      <c r="H55" s="31"/>
      <c r="I55" s="31"/>
      <c r="J55" s="31" t="s">
        <v>55</v>
      </c>
      <c r="K55" s="32">
        <v>160</v>
      </c>
      <c r="L55" s="33">
        <f t="shared" si="0"/>
        <v>138.84297520661158</v>
      </c>
      <c r="M55" s="33">
        <f t="shared" si="7"/>
        <v>138.84297520661158</v>
      </c>
      <c r="N55" s="25"/>
      <c r="O55" s="33">
        <f t="shared" si="8"/>
        <v>0</v>
      </c>
    </row>
    <row r="56" spans="1:15" ht="23.4" thickBot="1" x14ac:dyDescent="0.35">
      <c r="A56" s="76"/>
      <c r="B56" s="30" t="s">
        <v>61</v>
      </c>
      <c r="C56" s="42" t="s">
        <v>54</v>
      </c>
      <c r="D56" s="31">
        <v>1</v>
      </c>
      <c r="E56" s="31"/>
      <c r="F56" s="31"/>
      <c r="G56" s="31"/>
      <c r="H56" s="31"/>
      <c r="I56" s="31"/>
      <c r="J56" s="31" t="s">
        <v>55</v>
      </c>
      <c r="K56" s="32">
        <v>160</v>
      </c>
      <c r="L56" s="33">
        <f t="shared" si="0"/>
        <v>138.84297520661158</v>
      </c>
      <c r="M56" s="33">
        <f t="shared" si="7"/>
        <v>138.84297520661158</v>
      </c>
      <c r="N56" s="25"/>
      <c r="O56" s="33">
        <f t="shared" si="8"/>
        <v>0</v>
      </c>
    </row>
    <row r="57" spans="1:15" ht="15" thickBot="1" x14ac:dyDescent="0.35">
      <c r="A57" s="71" t="s">
        <v>62</v>
      </c>
      <c r="B57" s="34" t="s">
        <v>63</v>
      </c>
      <c r="C57" s="43" t="s">
        <v>54</v>
      </c>
      <c r="D57" s="35">
        <v>1</v>
      </c>
      <c r="E57" s="35"/>
      <c r="F57" s="35"/>
      <c r="G57" s="35"/>
      <c r="H57" s="35"/>
      <c r="I57" s="35"/>
      <c r="J57" s="35" t="s">
        <v>31</v>
      </c>
      <c r="K57" s="36">
        <v>130</v>
      </c>
      <c r="L57" s="37">
        <f t="shared" si="0"/>
        <v>112.80991735537191</v>
      </c>
      <c r="M57" s="37">
        <f t="shared" si="7"/>
        <v>112.80991735537191</v>
      </c>
      <c r="N57" s="25"/>
      <c r="O57" s="33">
        <f t="shared" si="8"/>
        <v>0</v>
      </c>
    </row>
    <row r="58" spans="1:15" ht="23.4" thickBot="1" x14ac:dyDescent="0.35">
      <c r="A58" s="72"/>
      <c r="B58" s="34" t="s">
        <v>64</v>
      </c>
      <c r="C58" s="43" t="s">
        <v>54</v>
      </c>
      <c r="D58" s="35">
        <v>1</v>
      </c>
      <c r="E58" s="35"/>
      <c r="F58" s="35"/>
      <c r="G58" s="35"/>
      <c r="H58" s="35"/>
      <c r="I58" s="35"/>
      <c r="J58" s="35" t="s">
        <v>31</v>
      </c>
      <c r="K58" s="36">
        <v>130</v>
      </c>
      <c r="L58" s="37">
        <f t="shared" si="0"/>
        <v>112.80991735537191</v>
      </c>
      <c r="M58" s="37">
        <f t="shared" si="7"/>
        <v>112.80991735537191</v>
      </c>
      <c r="N58" s="25"/>
      <c r="O58" s="33">
        <f t="shared" si="8"/>
        <v>0</v>
      </c>
    </row>
    <row r="59" spans="1:15" ht="15" thickBot="1" x14ac:dyDescent="0.35">
      <c r="A59" s="72"/>
      <c r="B59" s="34" t="s">
        <v>65</v>
      </c>
      <c r="C59" s="43" t="s">
        <v>54</v>
      </c>
      <c r="D59" s="35">
        <v>1</v>
      </c>
      <c r="E59" s="35"/>
      <c r="F59" s="35"/>
      <c r="G59" s="35"/>
      <c r="H59" s="35"/>
      <c r="I59" s="35"/>
      <c r="J59" s="35" t="s">
        <v>31</v>
      </c>
      <c r="K59" s="36">
        <v>130</v>
      </c>
      <c r="L59" s="37">
        <f t="shared" si="0"/>
        <v>112.80991735537191</v>
      </c>
      <c r="M59" s="37">
        <f t="shared" si="7"/>
        <v>112.80991735537191</v>
      </c>
      <c r="N59" s="25"/>
      <c r="O59" s="33">
        <f t="shared" si="8"/>
        <v>0</v>
      </c>
    </row>
    <row r="60" spans="1:15" ht="15" thickBot="1" x14ac:dyDescent="0.35">
      <c r="A60" s="72"/>
      <c r="B60" s="34" t="s">
        <v>66</v>
      </c>
      <c r="C60" s="43" t="s">
        <v>54</v>
      </c>
      <c r="D60" s="35">
        <v>1</v>
      </c>
      <c r="E60" s="35"/>
      <c r="F60" s="35"/>
      <c r="G60" s="35"/>
      <c r="H60" s="35"/>
      <c r="I60" s="35"/>
      <c r="J60" s="35" t="s">
        <v>31</v>
      </c>
      <c r="K60" s="36">
        <v>130</v>
      </c>
      <c r="L60" s="37">
        <f t="shared" si="0"/>
        <v>112.80991735537191</v>
      </c>
      <c r="M60" s="37">
        <f t="shared" si="7"/>
        <v>112.80991735537191</v>
      </c>
      <c r="N60" s="25"/>
      <c r="O60" s="33">
        <f t="shared" si="8"/>
        <v>0</v>
      </c>
    </row>
    <row r="61" spans="1:15" ht="15" thickBot="1" x14ac:dyDescent="0.35">
      <c r="A61" s="72"/>
      <c r="B61" s="34" t="s">
        <v>67</v>
      </c>
      <c r="C61" s="43" t="s">
        <v>54</v>
      </c>
      <c r="D61" s="35">
        <v>1</v>
      </c>
      <c r="E61" s="35"/>
      <c r="F61" s="35"/>
      <c r="G61" s="35"/>
      <c r="H61" s="35"/>
      <c r="I61" s="35"/>
      <c r="J61" s="35" t="s">
        <v>31</v>
      </c>
      <c r="K61" s="36">
        <v>130</v>
      </c>
      <c r="L61" s="37">
        <f t="shared" si="0"/>
        <v>112.80991735537191</v>
      </c>
      <c r="M61" s="37">
        <f t="shared" si="7"/>
        <v>112.80991735537191</v>
      </c>
      <c r="N61" s="25"/>
      <c r="O61" s="33">
        <f t="shared" si="8"/>
        <v>0</v>
      </c>
    </row>
    <row r="62" spans="1:15" ht="15" thickBot="1" x14ac:dyDescent="0.35">
      <c r="A62" s="72"/>
      <c r="B62" s="34" t="s">
        <v>68</v>
      </c>
      <c r="C62" s="43" t="s">
        <v>54</v>
      </c>
      <c r="D62" s="35">
        <v>1</v>
      </c>
      <c r="E62" s="35"/>
      <c r="F62" s="35"/>
      <c r="G62" s="35"/>
      <c r="H62" s="35"/>
      <c r="I62" s="35"/>
      <c r="J62" s="35" t="s">
        <v>31</v>
      </c>
      <c r="K62" s="36">
        <v>130</v>
      </c>
      <c r="L62" s="37">
        <f t="shared" si="0"/>
        <v>112.80991735537191</v>
      </c>
      <c r="M62" s="37">
        <f t="shared" si="7"/>
        <v>112.80991735537191</v>
      </c>
      <c r="N62" s="25"/>
      <c r="O62" s="33">
        <f t="shared" si="8"/>
        <v>0</v>
      </c>
    </row>
    <row r="63" spans="1:15" ht="15" thickBot="1" x14ac:dyDescent="0.35">
      <c r="A63" s="72"/>
      <c r="B63" s="34" t="s">
        <v>69</v>
      </c>
      <c r="C63" s="43" t="s">
        <v>54</v>
      </c>
      <c r="D63" s="35">
        <v>1</v>
      </c>
      <c r="E63" s="35"/>
      <c r="F63" s="35"/>
      <c r="G63" s="35"/>
      <c r="H63" s="35"/>
      <c r="I63" s="35"/>
      <c r="J63" s="35" t="s">
        <v>31</v>
      </c>
      <c r="K63" s="36">
        <v>130</v>
      </c>
      <c r="L63" s="37">
        <f t="shared" si="0"/>
        <v>112.80991735537191</v>
      </c>
      <c r="M63" s="37">
        <f t="shared" si="7"/>
        <v>112.80991735537191</v>
      </c>
      <c r="N63" s="25"/>
      <c r="O63" s="33">
        <f t="shared" si="8"/>
        <v>0</v>
      </c>
    </row>
    <row r="64" spans="1:15" ht="15" thickBot="1" x14ac:dyDescent="0.35">
      <c r="A64" s="72"/>
      <c r="B64" s="34" t="s">
        <v>70</v>
      </c>
      <c r="C64" s="43" t="s">
        <v>54</v>
      </c>
      <c r="D64" s="35">
        <v>1</v>
      </c>
      <c r="E64" s="35"/>
      <c r="F64" s="35"/>
      <c r="G64" s="35"/>
      <c r="H64" s="35"/>
      <c r="I64" s="35"/>
      <c r="J64" s="35" t="s">
        <v>31</v>
      </c>
      <c r="K64" s="36">
        <v>130</v>
      </c>
      <c r="L64" s="37">
        <f t="shared" si="0"/>
        <v>112.80991735537191</v>
      </c>
      <c r="M64" s="37">
        <f t="shared" si="7"/>
        <v>112.80991735537191</v>
      </c>
      <c r="N64" s="25"/>
      <c r="O64" s="33">
        <f t="shared" si="8"/>
        <v>0</v>
      </c>
    </row>
    <row r="65" spans="1:17" ht="15" thickBot="1" x14ac:dyDescent="0.35">
      <c r="A65" s="72"/>
      <c r="B65" s="34" t="s">
        <v>71</v>
      </c>
      <c r="C65" s="43" t="s">
        <v>54</v>
      </c>
      <c r="D65" s="35">
        <v>1</v>
      </c>
      <c r="E65" s="35"/>
      <c r="F65" s="35"/>
      <c r="G65" s="35"/>
      <c r="H65" s="35"/>
      <c r="I65" s="35"/>
      <c r="J65" s="35" t="s">
        <v>31</v>
      </c>
      <c r="K65" s="36">
        <v>130</v>
      </c>
      <c r="L65" s="37">
        <f t="shared" si="0"/>
        <v>112.80991735537191</v>
      </c>
      <c r="M65" s="37">
        <f t="shared" si="7"/>
        <v>112.80991735537191</v>
      </c>
      <c r="N65" s="25"/>
      <c r="O65" s="33">
        <f t="shared" si="8"/>
        <v>0</v>
      </c>
    </row>
    <row r="66" spans="1:17" ht="15" thickBot="1" x14ac:dyDescent="0.35">
      <c r="A66" s="72"/>
      <c r="B66" s="34" t="s">
        <v>72</v>
      </c>
      <c r="C66" s="43" t="s">
        <v>54</v>
      </c>
      <c r="D66" s="35">
        <v>1</v>
      </c>
      <c r="E66" s="35"/>
      <c r="F66" s="35"/>
      <c r="G66" s="35"/>
      <c r="H66" s="35"/>
      <c r="I66" s="35"/>
      <c r="J66" s="35" t="s">
        <v>31</v>
      </c>
      <c r="K66" s="36">
        <v>130</v>
      </c>
      <c r="L66" s="37">
        <f t="shared" si="0"/>
        <v>112.80991735537191</v>
      </c>
      <c r="M66" s="37">
        <f t="shared" si="7"/>
        <v>112.80991735537191</v>
      </c>
      <c r="N66" s="25"/>
      <c r="O66" s="33">
        <f t="shared" si="8"/>
        <v>0</v>
      </c>
    </row>
    <row r="67" spans="1:17" ht="23.4" thickBot="1" x14ac:dyDescent="0.35">
      <c r="A67" s="72"/>
      <c r="B67" s="34" t="s">
        <v>73</v>
      </c>
      <c r="C67" s="43" t="s">
        <v>54</v>
      </c>
      <c r="D67" s="35">
        <v>1</v>
      </c>
      <c r="E67" s="35"/>
      <c r="F67" s="35"/>
      <c r="G67" s="35"/>
      <c r="H67" s="35"/>
      <c r="I67" s="35"/>
      <c r="J67" s="35" t="s">
        <v>31</v>
      </c>
      <c r="K67" s="36">
        <v>130</v>
      </c>
      <c r="L67" s="37">
        <f t="shared" si="0"/>
        <v>112.80991735537191</v>
      </c>
      <c r="M67" s="37">
        <f t="shared" si="7"/>
        <v>112.80991735537191</v>
      </c>
      <c r="N67" s="25"/>
      <c r="O67" s="33">
        <f t="shared" si="8"/>
        <v>0</v>
      </c>
    </row>
    <row r="68" spans="1:17" ht="15" thickBot="1" x14ac:dyDescent="0.35">
      <c r="A68" s="73"/>
      <c r="B68" s="34" t="s">
        <v>74</v>
      </c>
      <c r="C68" s="43" t="s">
        <v>54</v>
      </c>
      <c r="D68" s="35">
        <v>1</v>
      </c>
      <c r="E68" s="35"/>
      <c r="F68" s="35"/>
      <c r="G68" s="35"/>
      <c r="H68" s="35"/>
      <c r="I68" s="35"/>
      <c r="J68" s="35" t="s">
        <v>31</v>
      </c>
      <c r="K68" s="36">
        <v>130</v>
      </c>
      <c r="L68" s="37">
        <f t="shared" si="0"/>
        <v>112.80991735537191</v>
      </c>
      <c r="M68" s="37">
        <f t="shared" si="7"/>
        <v>112.80991735537191</v>
      </c>
      <c r="N68" s="25"/>
      <c r="O68" s="33">
        <f t="shared" si="8"/>
        <v>0</v>
      </c>
    </row>
    <row r="69" spans="1:17" ht="70.5" customHeight="1" thickBot="1" x14ac:dyDescent="0.35">
      <c r="A69" s="38" t="s">
        <v>122</v>
      </c>
      <c r="B69" s="34" t="s">
        <v>75</v>
      </c>
      <c r="C69" s="34" t="s">
        <v>76</v>
      </c>
      <c r="D69" s="35"/>
      <c r="E69" s="35"/>
      <c r="F69" s="35">
        <v>12</v>
      </c>
      <c r="G69" s="35"/>
      <c r="H69" s="35"/>
      <c r="I69" s="35"/>
      <c r="J69" s="35" t="s">
        <v>22</v>
      </c>
      <c r="K69" s="36">
        <v>80</v>
      </c>
      <c r="L69" s="37">
        <f t="shared" si="0"/>
        <v>69.421487603305792</v>
      </c>
      <c r="M69" s="37">
        <f>L69*F69</f>
        <v>833.0578512396695</v>
      </c>
      <c r="N69" s="25"/>
      <c r="O69" s="37">
        <f>N69*F69</f>
        <v>0</v>
      </c>
    </row>
    <row r="70" spans="1:17" ht="24.6" thickBot="1" x14ac:dyDescent="0.35">
      <c r="A70" s="38" t="s">
        <v>77</v>
      </c>
      <c r="B70" s="34"/>
      <c r="C70" s="34"/>
      <c r="D70" s="35"/>
      <c r="E70" s="35"/>
      <c r="F70" s="35"/>
      <c r="G70" s="35"/>
      <c r="H70" s="35"/>
      <c r="I70" s="35">
        <v>1</v>
      </c>
      <c r="J70" s="35" t="s">
        <v>78</v>
      </c>
      <c r="K70" s="36">
        <v>3216.19</v>
      </c>
      <c r="L70" s="37">
        <f>(K70*1.05)/1.21</f>
        <v>2790.9086776859508</v>
      </c>
      <c r="M70" s="37">
        <f>L70*I70</f>
        <v>2790.9086776859508</v>
      </c>
      <c r="N70" s="25"/>
      <c r="O70" s="37">
        <f>N70*I70</f>
        <v>0</v>
      </c>
      <c r="Q70" s="24"/>
    </row>
    <row r="71" spans="1:17" ht="15" thickBot="1" x14ac:dyDescent="0.35">
      <c r="A71" s="68" t="s">
        <v>79</v>
      </c>
      <c r="B71" s="69"/>
      <c r="C71" s="70"/>
      <c r="D71" s="44">
        <f>SUM(D5:D70)</f>
        <v>44</v>
      </c>
      <c r="E71" s="44">
        <f t="shared" ref="E71:I71" si="9">SUM(E5:E70)</f>
        <v>112</v>
      </c>
      <c r="F71" s="44">
        <f t="shared" si="9"/>
        <v>59</v>
      </c>
      <c r="G71" s="44">
        <f t="shared" si="9"/>
        <v>106</v>
      </c>
      <c r="H71" s="44">
        <f t="shared" si="9"/>
        <v>14</v>
      </c>
      <c r="I71" s="44">
        <f t="shared" si="9"/>
        <v>1</v>
      </c>
      <c r="J71" s="44"/>
      <c r="K71" s="45"/>
      <c r="L71" s="46"/>
      <c r="M71" s="47">
        <f>SUM(M5:M70)</f>
        <v>31999.999586776848</v>
      </c>
      <c r="N71" s="46"/>
      <c r="O71" s="49">
        <f>SUM(O5:O70)</f>
        <v>0</v>
      </c>
      <c r="Q71" s="24"/>
    </row>
    <row r="72" spans="1:17" ht="15" x14ac:dyDescent="0.3">
      <c r="A72" s="48"/>
      <c r="B72"/>
      <c r="C72"/>
      <c r="D72"/>
      <c r="E72"/>
      <c r="F72"/>
      <c r="G72"/>
      <c r="H72"/>
      <c r="I72"/>
      <c r="J72"/>
      <c r="K72" s="1"/>
      <c r="L72" s="1"/>
      <c r="M72" s="1"/>
      <c r="N72" s="1"/>
      <c r="O72"/>
      <c r="Q72" s="24"/>
    </row>
    <row r="73" spans="1:17" x14ac:dyDescent="0.3">
      <c r="A73"/>
      <c r="B73"/>
      <c r="C73"/>
      <c r="D73"/>
      <c r="E73"/>
      <c r="F73"/>
      <c r="G73"/>
      <c r="H73"/>
      <c r="I73"/>
      <c r="J73"/>
      <c r="K73" s="1"/>
      <c r="L73" s="1"/>
      <c r="M73" s="1"/>
      <c r="N73" s="1"/>
      <c r="O73"/>
    </row>
    <row r="74" spans="1:17" ht="15" thickBot="1" x14ac:dyDescent="0.35">
      <c r="A74"/>
      <c r="B74"/>
      <c r="C74"/>
      <c r="D74"/>
      <c r="E74"/>
      <c r="F74"/>
      <c r="G74"/>
      <c r="H74"/>
      <c r="I74"/>
      <c r="J74"/>
      <c r="K74" s="1"/>
      <c r="L74" s="1"/>
      <c r="M74" s="1"/>
      <c r="N74" s="1"/>
      <c r="O74"/>
    </row>
    <row r="75" spans="1:17" ht="15" thickBot="1" x14ac:dyDescent="0.35">
      <c r="A75"/>
      <c r="B75"/>
      <c r="C75"/>
      <c r="D75"/>
      <c r="E75"/>
      <c r="F75"/>
      <c r="G75"/>
      <c r="H75"/>
      <c r="I75"/>
      <c r="J75"/>
      <c r="K75" s="1"/>
      <c r="L75" s="1"/>
      <c r="M75" s="54" t="s">
        <v>128</v>
      </c>
      <c r="N75" s="55"/>
      <c r="O75" s="56"/>
    </row>
    <row r="76" spans="1:17" x14ac:dyDescent="0.3">
      <c r="A76"/>
      <c r="B76"/>
      <c r="C76"/>
      <c r="D76"/>
      <c r="E76"/>
      <c r="F76"/>
      <c r="G76"/>
      <c r="H76"/>
      <c r="I76"/>
      <c r="J76"/>
      <c r="K76" s="1"/>
      <c r="L76" s="1"/>
      <c r="M76" s="1"/>
      <c r="N76" s="1"/>
      <c r="O76"/>
    </row>
    <row r="77" spans="1:17" ht="44.4" x14ac:dyDescent="0.4">
      <c r="A77"/>
      <c r="B77"/>
      <c r="C77"/>
      <c r="D77"/>
      <c r="E77"/>
      <c r="F77"/>
      <c r="G77"/>
      <c r="H77"/>
      <c r="I77"/>
      <c r="J77"/>
      <c r="K77" s="1"/>
      <c r="L77" s="50">
        <f>M71*1.21</f>
        <v>38719.999499999984</v>
      </c>
      <c r="M77" s="51" t="s">
        <v>96</v>
      </c>
      <c r="N77" s="52" t="s">
        <v>126</v>
      </c>
      <c r="O77" s="53">
        <f>O71*1.21</f>
        <v>0</v>
      </c>
    </row>
    <row r="78" spans="1:17" x14ac:dyDescent="0.3">
      <c r="A78"/>
      <c r="B78"/>
      <c r="C78"/>
      <c r="D78"/>
      <c r="E78"/>
      <c r="F78"/>
      <c r="G78"/>
      <c r="H78"/>
      <c r="I78"/>
      <c r="J78"/>
      <c r="K78" s="1"/>
      <c r="L78" s="1"/>
      <c r="M78" s="1"/>
      <c r="N78" s="1"/>
      <c r="O78" s="1"/>
    </row>
    <row r="79" spans="1:17" x14ac:dyDescent="0.3">
      <c r="A79"/>
      <c r="B79"/>
      <c r="C79"/>
      <c r="D79"/>
      <c r="E79"/>
      <c r="F79"/>
      <c r="G79"/>
      <c r="H79"/>
      <c r="I79"/>
      <c r="J79"/>
      <c r="K79" s="1"/>
      <c r="L79" s="1"/>
      <c r="M79" s="1"/>
      <c r="N79" s="1"/>
      <c r="O79"/>
    </row>
    <row r="80" spans="1:17" x14ac:dyDescent="0.3">
      <c r="A80"/>
      <c r="B80"/>
      <c r="C80"/>
      <c r="D80"/>
      <c r="E80"/>
      <c r="F80"/>
      <c r="G80"/>
      <c r="H80"/>
      <c r="I80"/>
      <c r="J80"/>
      <c r="K80" s="1"/>
      <c r="L80" s="1"/>
      <c r="M80" s="1"/>
      <c r="N80" s="1"/>
      <c r="O80"/>
    </row>
  </sheetData>
  <sheetProtection algorithmName="SHA-512" hashValue="ojoGDKgbGftEFXdvmuWBUcRqcqXj3uisBp8ArCycKoA0psec1Z1GSsx6J91sDNEpm+agoned6qmCDNY68rOlFw==" saltValue="mp/pEt+csZyx6TLoS5bu4Q==" spinCount="100000" sheet="1" objects="1" scenarios="1"/>
  <mergeCells count="23">
    <mergeCell ref="A1:O1"/>
    <mergeCell ref="A71:C71"/>
    <mergeCell ref="A57:A68"/>
    <mergeCell ref="A15:A21"/>
    <mergeCell ref="A23:A25"/>
    <mergeCell ref="A26:A28"/>
    <mergeCell ref="A39:A41"/>
    <mergeCell ref="A50:A56"/>
    <mergeCell ref="A36:A37"/>
    <mergeCell ref="M2:M4"/>
    <mergeCell ref="A6:A8"/>
    <mergeCell ref="A10:A11"/>
    <mergeCell ref="A13:A14"/>
    <mergeCell ref="L2:L4"/>
    <mergeCell ref="M75:O75"/>
    <mergeCell ref="K2:K4"/>
    <mergeCell ref="A2:A4"/>
    <mergeCell ref="B2:B4"/>
    <mergeCell ref="C2:C4"/>
    <mergeCell ref="I2:I4"/>
    <mergeCell ref="J2:J4"/>
    <mergeCell ref="N2:N4"/>
    <mergeCell ref="O2:O4"/>
  </mergeCells>
  <dataValidations count="1">
    <dataValidation type="decimal" operator="lessThanOrEqual" allowBlank="1" showInputMessage="1" showErrorMessage="1" errorTitle="Error" error="El preu unitari ha de ser igual o menor a l'import unitari de licitació" sqref="N5:N70" xr:uid="{5223B269-59A1-4BF8-91CE-C115D4DDC9B4}">
      <formula1>L5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15BDD-03E4-4FCA-AF63-AC8508C5D49D}">
  <dimension ref="A1:N26"/>
  <sheetViews>
    <sheetView workbookViewId="0">
      <selection activeCell="G29" sqref="G29"/>
    </sheetView>
  </sheetViews>
  <sheetFormatPr baseColWidth="10" defaultRowHeight="14.4" x14ac:dyDescent="0.3"/>
  <cols>
    <col min="1" max="1" width="36" bestFit="1" customWidth="1"/>
    <col min="2" max="2" width="16" customWidth="1"/>
    <col min="3" max="3" width="20.88671875" bestFit="1" customWidth="1"/>
    <col min="4" max="4" width="14.5546875" bestFit="1" customWidth="1"/>
    <col min="5" max="5" width="15.44140625" customWidth="1"/>
    <col min="6" max="6" width="16.109375" customWidth="1"/>
    <col min="7" max="7" width="22.109375" customWidth="1"/>
    <col min="9" max="9" width="11.44140625" customWidth="1"/>
    <col min="12" max="12" width="12.88671875" customWidth="1"/>
    <col min="13" max="13" width="15.109375" customWidth="1"/>
  </cols>
  <sheetData>
    <row r="1" spans="1:14" ht="15" thickBot="1" x14ac:dyDescent="0.35">
      <c r="A1" s="3" t="s">
        <v>82</v>
      </c>
      <c r="B1" s="4" t="s">
        <v>83</v>
      </c>
      <c r="C1" s="5" t="s">
        <v>84</v>
      </c>
    </row>
    <row r="2" spans="1:14" ht="15" thickBot="1" x14ac:dyDescent="0.35">
      <c r="A2" s="6" t="s">
        <v>85</v>
      </c>
      <c r="B2" s="7">
        <v>0.1</v>
      </c>
      <c r="C2" s="8">
        <f>C4*10%</f>
        <v>2689.0756302521013</v>
      </c>
    </row>
    <row r="3" spans="1:14" ht="15" thickBot="1" x14ac:dyDescent="0.35">
      <c r="A3" s="6" t="s">
        <v>109</v>
      </c>
      <c r="B3" s="7">
        <v>0.9</v>
      </c>
      <c r="C3" s="8">
        <f>C4*90%</f>
        <v>24201.680672268911</v>
      </c>
    </row>
    <row r="4" spans="1:14" ht="15" thickBot="1" x14ac:dyDescent="0.35">
      <c r="A4" s="6" t="s">
        <v>86</v>
      </c>
      <c r="B4" s="9"/>
      <c r="C4" s="8">
        <f>C8/1.19</f>
        <v>26890.756302521011</v>
      </c>
    </row>
    <row r="5" spans="1:14" ht="15" thickBot="1" x14ac:dyDescent="0.35">
      <c r="A5" s="6" t="s">
        <v>87</v>
      </c>
      <c r="B5" s="10">
        <v>0.13</v>
      </c>
      <c r="C5" s="8">
        <f>C4*13%</f>
        <v>3495.7983193277314</v>
      </c>
    </row>
    <row r="6" spans="1:14" ht="15" thickBot="1" x14ac:dyDescent="0.35">
      <c r="A6" s="6" t="s">
        <v>88</v>
      </c>
      <c r="B6" s="10">
        <v>0.06</v>
      </c>
      <c r="C6" s="8">
        <f>C4*6%</f>
        <v>1613.4453781512607</v>
      </c>
    </row>
    <row r="7" spans="1:14" ht="15" thickBot="1" x14ac:dyDescent="0.35">
      <c r="A7" s="6" t="s">
        <v>89</v>
      </c>
      <c r="B7" s="9"/>
      <c r="C7" s="8">
        <f>SUM(C5:C6)</f>
        <v>5109.2436974789925</v>
      </c>
    </row>
    <row r="8" spans="1:14" ht="15" thickBot="1" x14ac:dyDescent="0.35">
      <c r="A8" s="6" t="s">
        <v>90</v>
      </c>
      <c r="B8" s="9"/>
      <c r="C8" s="8">
        <f>C10/1.21</f>
        <v>32000</v>
      </c>
    </row>
    <row r="9" spans="1:14" ht="15" thickBot="1" x14ac:dyDescent="0.35">
      <c r="A9" s="6" t="s">
        <v>91</v>
      </c>
      <c r="B9" s="10">
        <v>0.21</v>
      </c>
      <c r="C9" s="8">
        <f>C8*21%</f>
        <v>6720</v>
      </c>
    </row>
    <row r="10" spans="1:14" ht="15" thickBot="1" x14ac:dyDescent="0.35">
      <c r="A10" s="11" t="s">
        <v>110</v>
      </c>
      <c r="B10" s="12"/>
      <c r="C10" s="8">
        <v>38720</v>
      </c>
    </row>
    <row r="11" spans="1:14" x14ac:dyDescent="0.3">
      <c r="C11" s="1"/>
    </row>
    <row r="12" spans="1:14" ht="28.8" x14ac:dyDescent="0.3">
      <c r="C12" s="13" t="s">
        <v>92</v>
      </c>
      <c r="D12" s="14" t="s">
        <v>93</v>
      </c>
      <c r="E12" s="16" t="s">
        <v>95</v>
      </c>
      <c r="F12" s="81" t="s">
        <v>94</v>
      </c>
      <c r="G12" s="85"/>
      <c r="H12" s="82"/>
      <c r="I12" s="81" t="s">
        <v>97</v>
      </c>
      <c r="J12" s="82"/>
      <c r="K12" s="81" t="s">
        <v>98</v>
      </c>
      <c r="L12" s="82"/>
      <c r="M12" s="17" t="s">
        <v>106</v>
      </c>
      <c r="N12" s="18" t="s">
        <v>107</v>
      </c>
    </row>
    <row r="13" spans="1:14" x14ac:dyDescent="0.3">
      <c r="C13" s="15">
        <v>38720</v>
      </c>
      <c r="D13" s="15">
        <f>C13/1.21</f>
        <v>32000</v>
      </c>
      <c r="E13" s="15"/>
      <c r="F13" s="83">
        <f>C13</f>
        <v>38720</v>
      </c>
      <c r="G13" s="83"/>
      <c r="H13" s="83"/>
      <c r="I13" s="83">
        <f>D13/12</f>
        <v>2666.6666666666665</v>
      </c>
      <c r="J13" s="84"/>
      <c r="K13" s="83">
        <f>C13/12</f>
        <v>3226.6666666666665</v>
      </c>
      <c r="L13" s="84"/>
      <c r="M13" s="2"/>
      <c r="N13" s="2"/>
    </row>
    <row r="14" spans="1:14" x14ac:dyDescent="0.3">
      <c r="C14" s="1"/>
      <c r="M14" s="80" t="s">
        <v>111</v>
      </c>
      <c r="N14" s="80"/>
    </row>
    <row r="20" spans="3:6" x14ac:dyDescent="0.3">
      <c r="C20" s="1">
        <f>C8*20%</f>
        <v>6400</v>
      </c>
      <c r="D20" s="2">
        <f>E20-F20</f>
        <v>8000</v>
      </c>
      <c r="E20" s="2">
        <v>32000</v>
      </c>
      <c r="F20" s="2">
        <v>24000</v>
      </c>
    </row>
    <row r="21" spans="3:6" x14ac:dyDescent="0.3">
      <c r="D21" s="19">
        <f>D20/90</f>
        <v>88.888888888888886</v>
      </c>
      <c r="E21" s="2">
        <f>E20*1.21</f>
        <v>38720</v>
      </c>
      <c r="F21" s="2">
        <f>F20*1.21</f>
        <v>29040</v>
      </c>
    </row>
    <row r="22" spans="3:6" x14ac:dyDescent="0.3">
      <c r="D22" t="s">
        <v>108</v>
      </c>
      <c r="E22" s="1"/>
    </row>
    <row r="23" spans="3:6" x14ac:dyDescent="0.3">
      <c r="E23" s="1"/>
    </row>
    <row r="24" spans="3:6" x14ac:dyDescent="0.3">
      <c r="E24" s="1"/>
    </row>
    <row r="25" spans="3:6" x14ac:dyDescent="0.3">
      <c r="E25" s="1"/>
    </row>
    <row r="26" spans="3:6" x14ac:dyDescent="0.3">
      <c r="E26" s="1"/>
    </row>
  </sheetData>
  <mergeCells count="7">
    <mergeCell ref="M14:N14"/>
    <mergeCell ref="K12:L12"/>
    <mergeCell ref="K13:L13"/>
    <mergeCell ref="F13:H13"/>
    <mergeCell ref="F12:H12"/>
    <mergeCell ref="I12:J12"/>
    <mergeCell ref="I13:J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Quadre costos unitaris</vt:lpstr>
      <vt:lpstr>Quadre costos Informe 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Carreño Delgado</dc:creator>
  <cp:lastModifiedBy>Motlló Vallès, Maria Teresa</cp:lastModifiedBy>
  <dcterms:created xsi:type="dcterms:W3CDTF">2021-03-05T07:49:24Z</dcterms:created>
  <dcterms:modified xsi:type="dcterms:W3CDTF">2025-09-30T09:23:19Z</dcterms:modified>
</cp:coreProperties>
</file>