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AquestLlibreDeTreball" defaultThemeVersion="166925"/>
  <mc:AlternateContent xmlns:mc="http://schemas.openxmlformats.org/markup-compatibility/2006">
    <mc:Choice Requires="x15">
      <x15ac:absPath xmlns:x15ac="http://schemas.microsoft.com/office/spreadsheetml/2010/11/ac" url="https://ajuntamentabreracat.sharepoint.com/sites/Contractaci/Documentos compartidos/General/CONTRACTES/OBRES QUADRES ENLLUMENAT F1/"/>
    </mc:Choice>
  </mc:AlternateContent>
  <xr:revisionPtr revIDLastSave="0" documentId="8_{C73CAEBD-EF14-43AF-8889-2273114642D4}" xr6:coauthVersionLast="47" xr6:coauthVersionMax="47" xr10:uidLastSave="{00000000-0000-0000-0000-000000000000}"/>
  <bookViews>
    <workbookView xWindow="-120" yWindow="-120" windowWidth="29040" windowHeight="15840" activeTab="1" xr2:uid="{25002DCB-0B76-4F65-924A-D5A331C43273}"/>
  </bookViews>
  <sheets>
    <sheet name="PRESSUPOST EXECUCIÓ MATERIAL" sheetId="9" r:id="rId1"/>
    <sheet name="RESUM ECONÒMIC" sheetId="15" r:id="rId2"/>
    <sheet name="Preus unit" sheetId="14" r:id="rId3"/>
    <sheet name="Descripció preus" sheetId="16" r:id="rId4"/>
  </sheets>
  <definedNames>
    <definedName name="_xlnm._FilterDatabase" localSheetId="3" hidden="1">'Descripció preus'!$B$4:$F$145</definedName>
    <definedName name="_xlnm._FilterDatabase" localSheetId="0" hidden="1">'PRESSUPOST EXECUCIÓ MATERIAL'!$B$2:$M$264</definedName>
    <definedName name="_xlnm._FilterDatabase" localSheetId="2" hidden="1">'Preus unit'!$B$4:$E$75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6" i="15" l="1"/>
  <c r="Q16" i="15"/>
  <c r="P16" i="15"/>
  <c r="P15" i="15"/>
  <c r="P14" i="15"/>
  <c r="P12" i="15"/>
  <c r="P13" i="15" s="1"/>
  <c r="P11" i="15"/>
  <c r="P10" i="15"/>
  <c r="P8" i="15"/>
  <c r="P9" i="15"/>
  <c r="P7" i="15"/>
  <c r="P6" i="15"/>
  <c r="O12" i="15"/>
  <c r="O11" i="15"/>
  <c r="O10" i="15"/>
  <c r="O8" i="15"/>
  <c r="O9" i="15"/>
  <c r="O7" i="15"/>
  <c r="O6" i="15"/>
  <c r="O5" i="15"/>
  <c r="O4" i="15"/>
  <c r="P5" i="15"/>
  <c r="P4" i="15"/>
  <c r="E105" i="16"/>
  <c r="E55" i="14"/>
  <c r="E67" i="14"/>
  <c r="B10" i="9" l="1"/>
  <c r="B26" i="9"/>
  <c r="B39" i="9"/>
  <c r="B56" i="9"/>
  <c r="B70" i="9"/>
  <c r="B87" i="9"/>
  <c r="B103" i="9"/>
  <c r="B132" i="9"/>
  <c r="B145" i="9"/>
  <c r="B159" i="9"/>
  <c r="B185" i="9"/>
  <c r="B207" i="9"/>
  <c r="B240" i="9"/>
  <c r="B146" i="9" l="1"/>
  <c r="B147" i="9" s="1"/>
  <c r="B148" i="9" s="1"/>
  <c r="B149" i="9" s="1"/>
  <c r="K42" i="9" l="1"/>
  <c r="B150" i="9"/>
  <c r="B151" i="9" s="1"/>
  <c r="B152" i="9" s="1"/>
  <c r="B255" i="9"/>
  <c r="B256" i="9" s="1"/>
  <c r="B257" i="9" s="1"/>
  <c r="B258" i="9" s="1"/>
  <c r="B259" i="9" s="1"/>
  <c r="B260" i="9" s="1"/>
  <c r="B261" i="9" s="1"/>
  <c r="B241" i="9"/>
  <c r="B242" i="9" s="1"/>
  <c r="B243" i="9" s="1"/>
  <c r="B244" i="9" s="1"/>
  <c r="B245" i="9" s="1"/>
  <c r="B246" i="9" s="1"/>
  <c r="B247" i="9" s="1"/>
  <c r="B248" i="9" s="1"/>
  <c r="B249" i="9" s="1"/>
  <c r="B226" i="9"/>
  <c r="B227" i="9" s="1"/>
  <c r="B228" i="9" s="1"/>
  <c r="B229" i="9" s="1"/>
  <c r="B230" i="9" s="1"/>
  <c r="B231" i="9" s="1"/>
  <c r="B232" i="9" s="1"/>
  <c r="B233" i="9" s="1"/>
  <c r="B234" i="9" s="1"/>
  <c r="B235" i="9" s="1"/>
  <c r="B208" i="9"/>
  <c r="B209" i="9" s="1"/>
  <c r="B210" i="9" s="1"/>
  <c r="B211" i="9" s="1"/>
  <c r="B212" i="9" s="1"/>
  <c r="B213" i="9" s="1"/>
  <c r="B214" i="9" s="1"/>
  <c r="B215" i="9" s="1"/>
  <c r="B216" i="9" s="1"/>
  <c r="B186" i="9"/>
  <c r="B187" i="9" s="1"/>
  <c r="B188" i="9" s="1"/>
  <c r="B189" i="9" s="1"/>
  <c r="B190" i="9" s="1"/>
  <c r="B191" i="9" s="1"/>
  <c r="B192" i="9" s="1"/>
  <c r="B193" i="9" s="1"/>
  <c r="B194" i="9" s="1"/>
  <c r="B171" i="9"/>
  <c r="B172" i="9" s="1"/>
  <c r="B173" i="9" s="1"/>
  <c r="B174" i="9" s="1"/>
  <c r="B175" i="9" s="1"/>
  <c r="B176" i="9" s="1"/>
  <c r="B177" i="9" s="1"/>
  <c r="B178" i="9" s="1"/>
  <c r="B179" i="9" s="1"/>
  <c r="B180" i="9" s="1"/>
  <c r="B160" i="9"/>
  <c r="B161" i="9" s="1"/>
  <c r="B162" i="9" s="1"/>
  <c r="B163" i="9" s="1"/>
  <c r="B164" i="9" s="1"/>
  <c r="B165" i="9" s="1"/>
  <c r="B166" i="9" s="1"/>
  <c r="B167" i="9" s="1"/>
  <c r="B168" i="9" s="1"/>
  <c r="B133" i="9"/>
  <c r="B134" i="9" s="1"/>
  <c r="B135" i="9" s="1"/>
  <c r="B136" i="9" s="1"/>
  <c r="B137" i="9" s="1"/>
  <c r="B138" i="9" s="1"/>
  <c r="B139" i="9" s="1"/>
  <c r="B140" i="9" s="1"/>
  <c r="B141" i="9" s="1"/>
  <c r="B118" i="9"/>
  <c r="B119" i="9" s="1"/>
  <c r="B120" i="9" s="1"/>
  <c r="B121" i="9" s="1"/>
  <c r="B122" i="9" s="1"/>
  <c r="B123" i="9" s="1"/>
  <c r="B124" i="9" s="1"/>
  <c r="B125" i="9" s="1"/>
  <c r="B126" i="9" s="1"/>
  <c r="B127" i="9" s="1"/>
  <c r="B104" i="9"/>
  <c r="B105" i="9" s="1"/>
  <c r="B106" i="9" s="1"/>
  <c r="B107" i="9" s="1"/>
  <c r="B108" i="9" s="1"/>
  <c r="B109" i="9" s="1"/>
  <c r="B110" i="9" s="1"/>
  <c r="B111" i="9" s="1"/>
  <c r="B112" i="9" s="1"/>
  <c r="B88" i="9"/>
  <c r="B89" i="9" s="1"/>
  <c r="B90" i="9" s="1"/>
  <c r="B91" i="9" s="1"/>
  <c r="B92" i="9" s="1"/>
  <c r="B93" i="9" s="1"/>
  <c r="B94" i="9" s="1"/>
  <c r="B95" i="9" s="1"/>
  <c r="B96" i="9" s="1"/>
  <c r="B71" i="9"/>
  <c r="B72" i="9" s="1"/>
  <c r="B73" i="9" s="1"/>
  <c r="B74" i="9" s="1"/>
  <c r="B75" i="9" s="1"/>
  <c r="B76" i="9" s="1"/>
  <c r="B57" i="9"/>
  <c r="B58" i="9" s="1"/>
  <c r="B59" i="9" s="1"/>
  <c r="B60" i="9" s="1"/>
  <c r="B61" i="9" s="1"/>
  <c r="B62" i="9" s="1"/>
  <c r="B40" i="9"/>
  <c r="B41" i="9" s="1"/>
  <c r="B42" i="9" s="1"/>
  <c r="B43" i="9" s="1"/>
  <c r="B44" i="9" s="1"/>
  <c r="B45" i="9" s="1"/>
  <c r="B11" i="9"/>
  <c r="B12" i="9" s="1"/>
  <c r="B13" i="9" s="1"/>
  <c r="B14" i="9" s="1"/>
  <c r="B15" i="9" s="1"/>
  <c r="B27" i="9"/>
  <c r="B28" i="9" s="1"/>
  <c r="B29" i="9" s="1"/>
  <c r="B30" i="9" s="1"/>
  <c r="B31" i="9" s="1"/>
  <c r="K39" i="9" l="1"/>
  <c r="K198" i="9"/>
  <c r="K59" i="9"/>
  <c r="K58" i="9"/>
  <c r="K56" i="9"/>
  <c r="K41" i="9"/>
  <c r="B262" i="9"/>
  <c r="B263" i="9" s="1"/>
  <c r="K146" i="9" l="1"/>
  <c r="K145" i="9"/>
  <c r="K87" i="9" l="1"/>
  <c r="K258" i="9" l="1"/>
  <c r="K257" i="9"/>
  <c r="K255" i="9"/>
  <c r="K243" i="9"/>
  <c r="K242" i="9"/>
  <c r="K240" i="9"/>
  <c r="K229" i="9"/>
  <c r="K228" i="9"/>
  <c r="K226" i="9"/>
  <c r="K210" i="9"/>
  <c r="K209" i="9"/>
  <c r="K207" i="9"/>
  <c r="K188" i="9"/>
  <c r="K187" i="9"/>
  <c r="K185" i="9"/>
  <c r="K174" i="9"/>
  <c r="K173" i="9"/>
  <c r="K171" i="9"/>
  <c r="K170" i="9"/>
  <c r="K162" i="9"/>
  <c r="K161" i="9"/>
  <c r="K159" i="9"/>
  <c r="K154" i="9"/>
  <c r="K144" i="9"/>
  <c r="K143" i="9"/>
  <c r="K135" i="9"/>
  <c r="K134" i="9"/>
  <c r="K132" i="9"/>
  <c r="K130" i="9"/>
  <c r="K129" i="9"/>
  <c r="K121" i="9"/>
  <c r="K120" i="9"/>
  <c r="K118" i="9"/>
  <c r="K106" i="9"/>
  <c r="K105" i="9"/>
  <c r="K103" i="9"/>
  <c r="K90" i="9"/>
  <c r="K89" i="9"/>
  <c r="K73" i="9"/>
  <c r="K70" i="9"/>
  <c r="K12" i="9"/>
  <c r="K10" i="9"/>
  <c r="K28" i="9"/>
  <c r="K201" i="9" l="1"/>
  <c r="K251" i="9"/>
  <c r="K237" i="9"/>
  <c r="K218" i="9"/>
  <c r="K205" i="9"/>
  <c r="K202" i="9"/>
  <c r="K204" i="9"/>
  <c r="K196" i="9"/>
  <c r="K182" i="9"/>
  <c r="K183" i="9"/>
  <c r="K157" i="9"/>
  <c r="K156" i="9"/>
  <c r="K26" i="9"/>
  <c r="K54" i="9"/>
  <c r="K53" i="9"/>
  <c r="K50" i="9"/>
  <c r="K147" i="9" l="1"/>
  <c r="K81" i="9"/>
  <c r="K85" i="9"/>
  <c r="K84" i="9"/>
  <c r="K101" i="9"/>
  <c r="K100" i="9"/>
  <c r="K68" i="9"/>
  <c r="K67" i="9"/>
  <c r="K98" i="9"/>
  <c r="K114" i="9"/>
  <c r="K37" i="9"/>
  <c r="K36" i="9"/>
  <c r="K225" i="9" l="1"/>
  <c r="K222" i="9"/>
  <c r="K117" i="9"/>
  <c r="K22" i="9"/>
  <c r="K148" i="9"/>
  <c r="M148" i="9" s="1"/>
  <c r="F13" i="15" s="1"/>
  <c r="K7" i="9"/>
  <c r="K25" i="9"/>
  <c r="K72" i="9"/>
  <c r="K6" i="9"/>
  <c r="K8" i="9"/>
  <c r="K20" i="9"/>
  <c r="G13" i="15" l="1"/>
  <c r="H13" i="15" s="1"/>
  <c r="I13" i="15" s="1"/>
  <c r="K149" i="9"/>
  <c r="K150" i="9" s="1"/>
  <c r="K116" i="9" l="1"/>
  <c r="K221" i="9"/>
  <c r="K224" i="9"/>
  <c r="K151" i="9"/>
  <c r="K152" i="9" s="1"/>
  <c r="K21" i="9" l="1"/>
  <c r="K69" i="9"/>
  <c r="K155" i="9"/>
  <c r="K99" i="9"/>
  <c r="K253" i="9"/>
  <c r="K239" i="9"/>
  <c r="K4" i="9"/>
  <c r="K238" i="9"/>
  <c r="K220" i="9"/>
  <c r="K252" i="9"/>
  <c r="K24" i="9"/>
  <c r="K86" i="9"/>
  <c r="K200" i="9"/>
  <c r="K115" i="9"/>
  <c r="K82" i="9"/>
  <c r="K219" i="9"/>
  <c r="K203" i="9"/>
  <c r="K223" i="9"/>
  <c r="K131" i="9"/>
  <c r="K38" i="9"/>
  <c r="K197" i="9"/>
  <c r="K52" i="9"/>
  <c r="K51" i="9"/>
  <c r="K241" i="9" l="1"/>
  <c r="K244" i="9" s="1"/>
  <c r="K245" i="9" s="1"/>
  <c r="K208" i="9"/>
  <c r="K133" i="9"/>
  <c r="K88" i="9"/>
  <c r="K160" i="9"/>
  <c r="K256" i="9"/>
  <c r="K259" i="9" s="1"/>
  <c r="K260" i="9" s="1"/>
  <c r="K172" i="9"/>
  <c r="K71" i="9"/>
  <c r="K57" i="9"/>
  <c r="K227" i="9"/>
  <c r="K230" i="9" s="1"/>
  <c r="K231" i="9" s="1"/>
  <c r="K186" i="9"/>
  <c r="K119" i="9"/>
  <c r="K104" i="9"/>
  <c r="K11" i="9"/>
  <c r="K27" i="9"/>
  <c r="K40" i="9"/>
  <c r="K43" i="9" s="1"/>
  <c r="K44" i="9" s="1"/>
  <c r="K83" i="9"/>
  <c r="K23" i="9"/>
  <c r="K5" i="9"/>
  <c r="K158" i="9"/>
  <c r="K55" i="9"/>
  <c r="K199" i="9"/>
  <c r="K184" i="9"/>
  <c r="K102" i="9"/>
  <c r="K206" i="9"/>
  <c r="K9" i="9"/>
  <c r="K261" i="9" l="1"/>
  <c r="K262" i="9" s="1"/>
  <c r="M260" i="9"/>
  <c r="F20" i="15" s="1"/>
  <c r="M44" i="9"/>
  <c r="F6" i="15" s="1"/>
  <c r="K232" i="9"/>
  <c r="K233" i="9" s="1"/>
  <c r="K234" i="9" s="1"/>
  <c r="K235" i="9" s="1"/>
  <c r="M231" i="9"/>
  <c r="F18" i="15" s="1"/>
  <c r="K246" i="9"/>
  <c r="K247" i="9" s="1"/>
  <c r="K248" i="9" s="1"/>
  <c r="K249" i="9" s="1"/>
  <c r="M245" i="9"/>
  <c r="F19" i="15" s="1"/>
  <c r="K13" i="9"/>
  <c r="K14" i="9" s="1"/>
  <c r="M14" i="9" s="1"/>
  <c r="K91" i="9"/>
  <c r="K92" i="9" s="1"/>
  <c r="K189" i="9"/>
  <c r="K190" i="9" s="1"/>
  <c r="K107" i="9"/>
  <c r="K108" i="9" s="1"/>
  <c r="M108" i="9" s="1"/>
  <c r="F10" i="15" s="1"/>
  <c r="K211" i="9"/>
  <c r="K212" i="9" s="1"/>
  <c r="K60" i="9"/>
  <c r="K61" i="9" s="1"/>
  <c r="M61" i="9" s="1"/>
  <c r="F7" i="15" s="1"/>
  <c r="K163" i="9"/>
  <c r="K164" i="9" s="1"/>
  <c r="K45" i="9"/>
  <c r="K46" i="9" s="1"/>
  <c r="F4" i="15" l="1"/>
  <c r="G18" i="15"/>
  <c r="H18" i="15" s="1"/>
  <c r="I18" i="15" s="1"/>
  <c r="G6" i="15"/>
  <c r="H6" i="15" s="1"/>
  <c r="I6" i="15" s="1"/>
  <c r="G10" i="15"/>
  <c r="H10" i="15" s="1"/>
  <c r="I10" i="15" s="1"/>
  <c r="G7" i="15"/>
  <c r="H7" i="15" s="1"/>
  <c r="I7" i="15" s="1"/>
  <c r="G20" i="15"/>
  <c r="H20" i="15" s="1"/>
  <c r="I20" i="15" s="1"/>
  <c r="G19" i="15"/>
  <c r="H19" i="15" s="1"/>
  <c r="I19" i="15" s="1"/>
  <c r="G4" i="15"/>
  <c r="K263" i="9"/>
  <c r="K264" i="9" s="1"/>
  <c r="M164" i="9"/>
  <c r="F14" i="15" s="1"/>
  <c r="K213" i="9"/>
  <c r="K214" i="9" s="1"/>
  <c r="M212" i="9"/>
  <c r="F17" i="15" s="1"/>
  <c r="G17" i="15" s="1"/>
  <c r="H17" i="15" s="1"/>
  <c r="I17" i="15" s="1"/>
  <c r="K191" i="9"/>
  <c r="K192" i="9" s="1"/>
  <c r="K193" i="9" s="1"/>
  <c r="K194" i="9" s="1"/>
  <c r="M190" i="9"/>
  <c r="F16" i="15" s="1"/>
  <c r="M92" i="9"/>
  <c r="F9" i="15" s="1"/>
  <c r="K93" i="9"/>
  <c r="K94" i="9" s="1"/>
  <c r="K95" i="9" s="1"/>
  <c r="K96" i="9" s="1"/>
  <c r="K62" i="9"/>
  <c r="K63" i="9" s="1"/>
  <c r="K165" i="9"/>
  <c r="K166" i="9" s="1"/>
  <c r="K15" i="9"/>
  <c r="K16" i="9" s="1"/>
  <c r="K47" i="9"/>
  <c r="K48" i="9" s="1"/>
  <c r="K109" i="9"/>
  <c r="K110" i="9" s="1"/>
  <c r="K122" i="9"/>
  <c r="K74" i="9"/>
  <c r="K175" i="9"/>
  <c r="K176" i="9" s="1"/>
  <c r="H4" i="15" l="1"/>
  <c r="I32" i="15"/>
  <c r="H32" i="15"/>
  <c r="G16" i="15"/>
  <c r="H16" i="15" s="1"/>
  <c r="I16" i="15" s="1"/>
  <c r="G14" i="15"/>
  <c r="H14" i="15" s="1"/>
  <c r="I14" i="15" s="1"/>
  <c r="G9" i="15"/>
  <c r="H9" i="15" s="1"/>
  <c r="I9" i="15" s="1"/>
  <c r="K215" i="9"/>
  <c r="K216" i="9" s="1"/>
  <c r="K177" i="9"/>
  <c r="M176" i="9"/>
  <c r="F15" i="15" s="1"/>
  <c r="G15" i="15" s="1"/>
  <c r="H15" i="15" s="1"/>
  <c r="I15" i="15" s="1"/>
  <c r="K64" i="9"/>
  <c r="K65" i="9" s="1"/>
  <c r="K167" i="9"/>
  <c r="K168" i="9" s="1"/>
  <c r="K123" i="9"/>
  <c r="K111" i="9"/>
  <c r="K112" i="9" s="1"/>
  <c r="K75" i="9"/>
  <c r="M75" i="9" s="1"/>
  <c r="F8" i="15" s="1"/>
  <c r="K17" i="9"/>
  <c r="K18" i="9" s="1"/>
  <c r="K29" i="9"/>
  <c r="K30" i="9" s="1"/>
  <c r="M30" i="9" s="1"/>
  <c r="F5" i="15" l="1"/>
  <c r="I4" i="15"/>
  <c r="I31" i="15"/>
  <c r="H31" i="15"/>
  <c r="G5" i="15"/>
  <c r="G8" i="15"/>
  <c r="M123" i="9"/>
  <c r="F11" i="15" s="1"/>
  <c r="K178" i="9"/>
  <c r="K124" i="9"/>
  <c r="K125" i="9" s="1"/>
  <c r="K76" i="9"/>
  <c r="K77" i="9" s="1"/>
  <c r="H8" i="15" l="1"/>
  <c r="H5" i="15"/>
  <c r="I5" i="15" s="1"/>
  <c r="I30" i="15" s="1"/>
  <c r="G11" i="15"/>
  <c r="H11" i="15" s="1"/>
  <c r="I11" i="15" s="1"/>
  <c r="K31" i="9"/>
  <c r="K179" i="9"/>
  <c r="K180" i="9" s="1"/>
  <c r="K126" i="9"/>
  <c r="K127" i="9" s="1"/>
  <c r="K78" i="9"/>
  <c r="K79" i="9" s="1"/>
  <c r="H30" i="15" l="1"/>
  <c r="I8" i="15"/>
  <c r="K32" i="9"/>
  <c r="K136" i="9"/>
  <c r="K137" i="9" s="1"/>
  <c r="M137" i="9" s="1"/>
  <c r="F12" i="15" l="1"/>
  <c r="F22" i="15" s="1"/>
  <c r="M267" i="9"/>
  <c r="G12" i="15"/>
  <c r="K33" i="9"/>
  <c r="K34" i="9" s="1"/>
  <c r="K138" i="9"/>
  <c r="K139" i="9" s="1"/>
  <c r="F23" i="15" l="1"/>
  <c r="F24" i="15" s="1"/>
  <c r="O25" i="15" s="1"/>
  <c r="H12" i="15"/>
  <c r="H29" i="15" s="1"/>
  <c r="G22" i="15"/>
  <c r="K140" i="9"/>
  <c r="I12" i="15" l="1"/>
  <c r="H33" i="15"/>
  <c r="O27" i="15"/>
  <c r="O26" i="15"/>
  <c r="H22" i="15"/>
  <c r="I29" i="15"/>
  <c r="K141" i="9"/>
  <c r="I33" i="15" l="1"/>
  <c r="O28" i="15"/>
  <c r="O29" i="15" s="1"/>
  <c r="O30" i="15" s="1"/>
  <c r="I22" i="15"/>
</calcChain>
</file>

<file path=xl/sharedStrings.xml><?xml version="1.0" encoding="utf-8"?>
<sst xmlns="http://schemas.openxmlformats.org/spreadsheetml/2006/main" count="1496" uniqueCount="311">
  <si>
    <t>TOTAL</t>
  </si>
  <si>
    <t>Defecte</t>
  </si>
  <si>
    <t>Concepte</t>
  </si>
  <si>
    <t>Preu Ut.</t>
  </si>
  <si>
    <t>UT</t>
  </si>
  <si>
    <t>Documentació per legalitzar instal·lació B.T segons instrucció 1/2015</t>
  </si>
  <si>
    <t>Oficial 1ª</t>
  </si>
  <si>
    <t>SiC interruptor diferencial AC 40A, 300 mA tetrapolar</t>
  </si>
  <si>
    <t>0.6.4</t>
  </si>
  <si>
    <t>Cable coure   4x6 mm2 XLPE 1000V</t>
  </si>
  <si>
    <t>IVA 21%</t>
  </si>
  <si>
    <t>SiC Interruptor diferencial AC 40A, 30mA bipolar</t>
  </si>
  <si>
    <t>Petit material</t>
  </si>
  <si>
    <t>0.6.3</t>
  </si>
  <si>
    <t>7.1.7</t>
  </si>
  <si>
    <t>QC</t>
  </si>
  <si>
    <t>Q-08</t>
  </si>
  <si>
    <t>8.1.1</t>
  </si>
  <si>
    <t>7.2.3</t>
  </si>
  <si>
    <t>7.2.4</t>
  </si>
  <si>
    <t>7.7.4</t>
  </si>
  <si>
    <t>7.8.1</t>
  </si>
  <si>
    <t>11.1.1</t>
  </si>
  <si>
    <t>Q-02</t>
  </si>
  <si>
    <t>7.1.1</t>
  </si>
  <si>
    <t>Q-06</t>
  </si>
  <si>
    <t>0.6.1</t>
  </si>
  <si>
    <t>SUMA</t>
  </si>
  <si>
    <t>Q-15</t>
  </si>
  <si>
    <t>Q-22</t>
  </si>
  <si>
    <t>Q-28</t>
  </si>
  <si>
    <t>Q-29</t>
  </si>
  <si>
    <t>Q-32</t>
  </si>
  <si>
    <t>Q-35</t>
  </si>
  <si>
    <t>Q-36</t>
  </si>
  <si>
    <t>Q-37</t>
  </si>
  <si>
    <t>Q-45</t>
  </si>
  <si>
    <t>Vehicle cistella fins a 12m</t>
  </si>
  <si>
    <t>0.1.6</t>
  </si>
  <si>
    <t>Arreglar quadre exteriorment</t>
  </si>
  <si>
    <t>0.6.1 - 0.6.3 - 0.6.4 - 0.8.3</t>
  </si>
  <si>
    <t>Q-50</t>
  </si>
  <si>
    <t>Q-54</t>
  </si>
  <si>
    <t>Q-55</t>
  </si>
  <si>
    <t>Q-56</t>
  </si>
  <si>
    <t>Q-47</t>
  </si>
  <si>
    <t>Arreglar quadre interiorment</t>
  </si>
  <si>
    <t>1.6.5</t>
  </si>
  <si>
    <t>0.8.3</t>
  </si>
  <si>
    <t>12.1.1</t>
  </si>
  <si>
    <t>1.5.8</t>
  </si>
  <si>
    <t>descripció partida</t>
  </si>
  <si>
    <t>Cable coure  nu 1x35 mm2</t>
  </si>
  <si>
    <t>Cable coure   4x10  mm2 XLPE 1000V</t>
  </si>
  <si>
    <t>Cable coure  4x16 mm2 XLPE 1000V</t>
  </si>
  <si>
    <t>Cable coure  4x25 mm2 XLPE 1000V</t>
  </si>
  <si>
    <t>Cable coure  4x35 mm2 XLPE 1000V</t>
  </si>
  <si>
    <t>LEG-01</t>
  </si>
  <si>
    <t>LEG-02</t>
  </si>
  <si>
    <t>LEG-03</t>
  </si>
  <si>
    <t>Documentació per legalitzar instal·lació B.T mitjançant MTD</t>
  </si>
  <si>
    <t>Documentació per legalitzar instal·lació B.T mitjançant projecte</t>
  </si>
  <si>
    <t>LEG-11</t>
  </si>
  <si>
    <t>Inspecció inicial d'instal·lació d'enllumenat</t>
  </si>
  <si>
    <t>LEG-12</t>
  </si>
  <si>
    <t>LEG-13</t>
  </si>
  <si>
    <t>Partida</t>
  </si>
  <si>
    <t>Codi BV</t>
  </si>
  <si>
    <t>Cable coure  H07V-K groc-verd 1x35 mm2 750V</t>
  </si>
  <si>
    <t>Cable coure  H07V-K groc-verd 1x16 mm2 750V</t>
  </si>
  <si>
    <t>QG-901</t>
  </si>
  <si>
    <t>QG-902</t>
  </si>
  <si>
    <t>QG-903</t>
  </si>
  <si>
    <t>QG-904</t>
  </si>
  <si>
    <t>QG-905</t>
  </si>
  <si>
    <t>QG-906</t>
  </si>
  <si>
    <t>QG-907</t>
  </si>
  <si>
    <t>QG-149</t>
  </si>
  <si>
    <t>QG-154</t>
  </si>
  <si>
    <t>QG-128</t>
  </si>
  <si>
    <t>Import</t>
  </si>
  <si>
    <t>―</t>
  </si>
  <si>
    <t>Inspecció periòdica d'instal·lació d'enllumenat</t>
  </si>
  <si>
    <t>Inspecció periòdica de comprovació d'esmenes d'instal·lació d'enllumenat</t>
  </si>
  <si>
    <t>Totes les partides SiC inclouen ma d'obra, maquinària, eines, petit material i tasques d'adaptació</t>
  </si>
  <si>
    <t>SiC cable muntant RV-K de 3x2,5mm2, fins a 10m d'alçada</t>
  </si>
  <si>
    <t>SiC cable muntant RV-K de 3x2,5mm2, a més de 10m d'alçada</t>
  </si>
  <si>
    <t>SiC cable muntant RV-K de 3x2,5mm2, fins a 5m d'alçada</t>
  </si>
  <si>
    <t>SiC fusibles gL/gG, de tipus NH ganiveta i qualsevol mida, fins 160A</t>
  </si>
  <si>
    <t>QG-129</t>
  </si>
  <si>
    <t>QG-130</t>
  </si>
  <si>
    <t>QG-971</t>
  </si>
  <si>
    <t>ut</t>
  </si>
  <si>
    <t>m.l.</t>
  </si>
  <si>
    <t>h</t>
  </si>
  <si>
    <t>Quadre</t>
  </si>
  <si>
    <t>SiC per canalització existent de cable de coure RV-K de 4x6 mm2, aïllament 0,6/1 kV</t>
  </si>
  <si>
    <t>SiC per canalització existent de cable de coure RV-K de 4x10 mm2, aïllament 0,6/1 kV</t>
  </si>
  <si>
    <t>Excavació de cala, fins a un 1 m3, amb reposició de paviment</t>
  </si>
  <si>
    <t>Oficial 1ª elèctric + ajudant elèctric + vehicle furgoneta</t>
  </si>
  <si>
    <t>SiC per canalització existent de cable de coure RV-K de 4x16 mm2, aïllament 0,6/1 kV</t>
  </si>
  <si>
    <t>SiC per canalització existent de cable de coure RV-K de 4x25 mm2, aïllament 0,6/1 kV</t>
  </si>
  <si>
    <t>SiC per canalització existent de cable de coure RV-K de 5x6 mm2, aïllament 0,6/1 kV</t>
  </si>
  <si>
    <t>SiC per canalització existent de cable de coure RV-K de 5x10 mm2, aïllament 0,6/1 kV</t>
  </si>
  <si>
    <t>SiC per canalització existent de cable de coure RV-K de 5x16 mm2, aïllament 0,6/1 kV</t>
  </si>
  <si>
    <t>SiC per canalització existent de cable de coure RV-K de 5x25 mm2, aïllament 0,6/1 kV</t>
  </si>
  <si>
    <t>Cable coure   3x2,5 mm2 XLPE 1000V</t>
  </si>
  <si>
    <t>IEL-901</t>
  </si>
  <si>
    <t>IEL-911</t>
  </si>
  <si>
    <t>IEL-912</t>
  </si>
  <si>
    <t>IEL-921</t>
  </si>
  <si>
    <t>IEL-922</t>
  </si>
  <si>
    <t>IEL-923</t>
  </si>
  <si>
    <t>IEL-924</t>
  </si>
  <si>
    <t>IEL-925</t>
  </si>
  <si>
    <t>IEL-931</t>
  </si>
  <si>
    <t>IEL-932</t>
  </si>
  <si>
    <t>IEL-933</t>
  </si>
  <si>
    <t>IEL-934</t>
  </si>
  <si>
    <t>IEL-935</t>
  </si>
  <si>
    <t>IEL-941</t>
  </si>
  <si>
    <t>IEL-942</t>
  </si>
  <si>
    <t>IEL-943</t>
  </si>
  <si>
    <t>IEL-946</t>
  </si>
  <si>
    <t>IEL-991</t>
  </si>
  <si>
    <t>HME-911</t>
  </si>
  <si>
    <t>HME-913</t>
  </si>
  <si>
    <t>HME-922</t>
  </si>
  <si>
    <t>HME-923</t>
  </si>
  <si>
    <t>HME-901</t>
  </si>
  <si>
    <t>ObC-02</t>
  </si>
  <si>
    <t>Mat-204</t>
  </si>
  <si>
    <t>Mat-207</t>
  </si>
  <si>
    <t>Mat-208</t>
  </si>
  <si>
    <t>Mat-209</t>
  </si>
  <si>
    <t>Mat-210</t>
  </si>
  <si>
    <t>Mat-211</t>
  </si>
  <si>
    <t>ObC-07</t>
  </si>
  <si>
    <t>Partida alçada a justificar per imprevistos</t>
  </si>
  <si>
    <t>Mat-901</t>
  </si>
  <si>
    <t>Mat-902</t>
  </si>
  <si>
    <t>Mat-200</t>
  </si>
  <si>
    <t>IEL-902</t>
  </si>
  <si>
    <t>IEL-903</t>
  </si>
  <si>
    <t>SiC de caixetí de fusibles i llurs fusibles a punt de llum, per 1 lluminària</t>
  </si>
  <si>
    <t>SiC de caixetí de fusibles i llurs fusibles a punt de llum, per 2 lluminàries</t>
  </si>
  <si>
    <t>SiC Interruptor control manual de 3 posicions ( 0 -AUTO- I )</t>
  </si>
  <si>
    <t>ObC-06</t>
  </si>
  <si>
    <t>ObC-05</t>
  </si>
  <si>
    <t>Defecte ja esmenat via Manteniment ordinari</t>
  </si>
  <si>
    <t>O.civil?</t>
  </si>
  <si>
    <t>SÍ</t>
  </si>
  <si>
    <t>Fase</t>
  </si>
  <si>
    <t>Ajudant</t>
  </si>
  <si>
    <t>SiC Plaques de terra d'acer courejat 40x40cm</t>
  </si>
  <si>
    <t>IEL-950</t>
  </si>
  <si>
    <t>IEL-951</t>
  </si>
  <si>
    <t>ObC-09</t>
  </si>
  <si>
    <t>Col·locació i connexió de lluminària a punt de llum existent (h ≤ 5m)</t>
  </si>
  <si>
    <t>Col·locació i connexió de lluminària a punt de llum existent (5 &lt; h ≤ 9m)</t>
  </si>
  <si>
    <t>Col·locació i connexió de lluminària a punt de llum existent (h &gt; 9m)</t>
  </si>
  <si>
    <t>Desmuntatge de lluminària a punt de llum existent (h ≤ 5m)</t>
  </si>
  <si>
    <t>Desmuntatge de lluminària a punt de llum existent (5 &lt; h ≤ 9m)</t>
  </si>
  <si>
    <t>Desmuntatge de lluminària a punt de llum existent (h &gt; 9m)</t>
  </si>
  <si>
    <t>QG-911</t>
  </si>
  <si>
    <t>Connexió soterrada tipus M11, M12, MZ00, o termorretràctil.</t>
  </si>
  <si>
    <t>IMP-01</t>
  </si>
  <si>
    <t>DG + BI (19%)</t>
  </si>
  <si>
    <t>SUMA 2</t>
  </si>
  <si>
    <t>Totes les partides inclouen part proporcional de retirada de material i trasllat de residus a gestor de residus autoritzats</t>
  </si>
  <si>
    <t>IEL-961</t>
  </si>
  <si>
    <t>IEL-962</t>
  </si>
  <si>
    <t>IEL-963</t>
  </si>
  <si>
    <t>IEL-964</t>
  </si>
  <si>
    <t>IEL-965</t>
  </si>
  <si>
    <t>IEL-966</t>
  </si>
  <si>
    <t>IEL-967</t>
  </si>
  <si>
    <t>IEL-968</t>
  </si>
  <si>
    <t>IEL-969</t>
  </si>
  <si>
    <t>p.a.</t>
  </si>
  <si>
    <t xml:space="preserve">Subministrament i col·locació de fusibles gL/gG, de tipus NH ganiveta i qualsevol mida, fins 160A.
Inclou si s'escau:
- la retirada del material existent.
- tasques de connexió i posta en marxa
- proves de funcionament
</t>
  </si>
  <si>
    <t xml:space="preserve">Subministrament i col·locació de caixetí de fusibles i llurs fusibles a punt de llum, per 1 lluminària.
Inclou si s'escau:
- la retirada del material existent.
- tasques de connexió i posta en marxa
- proves de funcionament
</t>
  </si>
  <si>
    <t xml:space="preserve">Subministrament i col·locació de caixetí de fusibles i llurs fusibles a punt de llum, per 2 lluminàries.
Inclou si s'escau:
- la retirada del material existent.
- tasques de connexió i posta en marxa
- proves de funcionament
</t>
  </si>
  <si>
    <t xml:space="preserve">Subministrament i col·locació d'interruptor de maniobra per contral manual de l'encesa de l'enllumenat, amb 3 posicions (ON-AUTO-OFF)
Inclou si s'escau:
- la retirada del material existent.
- tasques de connexió i posta en marxa
- proves de funcionament
</t>
  </si>
  <si>
    <t>SiC pany quadre</t>
  </si>
  <si>
    <t xml:space="preserve">Subministrament i col·locació de pany d'armari elèctric d'enllumenat, amb clau estàndard JIS elèctrica, amb maneta de 2 passos.
Inclou si s'escau:
- la retirada del material existent.
- proves de funcionament
</t>
  </si>
  <si>
    <t xml:space="preserve">Subministrament i col·locació de cable de coure RV-K de 4x6 mm2, aïllament 0,6/1 kV, per canalització existent.
Inclou si s'escau:
- la retirada del material existent.
- tasques de connexió i posta en marxa
- proves de funcionament
</t>
  </si>
  <si>
    <t>SiC per canalització existent de cable de coure RV-K de 4x35 mm2, aïllament 0,6/1 kV</t>
  </si>
  <si>
    <t>SiC per canalització existent de cable de coure RV-K de 5x35 mm2, aïllament 0,6/1 kV</t>
  </si>
  <si>
    <t xml:space="preserve">Subministrament i col·locació de cable de coure RV-K de 4x10 mm2, aïllament 0,6/1 kV, per canalització existent.
Inclou si s'escau:
- la retirada del material existent.
- tasques de connexió i posta en marxa
- proves de funcionament
</t>
  </si>
  <si>
    <t xml:space="preserve">Subministrament i col·locació de cable de coure RV-K de 4x16 mm2, aïllament 0,6/1 kV, per canalització existent.
Inclou si s'escau:
- la retirada del material existent.
- tasques de connexió i posta en marxa
- proves de funcionament
</t>
  </si>
  <si>
    <t xml:space="preserve">Subministrament i col·locació de cable de coure RV-K de 4x25 mm2, aïllament 0,6/1 kV, per canalització existent.
Inclou si s'escau:
- la retirada del material existent.
- tasques de connexió i posta en marxa
- proves de funcionament
</t>
  </si>
  <si>
    <t xml:space="preserve">Subministrament i col·locació de cable de coure RV-K de 4x35 mm2, aïllament 0,6/1 kV, per canalització existent.
Inclou si s'escau:
- la retirada del material existent.
- tasques de connexió i posta en marxa
- proves de funcionament
</t>
  </si>
  <si>
    <t xml:space="preserve">Subministrament i col·locació de cable de coure RV-K de 5x6 mm2, aïllament 0,6/1 kV, per canalització existent.
Inclou si s'escau:
- la retirada del material existent.
- tasques de connexió i posta en marxa
- proves de funcionament
</t>
  </si>
  <si>
    <t xml:space="preserve">Subministrament i col·locació de cable de coure RV-K de 5x10 mm2, aïllament 0,6/1 kV, per canalització existent.
Inclou si s'escau:
- la retirada del material existent.
- tasques de connexió i posta en marxa
- proves de funcionament
</t>
  </si>
  <si>
    <t xml:space="preserve">Subministrament i col·locació de cable de coure RV-K de 5x16 mm2, aïllament 0,6/1 kV, per canalització existent.
Inclou si s'escau:
- la retirada del material existent.
- tasques de connexió i posta en marxa
- proves de funcionament
</t>
  </si>
  <si>
    <t xml:space="preserve">Subministrament i col·locació de cable de coure RV-K de 5x25 mm2, aïllament 0,6/1 kV, per canalització existent.
Inclou si s'escau:
- la retirada del material existent.
- tasques de connexió i posta en marxa
- proves de funcionament
</t>
  </si>
  <si>
    <t xml:space="preserve">Subministrament i col·locació de cable de coure RV-K de 5x35 mm2, aïllament 0,6/1 kV, per canalització existent.
Inclou si s'escau:
- la retirada del material existent.
- tasques de connexió i posta en marxa
- proves de funcionament
</t>
  </si>
  <si>
    <t xml:space="preserve">Subministrament i col·locació de cable de coure RV-K de 3x2,5 mm2, aïllament 0,6/1 kV, a interior de suport ancorat a terra d'alçada igual o inferior a 5 metres.
Inclou si s'escau:
- la retirada del material existent.
- tasques de connexió i posta en marxa
- proves de funcionament
</t>
  </si>
  <si>
    <t xml:space="preserve">Subministrament i col·locació de cable de coure RV-K de 3x2,5 mm2, aïllament 0,6/1 kV, a interior de suport ancorat a terra d'alçada superior a 5 metres i igual o inferior a 10 metres.
Inclou si s'escau:
- la retirada del material existent.
- tasques de connexió i posta en marxa
- proves de funcionament
</t>
  </si>
  <si>
    <t xml:space="preserve">Subministrament i col·locació de cable de coure RV-K de 3x2,5 mm2, aïllament 0,6/1 kV, a interior de suport ancorat a terra d'alçada superior a 10 metres, o grapat a façana, a qualsevol alçada
Inclou si s'escau:
- la retirada del material existent.
- petit material
- tasques de connexió i posta en marxa
- proves de funcionament
</t>
  </si>
  <si>
    <t xml:space="preserve">Subministrament i col·locació de cable de coure H07V-K groc-verd 1x16 mm2, aïllament 450/750 V, per canalització existent, per interior de punt de llum, o a interior de quadre
Inclou si s'escau:
- la retirada del material existent.
- petit material
- tasques de connexió i posta en marxa
- proves de funcionament
</t>
  </si>
  <si>
    <t xml:space="preserve">Subministrament i col·locació de placa de de terra, d'acer courejat de 40x40 cm, per presa de terra, incloent el cable de connexió entre l'elèctrode de terra (H07V-K groc-verd 1x16 mm2, o coure nu 1x35 mm2), per canalització existent, per interior de punt de llum, o a interior de quadre
Inclou si s'escau:
- la retirada del material existent.
- petit material
- tasques de connexió i posta en marxa
- proves de funcionament
</t>
  </si>
  <si>
    <t>SiC d'equip i làmpada fins a 100W a punt de llum existent (h ≤ 5m)</t>
  </si>
  <si>
    <t>SiC d'equip i làmpada fins a 150W a punt de llum existent (5 &lt; h ≤ 9m)</t>
  </si>
  <si>
    <t>SiC d'equip i làmpada fins a 150W a punt de llum existent (h &gt; 9m)</t>
  </si>
  <si>
    <t xml:space="preserve">Subministrament i col·locació d'equip i làmpada de qualsevol tipus de descàrrega,fins a 100W a punt de llum existent a una alçada igual o inferior a 5 metres.
Inclou si s'escau:
- la retirada del material existent.
- tasques de connexió i posta en marxa
- proves de funcionament
</t>
  </si>
  <si>
    <t xml:space="preserve">Subministrament i col·locació d'equip i làmpada de qualsevol tipus de descàrrega,fins a 150W a punt de llum existent a una alçada superior a 5 metres.
Inclou si s'escau:
- la retirada del material existent.
- tasques de connexió i posta en marxa
- proves de funcionament
</t>
  </si>
  <si>
    <t xml:space="preserve">Subministrament i col·locació d'equip i làmpada de qualsevol tipus de descàrrega,fins a 150W a punt de llum existent a una alçadas uperior a 5 metres i igual o inferior a 9 metres.
Inclou si s'escau:
- la retirada del material existent.
- tasques de connexió i posta en marxa
- proves de funcionament
</t>
  </si>
  <si>
    <t>Vehicle cistella fins a 16m</t>
  </si>
  <si>
    <t xml:space="preserve">Hores de vehicle cistella o grua, de fins 12m d'alçada
</t>
  </si>
  <si>
    <t xml:space="preserve">Hores de vehicle cistella o grua, de fins 16m d'alçada
</t>
  </si>
  <si>
    <t xml:space="preserve">Hores d'ajudant electricista, paleta, o altre tipus
</t>
  </si>
  <si>
    <t xml:space="preserve">Hores d'oficial 1a electricista, paleta, o altre tipus
</t>
  </si>
  <si>
    <t xml:space="preserve">Realització de connexió soterrada de tipus M11, M12, MZ00 i omplerta amb resina colada, o de tipus termorretràctil i esglaonat, per cables de fins a 5 conductors. Inclou la mà d'obra, maquinària, eines i vehicle.
Inclou si s'escau:
- la retirada del material existent.
- petit material
- tasques de connexió i posta en marxa
- proves de funcionament
</t>
  </si>
  <si>
    <t xml:space="preserve">Col·locació i connexió de qualsevol tipus de lluminària (subministrament no inclòs) sobre suport de qualsevol tipologia a una alçada igual o inferior a 5 metres. Inclou la mà d'obra, maquinària, eines i vehicle.
Inclou si s'escau:
- petit material
- tasques de connexió i posta en marxa
- proves de funcionament
</t>
  </si>
  <si>
    <t xml:space="preserve">Col·locació i connexió de qualsevol tipus de lluminària (subministrament no inclòs) sobre suport de qualsevol tipologia a una alçada superior a 5 metres i igual o inferior a 9 metres. Inclou la mà d'obra, maquinària, eines i vehicle.
Inclou si s'escau:
- petit material
- tasques de connexió i posta en marxa
- proves de funcionament
</t>
  </si>
  <si>
    <t xml:space="preserve">Col·locació i connexió de qualsevol tipus de lluminària (subministrament no inclòs) sobre suport de qualsevol tipologia a una alçada superior a 9 metres. Inclou la mà d'obra, maquinària, eines i vehicle.
Inclou si s'escau:
- petit material
- tasques de connexió i posta en marxa
- proves de funcionament
</t>
  </si>
  <si>
    <t xml:space="preserve">Desmuntatge i desconnexió de lluminària existent sobre suport de qualsevol tipologia a una alçada igual o inferior a 5 metres.  Inclou la mà d'obra, maquinària, eines i vehicle.
Inclou si s'escau:
- petit material
- tasques de connexió de solució provisional si a continuació no s'instal·la una nova lluminària ii posta en marxa
- proves de funcionament
</t>
  </si>
  <si>
    <t xml:space="preserve">Desmuntatge i desconnexió de lluminària existent sobre suport de qualsevol tipologia a una alçada superior a 5 metres i igual o inferior a 9 metres. Inclou la mà d'obra, maquinària, eines i vehicle.
Inclou si s'escau:
- petit material
- tasques de connexió de solució provisional si a continuació no s'instal·la una nova lluminària ii posta en marxa
- proves de funcionament
</t>
  </si>
  <si>
    <t xml:space="preserve">Desmuntatge i desconnexió de lluminària existent sobre suport de qualsevol tipologia a una alçada superior a 9 metres. Inclou la mà d'obra, maquinària, eines i vehicle.
Inclou si s'escau:
- petit material
- tasques de connexió de solució provisional si a continuació no s'instal·la una nova lluminària ii posta en marxa
- proves de funcionament
</t>
  </si>
  <si>
    <t xml:space="preserve">Subministrament i col·locació de petit material divers. Inclou la mà d'obra, maquinària, eines i vehicle.
Inclou si s'escau:
- la retirada del material existent.
- tasques de connexió i posta en marxa
- proves de funcionament
</t>
  </si>
  <si>
    <t xml:space="preserve">Subministrament de cable de coure nu de secció 1x35mm2
</t>
  </si>
  <si>
    <t xml:space="preserve">Subministrament de cable de coure RV-K de 3x2,5 mm2, aïllament 0,6/1 kV
</t>
  </si>
  <si>
    <t xml:space="preserve">Subministrament de cable de coure RV-K de 4x6 mm2, aïllament 0,6/1 kV
</t>
  </si>
  <si>
    <t xml:space="preserve">Subministrament de cable de coure RV-K de 4x10 mm2, aïllament 0,6/1 kV
</t>
  </si>
  <si>
    <t xml:space="preserve">Subministrament de cable de coure RV-K de 4x16 mm2, aïllament 0,6/1 kV
</t>
  </si>
  <si>
    <t xml:space="preserve">Subministrament de cable de coure RV-K de 4x25 mm2, aïllament 0,6/1 kV
</t>
  </si>
  <si>
    <t xml:space="preserve">Subministrament de cable de coure RV-K de 4x35 mm2, aïllament 0,6/1 kV
</t>
  </si>
  <si>
    <t xml:space="preserve">Subministrament de cable de coure H07V-K groc-verd 1x16 mm2, aïllament 450/750 V
</t>
  </si>
  <si>
    <t xml:space="preserve">Subministrament de cable de coure H07V-K groc-verd 1x35 mm2, aïllament 450/750 V
</t>
  </si>
  <si>
    <t>Incorporació sistema de telegestió a quadre existent</t>
  </si>
  <si>
    <t xml:space="preserve">Sanejament exterior d'armari d'enllumenat públic. Inclou la tota la mà d'obra, vehicles, eines, maquinària i material necessari. També inclou, si s'escau:
- la retirada del material existent.
- tasques de connexió i posta en marxa
- proves de funcionament
</t>
  </si>
  <si>
    <t xml:space="preserve">Sanejament interior d'armari d'enllumenat públic. Inclou la tota la mà d'obra, vehicles, eines, maquinària i material necessari. També inclou, si s'escau:
- la retirada del material existent.
- tasques de connexió i posta en marxa
- proves de funcionament
</t>
  </si>
  <si>
    <t>SiC interruptor automàtic magnetotèrmic tetrapolar corba C, fins 16A</t>
  </si>
  <si>
    <t>SiC interruptor automàtic magnetotèrmic tetrapolar corba C, fins 40A</t>
  </si>
  <si>
    <t>SiC interruptor automàtic magnetotèrmic tetrapolar corba C, fins 63A</t>
  </si>
  <si>
    <t>SiC interruptor automàtic magnetotèrmic tetrapolar corba D, fins 16A</t>
  </si>
  <si>
    <t>SiC interruptor automàtic magnetotèrmic tetrapolar corba D, fins 40A</t>
  </si>
  <si>
    <t>SiC interruptor automàtic magnetotèrmic tetrapolar corba D, fins 63A</t>
  </si>
  <si>
    <t>SiC interruptor automàtic magnetotèrmic tetrapolar corba M, fins 20A</t>
  </si>
  <si>
    <t xml:space="preserve">Subministrament i col·locació d'interruptor diferencial bipolar de tipus AC, de intensitat nominal de 40A, sensibilitat de 30mA i dispar instantani. De la gamma "terciari" o "industrial, de la marca Schneider Electric o equivalent
Inclou si s'escau:
- la retirada del material existent.
- tasques de connexió i posta en marxa
- proves de funcionament
</t>
  </si>
  <si>
    <t xml:space="preserve">Subministrament i col·locació d'interruptor diferencial tetrapolar de tipus AC, de intensitat nominal de 40A, sensibilitat de 300mA i dispar instantani. De la gamma "terciari" o "industrial, de la marca Schneider Electric o equivalent
Inclou si s'escau:
- la retirada del material existent.
- tasques de connexió i posta en marxa
- proves de funcionament
</t>
  </si>
  <si>
    <t xml:space="preserve">Subministrament i col·locació de interruptor magnetotèrmic tetrapolar de corba C, de qualsevol intensitat igual o inferior a 16A. De la gamma "terciari" o "industrial, de la marca Schneider Electric o equivalent
Inclou si s'escau:
- la retirada del material existent.
- tasques de connexió i posta en marxa
- proves de funcionament
</t>
  </si>
  <si>
    <t xml:space="preserve">Subministrament i col·locació de interruptor magnetotèrmic tetrapolar de corba C, de qualsevol intensitat entre 20A i 40A. De la gamma "terciari" o "industrial, de la marca Schneider Electric o equivalent
Inclou si s'escau:
- la retirada del material existent.
- tasques de connexió i posta en marxa
- proves de funcionament
</t>
  </si>
  <si>
    <t xml:space="preserve">Subministrament i col·locació de interruptor magnetotèrmic tetrapolar de corba C, de qualsevol intensitat superior a 40A i inferior o igual a 63A. De la gamma "terciari" o "industrial, de la marca Schneider Electric o equivalent
Inclou si s'escau:
- la retirada del material existent.
- tasques de connexió i posta en marxa
- proves de funcionament
</t>
  </si>
  <si>
    <t xml:space="preserve">Subministrament i col·locació de interruptor magnetotèrmic tetrapolar de corba D, de qualsevol intensitat igual o inferior a 16A. De la gamma "terciari" o "industrial, de la marca Schneider Electric o equivalent
Inclou si s'escau:
- la retirada del material existent.
- tasques de connexió i posta en marxa
- proves de funcionament
</t>
  </si>
  <si>
    <t xml:space="preserve">Subministrament i col·locació de interruptor magnetotèrmic tetrapolar de corba D, de qualsevol intensitat entre 20A i 40A. De la gamma "terciari" o "industrial, de la marca Schneider Electric o equivalent
Inclou si s'escau:
- la retirada del material existent.
- tasques de connexió i posta en marxa
- proves de funcionament
</t>
  </si>
  <si>
    <t xml:space="preserve">Subministrament i col·locació de interruptor magnetotèrmic tetrapolar de corba D, de qualsevol intensitat superior a 40A i inferior o igual a 63A. De la gamma "terciari" o "industrial, de la marca Schneider Electric o equivalent
Inclou si s'escau:
- la retirada del material existent.
- tasques de connexió i posta en marxa
- proves de funcionament
</t>
  </si>
  <si>
    <t xml:space="preserve">Subministrament i col·locació de interruptor magnetotèrmic tetrapolar de corba M, per ICP, de qualsevol intensitat inferior o igual a 20A. De la gamma "terciari" o "industrial, de la marca Schneider Electric o equivalent
Inclou si s'escau:
- la retirada del material existent.
- tasques de connexió i posta en marxa
- proves de funcionament
</t>
  </si>
  <si>
    <t>SiC protector sobretensions permanents i transitòries</t>
  </si>
  <si>
    <t>SiC cable de coure H07V-K groc-verd 1x16 mm2 750V</t>
  </si>
  <si>
    <t xml:space="preserve">Inspecció periòdica per part d'un OCA d'instal·lació existent d'enllumenat públic. Inclou l'acompanyament a l'inspector, tràmits, tases, o altres. També inclou l'emissió d'informe amb recull fotogràfic amb els defectes detectats per l'inspector, així com proposta d'esmena en el cas que el defecte no constés a les actes anteriors. 
</t>
  </si>
  <si>
    <t xml:space="preserve">Partida alçada a justificar per imprevistos apareguts durant l'execució de l'obra
</t>
  </si>
  <si>
    <t>SiC de quadre Arelsa amb telegestió, 6 sortides rearmables, segons indicacions de projecte</t>
  </si>
  <si>
    <t>Realització de rasa i canalització, de 40cm de profunditat, sobre vorera de panot convencional.</t>
  </si>
  <si>
    <t>Realització de rasa i canalització, de 40 cm de profunditat, sobre jardí o terra no pavimentat.</t>
  </si>
  <si>
    <t>Realització de rasa, de 80 cm de profunditat, per creuament  de carrer sobre asfalt i/o formigó.</t>
  </si>
  <si>
    <t xml:space="preserve">Inclou el piconatge del panot, buidat, embocadura de tubs si s'escau, reomplert amb compactació mecànica del 95%, solera de formigó de 8 cm i reposició de panot de les mateixes característiques que el panot existent.
</t>
  </si>
  <si>
    <t>Construcció completa de perició de registre de mides mínimes 40x40x50 cm</t>
  </si>
  <si>
    <t>unit.</t>
  </si>
  <si>
    <t>codi partida</t>
  </si>
  <si>
    <t>NOTES:</t>
  </si>
  <si>
    <t>preu unitari</t>
  </si>
  <si>
    <t>codi
partida</t>
  </si>
  <si>
    <t>SUMA P.E.M.</t>
  </si>
  <si>
    <t>Quant.</t>
  </si>
  <si>
    <t>Uts.</t>
  </si>
  <si>
    <t>P.E.M.</t>
  </si>
  <si>
    <t>Pressupost</t>
  </si>
  <si>
    <t>Seg. i Salut (2%)</t>
  </si>
  <si>
    <t>Pressupost d'execució material (P.E.M.)</t>
  </si>
  <si>
    <t>SUBTOTAL</t>
  </si>
  <si>
    <t>IVA (21%)</t>
  </si>
  <si>
    <t xml:space="preserve"> + SiS</t>
  </si>
  <si>
    <t>+ 19%</t>
  </si>
  <si>
    <t>+ IVA</t>
  </si>
  <si>
    <t>Despeses generals  (13%)</t>
  </si>
  <si>
    <t>Benefici industrial (6%)</t>
  </si>
  <si>
    <t>FASES</t>
  </si>
  <si>
    <r>
      <t>IMPORT</t>
    </r>
    <r>
      <rPr>
        <sz val="10"/>
        <color theme="1"/>
        <rFont val="Arial Narrow"/>
        <family val="2"/>
      </rPr>
      <t xml:space="preserve"> (s/IVA)</t>
    </r>
  </si>
  <si>
    <r>
      <t>IMPORT</t>
    </r>
    <r>
      <rPr>
        <sz val="10"/>
        <color theme="1"/>
        <rFont val="Arial Narrow"/>
        <family val="2"/>
      </rPr>
      <t xml:space="preserve"> (a/IVA)</t>
    </r>
  </si>
  <si>
    <r>
      <t>Realització de rasa i canalització, de 40cm de profunditat, sobre vorera de panot</t>
    </r>
    <r>
      <rPr>
        <b/>
        <sz val="10"/>
        <color rgb="FFC00000"/>
        <rFont val="Arial Narrow"/>
        <family val="2"/>
      </rPr>
      <t>.</t>
    </r>
  </si>
  <si>
    <t>Construcció completa de pericó de registre de mides mínimes 40x40x50 cm</t>
  </si>
  <si>
    <t xml:space="preserve">Inclou el piconatge del panot, buidat, adequació de les parets interiors del pericó i subministrament del marc i tapa del pericó.
</t>
  </si>
  <si>
    <t xml:space="preserve">Subministrament i col·locació de sistema de telegestió a quadre existent, model Citilux Nxt 4G (veure descripció a projecte), amb mòdul de comunicacions 4G-GPRS, elements per medició de consums, font d'alimentació, antena, detecció de dispar, i tots els elements per dotar de funcionalitat total.
Inclou si s'escau:
- la retirada del material existent.
- mòdul de doble aïllament, mecanització, i altre petit material
- tasques de connexió i posta en marxa
- proves de funcionament
</t>
  </si>
  <si>
    <t xml:space="preserve">Subministrament i col·locació de protector combinat de sobretensions permanents i transitòries, tetrapoloar, exterior a IGA, d'actuació sobre bobina d'emissió o sobre contactor, de tipus Cirprotec V-CHECK-4RC o V-CHECK-4RPT. Inclou la bobina d'emissió o el contactor, segons calgui i llur connexionat.
Inclou si s'escau:
- mòdul de doble aïllament, mecanització, i altre petit material
- la retirada del material existent.
- tasques de connexió i posta en marxa
- proves de funcionament
</t>
  </si>
  <si>
    <t xml:space="preserve">SiC de quadre Arelsa model CITI-15, segons indicacions de projecte. Algunes de les característiques són: 6 sortides rearmables, mòdul de telegestió i protecció de sobretensions descrits a partides QG-128 i QG-911, envolvent d'acer inox, il·luminació interior i endoll schuko.
Inclou una de les dues opcions, segons decisió de la direcció facultativa:
   - obra civil necessària per la modificació i aprofitament de la bancada existent
   - subministrament de bancada i sòcol i realització d'obra civil
També inclou: 
   - desmuntatge de quadre existent, i si s'escau també de bancada existent
   - gestions amb companyia
   - petit material
   - tasques de connexió i posta en marxa
   - proves de funcionament
</t>
  </si>
  <si>
    <t xml:space="preserve">Elaboració de documentació de tipus MTD per legalitzar instal·lació de baixa tensió segons REBT. Inclou la posterior inscripció al RITSIC, tràmits, tases, o altres. També inclou l'emissió de qualsevol altra documentació necessària per realitzar el tràmit
</t>
  </si>
  <si>
    <t xml:space="preserve">Elaboració de documentació de tipus projecte per legalitzar instal·lació de baixa tensió segons REBT. Inclou la posterior inscripció al RITSIC, tràmits, tases, o altres. També inclou l'emissió de qualsevol altra documentació necessària per completar la legalització.
</t>
  </si>
  <si>
    <t xml:space="preserve">Inspecció inicial per part d'un OCA d'instal·lació nova o ampliada d'enllumenat públic. Inclou l'acompanyament a l'inspector, la posterior inscripció al RITSIC, tràmits, tases, o altres. També inclou l'emissió de qualsevol altra documentació necessària per completar la legalització.
</t>
  </si>
  <si>
    <t xml:space="preserve">Elaboració de documentació de tipus MTS per legalitzar instal·lació de baixa tensió segons la Instrucció 1/2015 o substituta. Inclou la posterior inscripció al RITSIC, tràmits, tases, o altres. També inclou l'emissió de qualsevol altra documentació necessària per completar la legalització.
</t>
  </si>
  <si>
    <t xml:space="preserve">Inspecció periòdica per part del mateix OCA que va realitzar la inspecció periòdica anterior de comprovació de les esmenes detectades. Inclou l'acompanyament a l'inspector, tràmits, tases, o altres.
En el cas que l'acta no sigui favorable sense defectes, també inclou l'emissió d'informe amb recull fotogràfic amb els defectes no esmenats, així com proposta d'esmena. 
També inclou l'emissió de qualsevol altra documentació necessària per completar la legalització.
</t>
  </si>
  <si>
    <t xml:space="preserve">Hores de parella formada per oficial 1a + Ajudant, de tipus electricista paleta o altre, vehicle de tipus furgoneta, maquinària i eines.
</t>
  </si>
  <si>
    <t xml:space="preserve">Realització de rasa i canalització, de 40cm de profunditat i amplada necessària segons condicions del terreny i/o paviment existent, sobre vorera de panot descrita a la memòria. Inclou el piconatge del panot, excavació sobre qualsevol tipus de material (terra, roca, etc... amb arrels o altres) i buidat; el subministrament instal·lació i embocadura a basament o pericó existents de 1 tub corrugat de diàmetre mínim de 90mm i resistència de compressió de mínima de 450N; el subministrament instal·lació de cable de coure nu de secció 35 mm2 (o cable de coure groc-verd de 16 mm2) i llur connexió, cinta senyalitzadora de l'existència del cablejat d’enllumenat públic; reomplert amb compactació mecànica del 95%, solera de formigó de 8 cm i reposició de panot de les mateixes característiques que el panot existent.
</t>
  </si>
  <si>
    <t xml:space="preserve">Realització de rasa i canalització, de 40 cm de profunditat  i amplada necessària segons condicions del terreny, sobre jardí o terra no pavimentat. Inclou excavació sobre qualsevol tipus de material (terra, roca, etc... amb arrels o altres) i buidat; el subministrament instal·lació i embocadura a basament o pericó existents de 1 tub corrugat de diàmetre mínim de 90mm i resistència de compressió de mínima de 450N; el subministrament instal·lació de cable de coure nu de secció 35 mm2 (o cable de coure groc-verd de 16 mm2) i llur connexió, cinta senyalitzadora de l'existència del cablejat d’enllumenat públic i reomplert amb compactació mecànica del 90%.
</t>
  </si>
  <si>
    <t xml:space="preserve">Realització de rasa, de 80 cm de profunditat, per creuament  de carrer sobre asfalt i/o formigó. Inclou el piconatge de l'asfalt i/o formigó, excavació sobre qualsevol tipus de material (terra, roca, etc... amb arrels o altres) i buidat; el subministrament instal·lació i embocadura a basament o pericó existents de 2 tubs corrugats de diàmetre mínim de 90mm i resistència de compressió de mínima de 450N dins de prisma formigonat d'alçada mínima de 15 cm, i cable de coure nu de secció 35 mm2 (o cable de coure groc-verd de 16 mm2), cinta senyalitzadora de l'existència del cablejat d’enllumenat públic, reomplert amb compactació mecànica del 98%, solera de formigó de 15 cm d'alçada mínima amb sobreample mínim de 20 cm per cada costat, i reposició (en funció del paviment existent) de formigó i/o d'asfalt aglomerat en calent del tipus D8 o D12 de 5 cm de gruix.
</t>
  </si>
  <si>
    <t>Poligons Industrials</t>
  </si>
  <si>
    <t>Nucli urbà - Z4</t>
  </si>
  <si>
    <t>Nucli urbà - Z3</t>
  </si>
  <si>
    <t>Can Vilalba</t>
  </si>
  <si>
    <t>Les Carpes</t>
  </si>
  <si>
    <t>Santa Maria de Vilalba</t>
  </si>
  <si>
    <t>Can Amat</t>
  </si>
  <si>
    <t>Nucli urbà - Rebato</t>
  </si>
  <si>
    <t>Poligon Nou</t>
  </si>
  <si>
    <t>31  a  38</t>
  </si>
  <si>
    <t>52  i  53</t>
  </si>
  <si>
    <t>FASE 1</t>
  </si>
  <si>
    <t>pem</t>
  </si>
  <si>
    <t>pec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</si>
</sst>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43" formatCode="_-* #,##0.00_-;\-* #,##0.00_-;_-* &quot;-&quot;??_-;_-@_-"/>
    <numFmt numFmtId="164" formatCode="_-* #,##0.00\ [$€-C0A]_-;\-* #,##0.00\ [$€-C0A]_-;_-* &quot;-&quot;??\ [$€-C0A]_-;_-@_-"/>
    <numFmt numFmtId="165" formatCode="0.0%"/>
    <numFmt numFmtId="166" formatCode="#,##0.0"/>
    <numFmt numFmtId="167" formatCode="#,##0_ ;\-#,##0\ "/>
  </numFmts>
  <fonts count="26"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
      <sz val="12"/>
      <name val="Arial"/>
      <family val="2"/>
    </font>
    <font>
      <sz val="10"/>
      <color rgb="FF000000"/>
      <name val="Arial"/>
      <family val="2"/>
    </font>
    <font>
      <b/>
      <sz val="10"/>
      <name val="Arial"/>
      <family val="2"/>
    </font>
    <font>
      <b/>
      <sz val="12"/>
      <name val="Arial Narrow"/>
      <family val="2"/>
    </font>
    <font>
      <sz val="11"/>
      <color theme="1"/>
      <name val="Arial Narrow"/>
      <family val="2"/>
    </font>
    <font>
      <sz val="10"/>
      <color rgb="FF000000"/>
      <name val="Arial Narrow"/>
      <family val="2"/>
    </font>
    <font>
      <sz val="10"/>
      <name val="Arial Narrow"/>
      <family val="2"/>
    </font>
    <font>
      <b/>
      <sz val="10"/>
      <name val="Arial Narrow"/>
      <family val="2"/>
    </font>
    <font>
      <sz val="12"/>
      <name val="Arial Narrow"/>
      <family val="2"/>
    </font>
    <font>
      <b/>
      <sz val="11"/>
      <color theme="1"/>
      <name val="Arial Narrow"/>
      <family val="2"/>
    </font>
    <font>
      <sz val="10"/>
      <color theme="1"/>
      <name val="Arial Narrow"/>
      <family val="2"/>
    </font>
    <font>
      <sz val="10"/>
      <name val="Calibri"/>
      <family val="2"/>
    </font>
    <font>
      <sz val="11"/>
      <color rgb="FF0070C0"/>
      <name val="Arial Narrow"/>
      <family val="2"/>
    </font>
    <font>
      <sz val="10"/>
      <color theme="1"/>
      <name val="Calibri"/>
      <family val="2"/>
      <scheme val="minor"/>
    </font>
    <font>
      <sz val="10"/>
      <color rgb="FF0070C0"/>
      <name val="Arial Narrow"/>
      <family val="2"/>
    </font>
    <font>
      <sz val="11"/>
      <color rgb="FF00B050"/>
      <name val="Arial Narrow"/>
      <family val="2"/>
    </font>
    <font>
      <b/>
      <sz val="10"/>
      <color rgb="FF000000"/>
      <name val="Arial Narrow"/>
      <family val="2"/>
    </font>
    <font>
      <sz val="10"/>
      <color rgb="FF00B050"/>
      <name val="Calibri"/>
      <family val="2"/>
    </font>
    <font>
      <b/>
      <sz val="10"/>
      <color theme="1"/>
      <name val="Arial Narrow"/>
      <family val="2"/>
    </font>
    <font>
      <b/>
      <sz val="10"/>
      <color rgb="FFC00000"/>
      <name val="Arial Narrow"/>
      <family val="2"/>
    </font>
    <font>
      <b/>
      <sz val="11"/>
      <color rgb="FFC00000"/>
      <name val="Arial Narrow"/>
      <family val="2"/>
    </font>
    <font>
      <sz val="11"/>
      <color rgb="FFC00000"/>
      <name val="Arial Narrow"/>
      <family val="2"/>
    </font>
  </fonts>
  <fills count="10">
    <fill>
      <patternFill patternType="none"/>
    </fill>
    <fill>
      <patternFill patternType="gray125"/>
    </fill>
    <fill>
      <patternFill patternType="solid">
        <fgColor rgb="FFF7923F"/>
        <bgColor indexed="64"/>
      </patternFill>
    </fill>
    <fill>
      <patternFill patternType="solid">
        <fgColor rgb="FFFCD5B4"/>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5" tint="0.79998168889431442"/>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s>
  <cellStyleXfs count="7">
    <xf numFmtId="0" fontId="0" fillId="0" borderId="0"/>
    <xf numFmtId="0" fontId="2" fillId="0" borderId="0"/>
    <xf numFmtId="0" fontId="4" fillId="0" borderId="0"/>
    <xf numFmtId="44" fontId="4"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45">
    <xf numFmtId="0" fontId="0" fillId="0" borderId="0" xfId="0"/>
    <xf numFmtId="0" fontId="2" fillId="0" borderId="3" xfId="2" applyFont="1" applyBorder="1" applyAlignment="1">
      <alignment horizontal="center"/>
    </xf>
    <xf numFmtId="0" fontId="8" fillId="0" borderId="0" xfId="0" applyFont="1"/>
    <xf numFmtId="4" fontId="10" fillId="0" borderId="3" xfId="2" applyNumberFormat="1" applyFont="1" applyBorder="1" applyAlignment="1" applyProtection="1">
      <alignment horizontal="center" vertical="center"/>
      <protection locked="0"/>
    </xf>
    <xf numFmtId="0" fontId="10" fillId="0" borderId="3" xfId="2" applyFont="1" applyBorder="1" applyAlignment="1">
      <alignment horizontal="center" vertical="center"/>
    </xf>
    <xf numFmtId="0" fontId="10" fillId="0" borderId="3" xfId="2" applyFont="1" applyBorder="1" applyAlignment="1">
      <alignment horizontal="center"/>
    </xf>
    <xf numFmtId="4" fontId="10" fillId="0" borderId="7" xfId="2" applyNumberFormat="1" applyFont="1" applyBorder="1" applyAlignment="1" applyProtection="1">
      <alignment horizontal="center" vertical="center"/>
      <protection locked="0"/>
    </xf>
    <xf numFmtId="4" fontId="11" fillId="0" borderId="3" xfId="2" applyNumberFormat="1" applyFont="1" applyBorder="1" applyAlignment="1" applyProtection="1">
      <alignment horizontal="center" vertical="center"/>
      <protection locked="0"/>
    </xf>
    <xf numFmtId="0" fontId="13" fillId="0" borderId="0" xfId="0" applyFont="1"/>
    <xf numFmtId="4" fontId="10" fillId="0" borderId="3" xfId="2" applyNumberFormat="1" applyFont="1" applyBorder="1" applyAlignment="1" applyProtection="1">
      <alignment horizontal="center" vertical="top"/>
      <protection locked="0"/>
    </xf>
    <xf numFmtId="0" fontId="8" fillId="0" borderId="0" xfId="0" applyFont="1" applyAlignment="1">
      <alignment vertical="top"/>
    </xf>
    <xf numFmtId="4" fontId="10" fillId="0" borderId="6" xfId="2" applyNumberFormat="1" applyFont="1" applyBorder="1" applyAlignment="1" applyProtection="1">
      <alignment horizontal="center" vertical="top"/>
      <protection locked="0"/>
    </xf>
    <xf numFmtId="0" fontId="8" fillId="0" borderId="0" xfId="0" applyFont="1" applyAlignment="1">
      <alignment vertical="top" wrapText="1"/>
    </xf>
    <xf numFmtId="0" fontId="7" fillId="2" borderId="3" xfId="2" applyFont="1" applyFill="1" applyBorder="1" applyAlignment="1">
      <alignment horizontal="center" vertical="center"/>
    </xf>
    <xf numFmtId="0" fontId="7" fillId="2" borderId="4" xfId="2" applyFont="1" applyFill="1" applyBorder="1" applyAlignment="1">
      <alignment horizontal="center" vertical="center"/>
    </xf>
    <xf numFmtId="44" fontId="9" fillId="0" borderId="3" xfId="3" applyFont="1" applyFill="1" applyBorder="1" applyAlignment="1">
      <alignment horizontal="left" vertical="center" wrapText="1"/>
    </xf>
    <xf numFmtId="3" fontId="8" fillId="0" borderId="3" xfId="0" applyNumberFormat="1" applyFont="1" applyBorder="1" applyAlignment="1">
      <alignment horizontal="center" vertical="top"/>
    </xf>
    <xf numFmtId="0" fontId="8" fillId="0" borderId="3" xfId="0" applyFont="1" applyBorder="1" applyAlignment="1">
      <alignment horizontal="center" vertical="top"/>
    </xf>
    <xf numFmtId="44" fontId="8" fillId="0" borderId="3" xfId="4" applyFont="1" applyBorder="1" applyAlignment="1">
      <alignment vertical="top"/>
    </xf>
    <xf numFmtId="0" fontId="15" fillId="0" borderId="3" xfId="2" applyFont="1" applyBorder="1" applyAlignment="1">
      <alignment horizontal="center" vertical="top"/>
    </xf>
    <xf numFmtId="0" fontId="8" fillId="0" borderId="0" xfId="0" applyFont="1" applyAlignment="1">
      <alignment vertical="center"/>
    </xf>
    <xf numFmtId="44" fontId="16" fillId="0" borderId="0" xfId="0" applyNumberFormat="1" applyFont="1" applyAlignment="1">
      <alignment vertical="center"/>
    </xf>
    <xf numFmtId="0" fontId="16" fillId="0" borderId="0" xfId="0" applyFont="1" applyAlignment="1">
      <alignment vertical="center"/>
    </xf>
    <xf numFmtId="44" fontId="8" fillId="0" borderId="3" xfId="4" applyFont="1" applyFill="1" applyBorder="1" applyAlignment="1">
      <alignment vertical="top"/>
    </xf>
    <xf numFmtId="44" fontId="9" fillId="0" borderId="3" xfId="3" applyFont="1" applyFill="1" applyBorder="1" applyAlignment="1">
      <alignment horizontal="center" vertical="center" wrapText="1"/>
    </xf>
    <xf numFmtId="0" fontId="8" fillId="0" borderId="3" xfId="0" applyFont="1" applyBorder="1" applyAlignment="1">
      <alignment vertical="top" wrapText="1"/>
    </xf>
    <xf numFmtId="0" fontId="17" fillId="0" borderId="0" xfId="0" applyFont="1"/>
    <xf numFmtId="0" fontId="18" fillId="0" borderId="0" xfId="0" applyFont="1"/>
    <xf numFmtId="0" fontId="2" fillId="0" borderId="3" xfId="2" applyFont="1" applyBorder="1" applyAlignment="1">
      <alignment horizontal="center" vertical="top"/>
    </xf>
    <xf numFmtId="0" fontId="2" fillId="0" borderId="3" xfId="2" applyFont="1" applyBorder="1" applyAlignment="1">
      <alignment horizontal="center" wrapText="1"/>
    </xf>
    <xf numFmtId="164" fontId="8" fillId="0" borderId="0" xfId="0" applyNumberFormat="1" applyFont="1"/>
    <xf numFmtId="0" fontId="8" fillId="0" borderId="8" xfId="0" applyFont="1" applyBorder="1"/>
    <xf numFmtId="0" fontId="11" fillId="0" borderId="3" xfId="2" applyFont="1" applyBorder="1" applyAlignment="1">
      <alignment horizontal="center" vertical="center"/>
    </xf>
    <xf numFmtId="0" fontId="7" fillId="2" borderId="3" xfId="0" applyFont="1" applyFill="1" applyBorder="1" applyAlignment="1">
      <alignment horizontal="center" vertical="center"/>
    </xf>
    <xf numFmtId="0" fontId="7" fillId="2" borderId="3" xfId="0" applyFont="1" applyFill="1" applyBorder="1" applyAlignment="1">
      <alignment horizontal="center" vertical="center" wrapText="1"/>
    </xf>
    <xf numFmtId="44" fontId="10" fillId="0" borderId="3" xfId="3" applyFont="1" applyFill="1" applyBorder="1" applyAlignment="1">
      <alignment horizontal="left" vertical="center" wrapText="1"/>
    </xf>
    <xf numFmtId="0" fontId="7" fillId="0" borderId="0" xfId="0" applyFont="1" applyAlignment="1">
      <alignment horizontal="center" vertical="center"/>
    </xf>
    <xf numFmtId="4" fontId="5" fillId="0" borderId="3" xfId="2" applyNumberFormat="1" applyFont="1" applyBorder="1" applyAlignment="1" applyProtection="1">
      <alignment horizontal="center" vertical="top"/>
      <protection locked="0"/>
    </xf>
    <xf numFmtId="0" fontId="5" fillId="0" borderId="3" xfId="2" applyFont="1" applyBorder="1" applyAlignment="1">
      <alignment horizontal="center" vertical="top"/>
    </xf>
    <xf numFmtId="44" fontId="5" fillId="0" borderId="3" xfId="3" applyFont="1" applyFill="1" applyBorder="1" applyAlignment="1">
      <alignment horizontal="center" vertical="top" wrapText="1"/>
    </xf>
    <xf numFmtId="3" fontId="2" fillId="0" borderId="3" xfId="0" applyNumberFormat="1" applyFont="1" applyBorder="1" applyAlignment="1" applyProtection="1">
      <alignment horizontal="center" vertical="top"/>
      <protection locked="0"/>
    </xf>
    <xf numFmtId="166" fontId="8" fillId="0" borderId="3" xfId="0" applyNumberFormat="1" applyFont="1" applyBorder="1" applyAlignment="1">
      <alignment horizontal="center" vertical="top"/>
    </xf>
    <xf numFmtId="0" fontId="19" fillId="0" borderId="3" xfId="0" applyFont="1" applyBorder="1" applyAlignment="1">
      <alignment vertical="top" wrapText="1"/>
    </xf>
    <xf numFmtId="164" fontId="7" fillId="3" borderId="3" xfId="2" applyNumberFormat="1" applyFont="1" applyFill="1" applyBorder="1" applyAlignment="1">
      <alignment vertical="top"/>
    </xf>
    <xf numFmtId="165" fontId="8" fillId="0" borderId="0" xfId="5" applyNumberFormat="1" applyFont="1"/>
    <xf numFmtId="0" fontId="9" fillId="0" borderId="5" xfId="3" applyNumberFormat="1" applyFont="1" applyFill="1" applyBorder="1" applyAlignment="1">
      <alignment horizontal="left" vertical="top" wrapText="1"/>
    </xf>
    <xf numFmtId="0" fontId="9" fillId="0" borderId="6" xfId="3" applyNumberFormat="1" applyFont="1" applyFill="1" applyBorder="1" applyAlignment="1">
      <alignment horizontal="center" vertical="center" wrapText="1"/>
    </xf>
    <xf numFmtId="0" fontId="20" fillId="0" borderId="6" xfId="3" applyNumberFormat="1" applyFont="1" applyFill="1" applyBorder="1" applyAlignment="1">
      <alignment horizontal="left" vertical="center" wrapText="1"/>
    </xf>
    <xf numFmtId="0" fontId="9" fillId="0" borderId="5" xfId="3" applyNumberFormat="1" applyFont="1" applyFill="1" applyBorder="1" applyAlignment="1">
      <alignment horizontal="center" vertical="center" wrapText="1"/>
    </xf>
    <xf numFmtId="0" fontId="10" fillId="0" borderId="5" xfId="3" applyNumberFormat="1" applyFont="1" applyFill="1" applyBorder="1" applyAlignment="1">
      <alignment horizontal="left" vertical="center" wrapText="1"/>
    </xf>
    <xf numFmtId="44" fontId="10" fillId="0" borderId="6" xfId="4" applyFont="1" applyFill="1" applyBorder="1" applyAlignment="1">
      <alignment horizontal="left" vertical="center" wrapText="1"/>
    </xf>
    <xf numFmtId="0" fontId="21" fillId="0" borderId="3" xfId="2" applyFont="1" applyBorder="1" applyAlignment="1">
      <alignment horizontal="center" vertical="top"/>
    </xf>
    <xf numFmtId="0" fontId="15" fillId="0" borderId="6" xfId="2" applyFont="1" applyBorder="1" applyAlignment="1">
      <alignment horizontal="center" vertical="top"/>
    </xf>
    <xf numFmtId="44" fontId="10" fillId="0" borderId="5" xfId="4" applyFont="1" applyFill="1" applyBorder="1" applyAlignment="1">
      <alignment horizontal="left" vertical="center" wrapText="1"/>
    </xf>
    <xf numFmtId="0" fontId="10" fillId="0" borderId="5" xfId="3" applyNumberFormat="1" applyFont="1" applyFill="1" applyBorder="1" applyAlignment="1">
      <alignment horizontal="left" vertical="top" wrapText="1"/>
    </xf>
    <xf numFmtId="44" fontId="0" fillId="0" borderId="0" xfId="0" applyNumberFormat="1"/>
    <xf numFmtId="0" fontId="0" fillId="0" borderId="0" xfId="0" applyAlignment="1">
      <alignment horizontal="center" vertical="center"/>
    </xf>
    <xf numFmtId="0" fontId="0" fillId="0" borderId="0" xfId="0" applyAlignment="1">
      <alignment horizontal="center" vertical="center" wrapText="1"/>
    </xf>
    <xf numFmtId="0" fontId="0" fillId="6" borderId="0" xfId="0" applyFill="1"/>
    <xf numFmtId="0" fontId="8" fillId="6" borderId="0" xfId="0" applyFont="1" applyFill="1"/>
    <xf numFmtId="0" fontId="14" fillId="0" borderId="3" xfId="0" applyFont="1" applyBorder="1" applyAlignment="1">
      <alignment horizontal="center"/>
    </xf>
    <xf numFmtId="0" fontId="22" fillId="6" borderId="0" xfId="0" applyFont="1" applyFill="1" applyAlignment="1">
      <alignment horizontal="left"/>
    </xf>
    <xf numFmtId="0" fontId="14" fillId="6" borderId="0" xfId="0" applyFont="1" applyFill="1"/>
    <xf numFmtId="0" fontId="17" fillId="6" borderId="0" xfId="0" applyFont="1" applyFill="1"/>
    <xf numFmtId="44" fontId="10" fillId="0" borderId="6" xfId="3" applyFont="1" applyFill="1" applyBorder="1" applyAlignment="1">
      <alignment horizontal="left" vertical="center" wrapText="1"/>
    </xf>
    <xf numFmtId="0" fontId="14" fillId="0" borderId="0" xfId="0" applyFont="1"/>
    <xf numFmtId="4" fontId="10" fillId="6" borderId="2" xfId="2" applyNumberFormat="1" applyFont="1" applyFill="1" applyBorder="1" applyAlignment="1" applyProtection="1">
      <alignment horizontal="center" vertical="top"/>
      <protection locked="0"/>
    </xf>
    <xf numFmtId="4" fontId="10" fillId="6" borderId="0" xfId="2" applyNumberFormat="1" applyFont="1" applyFill="1" applyAlignment="1" applyProtection="1">
      <alignment horizontal="center" vertical="top"/>
      <protection locked="0"/>
    </xf>
    <xf numFmtId="3" fontId="8" fillId="6" borderId="0" xfId="0" applyNumberFormat="1" applyFont="1" applyFill="1" applyAlignment="1">
      <alignment horizontal="center" vertical="top"/>
    </xf>
    <xf numFmtId="0" fontId="8" fillId="6" borderId="0" xfId="0" applyFont="1" applyFill="1" applyAlignment="1">
      <alignment horizontal="center" vertical="top"/>
    </xf>
    <xf numFmtId="0" fontId="8" fillId="6" borderId="0" xfId="0" applyFont="1" applyFill="1" applyAlignment="1">
      <alignment vertical="top" wrapText="1"/>
    </xf>
    <xf numFmtId="0" fontId="8" fillId="6" borderId="0" xfId="0" applyFont="1" applyFill="1" applyAlignment="1">
      <alignment vertical="top"/>
    </xf>
    <xf numFmtId="164" fontId="8" fillId="6" borderId="0" xfId="0" applyNumberFormat="1" applyFont="1" applyFill="1" applyAlignment="1">
      <alignment vertical="top" wrapText="1"/>
    </xf>
    <xf numFmtId="0" fontId="8" fillId="6" borderId="8" xfId="0" applyFont="1" applyFill="1" applyBorder="1"/>
    <xf numFmtId="0" fontId="7" fillId="4" borderId="1" xfId="2" applyFont="1" applyFill="1" applyBorder="1" applyAlignment="1">
      <alignment horizontal="left" vertical="top"/>
    </xf>
    <xf numFmtId="164" fontId="7" fillId="4" borderId="4" xfId="2" applyNumberFormat="1" applyFont="1" applyFill="1" applyBorder="1" applyAlignment="1">
      <alignment vertical="top"/>
    </xf>
    <xf numFmtId="0" fontId="12" fillId="4" borderId="1" xfId="2" applyFont="1" applyFill="1" applyBorder="1" applyAlignment="1">
      <alignment horizontal="left" vertical="top"/>
    </xf>
    <xf numFmtId="164" fontId="12" fillId="4" borderId="4" xfId="2" applyNumberFormat="1" applyFont="1" applyFill="1" applyBorder="1" applyAlignment="1">
      <alignment vertical="top"/>
    </xf>
    <xf numFmtId="0" fontId="16" fillId="0" borderId="0" xfId="0" applyFont="1" applyAlignment="1">
      <alignment vertical="top"/>
    </xf>
    <xf numFmtId="0" fontId="16" fillId="0" borderId="0" xfId="0" applyFont="1" applyAlignment="1">
      <alignment vertical="top" wrapText="1"/>
    </xf>
    <xf numFmtId="0" fontId="7" fillId="4" borderId="3" xfId="2" applyFont="1" applyFill="1" applyBorder="1" applyAlignment="1">
      <alignment horizontal="center" vertical="top"/>
    </xf>
    <xf numFmtId="0" fontId="7" fillId="4" borderId="3" xfId="2" applyFont="1" applyFill="1" applyBorder="1" applyAlignment="1">
      <alignment horizontal="center" vertical="top" wrapText="1"/>
    </xf>
    <xf numFmtId="0" fontId="2" fillId="0" borderId="6" xfId="2" applyFont="1" applyBorder="1" applyAlignment="1">
      <alignment horizontal="center" vertical="top"/>
    </xf>
    <xf numFmtId="0" fontId="2" fillId="0" borderId="3" xfId="2" applyFont="1" applyBorder="1" applyAlignment="1">
      <alignment horizontal="center" vertical="top" wrapText="1"/>
    </xf>
    <xf numFmtId="0" fontId="6" fillId="0" borderId="3" xfId="2" applyFont="1" applyBorder="1" applyAlignment="1">
      <alignment horizontal="center" vertical="top"/>
    </xf>
    <xf numFmtId="44" fontId="9" fillId="0" borderId="10" xfId="3" applyFont="1" applyFill="1" applyBorder="1" applyAlignment="1">
      <alignment horizontal="center" vertical="top" wrapText="1"/>
    </xf>
    <xf numFmtId="44" fontId="5" fillId="0" borderId="11" xfId="3" applyFont="1" applyFill="1" applyBorder="1" applyAlignment="1">
      <alignment horizontal="center" vertical="top" wrapText="1"/>
    </xf>
    <xf numFmtId="44" fontId="5" fillId="0" borderId="10" xfId="3" applyFont="1" applyFill="1" applyBorder="1" applyAlignment="1">
      <alignment horizontal="center" vertical="top" wrapText="1"/>
    </xf>
    <xf numFmtId="44" fontId="10" fillId="0" borderId="12" xfId="3" applyFont="1" applyFill="1" applyBorder="1" applyAlignment="1">
      <alignment horizontal="center" vertical="top" wrapText="1"/>
    </xf>
    <xf numFmtId="0" fontId="8" fillId="0" borderId="13" xfId="0" applyFont="1" applyBorder="1" applyAlignment="1">
      <alignment horizontal="center" vertical="top"/>
    </xf>
    <xf numFmtId="44" fontId="10" fillId="0" borderId="10" xfId="3" applyFont="1" applyFill="1" applyBorder="1" applyAlignment="1">
      <alignment horizontal="center" vertical="top" wrapText="1"/>
    </xf>
    <xf numFmtId="0" fontId="22" fillId="4" borderId="3" xfId="0" applyFont="1" applyFill="1" applyBorder="1" applyAlignment="1">
      <alignment horizontal="center" vertical="center"/>
    </xf>
    <xf numFmtId="44" fontId="14" fillId="0" borderId="3" xfId="4" applyFont="1" applyBorder="1" applyAlignment="1">
      <alignment vertical="center"/>
    </xf>
    <xf numFmtId="0" fontId="14" fillId="6" borderId="0" xfId="0" applyFont="1" applyFill="1" applyAlignment="1">
      <alignment vertical="center"/>
    </xf>
    <xf numFmtId="0" fontId="22" fillId="6" borderId="0" xfId="0" applyFont="1" applyFill="1" applyAlignment="1">
      <alignment vertical="center"/>
    </xf>
    <xf numFmtId="44" fontId="22" fillId="6" borderId="0" xfId="4" applyFont="1" applyFill="1" applyAlignment="1">
      <alignment vertical="center"/>
    </xf>
    <xf numFmtId="0" fontId="14" fillId="6" borderId="9" xfId="0" applyFont="1" applyFill="1" applyBorder="1" applyAlignment="1">
      <alignment vertical="center"/>
    </xf>
    <xf numFmtId="44" fontId="14" fillId="6" borderId="9" xfId="4" applyFont="1" applyFill="1" applyBorder="1" applyAlignment="1">
      <alignment vertical="center"/>
    </xf>
    <xf numFmtId="0" fontId="13" fillId="0" borderId="14" xfId="0" applyFont="1" applyBorder="1" applyAlignment="1">
      <alignment vertical="center"/>
    </xf>
    <xf numFmtId="44" fontId="13" fillId="0" borderId="15" xfId="0" applyNumberFormat="1" applyFont="1" applyBorder="1" applyAlignment="1">
      <alignment vertical="center"/>
    </xf>
    <xf numFmtId="0" fontId="8" fillId="0" borderId="16" xfId="0" applyFont="1" applyBorder="1" applyAlignment="1">
      <alignment vertical="center"/>
    </xf>
    <xf numFmtId="44" fontId="8" fillId="0" borderId="17" xfId="0" applyNumberFormat="1" applyFont="1" applyBorder="1" applyAlignment="1">
      <alignment vertical="center"/>
    </xf>
    <xf numFmtId="0" fontId="13" fillId="4" borderId="18" xfId="0" applyFont="1" applyFill="1" applyBorder="1" applyAlignment="1">
      <alignment vertical="center"/>
    </xf>
    <xf numFmtId="44" fontId="13" fillId="4" borderId="19" xfId="0" applyNumberFormat="1" applyFont="1" applyFill="1" applyBorder="1" applyAlignment="1">
      <alignment vertical="center"/>
    </xf>
    <xf numFmtId="0" fontId="8" fillId="0" borderId="20" xfId="0" applyFont="1" applyBorder="1" applyAlignment="1">
      <alignment vertical="center"/>
    </xf>
    <xf numFmtId="44" fontId="8" fillId="0" borderId="21" xfId="0" applyNumberFormat="1" applyFont="1" applyBorder="1" applyAlignment="1">
      <alignment vertical="center"/>
    </xf>
    <xf numFmtId="44" fontId="8" fillId="0" borderId="22" xfId="0" applyNumberFormat="1" applyFont="1" applyBorder="1" applyAlignment="1">
      <alignment vertical="center"/>
    </xf>
    <xf numFmtId="44" fontId="14" fillId="7" borderId="0" xfId="4" applyFont="1" applyFill="1"/>
    <xf numFmtId="44" fontId="14" fillId="5" borderId="0" xfId="4" applyFont="1" applyFill="1"/>
    <xf numFmtId="44" fontId="14" fillId="9" borderId="0" xfId="4" applyFont="1" applyFill="1"/>
    <xf numFmtId="44" fontId="14" fillId="8" borderId="9" xfId="4" applyFont="1" applyFill="1" applyBorder="1"/>
    <xf numFmtId="44" fontId="22" fillId="0" borderId="0" xfId="0" applyNumberFormat="1" applyFont="1"/>
    <xf numFmtId="0" fontId="14" fillId="0" borderId="0" xfId="0" applyFont="1" applyAlignment="1">
      <alignment horizontal="center"/>
    </xf>
    <xf numFmtId="0" fontId="14" fillId="7" borderId="0" xfId="0" applyFont="1" applyFill="1" applyAlignment="1">
      <alignment horizontal="center"/>
    </xf>
    <xf numFmtId="0" fontId="14" fillId="5" borderId="0" xfId="0" applyFont="1" applyFill="1" applyAlignment="1">
      <alignment horizontal="center"/>
    </xf>
    <xf numFmtId="0" fontId="14" fillId="9" borderId="0" xfId="0" applyFont="1" applyFill="1" applyAlignment="1">
      <alignment horizontal="center"/>
    </xf>
    <xf numFmtId="0" fontId="14" fillId="8" borderId="9" xfId="0" applyFont="1" applyFill="1" applyBorder="1" applyAlignment="1">
      <alignment horizontal="center"/>
    </xf>
    <xf numFmtId="0" fontId="22" fillId="0" borderId="0" xfId="0" applyFont="1" applyAlignment="1">
      <alignment horizontal="center"/>
    </xf>
    <xf numFmtId="0" fontId="22" fillId="0" borderId="0" xfId="0" applyFont="1"/>
    <xf numFmtId="167" fontId="14" fillId="7" borderId="3" xfId="6" applyNumberFormat="1" applyFont="1" applyFill="1" applyBorder="1" applyAlignment="1">
      <alignment horizontal="center"/>
    </xf>
    <xf numFmtId="167" fontId="14" fillId="5" borderId="3" xfId="6" applyNumberFormat="1" applyFont="1" applyFill="1" applyBorder="1" applyAlignment="1">
      <alignment horizontal="center"/>
    </xf>
    <xf numFmtId="167" fontId="14" fillId="9" borderId="3" xfId="6" applyNumberFormat="1" applyFont="1" applyFill="1" applyBorder="1" applyAlignment="1">
      <alignment horizontal="center"/>
    </xf>
    <xf numFmtId="167" fontId="14" fillId="8" borderId="3" xfId="6" applyNumberFormat="1" applyFont="1" applyFill="1" applyBorder="1" applyAlignment="1">
      <alignment horizontal="center"/>
    </xf>
    <xf numFmtId="0" fontId="14" fillId="0" borderId="0" xfId="0" applyFont="1" applyAlignment="1">
      <alignment vertical="top"/>
    </xf>
    <xf numFmtId="0" fontId="22" fillId="4" borderId="3" xfId="0" applyFont="1" applyFill="1" applyBorder="1" applyAlignment="1">
      <alignment horizontal="center"/>
    </xf>
    <xf numFmtId="44" fontId="14" fillId="0" borderId="3" xfId="4" applyFont="1" applyBorder="1" applyAlignment="1">
      <alignment horizontal="center"/>
    </xf>
    <xf numFmtId="0" fontId="14" fillId="0" borderId="0" xfId="0" applyFont="1" applyAlignment="1">
      <alignment vertical="center"/>
    </xf>
    <xf numFmtId="44" fontId="14" fillId="0" borderId="0" xfId="0" applyNumberFormat="1" applyFont="1"/>
    <xf numFmtId="44" fontId="14" fillId="0" borderId="0" xfId="0" applyNumberFormat="1" applyFont="1" applyAlignment="1">
      <alignment vertical="center"/>
    </xf>
    <xf numFmtId="10" fontId="14" fillId="0" borderId="0" xfId="0" applyNumberFormat="1" applyFont="1" applyAlignment="1">
      <alignment horizontal="center"/>
    </xf>
    <xf numFmtId="0" fontId="8" fillId="7" borderId="3" xfId="0" applyFont="1" applyFill="1" applyBorder="1" applyAlignment="1">
      <alignment horizontal="center"/>
    </xf>
    <xf numFmtId="0" fontId="8" fillId="5" borderId="3" xfId="0" applyFont="1" applyFill="1" applyBorder="1" applyAlignment="1">
      <alignment horizontal="center"/>
    </xf>
    <xf numFmtId="0" fontId="8" fillId="9" borderId="3" xfId="0" applyFont="1" applyFill="1" applyBorder="1" applyAlignment="1">
      <alignment horizontal="center"/>
    </xf>
    <xf numFmtId="0" fontId="8" fillId="8" borderId="3" xfId="0" applyFont="1" applyFill="1" applyBorder="1" applyAlignment="1">
      <alignment horizontal="center"/>
    </xf>
    <xf numFmtId="0" fontId="24" fillId="0" borderId="0" xfId="0" applyFont="1" applyAlignment="1">
      <alignment vertical="top"/>
    </xf>
    <xf numFmtId="0" fontId="25" fillId="0" borderId="0" xfId="0" applyFont="1"/>
    <xf numFmtId="44" fontId="24" fillId="5" borderId="3" xfId="4" applyFont="1" applyFill="1" applyBorder="1"/>
    <xf numFmtId="44" fontId="16" fillId="0" borderId="0" xfId="0" applyNumberFormat="1" applyFont="1" applyAlignment="1">
      <alignment vertical="top"/>
    </xf>
    <xf numFmtId="0" fontId="11" fillId="4" borderId="3" xfId="0" quotePrefix="1" applyFont="1" applyFill="1" applyBorder="1" applyAlignment="1">
      <alignment horizontal="center" vertical="center"/>
    </xf>
    <xf numFmtId="9" fontId="11" fillId="4" borderId="3" xfId="0" quotePrefix="1" applyNumberFormat="1" applyFont="1" applyFill="1" applyBorder="1" applyAlignment="1">
      <alignment horizontal="center" vertical="center"/>
    </xf>
    <xf numFmtId="44" fontId="10" fillId="0" borderId="3" xfId="4" applyFont="1" applyBorder="1" applyAlignment="1">
      <alignment vertical="center"/>
    </xf>
    <xf numFmtId="0" fontId="10" fillId="6" borderId="0" xfId="0" applyFont="1" applyFill="1" applyAlignment="1">
      <alignment vertical="center"/>
    </xf>
    <xf numFmtId="44" fontId="11" fillId="6" borderId="0" xfId="4" applyFont="1" applyFill="1" applyAlignment="1">
      <alignment vertical="center"/>
    </xf>
    <xf numFmtId="167" fontId="14" fillId="0" borderId="0" xfId="0" applyNumberFormat="1" applyFont="1"/>
    <xf numFmtId="9" fontId="14" fillId="0" borderId="0" xfId="0" applyNumberFormat="1" applyFont="1"/>
  </cellXfs>
  <cellStyles count="7">
    <cellStyle name="Millares" xfId="6" builtinId="3"/>
    <cellStyle name="Moneda" xfId="4" builtinId="4"/>
    <cellStyle name="Moneda 2" xfId="3" xr:uid="{3DF7F1B5-5288-4CD7-A58B-42D4F1E6BD1E}"/>
    <cellStyle name="Normal" xfId="0" builtinId="0"/>
    <cellStyle name="Normal 2" xfId="1" xr:uid="{D6598CC2-1F53-46E4-B3E0-6D9AA3B34546}"/>
    <cellStyle name="Normal 3" xfId="2" xr:uid="{70E5FE51-6BF9-438E-8382-10FAED3BF6AD}"/>
    <cellStyle name="Porcentaje" xfId="5" builtinId="5"/>
  </cellStyles>
  <dxfs count="0"/>
  <tableStyles count="0" defaultTableStyle="TableStyleMedium2" defaultPivotStyle="PivotStyleLight16"/>
  <colors>
    <mruColors>
      <color rgb="FF66FF66"/>
      <color rgb="FF00FF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5AB89-1DD4-422C-9198-D96D5EA81443}">
  <sheetPr codeName="Full5"/>
  <dimension ref="B1:O296"/>
  <sheetViews>
    <sheetView zoomScale="85" zoomScaleNormal="85" workbookViewId="0">
      <pane xSplit="4" ySplit="3" topLeftCell="F4" activePane="bottomRight" state="frozen"/>
      <selection pane="topRight" activeCell="E1" sqref="E1"/>
      <selection pane="bottomLeft" activeCell="A4" sqref="A4"/>
      <selection pane="bottomRight" activeCell="K251" sqref="K251"/>
    </sheetView>
  </sheetViews>
  <sheetFormatPr baseColWidth="10" defaultColWidth="9.140625" defaultRowHeight="16.5" x14ac:dyDescent="0.3"/>
  <cols>
    <col min="1" max="1" width="3.5703125" style="2" customWidth="1"/>
    <col min="2" max="2" width="10.7109375" style="2" customWidth="1"/>
    <col min="3" max="3" width="9.42578125" style="2" customWidth="1"/>
    <col min="4" max="4" width="3.7109375" style="2" customWidth="1"/>
    <col min="5" max="6" width="8.7109375" style="10" customWidth="1"/>
    <col min="7" max="7" width="6.7109375" style="10" customWidth="1"/>
    <col min="8" max="8" width="7.28515625" style="10" customWidth="1"/>
    <col min="9" max="9" width="65.7109375" style="12" customWidth="1"/>
    <col min="10" max="11" width="13.28515625" style="10" customWidth="1"/>
    <col min="12" max="12" width="1.7109375" style="10" customWidth="1"/>
    <col min="13" max="13" width="18.140625" style="10" customWidth="1"/>
    <col min="14" max="14" width="12.7109375" style="2" bestFit="1" customWidth="1"/>
    <col min="15" max="15" width="12.42578125" style="2" bestFit="1" customWidth="1"/>
    <col min="16" max="16384" width="9.140625" style="2"/>
  </cols>
  <sheetData>
    <row r="1" spans="2:14" s="20" customFormat="1" ht="24.75" customHeight="1" x14ac:dyDescent="0.25">
      <c r="B1" s="22"/>
      <c r="C1" s="22"/>
      <c r="E1" s="78"/>
      <c r="F1" s="78"/>
      <c r="G1" s="78"/>
      <c r="H1" s="78"/>
      <c r="I1" s="79"/>
      <c r="J1" s="78"/>
      <c r="K1" s="137"/>
      <c r="L1" s="21"/>
      <c r="M1" s="21"/>
    </row>
    <row r="2" spans="2:14" s="20" customFormat="1" x14ac:dyDescent="0.25">
      <c r="B2" s="13" t="s">
        <v>15</v>
      </c>
      <c r="C2" s="14" t="s">
        <v>67</v>
      </c>
      <c r="E2" s="80" t="s">
        <v>1</v>
      </c>
      <c r="F2" s="80" t="s">
        <v>66</v>
      </c>
      <c r="G2" s="80" t="s">
        <v>266</v>
      </c>
      <c r="H2" s="80" t="s">
        <v>267</v>
      </c>
      <c r="I2" s="81" t="s">
        <v>2</v>
      </c>
      <c r="J2" s="80" t="s">
        <v>3</v>
      </c>
      <c r="K2" s="80" t="s">
        <v>80</v>
      </c>
      <c r="L2" s="21"/>
      <c r="M2" s="21"/>
    </row>
    <row r="3" spans="2:14" ht="9.9499999999999993" customHeight="1" x14ac:dyDescent="0.3">
      <c r="E3" s="71"/>
      <c r="F3" s="71"/>
      <c r="G3" s="71"/>
      <c r="H3" s="71"/>
      <c r="I3" s="70"/>
      <c r="J3" s="71"/>
      <c r="K3" s="71"/>
      <c r="L3" s="21"/>
      <c r="M3" s="21"/>
    </row>
    <row r="4" spans="2:14" ht="16.5" customHeight="1" x14ac:dyDescent="0.3">
      <c r="B4" s="7" t="s">
        <v>23</v>
      </c>
      <c r="C4" s="1" t="s">
        <v>18</v>
      </c>
      <c r="E4" s="28">
        <v>1</v>
      </c>
      <c r="F4" s="9" t="s">
        <v>77</v>
      </c>
      <c r="G4" s="16">
        <v>1</v>
      </c>
      <c r="H4" s="17" t="s">
        <v>92</v>
      </c>
      <c r="I4" s="25" t="s">
        <v>11</v>
      </c>
      <c r="J4" s="18">
        <v>166.4</v>
      </c>
      <c r="K4" s="23">
        <f>G4*J4</f>
        <v>166.4</v>
      </c>
      <c r="L4" s="21"/>
      <c r="M4" s="21"/>
    </row>
    <row r="5" spans="2:14" ht="16.5" customHeight="1" x14ac:dyDescent="0.3">
      <c r="B5" s="7" t="s">
        <v>23</v>
      </c>
      <c r="C5" s="3" t="s">
        <v>20</v>
      </c>
      <c r="E5" s="28">
        <v>2</v>
      </c>
      <c r="F5" s="9" t="s">
        <v>78</v>
      </c>
      <c r="G5" s="16">
        <v>1</v>
      </c>
      <c r="H5" s="17" t="s">
        <v>92</v>
      </c>
      <c r="I5" s="25" t="s">
        <v>7</v>
      </c>
      <c r="J5" s="18">
        <v>263.69</v>
      </c>
      <c r="K5" s="18">
        <f>G5*J5</f>
        <v>263.69</v>
      </c>
      <c r="L5" s="21"/>
      <c r="M5" s="21"/>
    </row>
    <row r="6" spans="2:14" ht="36" customHeight="1" x14ac:dyDescent="0.3">
      <c r="B6" s="7" t="s">
        <v>23</v>
      </c>
      <c r="C6" s="3" t="s">
        <v>21</v>
      </c>
      <c r="E6" s="28">
        <v>3</v>
      </c>
      <c r="F6" s="9" t="s">
        <v>79</v>
      </c>
      <c r="G6" s="16">
        <v>1</v>
      </c>
      <c r="H6" s="17" t="s">
        <v>92</v>
      </c>
      <c r="I6" s="25" t="s">
        <v>231</v>
      </c>
      <c r="J6" s="18">
        <v>1171.01</v>
      </c>
      <c r="K6" s="18">
        <f>G6*J6</f>
        <v>1171.01</v>
      </c>
      <c r="L6" s="21"/>
      <c r="M6" s="21"/>
    </row>
    <row r="7" spans="2:14" ht="33" x14ac:dyDescent="0.3">
      <c r="B7" s="7" t="s">
        <v>23</v>
      </c>
      <c r="C7" s="3" t="s">
        <v>22</v>
      </c>
      <c r="E7" s="28">
        <v>4</v>
      </c>
      <c r="F7" s="37" t="s">
        <v>130</v>
      </c>
      <c r="G7" s="16">
        <v>30</v>
      </c>
      <c r="H7" s="17" t="s">
        <v>93</v>
      </c>
      <c r="I7" s="25" t="s">
        <v>255</v>
      </c>
      <c r="J7" s="18">
        <v>82.72</v>
      </c>
      <c r="K7" s="18">
        <f t="shared" ref="K7:K9" si="0">G7*J7</f>
        <v>2481.6</v>
      </c>
      <c r="L7" s="21"/>
      <c r="M7" s="21"/>
    </row>
    <row r="8" spans="2:14" ht="16.5" customHeight="1" x14ac:dyDescent="0.3">
      <c r="B8" s="7" t="s">
        <v>23</v>
      </c>
      <c r="C8" s="3" t="s">
        <v>22</v>
      </c>
      <c r="E8" s="28">
        <v>4</v>
      </c>
      <c r="F8" s="37" t="s">
        <v>137</v>
      </c>
      <c r="G8" s="16">
        <v>8</v>
      </c>
      <c r="H8" s="17" t="s">
        <v>92</v>
      </c>
      <c r="I8" s="25" t="s">
        <v>98</v>
      </c>
      <c r="J8" s="18">
        <v>125.67</v>
      </c>
      <c r="K8" s="18">
        <f t="shared" si="0"/>
        <v>1005.36</v>
      </c>
      <c r="L8" s="21"/>
      <c r="M8" s="21"/>
    </row>
    <row r="9" spans="2:14" ht="16.5" customHeight="1" x14ac:dyDescent="0.3">
      <c r="B9" s="7" t="s">
        <v>23</v>
      </c>
      <c r="C9" s="3" t="s">
        <v>22</v>
      </c>
      <c r="E9" s="28">
        <v>4</v>
      </c>
      <c r="F9" s="9" t="s">
        <v>110</v>
      </c>
      <c r="G9" s="16">
        <v>100</v>
      </c>
      <c r="H9" s="17" t="s">
        <v>93</v>
      </c>
      <c r="I9" s="25" t="s">
        <v>96</v>
      </c>
      <c r="J9" s="18">
        <v>6.95</v>
      </c>
      <c r="K9" s="18">
        <f t="shared" si="0"/>
        <v>695</v>
      </c>
      <c r="L9" s="21"/>
      <c r="M9" s="21"/>
    </row>
    <row r="10" spans="2:14" ht="16.5" customHeight="1" x14ac:dyDescent="0.3">
      <c r="B10" s="7" t="str">
        <f t="shared" ref="B10" si="1">B9</f>
        <v>Q-02</v>
      </c>
      <c r="C10" s="19" t="s">
        <v>81</v>
      </c>
      <c r="D10" s="31"/>
      <c r="E10" s="19" t="s">
        <v>81</v>
      </c>
      <c r="F10" s="9" t="s">
        <v>64</v>
      </c>
      <c r="G10" s="16">
        <v>1</v>
      </c>
      <c r="H10" s="17" t="s">
        <v>92</v>
      </c>
      <c r="I10" s="25" t="s">
        <v>82</v>
      </c>
      <c r="J10" s="18">
        <v>252.1</v>
      </c>
      <c r="K10" s="18">
        <f>G10*J10</f>
        <v>252.1</v>
      </c>
      <c r="L10" s="21"/>
      <c r="M10" s="21"/>
    </row>
    <row r="11" spans="2:14" ht="16.5" customHeight="1" x14ac:dyDescent="0.3">
      <c r="B11" s="7" t="str">
        <f t="shared" ref="B11:B15" si="2">B10</f>
        <v>Q-02</v>
      </c>
      <c r="C11" s="19" t="s">
        <v>81</v>
      </c>
      <c r="D11" s="31"/>
      <c r="E11" s="19" t="s">
        <v>81</v>
      </c>
      <c r="F11" s="9" t="s">
        <v>164</v>
      </c>
      <c r="G11" s="16">
        <v>1</v>
      </c>
      <c r="H11" s="17" t="s">
        <v>92</v>
      </c>
      <c r="I11" s="25" t="s">
        <v>250</v>
      </c>
      <c r="J11" s="18">
        <v>651.75</v>
      </c>
      <c r="K11" s="18">
        <f t="shared" ref="K11:K12" si="3">G11*J11</f>
        <v>651.75</v>
      </c>
      <c r="L11" s="21"/>
      <c r="M11" s="21"/>
    </row>
    <row r="12" spans="2:14" ht="16.5" customHeight="1" x14ac:dyDescent="0.3">
      <c r="B12" s="7" t="str">
        <f t="shared" si="2"/>
        <v>Q-02</v>
      </c>
      <c r="C12" s="19" t="s">
        <v>81</v>
      </c>
      <c r="D12" s="31"/>
      <c r="E12" s="19" t="s">
        <v>81</v>
      </c>
      <c r="F12" s="9" t="s">
        <v>65</v>
      </c>
      <c r="G12" s="16">
        <v>1</v>
      </c>
      <c r="H12" s="17" t="s">
        <v>92</v>
      </c>
      <c r="I12" s="25" t="s">
        <v>83</v>
      </c>
      <c r="J12" s="18">
        <v>168.07</v>
      </c>
      <c r="K12" s="18">
        <f t="shared" si="3"/>
        <v>168.07</v>
      </c>
      <c r="L12" s="21"/>
      <c r="M12" s="21"/>
    </row>
    <row r="13" spans="2:14" ht="16.5" customHeight="1" x14ac:dyDescent="0.3">
      <c r="B13" s="7" t="str">
        <f t="shared" si="2"/>
        <v>Q-02</v>
      </c>
      <c r="C13" s="19" t="s">
        <v>81</v>
      </c>
      <c r="D13" s="31"/>
      <c r="E13" s="19" t="s">
        <v>81</v>
      </c>
      <c r="F13" s="9" t="s">
        <v>166</v>
      </c>
      <c r="G13" s="16">
        <v>1</v>
      </c>
      <c r="H13" s="17" t="s">
        <v>179</v>
      </c>
      <c r="I13" s="25" t="s">
        <v>138</v>
      </c>
      <c r="J13" s="18">
        <v>993.97209999999984</v>
      </c>
      <c r="K13" s="18">
        <f>G13*J13</f>
        <v>993.97209999999984</v>
      </c>
      <c r="L13" s="21"/>
      <c r="M13" s="21"/>
    </row>
    <row r="14" spans="2:14" ht="16.5" customHeight="1" x14ac:dyDescent="0.3">
      <c r="B14" s="7" t="str">
        <f t="shared" si="2"/>
        <v>Q-02</v>
      </c>
      <c r="C14" s="6"/>
      <c r="D14" s="73"/>
      <c r="E14" s="66"/>
      <c r="F14" s="67"/>
      <c r="G14" s="68"/>
      <c r="H14" s="69"/>
      <c r="I14" s="70"/>
      <c r="J14" s="74" t="s">
        <v>265</v>
      </c>
      <c r="K14" s="75">
        <f>ROUND(SUM(K2:K13),2)</f>
        <v>7848.95</v>
      </c>
      <c r="L14" s="21"/>
      <c r="M14" s="43">
        <f>K14</f>
        <v>7848.95</v>
      </c>
    </row>
    <row r="15" spans="2:14" ht="16.5" customHeight="1" x14ac:dyDescent="0.3">
      <c r="B15" s="7" t="str">
        <f t="shared" si="2"/>
        <v>Q-02</v>
      </c>
      <c r="C15" s="6"/>
      <c r="D15" s="73"/>
      <c r="E15" s="67"/>
      <c r="F15" s="67"/>
      <c r="G15" s="68"/>
      <c r="H15" s="69"/>
      <c r="I15" s="70"/>
      <c r="J15" s="76" t="s">
        <v>167</v>
      </c>
      <c r="K15" s="77">
        <f>ROUND(K14*19%,2)</f>
        <v>1491.3</v>
      </c>
      <c r="L15" s="21"/>
      <c r="M15" s="21"/>
    </row>
    <row r="16" spans="2:14" x14ac:dyDescent="0.3">
      <c r="B16" s="7" t="s">
        <v>23</v>
      </c>
      <c r="C16" s="6"/>
      <c r="D16" s="73"/>
      <c r="E16" s="67"/>
      <c r="F16" s="71"/>
      <c r="G16" s="71"/>
      <c r="H16" s="71"/>
      <c r="I16" s="72"/>
      <c r="J16" s="74" t="s">
        <v>168</v>
      </c>
      <c r="K16" s="75">
        <f>SUM(K14:K15)</f>
        <v>9340.25</v>
      </c>
      <c r="L16" s="21"/>
      <c r="M16" s="21"/>
      <c r="N16" s="30"/>
    </row>
    <row r="17" spans="2:14" x14ac:dyDescent="0.3">
      <c r="B17" s="7" t="s">
        <v>23</v>
      </c>
      <c r="C17" s="6"/>
      <c r="D17" s="59"/>
      <c r="E17" s="67"/>
      <c r="F17" s="71"/>
      <c r="G17" s="71"/>
      <c r="H17" s="71"/>
      <c r="I17" s="70"/>
      <c r="J17" s="76" t="s">
        <v>10</v>
      </c>
      <c r="K17" s="77">
        <f>ROUND(K16*21%,2)</f>
        <v>1961.45</v>
      </c>
      <c r="L17" s="21"/>
      <c r="M17" s="21"/>
    </row>
    <row r="18" spans="2:14" x14ac:dyDescent="0.3">
      <c r="B18" s="7" t="s">
        <v>23</v>
      </c>
      <c r="C18" s="6"/>
      <c r="D18" s="59"/>
      <c r="E18" s="67"/>
      <c r="F18" s="71"/>
      <c r="G18" s="71"/>
      <c r="H18" s="71"/>
      <c r="I18" s="72"/>
      <c r="J18" s="74" t="s">
        <v>0</v>
      </c>
      <c r="K18" s="75">
        <f>SUM(K16:K17)</f>
        <v>11301.7</v>
      </c>
      <c r="L18" s="21"/>
      <c r="M18" s="21"/>
    </row>
    <row r="19" spans="2:14" x14ac:dyDescent="0.3">
      <c r="B19" s="8"/>
      <c r="D19" s="59"/>
      <c r="J19" s="71"/>
      <c r="K19" s="71"/>
      <c r="L19" s="21"/>
      <c r="M19" s="21"/>
    </row>
    <row r="20" spans="2:14" ht="16.5" customHeight="1" x14ac:dyDescent="0.3">
      <c r="B20" s="7" t="s">
        <v>25</v>
      </c>
      <c r="C20" s="3" t="s">
        <v>17</v>
      </c>
      <c r="E20" s="28">
        <v>5</v>
      </c>
      <c r="F20" s="9" t="s">
        <v>57</v>
      </c>
      <c r="G20" s="16">
        <v>1</v>
      </c>
      <c r="H20" s="17" t="s">
        <v>92</v>
      </c>
      <c r="I20" s="25" t="s">
        <v>5</v>
      </c>
      <c r="J20" s="18">
        <v>630.25</v>
      </c>
      <c r="K20" s="18">
        <f t="shared" ref="K20" si="4">G20*J20</f>
        <v>630.25</v>
      </c>
      <c r="L20" s="21"/>
      <c r="M20" s="21"/>
    </row>
    <row r="21" spans="2:14" ht="16.5" customHeight="1" x14ac:dyDescent="0.3">
      <c r="B21" s="7" t="s">
        <v>25</v>
      </c>
      <c r="C21" s="3" t="s">
        <v>26</v>
      </c>
      <c r="E21" s="28">
        <v>6</v>
      </c>
      <c r="F21" s="9" t="s">
        <v>129</v>
      </c>
      <c r="G21" s="16">
        <v>6</v>
      </c>
      <c r="H21" s="17" t="s">
        <v>94</v>
      </c>
      <c r="I21" s="25" t="s">
        <v>99</v>
      </c>
      <c r="J21" s="18">
        <v>47.51</v>
      </c>
      <c r="K21" s="18">
        <f t="shared" ref="K21" si="5">G21*J21</f>
        <v>285.06</v>
      </c>
      <c r="L21" s="21"/>
      <c r="M21" s="21"/>
    </row>
    <row r="22" spans="2:14" ht="16.5" customHeight="1" x14ac:dyDescent="0.3">
      <c r="B22" s="7" t="s">
        <v>25</v>
      </c>
      <c r="C22" s="3" t="s">
        <v>26</v>
      </c>
      <c r="E22" s="28">
        <v>6</v>
      </c>
      <c r="F22" s="85" t="s">
        <v>124</v>
      </c>
      <c r="G22" s="16">
        <v>1</v>
      </c>
      <c r="H22" s="17" t="s">
        <v>92</v>
      </c>
      <c r="I22" s="25" t="s">
        <v>12</v>
      </c>
      <c r="J22" s="18">
        <v>34.03</v>
      </c>
      <c r="K22" s="18">
        <f t="shared" ref="K22" si="6">G22*J22</f>
        <v>34.03</v>
      </c>
      <c r="L22" s="21"/>
      <c r="M22" s="21"/>
    </row>
    <row r="23" spans="2:14" ht="16.5" customHeight="1" x14ac:dyDescent="0.3">
      <c r="B23" s="7" t="s">
        <v>25</v>
      </c>
      <c r="C23" s="3" t="s">
        <v>13</v>
      </c>
      <c r="E23" s="28">
        <v>7</v>
      </c>
      <c r="F23" s="9" t="s">
        <v>78</v>
      </c>
      <c r="G23" s="16">
        <v>1</v>
      </c>
      <c r="H23" s="17" t="s">
        <v>92</v>
      </c>
      <c r="I23" s="25" t="s">
        <v>7</v>
      </c>
      <c r="J23" s="18">
        <v>263.69</v>
      </c>
      <c r="K23" s="18">
        <f>G23*J23</f>
        <v>263.69</v>
      </c>
      <c r="L23" s="21"/>
      <c r="M23" s="21"/>
    </row>
    <row r="24" spans="2:14" ht="16.5" customHeight="1" x14ac:dyDescent="0.3">
      <c r="B24" s="7" t="s">
        <v>25</v>
      </c>
      <c r="C24" s="3" t="s">
        <v>13</v>
      </c>
      <c r="E24" s="28">
        <v>8</v>
      </c>
      <c r="F24" s="9" t="s">
        <v>77</v>
      </c>
      <c r="G24" s="16">
        <v>1</v>
      </c>
      <c r="H24" s="17" t="s">
        <v>92</v>
      </c>
      <c r="I24" s="25" t="s">
        <v>11</v>
      </c>
      <c r="J24" s="18">
        <v>166.4</v>
      </c>
      <c r="K24" s="18">
        <f>G24*J24</f>
        <v>166.4</v>
      </c>
      <c r="L24" s="21"/>
      <c r="M24" s="21"/>
    </row>
    <row r="25" spans="2:14" ht="16.5" customHeight="1" x14ac:dyDescent="0.3">
      <c r="B25" s="7" t="s">
        <v>25</v>
      </c>
      <c r="C25" s="3" t="s">
        <v>13</v>
      </c>
      <c r="E25" s="28">
        <v>9</v>
      </c>
      <c r="F25" s="9" t="s">
        <v>79</v>
      </c>
      <c r="G25" s="16">
        <v>1</v>
      </c>
      <c r="H25" s="17" t="s">
        <v>92</v>
      </c>
      <c r="I25" s="25" t="s">
        <v>231</v>
      </c>
      <c r="J25" s="18">
        <v>1171.01</v>
      </c>
      <c r="K25" s="18">
        <f>G25*J25</f>
        <v>1171.01</v>
      </c>
      <c r="L25" s="21"/>
      <c r="M25" s="21"/>
    </row>
    <row r="26" spans="2:14" ht="16.5" customHeight="1" x14ac:dyDescent="0.3">
      <c r="B26" s="7" t="str">
        <f t="shared" ref="B26" si="7">B25</f>
        <v>Q-06</v>
      </c>
      <c r="C26" s="19" t="s">
        <v>81</v>
      </c>
      <c r="D26" s="31"/>
      <c r="E26" s="19" t="s">
        <v>81</v>
      </c>
      <c r="F26" s="9" t="s">
        <v>64</v>
      </c>
      <c r="G26" s="16">
        <v>1</v>
      </c>
      <c r="H26" s="17" t="s">
        <v>92</v>
      </c>
      <c r="I26" s="25" t="s">
        <v>82</v>
      </c>
      <c r="J26" s="18">
        <v>252.1</v>
      </c>
      <c r="K26" s="18">
        <f>G26*J26</f>
        <v>252.1</v>
      </c>
      <c r="L26" s="21"/>
      <c r="M26" s="21"/>
    </row>
    <row r="27" spans="2:14" ht="16.5" customHeight="1" x14ac:dyDescent="0.3">
      <c r="B27" s="7" t="str">
        <f t="shared" ref="B27:B31" si="8">B26</f>
        <v>Q-06</v>
      </c>
      <c r="C27" s="19" t="s">
        <v>81</v>
      </c>
      <c r="D27" s="31"/>
      <c r="E27" s="19" t="s">
        <v>81</v>
      </c>
      <c r="F27" s="9" t="s">
        <v>164</v>
      </c>
      <c r="G27" s="16">
        <v>1</v>
      </c>
      <c r="H27" s="17" t="s">
        <v>92</v>
      </c>
      <c r="I27" s="25" t="s">
        <v>250</v>
      </c>
      <c r="J27" s="18">
        <v>651.75</v>
      </c>
      <c r="K27" s="18">
        <f t="shared" ref="K27" si="9">G27*J27</f>
        <v>651.75</v>
      </c>
      <c r="L27" s="21"/>
      <c r="M27" s="21"/>
    </row>
    <row r="28" spans="2:14" ht="16.5" customHeight="1" x14ac:dyDescent="0.3">
      <c r="B28" s="7" t="str">
        <f t="shared" si="8"/>
        <v>Q-06</v>
      </c>
      <c r="C28" s="19" t="s">
        <v>81</v>
      </c>
      <c r="D28" s="31"/>
      <c r="E28" s="19" t="s">
        <v>81</v>
      </c>
      <c r="F28" s="9" t="s">
        <v>65</v>
      </c>
      <c r="G28" s="16">
        <v>1</v>
      </c>
      <c r="H28" s="17" t="s">
        <v>92</v>
      </c>
      <c r="I28" s="25" t="s">
        <v>83</v>
      </c>
      <c r="J28" s="18">
        <v>168.07</v>
      </c>
      <c r="K28" s="18">
        <f t="shared" ref="K28" si="10">G28*J28</f>
        <v>168.07</v>
      </c>
      <c r="L28" s="21"/>
      <c r="M28" s="21"/>
    </row>
    <row r="29" spans="2:14" ht="16.5" customHeight="1" x14ac:dyDescent="0.3">
      <c r="B29" s="7" t="str">
        <f t="shared" si="8"/>
        <v>Q-06</v>
      </c>
      <c r="C29" s="19" t="s">
        <v>81</v>
      </c>
      <c r="D29" s="31"/>
      <c r="E29" s="19" t="s">
        <v>81</v>
      </c>
      <c r="F29" s="9" t="s">
        <v>166</v>
      </c>
      <c r="G29" s="16">
        <v>1</v>
      </c>
      <c r="H29" s="17" t="s">
        <v>179</v>
      </c>
      <c r="I29" s="25" t="s">
        <v>138</v>
      </c>
      <c r="J29" s="18">
        <v>525.24220000000003</v>
      </c>
      <c r="K29" s="18">
        <f>G29*J29</f>
        <v>525.24220000000003</v>
      </c>
      <c r="L29" s="21"/>
      <c r="M29" s="21"/>
    </row>
    <row r="30" spans="2:14" ht="16.5" customHeight="1" x14ac:dyDescent="0.3">
      <c r="B30" s="7" t="str">
        <f t="shared" si="8"/>
        <v>Q-06</v>
      </c>
      <c r="C30" s="6"/>
      <c r="D30" s="73"/>
      <c r="E30" s="66"/>
      <c r="F30" s="67"/>
      <c r="G30" s="68"/>
      <c r="H30" s="69"/>
      <c r="I30" s="70"/>
      <c r="J30" s="74" t="s">
        <v>265</v>
      </c>
      <c r="K30" s="75">
        <f>ROUND(SUM(K20:K29),2)</f>
        <v>4147.6000000000004</v>
      </c>
      <c r="L30" s="21"/>
      <c r="M30" s="43">
        <f>K30</f>
        <v>4147.6000000000004</v>
      </c>
    </row>
    <row r="31" spans="2:14" ht="16.5" customHeight="1" x14ac:dyDescent="0.3">
      <c r="B31" s="7" t="str">
        <f t="shared" si="8"/>
        <v>Q-06</v>
      </c>
      <c r="C31" s="6"/>
      <c r="D31" s="73"/>
      <c r="E31" s="67"/>
      <c r="F31" s="67"/>
      <c r="G31" s="68"/>
      <c r="H31" s="69"/>
      <c r="I31" s="70"/>
      <c r="J31" s="76" t="s">
        <v>167</v>
      </c>
      <c r="K31" s="77">
        <f>ROUND(K30*19%,2)</f>
        <v>788.04</v>
      </c>
      <c r="L31" s="21"/>
      <c r="M31" s="21"/>
    </row>
    <row r="32" spans="2:14" x14ac:dyDescent="0.3">
      <c r="B32" s="7" t="s">
        <v>25</v>
      </c>
      <c r="C32" s="6"/>
      <c r="D32" s="73"/>
      <c r="E32" s="67"/>
      <c r="F32" s="71"/>
      <c r="G32" s="71"/>
      <c r="H32" s="71"/>
      <c r="I32" s="70"/>
      <c r="J32" s="74" t="s">
        <v>168</v>
      </c>
      <c r="K32" s="75">
        <f>SUM(K30:K31)</f>
        <v>4935.6400000000003</v>
      </c>
      <c r="L32" s="21"/>
      <c r="M32" s="21"/>
      <c r="N32" s="30"/>
    </row>
    <row r="33" spans="2:14" x14ac:dyDescent="0.3">
      <c r="B33" s="7" t="s">
        <v>25</v>
      </c>
      <c r="C33" s="6"/>
      <c r="D33" s="59"/>
      <c r="E33" s="67"/>
      <c r="F33" s="71"/>
      <c r="G33" s="71"/>
      <c r="H33" s="71"/>
      <c r="I33" s="70"/>
      <c r="J33" s="76" t="s">
        <v>10</v>
      </c>
      <c r="K33" s="77">
        <f>ROUND(K32*21%,2)</f>
        <v>1036.48</v>
      </c>
      <c r="L33" s="21"/>
      <c r="M33" s="21"/>
    </row>
    <row r="34" spans="2:14" x14ac:dyDescent="0.3">
      <c r="B34" s="7" t="s">
        <v>25</v>
      </c>
      <c r="C34" s="6"/>
      <c r="D34" s="59"/>
      <c r="E34" s="67"/>
      <c r="F34" s="71"/>
      <c r="G34" s="71"/>
      <c r="H34" s="71"/>
      <c r="I34" s="70"/>
      <c r="J34" s="74" t="s">
        <v>0</v>
      </c>
      <c r="K34" s="75">
        <f>SUM(K32:K33)</f>
        <v>5972.1200000000008</v>
      </c>
      <c r="L34" s="21"/>
      <c r="M34" s="21"/>
    </row>
    <row r="35" spans="2:14" x14ac:dyDescent="0.3">
      <c r="B35" s="8"/>
      <c r="D35" s="59"/>
      <c r="E35" s="71"/>
      <c r="F35" s="71"/>
      <c r="G35" s="71"/>
      <c r="H35" s="71"/>
      <c r="I35" s="70"/>
      <c r="J35" s="71"/>
      <c r="K35" s="71"/>
      <c r="L35" s="21"/>
      <c r="M35" s="21"/>
    </row>
    <row r="36" spans="2:14" ht="16.5" customHeight="1" x14ac:dyDescent="0.3">
      <c r="B36" s="7" t="s">
        <v>16</v>
      </c>
      <c r="C36" s="3" t="s">
        <v>17</v>
      </c>
      <c r="E36" s="28">
        <v>10</v>
      </c>
      <c r="F36" s="9" t="s">
        <v>57</v>
      </c>
      <c r="G36" s="16">
        <v>1</v>
      </c>
      <c r="H36" s="17" t="s">
        <v>92</v>
      </c>
      <c r="I36" s="25" t="s">
        <v>5</v>
      </c>
      <c r="J36" s="18">
        <v>630.25</v>
      </c>
      <c r="K36" s="18">
        <f t="shared" ref="K36:K38" si="11">G36*J36</f>
        <v>630.25</v>
      </c>
      <c r="L36" s="21"/>
      <c r="M36" s="21"/>
    </row>
    <row r="37" spans="2:14" ht="16.5" customHeight="1" x14ac:dyDescent="0.3">
      <c r="B37" s="32" t="s">
        <v>16</v>
      </c>
      <c r="C37" s="4" t="s">
        <v>14</v>
      </c>
      <c r="E37" s="28">
        <v>11</v>
      </c>
      <c r="F37" s="38" t="s">
        <v>137</v>
      </c>
      <c r="G37" s="16">
        <v>4</v>
      </c>
      <c r="H37" s="17" t="s">
        <v>92</v>
      </c>
      <c r="I37" s="25" t="s">
        <v>98</v>
      </c>
      <c r="J37" s="18">
        <v>125.67</v>
      </c>
      <c r="K37" s="18">
        <f t="shared" si="11"/>
        <v>502.68</v>
      </c>
      <c r="L37" s="21"/>
      <c r="M37" s="21"/>
    </row>
    <row r="38" spans="2:14" ht="16.5" customHeight="1" x14ac:dyDescent="0.3">
      <c r="B38" s="32" t="s">
        <v>16</v>
      </c>
      <c r="C38" s="4" t="s">
        <v>14</v>
      </c>
      <c r="E38" s="28">
        <v>11</v>
      </c>
      <c r="F38" s="39" t="s">
        <v>123</v>
      </c>
      <c r="G38" s="16">
        <v>20</v>
      </c>
      <c r="H38" s="17" t="s">
        <v>93</v>
      </c>
      <c r="I38" s="25" t="s">
        <v>251</v>
      </c>
      <c r="J38" s="18">
        <v>6.4</v>
      </c>
      <c r="K38" s="18">
        <f t="shared" si="11"/>
        <v>128</v>
      </c>
      <c r="L38" s="21"/>
      <c r="M38" s="21"/>
    </row>
    <row r="39" spans="2:14" ht="16.5" customHeight="1" x14ac:dyDescent="0.3">
      <c r="B39" s="7" t="str">
        <f t="shared" ref="B39" si="12">B38</f>
        <v>Q-08</v>
      </c>
      <c r="C39" s="19" t="s">
        <v>81</v>
      </c>
      <c r="D39" s="31"/>
      <c r="E39" s="19" t="s">
        <v>81</v>
      </c>
      <c r="F39" s="9" t="s">
        <v>64</v>
      </c>
      <c r="G39" s="16">
        <v>1</v>
      </c>
      <c r="H39" s="17" t="s">
        <v>92</v>
      </c>
      <c r="I39" s="25" t="s">
        <v>82</v>
      </c>
      <c r="J39" s="18">
        <v>252.1</v>
      </c>
      <c r="K39" s="18">
        <f t="shared" ref="K39:K42" si="13">G39*J39</f>
        <v>252.1</v>
      </c>
      <c r="L39" s="21"/>
      <c r="M39" s="21"/>
    </row>
    <row r="40" spans="2:14" ht="16.5" customHeight="1" x14ac:dyDescent="0.3">
      <c r="B40" s="7" t="str">
        <f t="shared" ref="B40:B44" si="14">B39</f>
        <v>Q-08</v>
      </c>
      <c r="C40" s="19" t="s">
        <v>81</v>
      </c>
      <c r="D40" s="31"/>
      <c r="E40" s="19" t="s">
        <v>81</v>
      </c>
      <c r="F40" s="9" t="s">
        <v>164</v>
      </c>
      <c r="G40" s="16">
        <v>1</v>
      </c>
      <c r="H40" s="17" t="s">
        <v>92</v>
      </c>
      <c r="I40" s="25" t="s">
        <v>250</v>
      </c>
      <c r="J40" s="18">
        <v>651.75</v>
      </c>
      <c r="K40" s="18">
        <f t="shared" si="13"/>
        <v>651.75</v>
      </c>
      <c r="L40" s="21"/>
      <c r="M40" s="21"/>
    </row>
    <row r="41" spans="2:14" ht="16.5" customHeight="1" x14ac:dyDescent="0.3">
      <c r="B41" s="7" t="str">
        <f t="shared" si="14"/>
        <v>Q-08</v>
      </c>
      <c r="C41" s="19" t="s">
        <v>81</v>
      </c>
      <c r="D41" s="31"/>
      <c r="E41" s="19" t="s">
        <v>81</v>
      </c>
      <c r="F41" s="9" t="s">
        <v>79</v>
      </c>
      <c r="G41" s="16">
        <v>1</v>
      </c>
      <c r="H41" s="17" t="s">
        <v>92</v>
      </c>
      <c r="I41" s="25" t="s">
        <v>231</v>
      </c>
      <c r="J41" s="18">
        <v>1171.01</v>
      </c>
      <c r="K41" s="18">
        <f t="shared" si="13"/>
        <v>1171.01</v>
      </c>
      <c r="L41" s="21"/>
      <c r="M41" s="21"/>
    </row>
    <row r="42" spans="2:14" ht="16.5" customHeight="1" x14ac:dyDescent="0.3">
      <c r="B42" s="7" t="str">
        <f t="shared" si="14"/>
        <v>Q-08</v>
      </c>
      <c r="C42" s="19" t="s">
        <v>81</v>
      </c>
      <c r="D42" s="31"/>
      <c r="E42" s="19" t="s">
        <v>81</v>
      </c>
      <c r="F42" s="9" t="s">
        <v>65</v>
      </c>
      <c r="G42" s="16">
        <v>1</v>
      </c>
      <c r="H42" s="17" t="s">
        <v>92</v>
      </c>
      <c r="I42" s="25" t="s">
        <v>83</v>
      </c>
      <c r="J42" s="18">
        <v>168.07</v>
      </c>
      <c r="K42" s="18">
        <f t="shared" si="13"/>
        <v>168.07</v>
      </c>
      <c r="L42" s="21"/>
      <c r="M42" s="21"/>
    </row>
    <row r="43" spans="2:14" ht="16.5" customHeight="1" x14ac:dyDescent="0.3">
      <c r="B43" s="7" t="str">
        <f t="shared" si="14"/>
        <v>Q-08</v>
      </c>
      <c r="C43" s="19" t="s">
        <v>81</v>
      </c>
      <c r="D43" s="31"/>
      <c r="E43" s="19" t="s">
        <v>81</v>
      </c>
      <c r="F43" s="9" t="s">
        <v>166</v>
      </c>
      <c r="G43" s="16">
        <v>1</v>
      </c>
      <c r="H43" s="17" t="s">
        <v>179</v>
      </c>
      <c r="I43" s="25" t="s">
        <v>138</v>
      </c>
      <c r="J43" s="18">
        <v>508.05969999999996</v>
      </c>
      <c r="K43" s="18">
        <f>G43*J43</f>
        <v>508.05969999999996</v>
      </c>
      <c r="L43" s="21"/>
      <c r="M43" s="21"/>
    </row>
    <row r="44" spans="2:14" ht="16.5" customHeight="1" x14ac:dyDescent="0.3">
      <c r="B44" s="7" t="str">
        <f t="shared" si="14"/>
        <v>Q-08</v>
      </c>
      <c r="C44" s="6"/>
      <c r="D44" s="73"/>
      <c r="E44" s="66"/>
      <c r="F44" s="67"/>
      <c r="G44" s="68"/>
      <c r="H44" s="69"/>
      <c r="I44" s="70"/>
      <c r="J44" s="74" t="s">
        <v>265</v>
      </c>
      <c r="K44" s="75">
        <f>ROUND(SUM(K36:K43),2)</f>
        <v>4011.92</v>
      </c>
      <c r="L44" s="21"/>
      <c r="M44" s="43">
        <f>K44</f>
        <v>4011.92</v>
      </c>
      <c r="N44" s="8"/>
    </row>
    <row r="45" spans="2:14" ht="16.5" customHeight="1" x14ac:dyDescent="0.3">
      <c r="B45" s="7" t="str">
        <f t="shared" ref="B45" si="15">B44</f>
        <v>Q-08</v>
      </c>
      <c r="C45" s="6"/>
      <c r="D45" s="73"/>
      <c r="E45" s="67"/>
      <c r="F45" s="67"/>
      <c r="G45" s="68"/>
      <c r="H45" s="69"/>
      <c r="I45" s="70"/>
      <c r="J45" s="76" t="s">
        <v>167</v>
      </c>
      <c r="K45" s="77">
        <f>ROUND(K44*19%,2)</f>
        <v>762.26</v>
      </c>
      <c r="L45" s="21"/>
      <c r="M45" s="21"/>
    </row>
    <row r="46" spans="2:14" x14ac:dyDescent="0.3">
      <c r="B46" s="32" t="s">
        <v>16</v>
      </c>
      <c r="C46" s="6"/>
      <c r="D46" s="73"/>
      <c r="E46" s="67"/>
      <c r="F46" s="71"/>
      <c r="G46" s="71"/>
      <c r="H46" s="71"/>
      <c r="I46" s="70"/>
      <c r="J46" s="74" t="s">
        <v>168</v>
      </c>
      <c r="K46" s="75">
        <f>SUM(K44:K45)</f>
        <v>4774.18</v>
      </c>
      <c r="L46" s="21"/>
      <c r="M46" s="21"/>
      <c r="N46" s="30"/>
    </row>
    <row r="47" spans="2:14" x14ac:dyDescent="0.3">
      <c r="B47" s="32" t="s">
        <v>16</v>
      </c>
      <c r="C47" s="6"/>
      <c r="D47" s="59"/>
      <c r="E47" s="67"/>
      <c r="F47" s="71"/>
      <c r="G47" s="71"/>
      <c r="H47" s="71"/>
      <c r="I47" s="70"/>
      <c r="J47" s="76" t="s">
        <v>10</v>
      </c>
      <c r="K47" s="77">
        <f>ROUND(K46*21%,2)</f>
        <v>1002.58</v>
      </c>
      <c r="L47" s="21"/>
      <c r="M47" s="21"/>
    </row>
    <row r="48" spans="2:14" x14ac:dyDescent="0.3">
      <c r="B48" s="32" t="s">
        <v>16</v>
      </c>
      <c r="C48" s="6"/>
      <c r="D48" s="59"/>
      <c r="E48" s="67"/>
      <c r="F48" s="71"/>
      <c r="G48" s="71"/>
      <c r="H48" s="71"/>
      <c r="I48" s="70"/>
      <c r="J48" s="74" t="s">
        <v>0</v>
      </c>
      <c r="K48" s="75">
        <f>SUM(K46:K47)</f>
        <v>5776.76</v>
      </c>
      <c r="L48" s="21"/>
      <c r="M48" s="21"/>
    </row>
    <row r="49" spans="2:14" x14ac:dyDescent="0.3">
      <c r="B49" s="8"/>
      <c r="D49" s="59"/>
      <c r="E49" s="71"/>
      <c r="F49" s="71"/>
      <c r="G49" s="71"/>
      <c r="H49" s="71"/>
      <c r="I49" s="70"/>
      <c r="J49" s="71"/>
      <c r="K49" s="71"/>
      <c r="L49" s="21"/>
      <c r="M49" s="21"/>
    </row>
    <row r="50" spans="2:14" ht="16.5" customHeight="1" x14ac:dyDescent="0.3">
      <c r="B50" s="7" t="s">
        <v>28</v>
      </c>
      <c r="C50" s="3" t="s">
        <v>17</v>
      </c>
      <c r="E50" s="28">
        <v>12</v>
      </c>
      <c r="F50" s="9" t="s">
        <v>57</v>
      </c>
      <c r="G50" s="16">
        <v>1</v>
      </c>
      <c r="H50" s="17" t="s">
        <v>92</v>
      </c>
      <c r="I50" s="25" t="s">
        <v>5</v>
      </c>
      <c r="J50" s="18">
        <v>630.25</v>
      </c>
      <c r="K50" s="18">
        <f t="shared" ref="K50" si="16">G50*J50</f>
        <v>630.25</v>
      </c>
      <c r="L50" s="21"/>
      <c r="M50" s="21"/>
    </row>
    <row r="51" spans="2:14" ht="16.5" customHeight="1" x14ac:dyDescent="0.3">
      <c r="B51" s="7" t="s">
        <v>28</v>
      </c>
      <c r="C51" s="3" t="s">
        <v>13</v>
      </c>
      <c r="E51" s="28">
        <v>13</v>
      </c>
      <c r="F51" s="9" t="s">
        <v>121</v>
      </c>
      <c r="G51" s="16">
        <v>10</v>
      </c>
      <c r="H51" s="17" t="s">
        <v>93</v>
      </c>
      <c r="I51" s="25" t="s">
        <v>85</v>
      </c>
      <c r="J51" s="18">
        <v>35.04</v>
      </c>
      <c r="K51" s="18">
        <f t="shared" ref="K51:K55" si="17">G51*J51</f>
        <v>350.4</v>
      </c>
      <c r="L51" s="21"/>
      <c r="M51" s="21"/>
    </row>
    <row r="52" spans="2:14" ht="16.5" customHeight="1" x14ac:dyDescent="0.3">
      <c r="B52" s="7" t="s">
        <v>28</v>
      </c>
      <c r="C52" s="3" t="s">
        <v>13</v>
      </c>
      <c r="E52" s="28">
        <v>13</v>
      </c>
      <c r="F52" s="9" t="s">
        <v>142</v>
      </c>
      <c r="G52" s="16">
        <v>1</v>
      </c>
      <c r="H52" s="17" t="s">
        <v>92</v>
      </c>
      <c r="I52" s="25" t="s">
        <v>144</v>
      </c>
      <c r="J52" s="18">
        <v>32.51</v>
      </c>
      <c r="K52" s="18">
        <f t="shared" ref="K52" si="18">G52*J52</f>
        <v>32.51</v>
      </c>
      <c r="L52" s="21"/>
      <c r="M52" s="21"/>
    </row>
    <row r="53" spans="2:14" ht="16.5" customHeight="1" x14ac:dyDescent="0.3">
      <c r="B53" s="7" t="s">
        <v>28</v>
      </c>
      <c r="C53" s="3" t="s">
        <v>24</v>
      </c>
      <c r="E53" s="28">
        <v>14</v>
      </c>
      <c r="F53" s="86" t="s">
        <v>130</v>
      </c>
      <c r="G53" s="16">
        <v>41</v>
      </c>
      <c r="H53" s="17" t="s">
        <v>93</v>
      </c>
      <c r="I53" s="25" t="s">
        <v>255</v>
      </c>
      <c r="J53" s="18">
        <v>82.72</v>
      </c>
      <c r="K53" s="18">
        <f t="shared" si="17"/>
        <v>3391.52</v>
      </c>
      <c r="L53" s="21"/>
      <c r="M53" s="21"/>
    </row>
    <row r="54" spans="2:14" ht="16.5" customHeight="1" x14ac:dyDescent="0.3">
      <c r="B54" s="7" t="s">
        <v>28</v>
      </c>
      <c r="C54" s="3" t="s">
        <v>24</v>
      </c>
      <c r="E54" s="28">
        <v>14</v>
      </c>
      <c r="F54" s="87" t="s">
        <v>137</v>
      </c>
      <c r="G54" s="16">
        <v>11</v>
      </c>
      <c r="H54" s="17" t="s">
        <v>92</v>
      </c>
      <c r="I54" s="25" t="s">
        <v>98</v>
      </c>
      <c r="J54" s="18">
        <v>125.67</v>
      </c>
      <c r="K54" s="18">
        <f t="shared" si="17"/>
        <v>1382.3700000000001</v>
      </c>
      <c r="L54" s="21"/>
      <c r="M54" s="21"/>
    </row>
    <row r="55" spans="2:14" ht="16.5" customHeight="1" x14ac:dyDescent="0.3">
      <c r="B55" s="7" t="s">
        <v>28</v>
      </c>
      <c r="C55" s="3" t="s">
        <v>24</v>
      </c>
      <c r="E55" s="28">
        <v>14</v>
      </c>
      <c r="F55" s="9" t="s">
        <v>110</v>
      </c>
      <c r="G55" s="16">
        <v>138</v>
      </c>
      <c r="H55" s="17" t="s">
        <v>93</v>
      </c>
      <c r="I55" s="25" t="s">
        <v>96</v>
      </c>
      <c r="J55" s="18">
        <v>6.95</v>
      </c>
      <c r="K55" s="18">
        <f t="shared" si="17"/>
        <v>959.1</v>
      </c>
      <c r="L55" s="21"/>
      <c r="M55" s="21"/>
    </row>
    <row r="56" spans="2:14" ht="16.5" customHeight="1" x14ac:dyDescent="0.3">
      <c r="B56" s="7" t="str">
        <f t="shared" ref="B56" si="19">B55</f>
        <v>Q-15</v>
      </c>
      <c r="C56" s="19" t="s">
        <v>81</v>
      </c>
      <c r="D56" s="31"/>
      <c r="E56" s="19" t="s">
        <v>81</v>
      </c>
      <c r="F56" s="9" t="s">
        <v>64</v>
      </c>
      <c r="G56" s="16">
        <v>1</v>
      </c>
      <c r="H56" s="17" t="s">
        <v>92</v>
      </c>
      <c r="I56" s="25" t="s">
        <v>82</v>
      </c>
      <c r="J56" s="18">
        <v>252.1</v>
      </c>
      <c r="K56" s="18">
        <f>G56*J56</f>
        <v>252.1</v>
      </c>
      <c r="L56" s="21"/>
      <c r="M56" s="21"/>
    </row>
    <row r="57" spans="2:14" ht="16.5" customHeight="1" x14ac:dyDescent="0.3">
      <c r="B57" s="7" t="str">
        <f t="shared" ref="B57:B62" si="20">B56</f>
        <v>Q-15</v>
      </c>
      <c r="C57" s="19" t="s">
        <v>81</v>
      </c>
      <c r="D57" s="31"/>
      <c r="E57" s="19" t="s">
        <v>81</v>
      </c>
      <c r="F57" s="9" t="s">
        <v>164</v>
      </c>
      <c r="G57" s="16">
        <v>1</v>
      </c>
      <c r="H57" s="17" t="s">
        <v>92</v>
      </c>
      <c r="I57" s="25" t="s">
        <v>250</v>
      </c>
      <c r="J57" s="18">
        <v>651.75</v>
      </c>
      <c r="K57" s="18">
        <f t="shared" ref="K57:K59" si="21">G57*J57</f>
        <v>651.75</v>
      </c>
      <c r="L57" s="21"/>
      <c r="M57" s="21"/>
    </row>
    <row r="58" spans="2:14" ht="16.5" customHeight="1" x14ac:dyDescent="0.3">
      <c r="B58" s="7" t="str">
        <f t="shared" si="20"/>
        <v>Q-15</v>
      </c>
      <c r="C58" s="19" t="s">
        <v>81</v>
      </c>
      <c r="D58" s="31"/>
      <c r="E58" s="19" t="s">
        <v>81</v>
      </c>
      <c r="F58" s="9" t="s">
        <v>79</v>
      </c>
      <c r="G58" s="16">
        <v>1</v>
      </c>
      <c r="H58" s="17" t="s">
        <v>92</v>
      </c>
      <c r="I58" s="25" t="s">
        <v>231</v>
      </c>
      <c r="J58" s="18">
        <v>1171.01</v>
      </c>
      <c r="K58" s="18">
        <f t="shared" si="21"/>
        <v>1171.01</v>
      </c>
      <c r="L58" s="21"/>
      <c r="M58" s="21"/>
    </row>
    <row r="59" spans="2:14" ht="16.5" customHeight="1" x14ac:dyDescent="0.3">
      <c r="B59" s="7" t="str">
        <f t="shared" si="20"/>
        <v>Q-15</v>
      </c>
      <c r="C59" s="19" t="s">
        <v>81</v>
      </c>
      <c r="D59" s="31"/>
      <c r="E59" s="19" t="s">
        <v>81</v>
      </c>
      <c r="F59" s="9" t="s">
        <v>65</v>
      </c>
      <c r="G59" s="16">
        <v>1</v>
      </c>
      <c r="H59" s="17" t="s">
        <v>92</v>
      </c>
      <c r="I59" s="25" t="s">
        <v>83</v>
      </c>
      <c r="J59" s="18">
        <v>168.07</v>
      </c>
      <c r="K59" s="18">
        <f t="shared" si="21"/>
        <v>168.07</v>
      </c>
      <c r="L59" s="21"/>
      <c r="M59" s="21"/>
    </row>
    <row r="60" spans="2:14" ht="16.5" customHeight="1" x14ac:dyDescent="0.3">
      <c r="B60" s="7" t="str">
        <f t="shared" si="20"/>
        <v>Q-15</v>
      </c>
      <c r="C60" s="19" t="s">
        <v>81</v>
      </c>
      <c r="D60" s="31"/>
      <c r="E60" s="19" t="s">
        <v>81</v>
      </c>
      <c r="F60" s="9" t="s">
        <v>166</v>
      </c>
      <c r="G60" s="16">
        <v>1</v>
      </c>
      <c r="H60" s="17" t="s">
        <v>179</v>
      </c>
      <c r="I60" s="25" t="s">
        <v>138</v>
      </c>
      <c r="J60" s="18">
        <v>1303.4165999999998</v>
      </c>
      <c r="K60" s="18">
        <f>G60*J60</f>
        <v>1303.4165999999998</v>
      </c>
      <c r="L60" s="21"/>
      <c r="M60" s="21"/>
    </row>
    <row r="61" spans="2:14" ht="16.5" customHeight="1" x14ac:dyDescent="0.3">
      <c r="B61" s="7" t="str">
        <f t="shared" si="20"/>
        <v>Q-15</v>
      </c>
      <c r="C61" s="6"/>
      <c r="D61" s="73"/>
      <c r="E61" s="66"/>
      <c r="F61" s="67"/>
      <c r="G61" s="68"/>
      <c r="H61" s="69"/>
      <c r="I61" s="70"/>
      <c r="J61" s="74" t="s">
        <v>265</v>
      </c>
      <c r="K61" s="75">
        <f>ROUND(SUM(K50:K60),2)</f>
        <v>10292.5</v>
      </c>
      <c r="L61" s="21"/>
      <c r="M61" s="43">
        <f>K61</f>
        <v>10292.5</v>
      </c>
      <c r="N61" s="8"/>
    </row>
    <row r="62" spans="2:14" ht="16.5" customHeight="1" x14ac:dyDescent="0.3">
      <c r="B62" s="7" t="str">
        <f t="shared" si="20"/>
        <v>Q-15</v>
      </c>
      <c r="C62" s="6"/>
      <c r="D62" s="73"/>
      <c r="E62" s="67"/>
      <c r="F62" s="67"/>
      <c r="G62" s="68"/>
      <c r="H62" s="69"/>
      <c r="I62" s="70"/>
      <c r="J62" s="76" t="s">
        <v>167</v>
      </c>
      <c r="K62" s="77">
        <f>ROUND(K61*19%,2)</f>
        <v>1955.58</v>
      </c>
      <c r="L62" s="21"/>
      <c r="M62" s="21"/>
    </row>
    <row r="63" spans="2:14" x14ac:dyDescent="0.3">
      <c r="B63" s="7" t="s">
        <v>28</v>
      </c>
      <c r="C63" s="6"/>
      <c r="D63" s="73"/>
      <c r="E63" s="71"/>
      <c r="F63" s="71"/>
      <c r="G63" s="71"/>
      <c r="H63" s="71"/>
      <c r="I63" s="70"/>
      <c r="J63" s="74" t="s">
        <v>168</v>
      </c>
      <c r="K63" s="75">
        <f>SUM(K61:K62)</f>
        <v>12248.08</v>
      </c>
      <c r="L63" s="21"/>
      <c r="M63" s="21"/>
      <c r="N63" s="30"/>
    </row>
    <row r="64" spans="2:14" x14ac:dyDescent="0.3">
      <c r="B64" s="7" t="s">
        <v>28</v>
      </c>
      <c r="C64" s="6"/>
      <c r="D64" s="59"/>
      <c r="E64" s="67"/>
      <c r="F64" s="71"/>
      <c r="G64" s="71"/>
      <c r="H64" s="71"/>
      <c r="I64" s="70"/>
      <c r="J64" s="76" t="s">
        <v>10</v>
      </c>
      <c r="K64" s="77">
        <f>ROUND(K63*21%,2)</f>
        <v>2572.1</v>
      </c>
      <c r="L64" s="21"/>
      <c r="M64" s="21"/>
    </row>
    <row r="65" spans="2:14" x14ac:dyDescent="0.3">
      <c r="B65" s="7" t="s">
        <v>28</v>
      </c>
      <c r="C65" s="6"/>
      <c r="D65" s="59"/>
      <c r="E65" s="67"/>
      <c r="F65" s="71"/>
      <c r="G65" s="71"/>
      <c r="H65" s="71"/>
      <c r="I65" s="70"/>
      <c r="J65" s="74" t="s">
        <v>0</v>
      </c>
      <c r="K65" s="75">
        <f>SUM(K63:K64)</f>
        <v>14820.18</v>
      </c>
      <c r="L65" s="21"/>
      <c r="M65" s="21"/>
    </row>
    <row r="66" spans="2:14" x14ac:dyDescent="0.3">
      <c r="B66" s="8"/>
      <c r="D66" s="59"/>
      <c r="E66" s="71"/>
      <c r="F66" s="71"/>
      <c r="G66" s="71"/>
      <c r="H66" s="71"/>
      <c r="I66" s="70"/>
      <c r="J66" s="71"/>
      <c r="K66" s="71"/>
      <c r="L66" s="21"/>
      <c r="M66" s="21"/>
    </row>
    <row r="67" spans="2:14" ht="16.5" customHeight="1" x14ac:dyDescent="0.3">
      <c r="B67" s="7" t="s">
        <v>29</v>
      </c>
      <c r="C67" s="3" t="s">
        <v>17</v>
      </c>
      <c r="E67" s="28">
        <v>15</v>
      </c>
      <c r="F67" s="88" t="s">
        <v>57</v>
      </c>
      <c r="G67" s="16">
        <v>1</v>
      </c>
      <c r="H67" s="17" t="s">
        <v>92</v>
      </c>
      <c r="I67" s="25" t="s">
        <v>5</v>
      </c>
      <c r="J67" s="18">
        <v>630.25</v>
      </c>
      <c r="K67" s="18">
        <f t="shared" ref="K67:K69" si="22">G67*J67</f>
        <v>630.25</v>
      </c>
      <c r="L67" s="21"/>
      <c r="M67" s="21"/>
    </row>
    <row r="68" spans="2:14" ht="16.5" customHeight="1" x14ac:dyDescent="0.3">
      <c r="B68" s="7" t="s">
        <v>29</v>
      </c>
      <c r="C68" s="1" t="s">
        <v>26</v>
      </c>
      <c r="E68" s="28">
        <v>16</v>
      </c>
      <c r="F68" s="85" t="s">
        <v>109</v>
      </c>
      <c r="G68" s="16">
        <v>2</v>
      </c>
      <c r="H68" s="17" t="s">
        <v>92</v>
      </c>
      <c r="I68" s="25" t="s">
        <v>184</v>
      </c>
      <c r="J68" s="18">
        <v>204.2</v>
      </c>
      <c r="K68" s="18">
        <f t="shared" si="22"/>
        <v>408.4</v>
      </c>
      <c r="L68" s="21"/>
      <c r="M68" s="21"/>
    </row>
    <row r="69" spans="2:14" ht="16.5" customHeight="1" x14ac:dyDescent="0.3">
      <c r="B69" s="7" t="s">
        <v>29</v>
      </c>
      <c r="C69" s="1" t="s">
        <v>26</v>
      </c>
      <c r="E69" s="28">
        <v>16</v>
      </c>
      <c r="F69" s="9" t="s">
        <v>129</v>
      </c>
      <c r="G69" s="16">
        <v>2</v>
      </c>
      <c r="H69" s="17" t="s">
        <v>94</v>
      </c>
      <c r="I69" s="25" t="s">
        <v>99</v>
      </c>
      <c r="J69" s="18">
        <v>47.51</v>
      </c>
      <c r="K69" s="18">
        <f t="shared" si="22"/>
        <v>95.02</v>
      </c>
      <c r="L69" s="21"/>
      <c r="M69" s="21"/>
    </row>
    <row r="70" spans="2:14" ht="16.5" customHeight="1" x14ac:dyDescent="0.3">
      <c r="B70" s="7" t="str">
        <f t="shared" ref="B70" si="23">B69</f>
        <v>Q-22</v>
      </c>
      <c r="C70" s="19" t="s">
        <v>81</v>
      </c>
      <c r="D70" s="31"/>
      <c r="E70" s="19" t="s">
        <v>81</v>
      </c>
      <c r="F70" s="9" t="s">
        <v>64</v>
      </c>
      <c r="G70" s="16">
        <v>1</v>
      </c>
      <c r="H70" s="17" t="s">
        <v>92</v>
      </c>
      <c r="I70" s="25" t="s">
        <v>82</v>
      </c>
      <c r="J70" s="18">
        <v>252.1</v>
      </c>
      <c r="K70" s="18">
        <f>G70*J70</f>
        <v>252.1</v>
      </c>
      <c r="L70" s="21"/>
      <c r="M70" s="21"/>
    </row>
    <row r="71" spans="2:14" ht="16.5" customHeight="1" x14ac:dyDescent="0.3">
      <c r="B71" s="7" t="str">
        <f t="shared" ref="B71:B76" si="24">B70</f>
        <v>Q-22</v>
      </c>
      <c r="C71" s="19" t="s">
        <v>81</v>
      </c>
      <c r="D71" s="31"/>
      <c r="E71" s="19" t="s">
        <v>81</v>
      </c>
      <c r="F71" s="9" t="s">
        <v>164</v>
      </c>
      <c r="G71" s="16">
        <v>1</v>
      </c>
      <c r="H71" s="17" t="s">
        <v>92</v>
      </c>
      <c r="I71" s="25" t="s">
        <v>250</v>
      </c>
      <c r="J71" s="18">
        <v>651.75</v>
      </c>
      <c r="K71" s="18">
        <f t="shared" ref="K71:K73" si="25">G71*J71</f>
        <v>651.75</v>
      </c>
      <c r="L71" s="21"/>
      <c r="M71" s="21"/>
    </row>
    <row r="72" spans="2:14" ht="16.5" customHeight="1" x14ac:dyDescent="0.3">
      <c r="B72" s="7" t="str">
        <f t="shared" si="24"/>
        <v>Q-22</v>
      </c>
      <c r="C72" s="19" t="s">
        <v>81</v>
      </c>
      <c r="D72" s="31"/>
      <c r="E72" s="19" t="s">
        <v>81</v>
      </c>
      <c r="F72" s="9" t="s">
        <v>79</v>
      </c>
      <c r="G72" s="16">
        <v>1</v>
      </c>
      <c r="H72" s="17" t="s">
        <v>92</v>
      </c>
      <c r="I72" s="25" t="s">
        <v>231</v>
      </c>
      <c r="J72" s="18">
        <v>1171.01</v>
      </c>
      <c r="K72" s="18">
        <f t="shared" si="25"/>
        <v>1171.01</v>
      </c>
      <c r="L72" s="21"/>
      <c r="M72" s="21"/>
    </row>
    <row r="73" spans="2:14" ht="16.5" customHeight="1" x14ac:dyDescent="0.3">
      <c r="B73" s="7" t="str">
        <f t="shared" si="24"/>
        <v>Q-22</v>
      </c>
      <c r="C73" s="19" t="s">
        <v>81</v>
      </c>
      <c r="D73" s="31"/>
      <c r="E73" s="19" t="s">
        <v>81</v>
      </c>
      <c r="F73" s="9" t="s">
        <v>65</v>
      </c>
      <c r="G73" s="16">
        <v>1</v>
      </c>
      <c r="H73" s="17" t="s">
        <v>92</v>
      </c>
      <c r="I73" s="25" t="s">
        <v>83</v>
      </c>
      <c r="J73" s="18">
        <v>168.07</v>
      </c>
      <c r="K73" s="18">
        <f t="shared" si="25"/>
        <v>168.07</v>
      </c>
      <c r="L73" s="21"/>
      <c r="M73" s="21"/>
    </row>
    <row r="74" spans="2:14" ht="16.5" customHeight="1" x14ac:dyDescent="0.3">
      <c r="B74" s="7" t="str">
        <f t="shared" si="24"/>
        <v>Q-22</v>
      </c>
      <c r="C74" s="19" t="s">
        <v>81</v>
      </c>
      <c r="D74" s="31"/>
      <c r="E74" s="19" t="s">
        <v>81</v>
      </c>
      <c r="F74" s="9" t="s">
        <v>166</v>
      </c>
      <c r="G74" s="16">
        <v>1</v>
      </c>
      <c r="H74" s="17" t="s">
        <v>179</v>
      </c>
      <c r="I74" s="25" t="s">
        <v>138</v>
      </c>
      <c r="J74" s="18">
        <v>506.48999999999995</v>
      </c>
      <c r="K74" s="18">
        <f>G74*J74</f>
        <v>506.48999999999995</v>
      </c>
      <c r="L74" s="21"/>
      <c r="M74" s="21"/>
    </row>
    <row r="75" spans="2:14" ht="16.5" customHeight="1" x14ac:dyDescent="0.3">
      <c r="B75" s="7" t="str">
        <f t="shared" si="24"/>
        <v>Q-22</v>
      </c>
      <c r="C75" s="6"/>
      <c r="D75" s="73"/>
      <c r="E75" s="66"/>
      <c r="F75" s="67"/>
      <c r="G75" s="68"/>
      <c r="H75" s="69"/>
      <c r="I75" s="70"/>
      <c r="J75" s="74" t="s">
        <v>265</v>
      </c>
      <c r="K75" s="75">
        <f>ROUND(SUM(K67:K74),2)</f>
        <v>3883.09</v>
      </c>
      <c r="L75" s="21"/>
      <c r="M75" s="43">
        <f>K75</f>
        <v>3883.09</v>
      </c>
      <c r="N75" s="8"/>
    </row>
    <row r="76" spans="2:14" ht="16.5" customHeight="1" x14ac:dyDescent="0.3">
      <c r="B76" s="7" t="str">
        <f t="shared" si="24"/>
        <v>Q-22</v>
      </c>
      <c r="C76" s="6"/>
      <c r="D76" s="73"/>
      <c r="E76" s="67"/>
      <c r="F76" s="67"/>
      <c r="G76" s="68"/>
      <c r="H76" s="69"/>
      <c r="I76" s="70"/>
      <c r="J76" s="76" t="s">
        <v>167</v>
      </c>
      <c r="K76" s="77">
        <f>ROUND(K75*19%,2)</f>
        <v>737.79</v>
      </c>
      <c r="L76" s="21"/>
      <c r="M76" s="21"/>
    </row>
    <row r="77" spans="2:14" x14ac:dyDescent="0.3">
      <c r="B77" s="7" t="s">
        <v>29</v>
      </c>
      <c r="C77" s="6"/>
      <c r="D77" s="59"/>
      <c r="E77" s="71"/>
      <c r="F77" s="71"/>
      <c r="G77" s="71"/>
      <c r="H77" s="71"/>
      <c r="I77" s="70"/>
      <c r="J77" s="74" t="s">
        <v>168</v>
      </c>
      <c r="K77" s="75">
        <f>SUM(K75:K76)</f>
        <v>4620.88</v>
      </c>
      <c r="L77" s="21"/>
      <c r="M77" s="21"/>
      <c r="N77" s="30"/>
    </row>
    <row r="78" spans="2:14" x14ac:dyDescent="0.3">
      <c r="B78" s="7" t="s">
        <v>29</v>
      </c>
      <c r="C78" s="6"/>
      <c r="D78" s="59"/>
      <c r="E78" s="67"/>
      <c r="F78" s="71"/>
      <c r="G78" s="71"/>
      <c r="H78" s="71"/>
      <c r="I78" s="70"/>
      <c r="J78" s="76" t="s">
        <v>10</v>
      </c>
      <c r="K78" s="77">
        <f>ROUND(K77*21%,2)</f>
        <v>970.38</v>
      </c>
      <c r="L78" s="21"/>
      <c r="M78" s="21"/>
    </row>
    <row r="79" spans="2:14" x14ac:dyDescent="0.3">
      <c r="B79" s="7" t="s">
        <v>29</v>
      </c>
      <c r="C79" s="6"/>
      <c r="D79" s="59"/>
      <c r="E79" s="67"/>
      <c r="F79" s="71"/>
      <c r="G79" s="71"/>
      <c r="H79" s="71"/>
      <c r="I79" s="70"/>
      <c r="J79" s="74" t="s">
        <v>0</v>
      </c>
      <c r="K79" s="75">
        <f>SUM(K77:K78)</f>
        <v>5591.26</v>
      </c>
      <c r="L79" s="21"/>
      <c r="M79" s="21"/>
    </row>
    <row r="80" spans="2:14" x14ac:dyDescent="0.3">
      <c r="B80" s="8"/>
      <c r="D80" s="59"/>
      <c r="E80" s="71"/>
      <c r="F80" s="71"/>
      <c r="G80" s="71"/>
      <c r="H80" s="71"/>
      <c r="I80" s="70"/>
      <c r="J80" s="71"/>
      <c r="K80" s="71"/>
      <c r="L80" s="21"/>
      <c r="M80" s="21"/>
    </row>
    <row r="81" spans="2:14" ht="16.5" customHeight="1" x14ac:dyDescent="0.3">
      <c r="B81" s="7" t="s">
        <v>30</v>
      </c>
      <c r="C81" s="3" t="s">
        <v>17</v>
      </c>
      <c r="E81" s="28">
        <v>17</v>
      </c>
      <c r="F81" s="9" t="s">
        <v>57</v>
      </c>
      <c r="G81" s="16">
        <v>1</v>
      </c>
      <c r="H81" s="17" t="s">
        <v>92</v>
      </c>
      <c r="I81" s="25" t="s">
        <v>5</v>
      </c>
      <c r="J81" s="18">
        <v>630.25</v>
      </c>
      <c r="K81" s="18">
        <f t="shared" ref="K81:K86" si="26">G81*J81</f>
        <v>630.25</v>
      </c>
      <c r="L81" s="21"/>
      <c r="M81" s="21"/>
    </row>
    <row r="82" spans="2:14" ht="16.5" customHeight="1" x14ac:dyDescent="0.3">
      <c r="B82" s="7" t="s">
        <v>30</v>
      </c>
      <c r="C82" s="1" t="s">
        <v>38</v>
      </c>
      <c r="E82" s="28">
        <v>18</v>
      </c>
      <c r="F82" s="9" t="s">
        <v>107</v>
      </c>
      <c r="G82" s="16">
        <v>3</v>
      </c>
      <c r="H82" s="17" t="s">
        <v>92</v>
      </c>
      <c r="I82" s="25" t="s">
        <v>88</v>
      </c>
      <c r="J82" s="18">
        <v>13.09</v>
      </c>
      <c r="K82" s="18">
        <f t="shared" si="26"/>
        <v>39.269999999999996</v>
      </c>
      <c r="L82" s="21"/>
      <c r="M82" s="21"/>
    </row>
    <row r="83" spans="2:14" ht="16.5" customHeight="1" x14ac:dyDescent="0.3">
      <c r="B83" s="7" t="s">
        <v>30</v>
      </c>
      <c r="C83" s="1" t="s">
        <v>13</v>
      </c>
      <c r="E83" s="28">
        <v>19</v>
      </c>
      <c r="F83" s="9" t="s">
        <v>78</v>
      </c>
      <c r="G83" s="16">
        <v>2</v>
      </c>
      <c r="H83" s="17" t="s">
        <v>92</v>
      </c>
      <c r="I83" s="25" t="s">
        <v>7</v>
      </c>
      <c r="J83" s="18">
        <v>263.69</v>
      </c>
      <c r="K83" s="18">
        <f t="shared" si="26"/>
        <v>527.38</v>
      </c>
      <c r="L83" s="21"/>
      <c r="M83" s="21"/>
    </row>
    <row r="84" spans="2:14" ht="16.5" customHeight="1" x14ac:dyDescent="0.3">
      <c r="B84" s="7" t="s">
        <v>30</v>
      </c>
      <c r="C84" s="3" t="s">
        <v>13</v>
      </c>
      <c r="E84" s="28">
        <v>20</v>
      </c>
      <c r="F84" s="9" t="s">
        <v>89</v>
      </c>
      <c r="G84" s="16">
        <v>1</v>
      </c>
      <c r="H84" s="17" t="s">
        <v>92</v>
      </c>
      <c r="I84" s="25" t="s">
        <v>39</v>
      </c>
      <c r="J84" s="18">
        <v>283.61</v>
      </c>
      <c r="K84" s="18">
        <f t="shared" si="26"/>
        <v>283.61</v>
      </c>
      <c r="L84" s="21"/>
      <c r="M84" s="21"/>
    </row>
    <row r="85" spans="2:14" ht="16.5" customHeight="1" x14ac:dyDescent="0.3">
      <c r="B85" s="7" t="s">
        <v>30</v>
      </c>
      <c r="C85" s="3" t="s">
        <v>24</v>
      </c>
      <c r="E85" s="28">
        <v>21</v>
      </c>
      <c r="F85" s="37" t="s">
        <v>137</v>
      </c>
      <c r="G85" s="16">
        <v>14</v>
      </c>
      <c r="H85" s="17" t="s">
        <v>92</v>
      </c>
      <c r="I85" s="25" t="s">
        <v>98</v>
      </c>
      <c r="J85" s="18">
        <v>125.67</v>
      </c>
      <c r="K85" s="18">
        <f t="shared" si="26"/>
        <v>1759.38</v>
      </c>
      <c r="L85" s="21"/>
      <c r="M85" s="21"/>
    </row>
    <row r="86" spans="2:14" ht="16.5" customHeight="1" x14ac:dyDescent="0.3">
      <c r="B86" s="7" t="s">
        <v>30</v>
      </c>
      <c r="C86" s="3" t="s">
        <v>24</v>
      </c>
      <c r="E86" s="28">
        <v>21</v>
      </c>
      <c r="F86" s="9" t="s">
        <v>111</v>
      </c>
      <c r="G86" s="16">
        <v>175</v>
      </c>
      <c r="H86" s="17" t="s">
        <v>93</v>
      </c>
      <c r="I86" s="25" t="s">
        <v>97</v>
      </c>
      <c r="J86" s="18">
        <v>10.24</v>
      </c>
      <c r="K86" s="18">
        <f t="shared" si="26"/>
        <v>1792</v>
      </c>
      <c r="L86" s="21"/>
      <c r="M86" s="21"/>
    </row>
    <row r="87" spans="2:14" ht="16.5" customHeight="1" x14ac:dyDescent="0.3">
      <c r="B87" s="7" t="str">
        <f t="shared" ref="B87" si="27">B86</f>
        <v>Q-28</v>
      </c>
      <c r="C87" s="19" t="s">
        <v>81</v>
      </c>
      <c r="D87" s="31"/>
      <c r="E87" s="19" t="s">
        <v>81</v>
      </c>
      <c r="F87" s="9" t="s">
        <v>64</v>
      </c>
      <c r="G87" s="16">
        <v>1</v>
      </c>
      <c r="H87" s="17" t="s">
        <v>92</v>
      </c>
      <c r="I87" s="25" t="s">
        <v>82</v>
      </c>
      <c r="J87" s="18">
        <v>252.1</v>
      </c>
      <c r="K87" s="18">
        <f t="shared" ref="K87" si="28">G87*J87</f>
        <v>252.1</v>
      </c>
      <c r="L87" s="21"/>
      <c r="M87" s="21"/>
    </row>
    <row r="88" spans="2:14" ht="16.5" customHeight="1" x14ac:dyDescent="0.3">
      <c r="B88" s="7" t="str">
        <f t="shared" ref="B88:B93" si="29">B87</f>
        <v>Q-28</v>
      </c>
      <c r="C88" s="19" t="s">
        <v>81</v>
      </c>
      <c r="D88" s="31"/>
      <c r="E88" s="19" t="s">
        <v>81</v>
      </c>
      <c r="F88" s="9" t="s">
        <v>164</v>
      </c>
      <c r="G88" s="16">
        <v>1</v>
      </c>
      <c r="H88" s="17" t="s">
        <v>92</v>
      </c>
      <c r="I88" s="25" t="s">
        <v>250</v>
      </c>
      <c r="J88" s="18">
        <v>651.75</v>
      </c>
      <c r="K88" s="18">
        <f t="shared" ref="K88:K90" si="30">G88*J88</f>
        <v>651.75</v>
      </c>
      <c r="L88" s="21"/>
      <c r="M88" s="21"/>
    </row>
    <row r="89" spans="2:14" ht="16.5" customHeight="1" x14ac:dyDescent="0.3">
      <c r="B89" s="7" t="str">
        <f t="shared" si="29"/>
        <v>Q-28</v>
      </c>
      <c r="C89" s="19" t="s">
        <v>81</v>
      </c>
      <c r="D89" s="31"/>
      <c r="E89" s="19" t="s">
        <v>81</v>
      </c>
      <c r="F89" s="9" t="s">
        <v>79</v>
      </c>
      <c r="G89" s="16">
        <v>1</v>
      </c>
      <c r="H89" s="17" t="s">
        <v>92</v>
      </c>
      <c r="I89" s="25" t="s">
        <v>231</v>
      </c>
      <c r="J89" s="18">
        <v>1171.01</v>
      </c>
      <c r="K89" s="18">
        <f t="shared" si="30"/>
        <v>1171.01</v>
      </c>
      <c r="L89" s="21"/>
      <c r="M89" s="21"/>
    </row>
    <row r="90" spans="2:14" ht="16.5" customHeight="1" x14ac:dyDescent="0.3">
      <c r="B90" s="7" t="str">
        <f t="shared" si="29"/>
        <v>Q-28</v>
      </c>
      <c r="C90" s="19" t="s">
        <v>81</v>
      </c>
      <c r="D90" s="31"/>
      <c r="E90" s="19" t="s">
        <v>81</v>
      </c>
      <c r="F90" s="9" t="s">
        <v>65</v>
      </c>
      <c r="G90" s="16">
        <v>1</v>
      </c>
      <c r="H90" s="17" t="s">
        <v>92</v>
      </c>
      <c r="I90" s="25" t="s">
        <v>83</v>
      </c>
      <c r="J90" s="18">
        <v>168.07</v>
      </c>
      <c r="K90" s="18">
        <f t="shared" si="30"/>
        <v>168.07</v>
      </c>
      <c r="L90" s="21"/>
      <c r="M90" s="21"/>
    </row>
    <row r="91" spans="2:14" ht="16.5" customHeight="1" x14ac:dyDescent="0.3">
      <c r="B91" s="7" t="str">
        <f t="shared" si="29"/>
        <v>Q-28</v>
      </c>
      <c r="C91" s="19" t="s">
        <v>81</v>
      </c>
      <c r="D91" s="31"/>
      <c r="E91" s="19" t="s">
        <v>81</v>
      </c>
      <c r="F91" s="9" t="s">
        <v>166</v>
      </c>
      <c r="G91" s="16">
        <v>1</v>
      </c>
      <c r="H91" s="17" t="s">
        <v>179</v>
      </c>
      <c r="I91" s="25" t="s">
        <v>138</v>
      </c>
      <c r="J91" s="18">
        <v>1091.223</v>
      </c>
      <c r="K91" s="18">
        <f>G91*J91</f>
        <v>1091.223</v>
      </c>
      <c r="L91" s="21"/>
      <c r="M91" s="21"/>
    </row>
    <row r="92" spans="2:14" ht="16.5" customHeight="1" x14ac:dyDescent="0.3">
      <c r="B92" s="7" t="str">
        <f t="shared" si="29"/>
        <v>Q-28</v>
      </c>
      <c r="C92" s="6"/>
      <c r="D92" s="73"/>
      <c r="E92" s="66"/>
      <c r="F92" s="67"/>
      <c r="G92" s="68"/>
      <c r="H92" s="69"/>
      <c r="I92" s="70"/>
      <c r="J92" s="74" t="s">
        <v>265</v>
      </c>
      <c r="K92" s="75">
        <f>ROUND(SUM(K81:K91),2)</f>
        <v>8366.0400000000009</v>
      </c>
      <c r="L92" s="21"/>
      <c r="M92" s="43">
        <f>K92</f>
        <v>8366.0400000000009</v>
      </c>
      <c r="N92" s="8"/>
    </row>
    <row r="93" spans="2:14" ht="16.5" customHeight="1" x14ac:dyDescent="0.3">
      <c r="B93" s="7" t="str">
        <f t="shared" si="29"/>
        <v>Q-28</v>
      </c>
      <c r="C93" s="6"/>
      <c r="D93" s="73"/>
      <c r="E93" s="67"/>
      <c r="F93" s="67"/>
      <c r="G93" s="68"/>
      <c r="H93" s="69"/>
      <c r="I93" s="70"/>
      <c r="J93" s="76" t="s">
        <v>167</v>
      </c>
      <c r="K93" s="77">
        <f>ROUND(K92*19%,2)</f>
        <v>1589.55</v>
      </c>
      <c r="L93" s="21"/>
      <c r="M93" s="21"/>
    </row>
    <row r="94" spans="2:14" x14ac:dyDescent="0.3">
      <c r="B94" s="7" t="str">
        <f>B93</f>
        <v>Q-28</v>
      </c>
      <c r="C94" s="6"/>
      <c r="D94" s="59"/>
      <c r="E94" s="71"/>
      <c r="F94" s="71"/>
      <c r="G94" s="71"/>
      <c r="H94" s="71"/>
      <c r="I94" s="70"/>
      <c r="J94" s="74" t="s">
        <v>168</v>
      </c>
      <c r="K94" s="75">
        <f>SUM(K92:K93)</f>
        <v>9955.59</v>
      </c>
      <c r="L94" s="21"/>
      <c r="M94" s="21"/>
      <c r="N94" s="30"/>
    </row>
    <row r="95" spans="2:14" x14ac:dyDescent="0.3">
      <c r="B95" s="7" t="str">
        <f>B94</f>
        <v>Q-28</v>
      </c>
      <c r="C95" s="6"/>
      <c r="D95" s="59"/>
      <c r="E95" s="67"/>
      <c r="F95" s="71"/>
      <c r="G95" s="71"/>
      <c r="H95" s="71"/>
      <c r="I95" s="70"/>
      <c r="J95" s="76" t="s">
        <v>10</v>
      </c>
      <c r="K95" s="77">
        <f>ROUND(K94*21%,2)</f>
        <v>2090.67</v>
      </c>
      <c r="L95" s="21"/>
      <c r="M95" s="21"/>
    </row>
    <row r="96" spans="2:14" x14ac:dyDescent="0.3">
      <c r="B96" s="7" t="str">
        <f>B95</f>
        <v>Q-28</v>
      </c>
      <c r="C96" s="6"/>
      <c r="D96" s="59"/>
      <c r="E96" s="67"/>
      <c r="F96" s="71"/>
      <c r="G96" s="71"/>
      <c r="H96" s="71"/>
      <c r="I96" s="70"/>
      <c r="J96" s="74" t="s">
        <v>0</v>
      </c>
      <c r="K96" s="75">
        <f>SUM(K94:K95)</f>
        <v>12046.26</v>
      </c>
      <c r="L96" s="21"/>
      <c r="M96" s="21"/>
    </row>
    <row r="97" spans="2:14" x14ac:dyDescent="0.3">
      <c r="B97" s="8"/>
      <c r="D97" s="59"/>
      <c r="E97" s="71"/>
      <c r="F97" s="71"/>
      <c r="G97" s="71"/>
      <c r="H97" s="71"/>
      <c r="I97" s="70"/>
      <c r="J97" s="71"/>
      <c r="K97" s="71"/>
      <c r="L97" s="21"/>
      <c r="M97" s="21"/>
    </row>
    <row r="98" spans="2:14" ht="16.5" customHeight="1" x14ac:dyDescent="0.3">
      <c r="B98" s="7" t="s">
        <v>31</v>
      </c>
      <c r="C98" s="3" t="s">
        <v>17</v>
      </c>
      <c r="E98" s="28">
        <v>22</v>
      </c>
      <c r="F98" s="9" t="s">
        <v>57</v>
      </c>
      <c r="G98" s="16">
        <v>1</v>
      </c>
      <c r="H98" s="17" t="s">
        <v>92</v>
      </c>
      <c r="I98" s="25" t="s">
        <v>5</v>
      </c>
      <c r="J98" s="18">
        <v>630.25</v>
      </c>
      <c r="K98" s="18">
        <f t="shared" ref="K98:K102" si="31">G98*J98</f>
        <v>630.25</v>
      </c>
      <c r="L98" s="21"/>
      <c r="M98" s="21"/>
    </row>
    <row r="99" spans="2:14" ht="16.5" customHeight="1" x14ac:dyDescent="0.3">
      <c r="B99" s="7" t="s">
        <v>31</v>
      </c>
      <c r="C99" s="1" t="s">
        <v>8</v>
      </c>
      <c r="E99" s="28">
        <v>23</v>
      </c>
      <c r="F99" s="9" t="s">
        <v>76</v>
      </c>
      <c r="G99" s="16">
        <v>1</v>
      </c>
      <c r="H99" s="17" t="s">
        <v>92</v>
      </c>
      <c r="I99" s="25" t="s">
        <v>240</v>
      </c>
      <c r="J99" s="18">
        <v>225.45</v>
      </c>
      <c r="K99" s="18">
        <f t="shared" si="31"/>
        <v>225.45</v>
      </c>
      <c r="L99" s="21"/>
      <c r="M99" s="21"/>
    </row>
    <row r="100" spans="2:14" ht="33" x14ac:dyDescent="0.3">
      <c r="B100" s="7" t="s">
        <v>31</v>
      </c>
      <c r="C100" s="3" t="s">
        <v>24</v>
      </c>
      <c r="E100" s="28">
        <v>24</v>
      </c>
      <c r="F100" s="86" t="s">
        <v>130</v>
      </c>
      <c r="G100" s="16">
        <v>30</v>
      </c>
      <c r="H100" s="17" t="s">
        <v>93</v>
      </c>
      <c r="I100" s="25" t="s">
        <v>255</v>
      </c>
      <c r="J100" s="18">
        <v>82.72</v>
      </c>
      <c r="K100" s="18">
        <f t="shared" si="31"/>
        <v>2481.6</v>
      </c>
      <c r="L100" s="21"/>
      <c r="M100" s="21"/>
    </row>
    <row r="101" spans="2:14" ht="16.5" customHeight="1" x14ac:dyDescent="0.3">
      <c r="B101" s="7" t="s">
        <v>31</v>
      </c>
      <c r="C101" s="3" t="s">
        <v>24</v>
      </c>
      <c r="E101" s="28">
        <v>24</v>
      </c>
      <c r="F101" s="87" t="s">
        <v>137</v>
      </c>
      <c r="G101" s="16">
        <v>8</v>
      </c>
      <c r="H101" s="17" t="s">
        <v>92</v>
      </c>
      <c r="I101" s="25" t="s">
        <v>98</v>
      </c>
      <c r="J101" s="18">
        <v>125.67</v>
      </c>
      <c r="K101" s="18">
        <f t="shared" si="31"/>
        <v>1005.36</v>
      </c>
      <c r="L101" s="21"/>
      <c r="M101" s="21"/>
    </row>
    <row r="102" spans="2:14" ht="16.5" customHeight="1" x14ac:dyDescent="0.3">
      <c r="B102" s="7" t="s">
        <v>31</v>
      </c>
      <c r="C102" s="3" t="s">
        <v>24</v>
      </c>
      <c r="E102" s="28">
        <v>24</v>
      </c>
      <c r="F102" s="9" t="s">
        <v>110</v>
      </c>
      <c r="G102" s="16">
        <v>100</v>
      </c>
      <c r="H102" s="17" t="s">
        <v>93</v>
      </c>
      <c r="I102" s="25" t="s">
        <v>96</v>
      </c>
      <c r="J102" s="18">
        <v>6.95</v>
      </c>
      <c r="K102" s="18">
        <f t="shared" si="31"/>
        <v>695</v>
      </c>
      <c r="L102" s="21"/>
      <c r="M102" s="21"/>
    </row>
    <row r="103" spans="2:14" ht="16.5" customHeight="1" x14ac:dyDescent="0.3">
      <c r="B103" s="7" t="str">
        <f t="shared" ref="B103" si="32">B102</f>
        <v>Q-29</v>
      </c>
      <c r="C103" s="19" t="s">
        <v>81</v>
      </c>
      <c r="D103" s="31"/>
      <c r="E103" s="19" t="s">
        <v>81</v>
      </c>
      <c r="F103" s="9" t="s">
        <v>64</v>
      </c>
      <c r="G103" s="16">
        <v>1</v>
      </c>
      <c r="H103" s="17" t="s">
        <v>92</v>
      </c>
      <c r="I103" s="25" t="s">
        <v>82</v>
      </c>
      <c r="J103" s="18">
        <v>252.1</v>
      </c>
      <c r="K103" s="18">
        <f>G103*J103</f>
        <v>252.1</v>
      </c>
      <c r="L103" s="21"/>
      <c r="M103" s="21"/>
    </row>
    <row r="104" spans="2:14" ht="16.5" customHeight="1" x14ac:dyDescent="0.3">
      <c r="B104" s="7" t="str">
        <f t="shared" ref="B104:B109" si="33">B103</f>
        <v>Q-29</v>
      </c>
      <c r="C104" s="19" t="s">
        <v>81</v>
      </c>
      <c r="D104" s="31"/>
      <c r="E104" s="19" t="s">
        <v>81</v>
      </c>
      <c r="F104" s="9" t="s">
        <v>164</v>
      </c>
      <c r="G104" s="16">
        <v>1</v>
      </c>
      <c r="H104" s="17" t="s">
        <v>92</v>
      </c>
      <c r="I104" s="25" t="s">
        <v>250</v>
      </c>
      <c r="J104" s="18">
        <v>651.75</v>
      </c>
      <c r="K104" s="18">
        <f t="shared" ref="K104:K106" si="34">G104*J104</f>
        <v>651.75</v>
      </c>
      <c r="L104" s="21"/>
      <c r="M104" s="21"/>
    </row>
    <row r="105" spans="2:14" ht="16.5" customHeight="1" x14ac:dyDescent="0.3">
      <c r="B105" s="7" t="str">
        <f t="shared" si="33"/>
        <v>Q-29</v>
      </c>
      <c r="C105" s="19" t="s">
        <v>81</v>
      </c>
      <c r="D105" s="31"/>
      <c r="E105" s="19" t="s">
        <v>81</v>
      </c>
      <c r="F105" s="9" t="s">
        <v>79</v>
      </c>
      <c r="G105" s="16">
        <v>1</v>
      </c>
      <c r="H105" s="17" t="s">
        <v>92</v>
      </c>
      <c r="I105" s="25" t="s">
        <v>231</v>
      </c>
      <c r="J105" s="18">
        <v>1171.01</v>
      </c>
      <c r="K105" s="18">
        <f t="shared" si="34"/>
        <v>1171.01</v>
      </c>
      <c r="L105" s="21"/>
      <c r="M105" s="21"/>
    </row>
    <row r="106" spans="2:14" ht="16.5" customHeight="1" x14ac:dyDescent="0.3">
      <c r="B106" s="7" t="str">
        <f t="shared" si="33"/>
        <v>Q-29</v>
      </c>
      <c r="C106" s="19" t="s">
        <v>81</v>
      </c>
      <c r="D106" s="31"/>
      <c r="E106" s="19" t="s">
        <v>81</v>
      </c>
      <c r="F106" s="9" t="s">
        <v>65</v>
      </c>
      <c r="G106" s="16">
        <v>1</v>
      </c>
      <c r="H106" s="17" t="s">
        <v>92</v>
      </c>
      <c r="I106" s="25" t="s">
        <v>83</v>
      </c>
      <c r="J106" s="18">
        <v>168.07</v>
      </c>
      <c r="K106" s="18">
        <f t="shared" si="34"/>
        <v>168.07</v>
      </c>
      <c r="L106" s="21"/>
      <c r="M106" s="21"/>
    </row>
    <row r="107" spans="2:14" ht="16.5" customHeight="1" x14ac:dyDescent="0.3">
      <c r="B107" s="7" t="str">
        <f t="shared" si="33"/>
        <v>Q-29</v>
      </c>
      <c r="C107" s="19" t="s">
        <v>81</v>
      </c>
      <c r="D107" s="31"/>
      <c r="E107" s="19" t="s">
        <v>81</v>
      </c>
      <c r="F107" s="9" t="s">
        <v>166</v>
      </c>
      <c r="G107" s="16">
        <v>1</v>
      </c>
      <c r="H107" s="17" t="s">
        <v>179</v>
      </c>
      <c r="I107" s="25" t="s">
        <v>138</v>
      </c>
      <c r="J107" s="18">
        <v>1092.0885000000001</v>
      </c>
      <c r="K107" s="18">
        <f>G107*J107</f>
        <v>1092.0885000000001</v>
      </c>
      <c r="L107" s="21"/>
      <c r="M107" s="21"/>
    </row>
    <row r="108" spans="2:14" ht="16.5" customHeight="1" x14ac:dyDescent="0.3">
      <c r="B108" s="7" t="str">
        <f t="shared" si="33"/>
        <v>Q-29</v>
      </c>
      <c r="C108" s="6"/>
      <c r="D108" s="73"/>
      <c r="E108" s="66"/>
      <c r="F108" s="67"/>
      <c r="G108" s="68"/>
      <c r="H108" s="69"/>
      <c r="I108" s="70"/>
      <c r="J108" s="74" t="s">
        <v>265</v>
      </c>
      <c r="K108" s="75">
        <f>ROUND(SUM(K98:K107),2)</f>
        <v>8372.68</v>
      </c>
      <c r="L108" s="21"/>
      <c r="M108" s="43">
        <f>K108</f>
        <v>8372.68</v>
      </c>
      <c r="N108" s="8"/>
    </row>
    <row r="109" spans="2:14" ht="16.5" customHeight="1" x14ac:dyDescent="0.3">
      <c r="B109" s="7" t="str">
        <f t="shared" si="33"/>
        <v>Q-29</v>
      </c>
      <c r="C109" s="6"/>
      <c r="D109" s="73"/>
      <c r="E109" s="67"/>
      <c r="F109" s="67"/>
      <c r="G109" s="68"/>
      <c r="H109" s="69"/>
      <c r="I109" s="70"/>
      <c r="J109" s="76" t="s">
        <v>167</v>
      </c>
      <c r="K109" s="77">
        <f>ROUND(K108*19%,2)</f>
        <v>1590.81</v>
      </c>
      <c r="L109" s="21"/>
      <c r="M109" s="21"/>
    </row>
    <row r="110" spans="2:14" x14ac:dyDescent="0.3">
      <c r="B110" s="7" t="str">
        <f>B109</f>
        <v>Q-29</v>
      </c>
      <c r="C110" s="6"/>
      <c r="D110" s="59"/>
      <c r="E110" s="67"/>
      <c r="F110" s="71"/>
      <c r="G110" s="71"/>
      <c r="H110" s="71"/>
      <c r="I110" s="70"/>
      <c r="J110" s="74" t="s">
        <v>168</v>
      </c>
      <c r="K110" s="75">
        <f>SUM(K108:K109)</f>
        <v>9963.49</v>
      </c>
      <c r="L110" s="21"/>
      <c r="M110" s="21"/>
      <c r="N110" s="30"/>
    </row>
    <row r="111" spans="2:14" x14ac:dyDescent="0.3">
      <c r="B111" s="7" t="str">
        <f>B110</f>
        <v>Q-29</v>
      </c>
      <c r="C111" s="6"/>
      <c r="D111" s="59"/>
      <c r="E111" s="67"/>
      <c r="F111" s="71"/>
      <c r="G111" s="71"/>
      <c r="H111" s="71"/>
      <c r="I111" s="70"/>
      <c r="J111" s="76" t="s">
        <v>10</v>
      </c>
      <c r="K111" s="77">
        <f>ROUND(K110*21%,2)</f>
        <v>2092.33</v>
      </c>
      <c r="L111" s="21"/>
      <c r="M111" s="21"/>
    </row>
    <row r="112" spans="2:14" x14ac:dyDescent="0.3">
      <c r="B112" s="7" t="str">
        <f>B111</f>
        <v>Q-29</v>
      </c>
      <c r="C112" s="6"/>
      <c r="D112" s="59"/>
      <c r="E112" s="67"/>
      <c r="F112" s="71"/>
      <c r="G112" s="71"/>
      <c r="H112" s="71"/>
      <c r="I112" s="70"/>
      <c r="J112" s="74" t="s">
        <v>0</v>
      </c>
      <c r="K112" s="75">
        <f>SUM(K110:K111)</f>
        <v>12055.82</v>
      </c>
      <c r="L112" s="21"/>
      <c r="M112" s="21"/>
    </row>
    <row r="113" spans="2:14" x14ac:dyDescent="0.3">
      <c r="B113" s="8"/>
      <c r="D113" s="59"/>
      <c r="E113" s="71"/>
      <c r="F113" s="71"/>
      <c r="G113" s="71"/>
      <c r="H113" s="71"/>
      <c r="I113" s="70"/>
      <c r="J113" s="71"/>
      <c r="K113" s="71"/>
      <c r="L113" s="21"/>
      <c r="M113" s="21"/>
    </row>
    <row r="114" spans="2:14" ht="16.5" customHeight="1" x14ac:dyDescent="0.3">
      <c r="B114" s="7" t="s">
        <v>32</v>
      </c>
      <c r="C114" s="3" t="s">
        <v>17</v>
      </c>
      <c r="E114" s="82">
        <v>25</v>
      </c>
      <c r="F114" s="9" t="s">
        <v>57</v>
      </c>
      <c r="G114" s="16">
        <v>1</v>
      </c>
      <c r="H114" s="17" t="s">
        <v>92</v>
      </c>
      <c r="I114" s="25" t="s">
        <v>5</v>
      </c>
      <c r="J114" s="18">
        <v>630.25</v>
      </c>
      <c r="K114" s="18">
        <f t="shared" ref="K114:K116" si="35">G114*J114</f>
        <v>630.25</v>
      </c>
      <c r="L114" s="21"/>
      <c r="M114" s="21"/>
    </row>
    <row r="115" spans="2:14" ht="16.5" customHeight="1" x14ac:dyDescent="0.3">
      <c r="B115" s="7" t="s">
        <v>32</v>
      </c>
      <c r="C115" s="1" t="s">
        <v>38</v>
      </c>
      <c r="E115" s="28">
        <v>26</v>
      </c>
      <c r="F115" s="9" t="s">
        <v>107</v>
      </c>
      <c r="G115" s="16">
        <v>3</v>
      </c>
      <c r="H115" s="17" t="s">
        <v>92</v>
      </c>
      <c r="I115" s="25" t="s">
        <v>88</v>
      </c>
      <c r="J115" s="18">
        <v>13.09</v>
      </c>
      <c r="K115" s="18">
        <f t="shared" si="35"/>
        <v>39.269999999999996</v>
      </c>
      <c r="L115" s="21"/>
      <c r="M115" s="21"/>
    </row>
    <row r="116" spans="2:14" ht="16.5" customHeight="1" x14ac:dyDescent="0.3">
      <c r="B116" s="7" t="s">
        <v>32</v>
      </c>
      <c r="C116" s="1" t="s">
        <v>13</v>
      </c>
      <c r="E116" s="28">
        <v>27</v>
      </c>
      <c r="F116" s="9" t="s">
        <v>129</v>
      </c>
      <c r="G116" s="16">
        <v>1</v>
      </c>
      <c r="H116" s="17" t="s">
        <v>94</v>
      </c>
      <c r="I116" s="25" t="s">
        <v>99</v>
      </c>
      <c r="J116" s="18">
        <v>47.51</v>
      </c>
      <c r="K116" s="18">
        <f t="shared" si="35"/>
        <v>47.51</v>
      </c>
      <c r="L116" s="21"/>
      <c r="M116" s="21"/>
    </row>
    <row r="117" spans="2:14" ht="16.5" customHeight="1" x14ac:dyDescent="0.3">
      <c r="B117" s="7" t="s">
        <v>32</v>
      </c>
      <c r="C117" s="19" t="s">
        <v>81</v>
      </c>
      <c r="E117" s="28">
        <v>27</v>
      </c>
      <c r="F117" s="9" t="s">
        <v>124</v>
      </c>
      <c r="G117" s="16">
        <v>1</v>
      </c>
      <c r="H117" s="17" t="s">
        <v>92</v>
      </c>
      <c r="I117" s="25" t="s">
        <v>12</v>
      </c>
      <c r="J117" s="18">
        <v>34.03</v>
      </c>
      <c r="K117" s="18">
        <f t="shared" ref="K117" si="36">G117*J117</f>
        <v>34.03</v>
      </c>
      <c r="L117" s="21"/>
      <c r="M117" s="21"/>
    </row>
    <row r="118" spans="2:14" ht="16.5" customHeight="1" x14ac:dyDescent="0.3">
      <c r="B118" s="7" t="str">
        <f>B117</f>
        <v>Q-32</v>
      </c>
      <c r="C118" s="19" t="s">
        <v>81</v>
      </c>
      <c r="D118" s="31"/>
      <c r="E118" s="19" t="s">
        <v>81</v>
      </c>
      <c r="F118" s="9" t="s">
        <v>64</v>
      </c>
      <c r="G118" s="16">
        <v>1</v>
      </c>
      <c r="H118" s="17" t="s">
        <v>92</v>
      </c>
      <c r="I118" s="25" t="s">
        <v>82</v>
      </c>
      <c r="J118" s="18">
        <v>252.1</v>
      </c>
      <c r="K118" s="18">
        <f>G118*J118</f>
        <v>252.1</v>
      </c>
      <c r="L118" s="21"/>
      <c r="M118" s="21"/>
    </row>
    <row r="119" spans="2:14" ht="16.5" customHeight="1" x14ac:dyDescent="0.3">
      <c r="B119" s="7" t="str">
        <f t="shared" ref="B119:B124" si="37">B118</f>
        <v>Q-32</v>
      </c>
      <c r="C119" s="19" t="s">
        <v>81</v>
      </c>
      <c r="D119" s="31"/>
      <c r="E119" s="19" t="s">
        <v>81</v>
      </c>
      <c r="F119" s="9" t="s">
        <v>164</v>
      </c>
      <c r="G119" s="16">
        <v>1</v>
      </c>
      <c r="H119" s="17" t="s">
        <v>92</v>
      </c>
      <c r="I119" s="25" t="s">
        <v>250</v>
      </c>
      <c r="J119" s="18">
        <v>651.75</v>
      </c>
      <c r="K119" s="18">
        <f t="shared" ref="K119:K121" si="38">G119*J119</f>
        <v>651.75</v>
      </c>
      <c r="L119" s="21"/>
      <c r="M119" s="21"/>
    </row>
    <row r="120" spans="2:14" ht="16.5" customHeight="1" x14ac:dyDescent="0.3">
      <c r="B120" s="7" t="str">
        <f t="shared" si="37"/>
        <v>Q-32</v>
      </c>
      <c r="C120" s="19" t="s">
        <v>81</v>
      </c>
      <c r="D120" s="31"/>
      <c r="E120" s="19" t="s">
        <v>81</v>
      </c>
      <c r="F120" s="9" t="s">
        <v>79</v>
      </c>
      <c r="G120" s="16">
        <v>1</v>
      </c>
      <c r="H120" s="17" t="s">
        <v>92</v>
      </c>
      <c r="I120" s="25" t="s">
        <v>231</v>
      </c>
      <c r="J120" s="18">
        <v>1171.01</v>
      </c>
      <c r="K120" s="18">
        <f t="shared" si="38"/>
        <v>1171.01</v>
      </c>
      <c r="L120" s="21"/>
      <c r="M120" s="21"/>
    </row>
    <row r="121" spans="2:14" ht="16.5" customHeight="1" x14ac:dyDescent="0.3">
      <c r="B121" s="7" t="str">
        <f t="shared" si="37"/>
        <v>Q-32</v>
      </c>
      <c r="C121" s="19" t="s">
        <v>81</v>
      </c>
      <c r="D121" s="31"/>
      <c r="E121" s="19" t="s">
        <v>81</v>
      </c>
      <c r="F121" s="9" t="s">
        <v>65</v>
      </c>
      <c r="G121" s="16">
        <v>1</v>
      </c>
      <c r="H121" s="17" t="s">
        <v>92</v>
      </c>
      <c r="I121" s="25" t="s">
        <v>83</v>
      </c>
      <c r="J121" s="18">
        <v>168.07</v>
      </c>
      <c r="K121" s="18">
        <f t="shared" si="38"/>
        <v>168.07</v>
      </c>
      <c r="L121" s="21"/>
      <c r="M121" s="21"/>
    </row>
    <row r="122" spans="2:14" ht="16.5" customHeight="1" x14ac:dyDescent="0.3">
      <c r="B122" s="7" t="str">
        <f t="shared" si="37"/>
        <v>Q-32</v>
      </c>
      <c r="C122" s="19" t="s">
        <v>81</v>
      </c>
      <c r="D122" s="31"/>
      <c r="E122" s="19" t="s">
        <v>81</v>
      </c>
      <c r="F122" s="9" t="s">
        <v>166</v>
      </c>
      <c r="G122" s="16">
        <v>1</v>
      </c>
      <c r="H122" s="17" t="s">
        <v>179</v>
      </c>
      <c r="I122" s="25" t="s">
        <v>138</v>
      </c>
      <c r="J122" s="18">
        <v>449.0985</v>
      </c>
      <c r="K122" s="18">
        <f>G122*J122</f>
        <v>449.0985</v>
      </c>
      <c r="L122" s="21"/>
      <c r="M122" s="21"/>
    </row>
    <row r="123" spans="2:14" ht="16.5" customHeight="1" x14ac:dyDescent="0.3">
      <c r="B123" s="7" t="str">
        <f t="shared" si="37"/>
        <v>Q-32</v>
      </c>
      <c r="C123" s="6"/>
      <c r="D123" s="73"/>
      <c r="E123" s="66"/>
      <c r="F123" s="67"/>
      <c r="G123" s="68"/>
      <c r="H123" s="69"/>
      <c r="I123" s="70"/>
      <c r="J123" s="74" t="s">
        <v>265</v>
      </c>
      <c r="K123" s="75">
        <f>ROUND(SUM(K114:K122),2)</f>
        <v>3443.09</v>
      </c>
      <c r="L123" s="21"/>
      <c r="M123" s="43">
        <f>K123</f>
        <v>3443.09</v>
      </c>
      <c r="N123" s="8"/>
    </row>
    <row r="124" spans="2:14" ht="16.5" customHeight="1" x14ac:dyDescent="0.3">
      <c r="B124" s="7" t="str">
        <f t="shared" si="37"/>
        <v>Q-32</v>
      </c>
      <c r="C124" s="6"/>
      <c r="D124" s="73"/>
      <c r="E124" s="67"/>
      <c r="F124" s="67"/>
      <c r="G124" s="68"/>
      <c r="H124" s="69"/>
      <c r="I124" s="70"/>
      <c r="J124" s="76" t="s">
        <v>167</v>
      </c>
      <c r="K124" s="77">
        <f>ROUND(K123*19%,2)</f>
        <v>654.19000000000005</v>
      </c>
      <c r="L124" s="21"/>
      <c r="M124" s="21"/>
    </row>
    <row r="125" spans="2:14" x14ac:dyDescent="0.3">
      <c r="B125" s="7" t="str">
        <f>B124</f>
        <v>Q-32</v>
      </c>
      <c r="C125" s="6"/>
      <c r="D125" s="59"/>
      <c r="E125" s="67"/>
      <c r="F125" s="71"/>
      <c r="G125" s="71"/>
      <c r="H125" s="71"/>
      <c r="I125" s="70"/>
      <c r="J125" s="74" t="s">
        <v>168</v>
      </c>
      <c r="K125" s="75">
        <f>SUM(K123:K124)</f>
        <v>4097.2800000000007</v>
      </c>
      <c r="L125" s="21"/>
      <c r="M125" s="21"/>
      <c r="N125" s="30"/>
    </row>
    <row r="126" spans="2:14" x14ac:dyDescent="0.3">
      <c r="B126" s="7" t="str">
        <f>B125</f>
        <v>Q-32</v>
      </c>
      <c r="C126" s="6"/>
      <c r="D126" s="59"/>
      <c r="E126" s="67"/>
      <c r="F126" s="71"/>
      <c r="G126" s="71"/>
      <c r="H126" s="71"/>
      <c r="I126" s="70"/>
      <c r="J126" s="76" t="s">
        <v>10</v>
      </c>
      <c r="K126" s="77">
        <f>ROUND(K125*21%,2)</f>
        <v>860.43</v>
      </c>
      <c r="L126" s="21"/>
      <c r="M126" s="21"/>
    </row>
    <row r="127" spans="2:14" x14ac:dyDescent="0.3">
      <c r="B127" s="7" t="str">
        <f>B126</f>
        <v>Q-32</v>
      </c>
      <c r="C127" s="6"/>
      <c r="D127" s="59"/>
      <c r="E127" s="67"/>
      <c r="F127" s="71"/>
      <c r="G127" s="71"/>
      <c r="H127" s="71"/>
      <c r="I127" s="70"/>
      <c r="J127" s="74" t="s">
        <v>0</v>
      </c>
      <c r="K127" s="75">
        <f>SUM(K125:K126)</f>
        <v>4957.7100000000009</v>
      </c>
      <c r="L127" s="21"/>
      <c r="M127" s="21"/>
    </row>
    <row r="128" spans="2:14" x14ac:dyDescent="0.3">
      <c r="B128" s="8"/>
      <c r="D128" s="59"/>
      <c r="E128" s="71"/>
      <c r="F128" s="71"/>
      <c r="G128" s="71"/>
      <c r="H128" s="71"/>
      <c r="I128" s="70"/>
      <c r="J128" s="71"/>
      <c r="K128" s="71"/>
      <c r="L128" s="21"/>
      <c r="M128" s="21"/>
    </row>
    <row r="129" spans="2:14" ht="16.5" customHeight="1" x14ac:dyDescent="0.3">
      <c r="B129" s="7" t="s">
        <v>33</v>
      </c>
      <c r="C129" s="3" t="s">
        <v>17</v>
      </c>
      <c r="E129" s="82">
        <v>28</v>
      </c>
      <c r="F129" s="11" t="s">
        <v>57</v>
      </c>
      <c r="G129" s="16">
        <v>1</v>
      </c>
      <c r="H129" s="17" t="s">
        <v>92</v>
      </c>
      <c r="I129" s="25" t="s">
        <v>5</v>
      </c>
      <c r="J129" s="18">
        <v>630.25</v>
      </c>
      <c r="K129" s="18">
        <f t="shared" ref="K129:K131" si="39">G129*J129</f>
        <v>630.25</v>
      </c>
      <c r="L129" s="21"/>
      <c r="M129" s="21"/>
    </row>
    <row r="130" spans="2:14" ht="16.5" customHeight="1" x14ac:dyDescent="0.3">
      <c r="B130" s="7" t="s">
        <v>33</v>
      </c>
      <c r="C130" s="1" t="s">
        <v>8</v>
      </c>
      <c r="E130" s="82">
        <v>29</v>
      </c>
      <c r="F130" s="39" t="s">
        <v>137</v>
      </c>
      <c r="G130" s="40">
        <v>6</v>
      </c>
      <c r="H130" s="17" t="s">
        <v>92</v>
      </c>
      <c r="I130" s="25" t="s">
        <v>98</v>
      </c>
      <c r="J130" s="18">
        <v>125.67</v>
      </c>
      <c r="K130" s="18">
        <f t="shared" si="39"/>
        <v>754.02</v>
      </c>
      <c r="L130" s="21"/>
      <c r="M130" s="21"/>
    </row>
    <row r="131" spans="2:14" ht="16.5" customHeight="1" x14ac:dyDescent="0.3">
      <c r="B131" s="7" t="s">
        <v>33</v>
      </c>
      <c r="C131" s="1" t="s">
        <v>8</v>
      </c>
      <c r="E131" s="28">
        <v>29</v>
      </c>
      <c r="F131" s="39" t="s">
        <v>123</v>
      </c>
      <c r="G131" s="16">
        <v>50</v>
      </c>
      <c r="H131" s="17" t="s">
        <v>93</v>
      </c>
      <c r="I131" s="25" t="s">
        <v>251</v>
      </c>
      <c r="J131" s="18">
        <v>6.4</v>
      </c>
      <c r="K131" s="18">
        <f t="shared" si="39"/>
        <v>320</v>
      </c>
      <c r="L131" s="21"/>
      <c r="M131" s="21"/>
    </row>
    <row r="132" spans="2:14" ht="16.5" customHeight="1" x14ac:dyDescent="0.3">
      <c r="B132" s="7" t="str">
        <f t="shared" ref="B132" si="40">B131</f>
        <v>Q-35</v>
      </c>
      <c r="C132" s="19" t="s">
        <v>81</v>
      </c>
      <c r="D132" s="31"/>
      <c r="E132" s="19" t="s">
        <v>81</v>
      </c>
      <c r="F132" s="9" t="s">
        <v>64</v>
      </c>
      <c r="G132" s="16">
        <v>1</v>
      </c>
      <c r="H132" s="17" t="s">
        <v>92</v>
      </c>
      <c r="I132" s="25" t="s">
        <v>82</v>
      </c>
      <c r="J132" s="18">
        <v>252.1</v>
      </c>
      <c r="K132" s="18">
        <f>G132*J132</f>
        <v>252.1</v>
      </c>
      <c r="L132" s="21"/>
      <c r="M132" s="21"/>
    </row>
    <row r="133" spans="2:14" ht="16.5" customHeight="1" x14ac:dyDescent="0.3">
      <c r="B133" s="7" t="str">
        <f t="shared" ref="B133:B138" si="41">B132</f>
        <v>Q-35</v>
      </c>
      <c r="C133" s="19" t="s">
        <v>81</v>
      </c>
      <c r="D133" s="31"/>
      <c r="E133" s="19" t="s">
        <v>81</v>
      </c>
      <c r="F133" s="9" t="s">
        <v>164</v>
      </c>
      <c r="G133" s="16">
        <v>1</v>
      </c>
      <c r="H133" s="17" t="s">
        <v>92</v>
      </c>
      <c r="I133" s="25" t="s">
        <v>250</v>
      </c>
      <c r="J133" s="18">
        <v>651.75</v>
      </c>
      <c r="K133" s="18">
        <f t="shared" ref="K133:K135" si="42">G133*J133</f>
        <v>651.75</v>
      </c>
      <c r="L133" s="21"/>
      <c r="M133" s="21"/>
    </row>
    <row r="134" spans="2:14" ht="16.5" customHeight="1" x14ac:dyDescent="0.3">
      <c r="B134" s="7" t="str">
        <f t="shared" si="41"/>
        <v>Q-35</v>
      </c>
      <c r="C134" s="19" t="s">
        <v>81</v>
      </c>
      <c r="D134" s="31"/>
      <c r="E134" s="19" t="s">
        <v>81</v>
      </c>
      <c r="F134" s="9" t="s">
        <v>79</v>
      </c>
      <c r="G134" s="16">
        <v>1</v>
      </c>
      <c r="H134" s="17" t="s">
        <v>92</v>
      </c>
      <c r="I134" s="25" t="s">
        <v>231</v>
      </c>
      <c r="J134" s="18">
        <v>1171.01</v>
      </c>
      <c r="K134" s="18">
        <f t="shared" si="42"/>
        <v>1171.01</v>
      </c>
      <c r="L134" s="21"/>
      <c r="M134" s="21"/>
    </row>
    <row r="135" spans="2:14" ht="16.5" customHeight="1" x14ac:dyDescent="0.3">
      <c r="B135" s="7" t="str">
        <f t="shared" si="41"/>
        <v>Q-35</v>
      </c>
      <c r="C135" s="19" t="s">
        <v>81</v>
      </c>
      <c r="D135" s="31"/>
      <c r="E135" s="19" t="s">
        <v>81</v>
      </c>
      <c r="F135" s="9" t="s">
        <v>65</v>
      </c>
      <c r="G135" s="16">
        <v>1</v>
      </c>
      <c r="H135" s="17" t="s">
        <v>92</v>
      </c>
      <c r="I135" s="25" t="s">
        <v>83</v>
      </c>
      <c r="J135" s="18">
        <v>168.07</v>
      </c>
      <c r="K135" s="18">
        <f t="shared" si="42"/>
        <v>168.07</v>
      </c>
      <c r="L135" s="21"/>
      <c r="M135" s="21"/>
    </row>
    <row r="136" spans="2:14" ht="16.5" customHeight="1" x14ac:dyDescent="0.3">
      <c r="B136" s="7" t="str">
        <f t="shared" si="41"/>
        <v>Q-35</v>
      </c>
      <c r="C136" s="19" t="s">
        <v>81</v>
      </c>
      <c r="D136" s="31"/>
      <c r="E136" s="19" t="s">
        <v>81</v>
      </c>
      <c r="F136" s="9" t="s">
        <v>166</v>
      </c>
      <c r="G136" s="16">
        <v>1</v>
      </c>
      <c r="H136" s="17" t="s">
        <v>179</v>
      </c>
      <c r="I136" s="25" t="s">
        <v>138</v>
      </c>
      <c r="J136" s="18">
        <v>572.34400000000005</v>
      </c>
      <c r="K136" s="18">
        <f>G136*J136</f>
        <v>572.34400000000005</v>
      </c>
      <c r="L136" s="21"/>
      <c r="M136" s="21"/>
    </row>
    <row r="137" spans="2:14" ht="16.5" customHeight="1" x14ac:dyDescent="0.3">
      <c r="B137" s="7" t="str">
        <f t="shared" si="41"/>
        <v>Q-35</v>
      </c>
      <c r="C137" s="6"/>
      <c r="D137" s="73"/>
      <c r="E137" s="66"/>
      <c r="F137" s="67"/>
      <c r="G137" s="68"/>
      <c r="H137" s="69"/>
      <c r="I137" s="70"/>
      <c r="J137" s="74" t="s">
        <v>265</v>
      </c>
      <c r="K137" s="75">
        <f>ROUND(SUM(K129:K136),2)</f>
        <v>4519.54</v>
      </c>
      <c r="L137" s="21"/>
      <c r="M137" s="43">
        <f>K137</f>
        <v>4519.54</v>
      </c>
      <c r="N137" s="8"/>
    </row>
    <row r="138" spans="2:14" ht="16.5" customHeight="1" x14ac:dyDescent="0.3">
      <c r="B138" s="7" t="str">
        <f t="shared" si="41"/>
        <v>Q-35</v>
      </c>
      <c r="C138" s="6"/>
      <c r="D138" s="73"/>
      <c r="E138" s="67"/>
      <c r="F138" s="67"/>
      <c r="G138" s="68"/>
      <c r="H138" s="69"/>
      <c r="I138" s="70"/>
      <c r="J138" s="76" t="s">
        <v>167</v>
      </c>
      <c r="K138" s="77">
        <f>ROUND(K137*19%,2)</f>
        <v>858.71</v>
      </c>
      <c r="L138" s="21"/>
      <c r="M138" s="21"/>
    </row>
    <row r="139" spans="2:14" x14ac:dyDescent="0.3">
      <c r="B139" s="7" t="str">
        <f>B138</f>
        <v>Q-35</v>
      </c>
      <c r="C139" s="6"/>
      <c r="D139" s="59"/>
      <c r="E139" s="67"/>
      <c r="F139" s="71"/>
      <c r="G139" s="71"/>
      <c r="H139" s="71"/>
      <c r="I139" s="70"/>
      <c r="J139" s="74" t="s">
        <v>168</v>
      </c>
      <c r="K139" s="75">
        <f>SUM(K137:K138)</f>
        <v>5378.25</v>
      </c>
      <c r="L139" s="21"/>
      <c r="M139" s="21"/>
      <c r="N139" s="30"/>
    </row>
    <row r="140" spans="2:14" x14ac:dyDescent="0.3">
      <c r="B140" s="7" t="str">
        <f>B139</f>
        <v>Q-35</v>
      </c>
      <c r="C140" s="6"/>
      <c r="D140" s="59"/>
      <c r="E140" s="67"/>
      <c r="F140" s="71"/>
      <c r="G140" s="71"/>
      <c r="H140" s="71"/>
      <c r="I140" s="70"/>
      <c r="J140" s="76" t="s">
        <v>10</v>
      </c>
      <c r="K140" s="77">
        <f>ROUND(K139*21%,2)</f>
        <v>1129.43</v>
      </c>
      <c r="L140" s="21"/>
      <c r="M140" s="21"/>
    </row>
    <row r="141" spans="2:14" x14ac:dyDescent="0.3">
      <c r="B141" s="7" t="str">
        <f>B140</f>
        <v>Q-35</v>
      </c>
      <c r="C141" s="6"/>
      <c r="D141" s="59"/>
      <c r="E141" s="67"/>
      <c r="F141" s="71"/>
      <c r="G141" s="71"/>
      <c r="H141" s="71"/>
      <c r="I141" s="70"/>
      <c r="J141" s="74" t="s">
        <v>0</v>
      </c>
      <c r="K141" s="75">
        <f>SUM(K139:K140)</f>
        <v>6507.68</v>
      </c>
      <c r="L141" s="21"/>
      <c r="M141" s="21"/>
    </row>
    <row r="142" spans="2:14" x14ac:dyDescent="0.3">
      <c r="B142" s="8"/>
      <c r="D142" s="59"/>
      <c r="E142" s="71"/>
      <c r="F142" s="71"/>
      <c r="G142" s="71"/>
      <c r="H142" s="71"/>
      <c r="I142" s="70"/>
      <c r="J142" s="71"/>
      <c r="K142" s="71"/>
      <c r="L142" s="21"/>
      <c r="M142" s="21"/>
    </row>
    <row r="143" spans="2:14" ht="16.5" customHeight="1" x14ac:dyDescent="0.3">
      <c r="B143" s="7" t="s">
        <v>34</v>
      </c>
      <c r="C143" s="3" t="s">
        <v>17</v>
      </c>
      <c r="E143" s="82">
        <v>30</v>
      </c>
      <c r="F143" s="9" t="s">
        <v>57</v>
      </c>
      <c r="G143" s="16">
        <v>1</v>
      </c>
      <c r="H143" s="17" t="s">
        <v>92</v>
      </c>
      <c r="I143" s="25" t="s">
        <v>5</v>
      </c>
      <c r="J143" s="18">
        <v>630.25</v>
      </c>
      <c r="K143" s="18">
        <f t="shared" ref="K143" si="43">G143*J143</f>
        <v>630.25</v>
      </c>
      <c r="L143" s="21"/>
      <c r="M143" s="21"/>
    </row>
    <row r="144" spans="2:14" ht="52.5" x14ac:dyDescent="0.3">
      <c r="B144" s="7" t="s">
        <v>34</v>
      </c>
      <c r="C144" s="29" t="s">
        <v>40</v>
      </c>
      <c r="E144" s="83" t="s">
        <v>306</v>
      </c>
      <c r="F144" s="89" t="s">
        <v>91</v>
      </c>
      <c r="G144" s="16">
        <v>1</v>
      </c>
      <c r="H144" s="17" t="s">
        <v>92</v>
      </c>
      <c r="I144" s="25" t="s">
        <v>254</v>
      </c>
      <c r="J144" s="18">
        <v>10079.83</v>
      </c>
      <c r="K144" s="23">
        <f>G144*J144</f>
        <v>10079.83</v>
      </c>
      <c r="L144" s="21"/>
      <c r="M144" s="21"/>
    </row>
    <row r="145" spans="2:14" ht="16.5" customHeight="1" x14ac:dyDescent="0.3">
      <c r="B145" s="7" t="str">
        <f t="shared" ref="B145" si="44">B144</f>
        <v>Q-36</v>
      </c>
      <c r="C145" s="19" t="s">
        <v>81</v>
      </c>
      <c r="E145" s="19" t="s">
        <v>81</v>
      </c>
      <c r="F145" s="9" t="s">
        <v>64</v>
      </c>
      <c r="G145" s="16">
        <v>1</v>
      </c>
      <c r="H145" s="17" t="s">
        <v>92</v>
      </c>
      <c r="I145" s="25" t="s">
        <v>82</v>
      </c>
      <c r="J145" s="18">
        <v>252.1</v>
      </c>
      <c r="K145" s="18">
        <f>G145*J145</f>
        <v>252.1</v>
      </c>
      <c r="L145" s="21"/>
      <c r="M145" s="21"/>
    </row>
    <row r="146" spans="2:14" ht="16.5" customHeight="1" x14ac:dyDescent="0.3">
      <c r="B146" s="7" t="str">
        <f t="shared" ref="B146:B149" si="45">B145</f>
        <v>Q-36</v>
      </c>
      <c r="C146" s="19" t="s">
        <v>81</v>
      </c>
      <c r="E146" s="19" t="s">
        <v>81</v>
      </c>
      <c r="F146" s="9" t="s">
        <v>65</v>
      </c>
      <c r="G146" s="16">
        <v>1</v>
      </c>
      <c r="H146" s="17" t="s">
        <v>92</v>
      </c>
      <c r="I146" s="25" t="s">
        <v>83</v>
      </c>
      <c r="J146" s="18">
        <v>168.07</v>
      </c>
      <c r="K146" s="18">
        <f t="shared" ref="K146" si="46">G146*J146</f>
        <v>168.07</v>
      </c>
      <c r="L146" s="21"/>
      <c r="M146" s="21"/>
    </row>
    <row r="147" spans="2:14" ht="16.5" customHeight="1" x14ac:dyDescent="0.3">
      <c r="B147" s="7" t="str">
        <f t="shared" si="45"/>
        <v>Q-36</v>
      </c>
      <c r="C147" s="19" t="s">
        <v>81</v>
      </c>
      <c r="D147" s="31"/>
      <c r="E147" s="19" t="s">
        <v>81</v>
      </c>
      <c r="F147" s="9" t="s">
        <v>166</v>
      </c>
      <c r="G147" s="16">
        <v>1</v>
      </c>
      <c r="H147" s="17" t="s">
        <v>179</v>
      </c>
      <c r="I147" s="25" t="s">
        <v>138</v>
      </c>
      <c r="J147" s="18">
        <v>1613.8862499999998</v>
      </c>
      <c r="K147" s="18">
        <f>G147*J147</f>
        <v>1613.8862499999998</v>
      </c>
      <c r="L147" s="21"/>
      <c r="M147" s="21"/>
    </row>
    <row r="148" spans="2:14" ht="16.5" customHeight="1" x14ac:dyDescent="0.3">
      <c r="B148" s="7" t="str">
        <f t="shared" si="45"/>
        <v>Q-36</v>
      </c>
      <c r="C148" s="6"/>
      <c r="D148" s="73"/>
      <c r="E148" s="66"/>
      <c r="F148" s="67"/>
      <c r="G148" s="68"/>
      <c r="H148" s="69"/>
      <c r="I148" s="70"/>
      <c r="J148" s="74" t="s">
        <v>265</v>
      </c>
      <c r="K148" s="75">
        <f>ROUND(SUM(K143:K147),2)</f>
        <v>12744.14</v>
      </c>
      <c r="L148" s="21"/>
      <c r="M148" s="43">
        <f>K148</f>
        <v>12744.14</v>
      </c>
      <c r="N148" s="8"/>
    </row>
    <row r="149" spans="2:14" ht="16.5" customHeight="1" x14ac:dyDescent="0.3">
      <c r="B149" s="7" t="str">
        <f t="shared" si="45"/>
        <v>Q-36</v>
      </c>
      <c r="C149" s="6"/>
      <c r="D149" s="59"/>
      <c r="E149" s="67"/>
      <c r="F149" s="67"/>
      <c r="G149" s="68"/>
      <c r="H149" s="69"/>
      <c r="I149" s="70"/>
      <c r="J149" s="76" t="s">
        <v>167</v>
      </c>
      <c r="K149" s="77">
        <f>ROUND(K148*19%,2)</f>
        <v>2421.39</v>
      </c>
      <c r="L149" s="21"/>
      <c r="M149" s="21"/>
    </row>
    <row r="150" spans="2:14" x14ac:dyDescent="0.3">
      <c r="B150" s="7" t="str">
        <f>B149</f>
        <v>Q-36</v>
      </c>
      <c r="C150" s="6"/>
      <c r="D150" s="59"/>
      <c r="E150" s="67"/>
      <c r="F150" s="71"/>
      <c r="G150" s="71"/>
      <c r="H150" s="71"/>
      <c r="I150" s="70"/>
      <c r="J150" s="74" t="s">
        <v>168</v>
      </c>
      <c r="K150" s="75">
        <f>SUM(K148:K149)</f>
        <v>15165.529999999999</v>
      </c>
      <c r="L150" s="21"/>
      <c r="M150" s="21"/>
      <c r="N150" s="30"/>
    </row>
    <row r="151" spans="2:14" x14ac:dyDescent="0.3">
      <c r="B151" s="7" t="str">
        <f>B150</f>
        <v>Q-36</v>
      </c>
      <c r="C151" s="6"/>
      <c r="D151" s="59"/>
      <c r="E151" s="67"/>
      <c r="F151" s="71"/>
      <c r="G151" s="71"/>
      <c r="H151" s="71"/>
      <c r="I151" s="70"/>
      <c r="J151" s="76" t="s">
        <v>10</v>
      </c>
      <c r="K151" s="77">
        <f>ROUND(K150*21%,2)</f>
        <v>3184.76</v>
      </c>
      <c r="L151" s="21"/>
      <c r="M151" s="21"/>
    </row>
    <row r="152" spans="2:14" x14ac:dyDescent="0.3">
      <c r="B152" s="7" t="str">
        <f>B151</f>
        <v>Q-36</v>
      </c>
      <c r="C152" s="6"/>
      <c r="D152" s="59"/>
      <c r="E152" s="67"/>
      <c r="F152" s="71"/>
      <c r="G152" s="71"/>
      <c r="H152" s="71"/>
      <c r="I152" s="70"/>
      <c r="J152" s="74" t="s">
        <v>0</v>
      </c>
      <c r="K152" s="75">
        <f>SUM(K150:K151)</f>
        <v>18350.29</v>
      </c>
      <c r="L152" s="21"/>
      <c r="M152" s="21"/>
    </row>
    <row r="153" spans="2:14" x14ac:dyDescent="0.3">
      <c r="B153" s="8"/>
      <c r="D153" s="59"/>
      <c r="E153" s="71"/>
      <c r="F153" s="71"/>
      <c r="G153" s="71"/>
      <c r="H153" s="71"/>
      <c r="I153" s="70"/>
      <c r="J153" s="71"/>
      <c r="K153" s="71"/>
      <c r="L153" s="21"/>
      <c r="M153" s="21"/>
    </row>
    <row r="154" spans="2:14" ht="16.5" customHeight="1" x14ac:dyDescent="0.3">
      <c r="B154" s="7" t="s">
        <v>35</v>
      </c>
      <c r="C154" s="3" t="s">
        <v>17</v>
      </c>
      <c r="E154" s="82">
        <v>39</v>
      </c>
      <c r="F154" s="9" t="s">
        <v>57</v>
      </c>
      <c r="G154" s="16">
        <v>1</v>
      </c>
      <c r="H154" s="17" t="s">
        <v>92</v>
      </c>
      <c r="I154" s="25" t="s">
        <v>5</v>
      </c>
      <c r="J154" s="18">
        <v>630.25</v>
      </c>
      <c r="K154" s="18">
        <f t="shared" ref="K154:K155" si="47">G154*J154</f>
        <v>630.25</v>
      </c>
      <c r="L154" s="21"/>
      <c r="M154" s="21"/>
    </row>
    <row r="155" spans="2:14" ht="16.5" customHeight="1" x14ac:dyDescent="0.3">
      <c r="B155" s="7" t="s">
        <v>35</v>
      </c>
      <c r="C155" s="3" t="s">
        <v>17</v>
      </c>
      <c r="E155" s="28">
        <v>39</v>
      </c>
      <c r="F155" s="9" t="s">
        <v>76</v>
      </c>
      <c r="G155" s="16">
        <v>1</v>
      </c>
      <c r="H155" s="17" t="s">
        <v>92</v>
      </c>
      <c r="I155" s="25" t="s">
        <v>240</v>
      </c>
      <c r="J155" s="18">
        <v>225.45</v>
      </c>
      <c r="K155" s="18">
        <f t="shared" si="47"/>
        <v>225.45</v>
      </c>
      <c r="L155" s="21"/>
      <c r="M155" s="21"/>
    </row>
    <row r="156" spans="2:14" ht="33" x14ac:dyDescent="0.3">
      <c r="B156" s="7" t="s">
        <v>35</v>
      </c>
      <c r="C156" s="3" t="s">
        <v>24</v>
      </c>
      <c r="E156" s="82">
        <v>40</v>
      </c>
      <c r="F156" s="39" t="s">
        <v>130</v>
      </c>
      <c r="G156" s="16">
        <v>71</v>
      </c>
      <c r="H156" s="17" t="s">
        <v>93</v>
      </c>
      <c r="I156" s="25" t="s">
        <v>255</v>
      </c>
      <c r="J156" s="18">
        <v>82.72</v>
      </c>
      <c r="K156" s="18">
        <f t="shared" ref="K156:K158" si="48">G156*J156</f>
        <v>5873.12</v>
      </c>
      <c r="L156" s="21"/>
      <c r="M156" s="21"/>
    </row>
    <row r="157" spans="2:14" ht="16.5" customHeight="1" x14ac:dyDescent="0.3">
      <c r="B157" s="7" t="s">
        <v>35</v>
      </c>
      <c r="C157" s="3" t="s">
        <v>24</v>
      </c>
      <c r="E157" s="28">
        <v>40</v>
      </c>
      <c r="F157" s="39" t="s">
        <v>137</v>
      </c>
      <c r="G157" s="16">
        <v>19</v>
      </c>
      <c r="H157" s="17" t="s">
        <v>92</v>
      </c>
      <c r="I157" s="25" t="s">
        <v>98</v>
      </c>
      <c r="J157" s="18">
        <v>125.67</v>
      </c>
      <c r="K157" s="18">
        <f t="shared" si="48"/>
        <v>2387.73</v>
      </c>
      <c r="L157" s="21"/>
      <c r="M157" s="21"/>
    </row>
    <row r="158" spans="2:14" ht="16.5" customHeight="1" x14ac:dyDescent="0.3">
      <c r="B158" s="7" t="s">
        <v>35</v>
      </c>
      <c r="C158" s="3" t="s">
        <v>24</v>
      </c>
      <c r="E158" s="28">
        <v>40</v>
      </c>
      <c r="F158" s="9" t="s">
        <v>110</v>
      </c>
      <c r="G158" s="16">
        <v>238</v>
      </c>
      <c r="H158" s="17" t="s">
        <v>93</v>
      </c>
      <c r="I158" s="25" t="s">
        <v>96</v>
      </c>
      <c r="J158" s="18">
        <v>6.95</v>
      </c>
      <c r="K158" s="18">
        <f t="shared" si="48"/>
        <v>1654.1000000000001</v>
      </c>
      <c r="L158" s="21"/>
      <c r="M158" s="21"/>
    </row>
    <row r="159" spans="2:14" ht="16.5" customHeight="1" x14ac:dyDescent="0.3">
      <c r="B159" s="7" t="str">
        <f t="shared" ref="B159" si="49">B158</f>
        <v>Q-37</v>
      </c>
      <c r="C159" s="19" t="s">
        <v>81</v>
      </c>
      <c r="D159" s="31"/>
      <c r="E159" s="19" t="s">
        <v>81</v>
      </c>
      <c r="F159" s="9" t="s">
        <v>64</v>
      </c>
      <c r="G159" s="16">
        <v>1</v>
      </c>
      <c r="H159" s="17" t="s">
        <v>92</v>
      </c>
      <c r="I159" s="25" t="s">
        <v>82</v>
      </c>
      <c r="J159" s="18">
        <v>252.1</v>
      </c>
      <c r="K159" s="18">
        <f>G159*J159</f>
        <v>252.1</v>
      </c>
      <c r="L159" s="21"/>
      <c r="M159" s="21"/>
    </row>
    <row r="160" spans="2:14" ht="16.5" customHeight="1" x14ac:dyDescent="0.3">
      <c r="B160" s="7" t="str">
        <f t="shared" ref="B160:B165" si="50">B159</f>
        <v>Q-37</v>
      </c>
      <c r="C160" s="19" t="s">
        <v>81</v>
      </c>
      <c r="D160" s="31"/>
      <c r="E160" s="19" t="s">
        <v>81</v>
      </c>
      <c r="F160" s="9" t="s">
        <v>164</v>
      </c>
      <c r="G160" s="16">
        <v>1</v>
      </c>
      <c r="H160" s="17" t="s">
        <v>92</v>
      </c>
      <c r="I160" s="25" t="s">
        <v>250</v>
      </c>
      <c r="J160" s="18">
        <v>651.75</v>
      </c>
      <c r="K160" s="18">
        <f t="shared" ref="K160:K162" si="51">G160*J160</f>
        <v>651.75</v>
      </c>
      <c r="L160" s="21"/>
      <c r="M160" s="21"/>
    </row>
    <row r="161" spans="2:14" ht="16.5" customHeight="1" x14ac:dyDescent="0.3">
      <c r="B161" s="7" t="str">
        <f t="shared" si="50"/>
        <v>Q-37</v>
      </c>
      <c r="C161" s="19" t="s">
        <v>81</v>
      </c>
      <c r="D161" s="31"/>
      <c r="E161" s="19" t="s">
        <v>81</v>
      </c>
      <c r="F161" s="9" t="s">
        <v>79</v>
      </c>
      <c r="G161" s="16">
        <v>1</v>
      </c>
      <c r="H161" s="17" t="s">
        <v>92</v>
      </c>
      <c r="I161" s="25" t="s">
        <v>231</v>
      </c>
      <c r="J161" s="18">
        <v>1171.01</v>
      </c>
      <c r="K161" s="18">
        <f t="shared" si="51"/>
        <v>1171.01</v>
      </c>
      <c r="L161" s="21"/>
      <c r="M161" s="21"/>
    </row>
    <row r="162" spans="2:14" ht="16.5" customHeight="1" x14ac:dyDescent="0.3">
      <c r="B162" s="7" t="str">
        <f t="shared" si="50"/>
        <v>Q-37</v>
      </c>
      <c r="C162" s="19" t="s">
        <v>81</v>
      </c>
      <c r="D162" s="31"/>
      <c r="E162" s="19" t="s">
        <v>81</v>
      </c>
      <c r="F162" s="9" t="s">
        <v>65</v>
      </c>
      <c r="G162" s="16">
        <v>1</v>
      </c>
      <c r="H162" s="17" t="s">
        <v>92</v>
      </c>
      <c r="I162" s="25" t="s">
        <v>83</v>
      </c>
      <c r="J162" s="18">
        <v>168.07</v>
      </c>
      <c r="K162" s="18">
        <f t="shared" si="51"/>
        <v>168.07</v>
      </c>
      <c r="L162" s="21"/>
      <c r="M162" s="21"/>
    </row>
    <row r="163" spans="2:14" ht="16.5" customHeight="1" x14ac:dyDescent="0.3">
      <c r="B163" s="7" t="str">
        <f t="shared" si="50"/>
        <v>Q-37</v>
      </c>
      <c r="C163" s="19" t="s">
        <v>81</v>
      </c>
      <c r="D163" s="31"/>
      <c r="E163" s="19" t="s">
        <v>81</v>
      </c>
      <c r="F163" s="9" t="s">
        <v>166</v>
      </c>
      <c r="G163" s="16">
        <v>1</v>
      </c>
      <c r="H163" s="17" t="s">
        <v>179</v>
      </c>
      <c r="I163" s="25" t="s">
        <v>138</v>
      </c>
      <c r="J163" s="18">
        <v>1886.9690999999998</v>
      </c>
      <c r="K163" s="18">
        <f>G163*J163</f>
        <v>1886.9690999999998</v>
      </c>
      <c r="L163" s="21"/>
      <c r="M163" s="21"/>
    </row>
    <row r="164" spans="2:14" ht="16.5" customHeight="1" x14ac:dyDescent="0.3">
      <c r="B164" s="7" t="str">
        <f t="shared" si="50"/>
        <v>Q-37</v>
      </c>
      <c r="C164" s="6"/>
      <c r="D164" s="73"/>
      <c r="E164" s="66"/>
      <c r="F164" s="67"/>
      <c r="G164" s="68"/>
      <c r="H164" s="69"/>
      <c r="I164" s="70"/>
      <c r="J164" s="74" t="s">
        <v>265</v>
      </c>
      <c r="K164" s="75">
        <f>ROUND(SUM(K154:K163),2)</f>
        <v>14900.55</v>
      </c>
      <c r="L164" s="21"/>
      <c r="M164" s="43">
        <f>K164</f>
        <v>14900.55</v>
      </c>
      <c r="N164" s="8"/>
    </row>
    <row r="165" spans="2:14" ht="16.5" customHeight="1" x14ac:dyDescent="0.3">
      <c r="B165" s="7" t="str">
        <f t="shared" si="50"/>
        <v>Q-37</v>
      </c>
      <c r="C165" s="6"/>
      <c r="D165" s="73"/>
      <c r="E165" s="67"/>
      <c r="F165" s="67"/>
      <c r="G165" s="68"/>
      <c r="H165" s="69"/>
      <c r="I165" s="70"/>
      <c r="J165" s="76" t="s">
        <v>167</v>
      </c>
      <c r="K165" s="77">
        <f>ROUND(K164*19%,2)</f>
        <v>2831.1</v>
      </c>
      <c r="L165" s="21"/>
      <c r="M165" s="21"/>
    </row>
    <row r="166" spans="2:14" x14ac:dyDescent="0.3">
      <c r="B166" s="7" t="str">
        <f>B165</f>
        <v>Q-37</v>
      </c>
      <c r="C166" s="6"/>
      <c r="D166" s="59"/>
      <c r="E166" s="67"/>
      <c r="F166" s="71"/>
      <c r="G166" s="71"/>
      <c r="H166" s="71"/>
      <c r="I166" s="70"/>
      <c r="J166" s="74" t="s">
        <v>168</v>
      </c>
      <c r="K166" s="75">
        <f>SUM(K164:K165)</f>
        <v>17731.649999999998</v>
      </c>
      <c r="L166" s="21"/>
      <c r="M166" s="21"/>
      <c r="N166" s="30"/>
    </row>
    <row r="167" spans="2:14" x14ac:dyDescent="0.3">
      <c r="B167" s="7" t="str">
        <f>B166</f>
        <v>Q-37</v>
      </c>
      <c r="C167" s="6"/>
      <c r="D167" s="59"/>
      <c r="E167" s="67"/>
      <c r="F167" s="71"/>
      <c r="G167" s="71"/>
      <c r="H167" s="71"/>
      <c r="I167" s="70"/>
      <c r="J167" s="76" t="s">
        <v>10</v>
      </c>
      <c r="K167" s="77">
        <f>ROUND(K166*21%,2)</f>
        <v>3723.65</v>
      </c>
      <c r="L167" s="21"/>
      <c r="M167" s="21"/>
    </row>
    <row r="168" spans="2:14" x14ac:dyDescent="0.3">
      <c r="B168" s="7" t="str">
        <f>B167</f>
        <v>Q-37</v>
      </c>
      <c r="C168" s="6"/>
      <c r="D168" s="59"/>
      <c r="E168" s="67"/>
      <c r="F168" s="71"/>
      <c r="G168" s="71"/>
      <c r="H168" s="71"/>
      <c r="I168" s="70"/>
      <c r="J168" s="74" t="s">
        <v>0</v>
      </c>
      <c r="K168" s="75">
        <f>SUM(K166:K167)</f>
        <v>21455.3</v>
      </c>
      <c r="L168" s="21"/>
      <c r="M168" s="21"/>
    </row>
    <row r="169" spans="2:14" x14ac:dyDescent="0.3">
      <c r="B169" s="8"/>
      <c r="D169" s="59"/>
      <c r="E169" s="71"/>
      <c r="F169" s="71"/>
      <c r="G169" s="71"/>
      <c r="H169" s="71"/>
      <c r="I169" s="70"/>
      <c r="J169" s="71"/>
      <c r="K169" s="71"/>
      <c r="L169" s="21"/>
      <c r="M169" s="21"/>
    </row>
    <row r="170" spans="2:14" ht="16.5" customHeight="1" x14ac:dyDescent="0.3">
      <c r="B170" s="7" t="s">
        <v>36</v>
      </c>
      <c r="C170" s="3" t="s">
        <v>17</v>
      </c>
      <c r="E170" s="82">
        <v>41</v>
      </c>
      <c r="F170" s="9" t="s">
        <v>57</v>
      </c>
      <c r="G170" s="16">
        <v>1</v>
      </c>
      <c r="H170" s="17" t="s">
        <v>92</v>
      </c>
      <c r="I170" s="25" t="s">
        <v>5</v>
      </c>
      <c r="J170" s="18">
        <v>630.25</v>
      </c>
      <c r="K170" s="18">
        <f t="shared" ref="K170" si="52">G170*J170</f>
        <v>630.25</v>
      </c>
      <c r="L170" s="21"/>
      <c r="M170" s="21"/>
    </row>
    <row r="171" spans="2:14" ht="16.5" customHeight="1" x14ac:dyDescent="0.3">
      <c r="B171" s="7" t="str">
        <f>B170</f>
        <v>Q-45</v>
      </c>
      <c r="C171" s="19" t="s">
        <v>81</v>
      </c>
      <c r="D171" s="31"/>
      <c r="E171" s="19" t="s">
        <v>81</v>
      </c>
      <c r="F171" s="9" t="s">
        <v>64</v>
      </c>
      <c r="G171" s="16">
        <v>1</v>
      </c>
      <c r="H171" s="17" t="s">
        <v>92</v>
      </c>
      <c r="I171" s="25" t="s">
        <v>82</v>
      </c>
      <c r="J171" s="18">
        <v>252.1</v>
      </c>
      <c r="K171" s="18">
        <f>G171*J171</f>
        <v>252.1</v>
      </c>
      <c r="L171" s="21"/>
      <c r="M171" s="21"/>
    </row>
    <row r="172" spans="2:14" ht="16.5" customHeight="1" x14ac:dyDescent="0.3">
      <c r="B172" s="7" t="str">
        <f t="shared" ref="B172:B177" si="53">B171</f>
        <v>Q-45</v>
      </c>
      <c r="C172" s="19" t="s">
        <v>81</v>
      </c>
      <c r="D172" s="31"/>
      <c r="E172" s="19" t="s">
        <v>81</v>
      </c>
      <c r="F172" s="9" t="s">
        <v>164</v>
      </c>
      <c r="G172" s="16">
        <v>1</v>
      </c>
      <c r="H172" s="17" t="s">
        <v>92</v>
      </c>
      <c r="I172" s="25" t="s">
        <v>250</v>
      </c>
      <c r="J172" s="18">
        <v>651.75</v>
      </c>
      <c r="K172" s="18">
        <f t="shared" ref="K172:K174" si="54">G172*J172</f>
        <v>651.75</v>
      </c>
      <c r="L172" s="21"/>
      <c r="M172" s="21"/>
    </row>
    <row r="173" spans="2:14" ht="16.5" customHeight="1" x14ac:dyDescent="0.3">
      <c r="B173" s="7" t="str">
        <f t="shared" si="53"/>
        <v>Q-45</v>
      </c>
      <c r="C173" s="19" t="s">
        <v>81</v>
      </c>
      <c r="D173" s="31"/>
      <c r="E173" s="19" t="s">
        <v>81</v>
      </c>
      <c r="F173" s="9" t="s">
        <v>79</v>
      </c>
      <c r="G173" s="16">
        <v>1</v>
      </c>
      <c r="H173" s="17" t="s">
        <v>92</v>
      </c>
      <c r="I173" s="25" t="s">
        <v>231</v>
      </c>
      <c r="J173" s="18">
        <v>1171.01</v>
      </c>
      <c r="K173" s="18">
        <f t="shared" si="54"/>
        <v>1171.01</v>
      </c>
      <c r="L173" s="21"/>
      <c r="M173" s="21"/>
    </row>
    <row r="174" spans="2:14" ht="16.5" customHeight="1" x14ac:dyDescent="0.3">
      <c r="B174" s="7" t="str">
        <f t="shared" si="53"/>
        <v>Q-45</v>
      </c>
      <c r="C174" s="19" t="s">
        <v>81</v>
      </c>
      <c r="D174" s="31"/>
      <c r="E174" s="19" t="s">
        <v>81</v>
      </c>
      <c r="F174" s="9" t="s">
        <v>65</v>
      </c>
      <c r="G174" s="16">
        <v>1</v>
      </c>
      <c r="H174" s="17" t="s">
        <v>92</v>
      </c>
      <c r="I174" s="25" t="s">
        <v>83</v>
      </c>
      <c r="J174" s="18">
        <v>168.07</v>
      </c>
      <c r="K174" s="18">
        <f t="shared" si="54"/>
        <v>168.07</v>
      </c>
      <c r="L174" s="21"/>
      <c r="M174" s="21"/>
    </row>
    <row r="175" spans="2:14" ht="16.5" customHeight="1" x14ac:dyDescent="0.3">
      <c r="B175" s="7" t="str">
        <f t="shared" si="53"/>
        <v>Q-45</v>
      </c>
      <c r="C175" s="19" t="s">
        <v>81</v>
      </c>
      <c r="D175" s="31"/>
      <c r="E175" s="19" t="s">
        <v>81</v>
      </c>
      <c r="F175" s="9" t="s">
        <v>166</v>
      </c>
      <c r="G175" s="16">
        <v>1</v>
      </c>
      <c r="H175" s="17" t="s">
        <v>179</v>
      </c>
      <c r="I175" s="25" t="s">
        <v>138</v>
      </c>
      <c r="J175" s="18">
        <v>416.61109999999996</v>
      </c>
      <c r="K175" s="18">
        <f>G175*J175</f>
        <v>416.61109999999996</v>
      </c>
      <c r="L175" s="21"/>
      <c r="M175" s="21"/>
    </row>
    <row r="176" spans="2:14" ht="16.5" customHeight="1" x14ac:dyDescent="0.3">
      <c r="B176" s="7" t="str">
        <f t="shared" si="53"/>
        <v>Q-45</v>
      </c>
      <c r="C176" s="6"/>
      <c r="D176" s="73"/>
      <c r="E176" s="66"/>
      <c r="F176" s="67"/>
      <c r="G176" s="68"/>
      <c r="H176" s="69"/>
      <c r="I176" s="70"/>
      <c r="J176" s="74" t="s">
        <v>265</v>
      </c>
      <c r="K176" s="75">
        <f>ROUND(SUM(K170:K175),2)</f>
        <v>3289.79</v>
      </c>
      <c r="L176" s="21"/>
      <c r="M176" s="43">
        <f>K176</f>
        <v>3289.79</v>
      </c>
      <c r="N176" s="8"/>
    </row>
    <row r="177" spans="2:14" ht="16.5" customHeight="1" x14ac:dyDescent="0.3">
      <c r="B177" s="7" t="str">
        <f t="shared" si="53"/>
        <v>Q-45</v>
      </c>
      <c r="C177" s="6"/>
      <c r="D177" s="73"/>
      <c r="E177" s="67"/>
      <c r="F177" s="67"/>
      <c r="G177" s="68"/>
      <c r="H177" s="69"/>
      <c r="I177" s="70"/>
      <c r="J177" s="76" t="s">
        <v>167</v>
      </c>
      <c r="K177" s="77">
        <f>ROUND(K176*19%,2)</f>
        <v>625.05999999999995</v>
      </c>
      <c r="L177" s="21"/>
      <c r="M177" s="21"/>
    </row>
    <row r="178" spans="2:14" x14ac:dyDescent="0.3">
      <c r="B178" s="7" t="str">
        <f>B177</f>
        <v>Q-45</v>
      </c>
      <c r="C178" s="6"/>
      <c r="D178" s="59"/>
      <c r="E178" s="67"/>
      <c r="F178" s="71"/>
      <c r="G178" s="71"/>
      <c r="H178" s="71"/>
      <c r="I178" s="70"/>
      <c r="J178" s="74" t="s">
        <v>168</v>
      </c>
      <c r="K178" s="75">
        <f>SUM(K176:K177)</f>
        <v>3914.85</v>
      </c>
      <c r="L178" s="21"/>
      <c r="M178" s="21"/>
      <c r="N178" s="30"/>
    </row>
    <row r="179" spans="2:14" x14ac:dyDescent="0.3">
      <c r="B179" s="7" t="str">
        <f>B178</f>
        <v>Q-45</v>
      </c>
      <c r="C179" s="6"/>
      <c r="D179" s="59"/>
      <c r="E179" s="67"/>
      <c r="F179" s="71"/>
      <c r="G179" s="71"/>
      <c r="H179" s="71"/>
      <c r="I179" s="70"/>
      <c r="J179" s="76" t="s">
        <v>10</v>
      </c>
      <c r="K179" s="77">
        <f>ROUND(K178*21%,2)</f>
        <v>822.12</v>
      </c>
      <c r="L179" s="21"/>
      <c r="M179" s="21"/>
    </row>
    <row r="180" spans="2:14" x14ac:dyDescent="0.3">
      <c r="B180" s="7" t="str">
        <f>B179</f>
        <v>Q-45</v>
      </c>
      <c r="C180" s="6"/>
      <c r="D180" s="59"/>
      <c r="E180" s="67"/>
      <c r="F180" s="71"/>
      <c r="G180" s="71"/>
      <c r="H180" s="71"/>
      <c r="I180" s="70"/>
      <c r="J180" s="74" t="s">
        <v>0</v>
      </c>
      <c r="K180" s="75">
        <f>SUM(K178:K179)</f>
        <v>4736.97</v>
      </c>
      <c r="L180" s="21"/>
      <c r="M180" s="21"/>
    </row>
    <row r="181" spans="2:14" x14ac:dyDescent="0.3">
      <c r="B181" s="8"/>
      <c r="D181" s="59"/>
      <c r="E181" s="71"/>
      <c r="F181" s="71"/>
      <c r="G181" s="71"/>
      <c r="H181" s="71"/>
      <c r="I181" s="70"/>
      <c r="J181" s="71"/>
      <c r="K181" s="71"/>
      <c r="L181" s="21"/>
      <c r="M181" s="21"/>
    </row>
    <row r="182" spans="2:14" ht="16.5" customHeight="1" x14ac:dyDescent="0.3">
      <c r="B182" s="7" t="s">
        <v>45</v>
      </c>
      <c r="C182" s="1" t="s">
        <v>22</v>
      </c>
      <c r="E182" s="82">
        <v>42</v>
      </c>
      <c r="F182" s="39" t="s">
        <v>130</v>
      </c>
      <c r="G182" s="16">
        <v>75</v>
      </c>
      <c r="H182" s="17" t="s">
        <v>93</v>
      </c>
      <c r="I182" s="25" t="s">
        <v>255</v>
      </c>
      <c r="J182" s="18">
        <v>82.72</v>
      </c>
      <c r="K182" s="18">
        <f t="shared" ref="K182:K184" si="55">G182*J182</f>
        <v>6204</v>
      </c>
      <c r="L182" s="21"/>
      <c r="M182" s="21"/>
    </row>
    <row r="183" spans="2:14" ht="16.5" customHeight="1" x14ac:dyDescent="0.3">
      <c r="B183" s="7" t="s">
        <v>45</v>
      </c>
      <c r="C183" s="1" t="s">
        <v>22</v>
      </c>
      <c r="E183" s="28">
        <v>42</v>
      </c>
      <c r="F183" s="86" t="s">
        <v>137</v>
      </c>
      <c r="G183" s="16">
        <v>20</v>
      </c>
      <c r="H183" s="17" t="s">
        <v>92</v>
      </c>
      <c r="I183" s="25" t="s">
        <v>98</v>
      </c>
      <c r="J183" s="18">
        <v>125.67</v>
      </c>
      <c r="K183" s="18">
        <f t="shared" si="55"/>
        <v>2513.4</v>
      </c>
      <c r="L183" s="21"/>
      <c r="M183" s="21"/>
    </row>
    <row r="184" spans="2:14" ht="16.5" customHeight="1" x14ac:dyDescent="0.3">
      <c r="B184" s="7" t="s">
        <v>45</v>
      </c>
      <c r="C184" s="1" t="s">
        <v>22</v>
      </c>
      <c r="E184" s="28">
        <v>42</v>
      </c>
      <c r="F184" s="90" t="s">
        <v>110</v>
      </c>
      <c r="G184" s="16">
        <v>250</v>
      </c>
      <c r="H184" s="17" t="s">
        <v>93</v>
      </c>
      <c r="I184" s="25" t="s">
        <v>96</v>
      </c>
      <c r="J184" s="18">
        <v>6.95</v>
      </c>
      <c r="K184" s="18">
        <f t="shared" si="55"/>
        <v>1737.5</v>
      </c>
      <c r="L184" s="21"/>
      <c r="M184" s="21"/>
    </row>
    <row r="185" spans="2:14" ht="16.5" customHeight="1" x14ac:dyDescent="0.3">
      <c r="B185" s="7" t="str">
        <f t="shared" ref="B185" si="56">B184</f>
        <v>Q-47</v>
      </c>
      <c r="C185" s="19" t="s">
        <v>81</v>
      </c>
      <c r="D185" s="31"/>
      <c r="E185" s="19" t="s">
        <v>81</v>
      </c>
      <c r="F185" s="9" t="s">
        <v>64</v>
      </c>
      <c r="G185" s="16">
        <v>1</v>
      </c>
      <c r="H185" s="17" t="s">
        <v>92</v>
      </c>
      <c r="I185" s="25" t="s">
        <v>82</v>
      </c>
      <c r="J185" s="18">
        <v>252.1</v>
      </c>
      <c r="K185" s="18">
        <f>G185*J185</f>
        <v>252.1</v>
      </c>
      <c r="L185" s="21"/>
      <c r="M185" s="21"/>
    </row>
    <row r="186" spans="2:14" ht="16.5" customHeight="1" x14ac:dyDescent="0.3">
      <c r="B186" s="7" t="str">
        <f t="shared" ref="B186:B191" si="57">B185</f>
        <v>Q-47</v>
      </c>
      <c r="C186" s="19" t="s">
        <v>81</v>
      </c>
      <c r="D186" s="31"/>
      <c r="E186" s="19" t="s">
        <v>81</v>
      </c>
      <c r="F186" s="9" t="s">
        <v>164</v>
      </c>
      <c r="G186" s="16">
        <v>1</v>
      </c>
      <c r="H186" s="17" t="s">
        <v>92</v>
      </c>
      <c r="I186" s="25" t="s">
        <v>250</v>
      </c>
      <c r="J186" s="18">
        <v>651.75</v>
      </c>
      <c r="K186" s="18">
        <f t="shared" ref="K186:K188" si="58">G186*J186</f>
        <v>651.75</v>
      </c>
      <c r="L186" s="21"/>
      <c r="M186" s="21"/>
    </row>
    <row r="187" spans="2:14" ht="16.5" customHeight="1" x14ac:dyDescent="0.3">
      <c r="B187" s="7" t="str">
        <f t="shared" si="57"/>
        <v>Q-47</v>
      </c>
      <c r="C187" s="19" t="s">
        <v>81</v>
      </c>
      <c r="D187" s="31"/>
      <c r="E187" s="19" t="s">
        <v>81</v>
      </c>
      <c r="F187" s="9" t="s">
        <v>79</v>
      </c>
      <c r="G187" s="16">
        <v>1</v>
      </c>
      <c r="H187" s="17" t="s">
        <v>92</v>
      </c>
      <c r="I187" s="25" t="s">
        <v>231</v>
      </c>
      <c r="J187" s="18">
        <v>1171.01</v>
      </c>
      <c r="K187" s="18">
        <f t="shared" si="58"/>
        <v>1171.01</v>
      </c>
      <c r="L187" s="21"/>
      <c r="M187" s="21"/>
    </row>
    <row r="188" spans="2:14" ht="16.5" customHeight="1" x14ac:dyDescent="0.3">
      <c r="B188" s="7" t="str">
        <f t="shared" si="57"/>
        <v>Q-47</v>
      </c>
      <c r="C188" s="19" t="s">
        <v>81</v>
      </c>
      <c r="D188" s="31"/>
      <c r="E188" s="19" t="s">
        <v>81</v>
      </c>
      <c r="F188" s="9" t="s">
        <v>65</v>
      </c>
      <c r="G188" s="16">
        <v>1</v>
      </c>
      <c r="H188" s="17" t="s">
        <v>92</v>
      </c>
      <c r="I188" s="25" t="s">
        <v>83</v>
      </c>
      <c r="J188" s="18">
        <v>168.07</v>
      </c>
      <c r="K188" s="18">
        <f t="shared" si="58"/>
        <v>168.07</v>
      </c>
      <c r="L188" s="21"/>
      <c r="M188" s="21"/>
    </row>
    <row r="189" spans="2:14" ht="16.5" customHeight="1" x14ac:dyDescent="0.3">
      <c r="B189" s="7" t="str">
        <f t="shared" si="57"/>
        <v>Q-47</v>
      </c>
      <c r="C189" s="19" t="s">
        <v>81</v>
      </c>
      <c r="D189" s="31"/>
      <c r="E189" s="19" t="s">
        <v>81</v>
      </c>
      <c r="F189" s="9" t="s">
        <v>166</v>
      </c>
      <c r="G189" s="16">
        <v>1</v>
      </c>
      <c r="H189" s="17" t="s">
        <v>179</v>
      </c>
      <c r="I189" s="25" t="s">
        <v>138</v>
      </c>
      <c r="J189" s="18">
        <v>1841.18535</v>
      </c>
      <c r="K189" s="18">
        <f>G189*J189</f>
        <v>1841.18535</v>
      </c>
      <c r="L189" s="21"/>
      <c r="M189" s="21"/>
    </row>
    <row r="190" spans="2:14" ht="16.5" customHeight="1" x14ac:dyDescent="0.3">
      <c r="B190" s="7" t="str">
        <f t="shared" si="57"/>
        <v>Q-47</v>
      </c>
      <c r="C190" s="6"/>
      <c r="D190" s="73"/>
      <c r="E190" s="66"/>
      <c r="F190" s="67"/>
      <c r="G190" s="68"/>
      <c r="H190" s="69"/>
      <c r="I190" s="70"/>
      <c r="J190" s="74" t="s">
        <v>265</v>
      </c>
      <c r="K190" s="75">
        <f>ROUND(SUM(K182:K189),2)</f>
        <v>14539.02</v>
      </c>
      <c r="L190" s="21"/>
      <c r="M190" s="43">
        <f>K190</f>
        <v>14539.02</v>
      </c>
      <c r="N190" s="8"/>
    </row>
    <row r="191" spans="2:14" ht="16.5" customHeight="1" x14ac:dyDescent="0.3">
      <c r="B191" s="7" t="str">
        <f t="shared" si="57"/>
        <v>Q-47</v>
      </c>
      <c r="C191" s="6"/>
      <c r="D191" s="73"/>
      <c r="E191" s="67"/>
      <c r="F191" s="67"/>
      <c r="G191" s="68"/>
      <c r="H191" s="69"/>
      <c r="I191" s="70"/>
      <c r="J191" s="76" t="s">
        <v>167</v>
      </c>
      <c r="K191" s="77">
        <f>ROUND(K190*19%,2)</f>
        <v>2762.41</v>
      </c>
      <c r="L191" s="21"/>
      <c r="M191" s="21"/>
    </row>
    <row r="192" spans="2:14" x14ac:dyDescent="0.3">
      <c r="B192" s="7" t="str">
        <f>B191</f>
        <v>Q-47</v>
      </c>
      <c r="C192" s="6"/>
      <c r="D192" s="59"/>
      <c r="E192" s="67"/>
      <c r="F192" s="71"/>
      <c r="G192" s="71"/>
      <c r="H192" s="71"/>
      <c r="I192" s="70"/>
      <c r="J192" s="74" t="s">
        <v>168</v>
      </c>
      <c r="K192" s="75">
        <f>SUM(K190:K191)</f>
        <v>17301.43</v>
      </c>
      <c r="L192" s="21"/>
      <c r="M192" s="21"/>
      <c r="N192" s="30"/>
    </row>
    <row r="193" spans="2:13" x14ac:dyDescent="0.3">
      <c r="B193" s="7" t="str">
        <f>B192</f>
        <v>Q-47</v>
      </c>
      <c r="C193" s="6"/>
      <c r="D193" s="59"/>
      <c r="E193" s="67"/>
      <c r="F193" s="71"/>
      <c r="G193" s="71"/>
      <c r="H193" s="71"/>
      <c r="I193" s="70"/>
      <c r="J193" s="76" t="s">
        <v>10</v>
      </c>
      <c r="K193" s="77">
        <f>ROUND(K192*21%,2)</f>
        <v>3633.3</v>
      </c>
      <c r="L193" s="21"/>
      <c r="M193" s="21"/>
    </row>
    <row r="194" spans="2:13" x14ac:dyDescent="0.3">
      <c r="B194" s="7" t="str">
        <f>B193</f>
        <v>Q-47</v>
      </c>
      <c r="C194" s="6"/>
      <c r="D194" s="59"/>
      <c r="E194" s="67"/>
      <c r="F194" s="71"/>
      <c r="G194" s="71"/>
      <c r="H194" s="71"/>
      <c r="I194" s="70"/>
      <c r="J194" s="74" t="s">
        <v>0</v>
      </c>
      <c r="K194" s="75">
        <f>SUM(K192:K193)</f>
        <v>20934.73</v>
      </c>
      <c r="L194" s="21"/>
      <c r="M194" s="21"/>
    </row>
    <row r="195" spans="2:13" x14ac:dyDescent="0.3">
      <c r="B195" s="8"/>
      <c r="D195" s="59"/>
      <c r="E195" s="71"/>
      <c r="F195" s="71"/>
      <c r="G195" s="71"/>
      <c r="H195" s="71"/>
      <c r="I195" s="70"/>
      <c r="J195" s="71"/>
      <c r="K195" s="71"/>
      <c r="L195" s="21"/>
      <c r="M195" s="21"/>
    </row>
    <row r="196" spans="2:13" ht="16.5" customHeight="1" x14ac:dyDescent="0.3">
      <c r="B196" s="7" t="s">
        <v>41</v>
      </c>
      <c r="C196" s="3" t="s">
        <v>17</v>
      </c>
      <c r="E196" s="82">
        <v>43</v>
      </c>
      <c r="F196" s="9" t="s">
        <v>57</v>
      </c>
      <c r="G196" s="16">
        <v>1</v>
      </c>
      <c r="H196" s="17" t="s">
        <v>92</v>
      </c>
      <c r="I196" s="25" t="s">
        <v>5</v>
      </c>
      <c r="J196" s="18">
        <v>630.25</v>
      </c>
      <c r="K196" s="18">
        <f t="shared" ref="K196:K206" si="59">G196*J196</f>
        <v>630.25</v>
      </c>
      <c r="L196" s="21"/>
      <c r="M196" s="21"/>
    </row>
    <row r="197" spans="2:13" ht="16.5" customHeight="1" x14ac:dyDescent="0.3">
      <c r="B197" s="7" t="s">
        <v>41</v>
      </c>
      <c r="C197" s="1" t="s">
        <v>8</v>
      </c>
      <c r="E197" s="82">
        <v>44</v>
      </c>
      <c r="F197" s="9" t="s">
        <v>70</v>
      </c>
      <c r="G197" s="16">
        <v>1</v>
      </c>
      <c r="H197" s="17" t="s">
        <v>92</v>
      </c>
      <c r="I197" s="25" t="s">
        <v>234</v>
      </c>
      <c r="J197" s="18">
        <v>148.97999999999999</v>
      </c>
      <c r="K197" s="18">
        <f t="shared" si="59"/>
        <v>148.97999999999999</v>
      </c>
      <c r="L197" s="21"/>
      <c r="M197" s="21"/>
    </row>
    <row r="198" spans="2:13" ht="16.5" customHeight="1" x14ac:dyDescent="0.3">
      <c r="B198" s="7" t="s">
        <v>41</v>
      </c>
      <c r="C198" s="1" t="s">
        <v>8</v>
      </c>
      <c r="E198" s="28">
        <v>44</v>
      </c>
      <c r="F198" s="87" t="s">
        <v>137</v>
      </c>
      <c r="G198" s="16">
        <v>20</v>
      </c>
      <c r="H198" s="17" t="s">
        <v>92</v>
      </c>
      <c r="I198" s="25" t="s">
        <v>98</v>
      </c>
      <c r="J198" s="18">
        <v>125.67</v>
      </c>
      <c r="K198" s="18">
        <f t="shared" ref="K198:K199" si="60">G198*J198</f>
        <v>2513.4</v>
      </c>
      <c r="L198" s="21"/>
      <c r="M198" s="21"/>
    </row>
    <row r="199" spans="2:13" ht="16.5" customHeight="1" x14ac:dyDescent="0.3">
      <c r="B199" s="7" t="s">
        <v>41</v>
      </c>
      <c r="C199" s="1" t="s">
        <v>8</v>
      </c>
      <c r="E199" s="28">
        <v>44</v>
      </c>
      <c r="F199" s="9" t="s">
        <v>110</v>
      </c>
      <c r="G199" s="16">
        <v>140</v>
      </c>
      <c r="H199" s="17" t="s">
        <v>93</v>
      </c>
      <c r="I199" s="25" t="s">
        <v>96</v>
      </c>
      <c r="J199" s="18">
        <v>6.95</v>
      </c>
      <c r="K199" s="18">
        <f t="shared" si="60"/>
        <v>973</v>
      </c>
      <c r="L199" s="21"/>
      <c r="M199" s="21"/>
    </row>
    <row r="200" spans="2:13" ht="16.5" customHeight="1" x14ac:dyDescent="0.3">
      <c r="B200" s="7" t="s">
        <v>41</v>
      </c>
      <c r="C200" s="1" t="s">
        <v>8</v>
      </c>
      <c r="E200" s="28">
        <v>44</v>
      </c>
      <c r="F200" s="9" t="s">
        <v>111</v>
      </c>
      <c r="G200" s="16">
        <v>200</v>
      </c>
      <c r="H200" s="17" t="s">
        <v>93</v>
      </c>
      <c r="I200" s="25" t="s">
        <v>97</v>
      </c>
      <c r="J200" s="18">
        <v>10.24</v>
      </c>
      <c r="K200" s="18">
        <f t="shared" ref="K200" si="61">G200*J200</f>
        <v>2048</v>
      </c>
      <c r="L200" s="21"/>
      <c r="M200" s="21"/>
    </row>
    <row r="201" spans="2:13" ht="16.5" customHeight="1" x14ac:dyDescent="0.3">
      <c r="B201" s="7" t="s">
        <v>41</v>
      </c>
      <c r="C201" s="1" t="s">
        <v>8</v>
      </c>
      <c r="E201" s="82">
        <v>45</v>
      </c>
      <c r="F201" s="87" t="s">
        <v>90</v>
      </c>
      <c r="G201" s="16">
        <v>1</v>
      </c>
      <c r="H201" s="17" t="s">
        <v>92</v>
      </c>
      <c r="I201" s="25" t="s">
        <v>46</v>
      </c>
      <c r="J201" s="18">
        <v>397.06</v>
      </c>
      <c r="K201" s="18">
        <f t="shared" si="59"/>
        <v>397.06</v>
      </c>
      <c r="L201" s="21"/>
      <c r="M201" s="21"/>
    </row>
    <row r="202" spans="2:13" ht="16.5" customHeight="1" x14ac:dyDescent="0.3">
      <c r="B202" s="7" t="s">
        <v>41</v>
      </c>
      <c r="C202" s="1" t="s">
        <v>47</v>
      </c>
      <c r="E202" s="82">
        <v>46</v>
      </c>
      <c r="F202" s="87" t="s">
        <v>137</v>
      </c>
      <c r="G202" s="16">
        <v>4</v>
      </c>
      <c r="H202" s="17" t="s">
        <v>92</v>
      </c>
      <c r="I202" s="25" t="s">
        <v>98</v>
      </c>
      <c r="J202" s="18">
        <v>125.67</v>
      </c>
      <c r="K202" s="18">
        <f t="shared" si="59"/>
        <v>502.68</v>
      </c>
      <c r="L202" s="21"/>
      <c r="M202" s="21"/>
    </row>
    <row r="203" spans="2:13" ht="16.5" customHeight="1" x14ac:dyDescent="0.3">
      <c r="B203" s="7" t="s">
        <v>41</v>
      </c>
      <c r="C203" s="1" t="s">
        <v>47</v>
      </c>
      <c r="E203" s="28">
        <v>46</v>
      </c>
      <c r="F203" s="39" t="s">
        <v>123</v>
      </c>
      <c r="G203" s="16">
        <v>20</v>
      </c>
      <c r="H203" s="17" t="s">
        <v>93</v>
      </c>
      <c r="I203" s="25" t="s">
        <v>251</v>
      </c>
      <c r="J203" s="18">
        <v>6.4</v>
      </c>
      <c r="K203" s="18">
        <f t="shared" si="59"/>
        <v>128</v>
      </c>
      <c r="L203" s="21"/>
      <c r="M203" s="21"/>
    </row>
    <row r="204" spans="2:13" ht="33" x14ac:dyDescent="0.3">
      <c r="B204" s="7" t="s">
        <v>41</v>
      </c>
      <c r="C204" s="3" t="s">
        <v>24</v>
      </c>
      <c r="E204" s="82">
        <v>47</v>
      </c>
      <c r="F204" s="86" t="s">
        <v>130</v>
      </c>
      <c r="G204" s="16">
        <v>60</v>
      </c>
      <c r="H204" s="17" t="s">
        <v>93</v>
      </c>
      <c r="I204" s="25" t="s">
        <v>255</v>
      </c>
      <c r="J204" s="18">
        <v>82.72</v>
      </c>
      <c r="K204" s="18">
        <f t="shared" si="59"/>
        <v>4963.2</v>
      </c>
      <c r="L204" s="21"/>
      <c r="M204" s="21"/>
    </row>
    <row r="205" spans="2:13" ht="16.5" customHeight="1" x14ac:dyDescent="0.3">
      <c r="B205" s="7" t="s">
        <v>41</v>
      </c>
      <c r="C205" s="3" t="s">
        <v>24</v>
      </c>
      <c r="E205" s="28">
        <v>47</v>
      </c>
      <c r="F205" s="87" t="s">
        <v>137</v>
      </c>
      <c r="G205" s="16">
        <v>16</v>
      </c>
      <c r="H205" s="17" t="s">
        <v>92</v>
      </c>
      <c r="I205" s="25" t="s">
        <v>98</v>
      </c>
      <c r="J205" s="18">
        <v>125.67</v>
      </c>
      <c r="K205" s="18">
        <f t="shared" si="59"/>
        <v>2010.72</v>
      </c>
      <c r="L205" s="21"/>
      <c r="M205" s="21"/>
    </row>
    <row r="206" spans="2:13" ht="16.5" customHeight="1" x14ac:dyDescent="0.3">
      <c r="B206" s="7" t="s">
        <v>41</v>
      </c>
      <c r="C206" s="3" t="s">
        <v>24</v>
      </c>
      <c r="E206" s="28">
        <v>47</v>
      </c>
      <c r="F206" s="9" t="s">
        <v>110</v>
      </c>
      <c r="G206" s="16">
        <v>200</v>
      </c>
      <c r="H206" s="17" t="s">
        <v>93</v>
      </c>
      <c r="I206" s="25" t="s">
        <v>96</v>
      </c>
      <c r="J206" s="18">
        <v>6.95</v>
      </c>
      <c r="K206" s="18">
        <f t="shared" si="59"/>
        <v>1390</v>
      </c>
      <c r="L206" s="21"/>
      <c r="M206" s="21"/>
    </row>
    <row r="207" spans="2:13" ht="16.5" customHeight="1" x14ac:dyDescent="0.3">
      <c r="B207" s="7" t="str">
        <f t="shared" ref="B207" si="62">B206</f>
        <v>Q-50</v>
      </c>
      <c r="C207" s="19" t="s">
        <v>81</v>
      </c>
      <c r="D207" s="31"/>
      <c r="E207" s="19" t="s">
        <v>81</v>
      </c>
      <c r="F207" s="9" t="s">
        <v>64</v>
      </c>
      <c r="G207" s="16">
        <v>1</v>
      </c>
      <c r="H207" s="17" t="s">
        <v>92</v>
      </c>
      <c r="I207" s="25" t="s">
        <v>82</v>
      </c>
      <c r="J207" s="18">
        <v>252.1</v>
      </c>
      <c r="K207" s="18">
        <f>G207*J207</f>
        <v>252.1</v>
      </c>
      <c r="L207" s="21"/>
      <c r="M207" s="21"/>
    </row>
    <row r="208" spans="2:13" ht="16.5" customHeight="1" x14ac:dyDescent="0.3">
      <c r="B208" s="7" t="str">
        <f t="shared" ref="B208:B213" si="63">B207</f>
        <v>Q-50</v>
      </c>
      <c r="C208" s="19" t="s">
        <v>81</v>
      </c>
      <c r="D208" s="31"/>
      <c r="E208" s="19" t="s">
        <v>81</v>
      </c>
      <c r="F208" s="9" t="s">
        <v>164</v>
      </c>
      <c r="G208" s="16">
        <v>1</v>
      </c>
      <c r="H208" s="17" t="s">
        <v>92</v>
      </c>
      <c r="I208" s="25" t="s">
        <v>250</v>
      </c>
      <c r="J208" s="18">
        <v>651.75</v>
      </c>
      <c r="K208" s="18">
        <f t="shared" ref="K208:K210" si="64">G208*J208</f>
        <v>651.75</v>
      </c>
      <c r="L208" s="21"/>
      <c r="M208" s="21"/>
    </row>
    <row r="209" spans="2:14" ht="16.5" customHeight="1" x14ac:dyDescent="0.3">
      <c r="B209" s="7" t="str">
        <f t="shared" si="63"/>
        <v>Q-50</v>
      </c>
      <c r="C209" s="19" t="s">
        <v>81</v>
      </c>
      <c r="D209" s="31"/>
      <c r="E209" s="19" t="s">
        <v>81</v>
      </c>
      <c r="F209" s="9" t="s">
        <v>79</v>
      </c>
      <c r="G209" s="16">
        <v>1</v>
      </c>
      <c r="H209" s="17" t="s">
        <v>92</v>
      </c>
      <c r="I209" s="25" t="s">
        <v>231</v>
      </c>
      <c r="J209" s="18">
        <v>1171.01</v>
      </c>
      <c r="K209" s="18">
        <f t="shared" si="64"/>
        <v>1171.01</v>
      </c>
      <c r="L209" s="21"/>
      <c r="M209" s="21"/>
    </row>
    <row r="210" spans="2:14" ht="16.5" customHeight="1" x14ac:dyDescent="0.3">
      <c r="B210" s="7" t="str">
        <f t="shared" si="63"/>
        <v>Q-50</v>
      </c>
      <c r="C210" s="19" t="s">
        <v>81</v>
      </c>
      <c r="D210" s="31"/>
      <c r="E210" s="19" t="s">
        <v>81</v>
      </c>
      <c r="F210" s="9" t="s">
        <v>65</v>
      </c>
      <c r="G210" s="16">
        <v>1</v>
      </c>
      <c r="H210" s="17" t="s">
        <v>92</v>
      </c>
      <c r="I210" s="25" t="s">
        <v>83</v>
      </c>
      <c r="J210" s="18">
        <v>168.07</v>
      </c>
      <c r="K210" s="18">
        <f t="shared" si="64"/>
        <v>168.07</v>
      </c>
      <c r="L210" s="21"/>
      <c r="M210" s="21"/>
    </row>
    <row r="211" spans="2:14" ht="16.5" customHeight="1" x14ac:dyDescent="0.3">
      <c r="B211" s="7" t="str">
        <f t="shared" si="63"/>
        <v>Q-50</v>
      </c>
      <c r="C211" s="19" t="s">
        <v>81</v>
      </c>
      <c r="D211" s="31"/>
      <c r="E211" s="19" t="s">
        <v>81</v>
      </c>
      <c r="F211" s="9" t="s">
        <v>166</v>
      </c>
      <c r="G211" s="16">
        <v>1</v>
      </c>
      <c r="H211" s="17" t="s">
        <v>179</v>
      </c>
      <c r="I211" s="25" t="s">
        <v>138</v>
      </c>
      <c r="J211" s="18">
        <v>2602.4918999999995</v>
      </c>
      <c r="K211" s="18">
        <f>G211*J211</f>
        <v>2602.4918999999995</v>
      </c>
      <c r="L211" s="21"/>
      <c r="M211" s="21"/>
    </row>
    <row r="212" spans="2:14" ht="16.5" customHeight="1" x14ac:dyDescent="0.3">
      <c r="B212" s="7" t="str">
        <f t="shared" si="63"/>
        <v>Q-50</v>
      </c>
      <c r="C212" s="6"/>
      <c r="D212" s="73"/>
      <c r="E212" s="66"/>
      <c r="F212" s="67"/>
      <c r="G212" s="68"/>
      <c r="H212" s="69"/>
      <c r="I212" s="70"/>
      <c r="J212" s="74" t="s">
        <v>265</v>
      </c>
      <c r="K212" s="75">
        <f>ROUND(SUM(K196:K211),2)</f>
        <v>20550.71</v>
      </c>
      <c r="L212" s="21"/>
      <c r="M212" s="43">
        <f>K212</f>
        <v>20550.71</v>
      </c>
      <c r="N212" s="8"/>
    </row>
    <row r="213" spans="2:14" ht="16.5" customHeight="1" x14ac:dyDescent="0.3">
      <c r="B213" s="7" t="str">
        <f t="shared" si="63"/>
        <v>Q-50</v>
      </c>
      <c r="C213" s="6"/>
      <c r="D213" s="73"/>
      <c r="E213" s="67"/>
      <c r="F213" s="67"/>
      <c r="G213" s="68"/>
      <c r="H213" s="69"/>
      <c r="I213" s="70"/>
      <c r="J213" s="76" t="s">
        <v>167</v>
      </c>
      <c r="K213" s="77">
        <f>ROUND(K212*19%,2)</f>
        <v>3904.63</v>
      </c>
      <c r="L213" s="21"/>
      <c r="M213" s="21"/>
    </row>
    <row r="214" spans="2:14" x14ac:dyDescent="0.3">
      <c r="B214" s="7" t="str">
        <f>B213</f>
        <v>Q-50</v>
      </c>
      <c r="C214" s="6"/>
      <c r="D214" s="59"/>
      <c r="E214" s="67"/>
      <c r="F214" s="71"/>
      <c r="G214" s="71"/>
      <c r="H214" s="71"/>
      <c r="I214" s="70"/>
      <c r="J214" s="74" t="s">
        <v>168</v>
      </c>
      <c r="K214" s="75">
        <f>SUM(K212:K213)</f>
        <v>24455.34</v>
      </c>
      <c r="L214" s="21"/>
      <c r="M214" s="21"/>
      <c r="N214" s="30"/>
    </row>
    <row r="215" spans="2:14" x14ac:dyDescent="0.3">
      <c r="B215" s="7" t="str">
        <f>B214</f>
        <v>Q-50</v>
      </c>
      <c r="C215" s="6"/>
      <c r="D215" s="59"/>
      <c r="E215" s="67"/>
      <c r="F215" s="71"/>
      <c r="G215" s="71"/>
      <c r="H215" s="71"/>
      <c r="I215" s="70"/>
      <c r="J215" s="76" t="s">
        <v>10</v>
      </c>
      <c r="K215" s="77">
        <f>ROUND(K214*21%,2)</f>
        <v>5135.62</v>
      </c>
      <c r="L215" s="21"/>
      <c r="M215" s="21"/>
    </row>
    <row r="216" spans="2:14" x14ac:dyDescent="0.3">
      <c r="B216" s="7" t="str">
        <f>B215</f>
        <v>Q-50</v>
      </c>
      <c r="C216" s="6"/>
      <c r="D216" s="59"/>
      <c r="E216" s="67"/>
      <c r="F216" s="71"/>
      <c r="G216" s="71"/>
      <c r="H216" s="71"/>
      <c r="I216" s="70"/>
      <c r="J216" s="74" t="s">
        <v>0</v>
      </c>
      <c r="K216" s="75">
        <f>SUM(K214:K215)</f>
        <v>29590.959999999999</v>
      </c>
      <c r="L216" s="21"/>
      <c r="M216" s="21"/>
    </row>
    <row r="217" spans="2:14" x14ac:dyDescent="0.3">
      <c r="B217" s="8"/>
      <c r="D217" s="59"/>
      <c r="E217" s="71"/>
      <c r="F217" s="71"/>
      <c r="G217" s="71"/>
      <c r="H217" s="71"/>
      <c r="I217" s="70"/>
      <c r="J217" s="71"/>
      <c r="K217" s="71"/>
      <c r="L217" s="21"/>
      <c r="M217" s="21"/>
    </row>
    <row r="218" spans="2:14" ht="16.5" customHeight="1" x14ac:dyDescent="0.3">
      <c r="B218" s="7" t="s">
        <v>42</v>
      </c>
      <c r="C218" s="3" t="s">
        <v>17</v>
      </c>
      <c r="E218" s="82">
        <v>48</v>
      </c>
      <c r="F218" s="9" t="s">
        <v>57</v>
      </c>
      <c r="G218" s="16">
        <v>1</v>
      </c>
      <c r="H218" s="17" t="s">
        <v>92</v>
      </c>
      <c r="I218" s="25" t="s">
        <v>5</v>
      </c>
      <c r="J218" s="18">
        <v>630.25</v>
      </c>
      <c r="K218" s="18">
        <f t="shared" ref="K218:K224" si="65">G218*J218</f>
        <v>630.25</v>
      </c>
      <c r="L218" s="21"/>
      <c r="M218" s="21"/>
    </row>
    <row r="219" spans="2:14" ht="16.5" customHeight="1" x14ac:dyDescent="0.3">
      <c r="B219" s="7" t="s">
        <v>42</v>
      </c>
      <c r="C219" s="1" t="s">
        <v>38</v>
      </c>
      <c r="E219" s="82">
        <v>49</v>
      </c>
      <c r="F219" s="9" t="s">
        <v>107</v>
      </c>
      <c r="G219" s="16">
        <v>3</v>
      </c>
      <c r="H219" s="17" t="s">
        <v>92</v>
      </c>
      <c r="I219" s="25" t="s">
        <v>88</v>
      </c>
      <c r="J219" s="18">
        <v>13.09</v>
      </c>
      <c r="K219" s="18">
        <f t="shared" si="65"/>
        <v>39.269999999999996</v>
      </c>
      <c r="L219" s="21"/>
      <c r="M219" s="21"/>
    </row>
    <row r="220" spans="2:14" ht="16.5" customHeight="1" x14ac:dyDescent="0.3">
      <c r="B220" s="7" t="s">
        <v>42</v>
      </c>
      <c r="C220" s="5" t="s">
        <v>13</v>
      </c>
      <c r="E220" s="82">
        <v>50</v>
      </c>
      <c r="F220" s="9" t="s">
        <v>77</v>
      </c>
      <c r="G220" s="16">
        <v>1</v>
      </c>
      <c r="H220" s="17" t="s">
        <v>92</v>
      </c>
      <c r="I220" s="25" t="s">
        <v>11</v>
      </c>
      <c r="J220" s="18">
        <v>166.4</v>
      </c>
      <c r="K220" s="18">
        <f t="shared" si="65"/>
        <v>166.4</v>
      </c>
      <c r="L220" s="21"/>
      <c r="M220" s="21"/>
    </row>
    <row r="221" spans="2:14" ht="16.5" customHeight="1" x14ac:dyDescent="0.3">
      <c r="B221" s="7" t="s">
        <v>42</v>
      </c>
      <c r="C221" s="3" t="s">
        <v>13</v>
      </c>
      <c r="E221" s="82">
        <v>51</v>
      </c>
      <c r="F221" s="9" t="s">
        <v>129</v>
      </c>
      <c r="G221" s="16">
        <v>1</v>
      </c>
      <c r="H221" s="17" t="s">
        <v>94</v>
      </c>
      <c r="I221" s="25" t="s">
        <v>99</v>
      </c>
      <c r="J221" s="18">
        <v>47.51</v>
      </c>
      <c r="K221" s="18">
        <f t="shared" si="65"/>
        <v>47.51</v>
      </c>
      <c r="L221" s="21"/>
      <c r="M221" s="21"/>
    </row>
    <row r="222" spans="2:14" ht="16.5" customHeight="1" x14ac:dyDescent="0.3">
      <c r="B222" s="7" t="s">
        <v>42</v>
      </c>
      <c r="C222" s="3" t="s">
        <v>13</v>
      </c>
      <c r="E222" s="28">
        <v>51</v>
      </c>
      <c r="F222" s="9" t="s">
        <v>124</v>
      </c>
      <c r="G222" s="16">
        <v>1</v>
      </c>
      <c r="H222" s="17" t="s">
        <v>92</v>
      </c>
      <c r="I222" s="25" t="s">
        <v>12</v>
      </c>
      <c r="J222" s="18">
        <v>34.03</v>
      </c>
      <c r="K222" s="18">
        <f t="shared" si="65"/>
        <v>34.03</v>
      </c>
      <c r="L222" s="21"/>
      <c r="M222" s="21"/>
    </row>
    <row r="223" spans="2:14" ht="16.5" customHeight="1" x14ac:dyDescent="0.3">
      <c r="B223" s="7" t="s">
        <v>42</v>
      </c>
      <c r="C223" s="3" t="s">
        <v>48</v>
      </c>
      <c r="E223" s="28" t="s">
        <v>307</v>
      </c>
      <c r="F223" s="39" t="s">
        <v>123</v>
      </c>
      <c r="G223" s="16">
        <v>3</v>
      </c>
      <c r="H223" s="17" t="s">
        <v>93</v>
      </c>
      <c r="I223" s="25" t="s">
        <v>251</v>
      </c>
      <c r="J223" s="18">
        <v>6.4</v>
      </c>
      <c r="K223" s="18">
        <f t="shared" si="65"/>
        <v>19.200000000000003</v>
      </c>
      <c r="L223" s="21"/>
      <c r="M223" s="21"/>
    </row>
    <row r="224" spans="2:14" ht="16.5" customHeight="1" x14ac:dyDescent="0.3">
      <c r="B224" s="7" t="s">
        <v>42</v>
      </c>
      <c r="C224" s="3" t="s">
        <v>48</v>
      </c>
      <c r="E224" s="28" t="s">
        <v>307</v>
      </c>
      <c r="F224" s="9" t="s">
        <v>129</v>
      </c>
      <c r="G224" s="16">
        <v>2</v>
      </c>
      <c r="H224" s="17" t="s">
        <v>94</v>
      </c>
      <c r="I224" s="25" t="s">
        <v>99</v>
      </c>
      <c r="J224" s="18">
        <v>47.51</v>
      </c>
      <c r="K224" s="18">
        <f t="shared" si="65"/>
        <v>95.02</v>
      </c>
      <c r="L224" s="21"/>
      <c r="M224" s="21"/>
    </row>
    <row r="225" spans="2:14" ht="16.5" customHeight="1" x14ac:dyDescent="0.3">
      <c r="B225" s="7" t="s">
        <v>42</v>
      </c>
      <c r="C225" s="3" t="s">
        <v>48</v>
      </c>
      <c r="E225" s="28" t="s">
        <v>307</v>
      </c>
      <c r="F225" s="9" t="s">
        <v>124</v>
      </c>
      <c r="G225" s="41">
        <v>0.5</v>
      </c>
      <c r="H225" s="17" t="s">
        <v>92</v>
      </c>
      <c r="I225" s="25" t="s">
        <v>12</v>
      </c>
      <c r="J225" s="18">
        <v>34.03</v>
      </c>
      <c r="K225" s="18">
        <f t="shared" ref="K225" si="66">G225*J225</f>
        <v>17.015000000000001</v>
      </c>
      <c r="L225" s="21"/>
      <c r="M225" s="21"/>
    </row>
    <row r="226" spans="2:14" ht="16.5" customHeight="1" x14ac:dyDescent="0.3">
      <c r="B226" s="7" t="str">
        <f>B225</f>
        <v>Q-54</v>
      </c>
      <c r="C226" s="19" t="s">
        <v>81</v>
      </c>
      <c r="D226" s="31"/>
      <c r="E226" s="19" t="s">
        <v>81</v>
      </c>
      <c r="F226" s="9" t="s">
        <v>64</v>
      </c>
      <c r="G226" s="16">
        <v>1</v>
      </c>
      <c r="H226" s="17" t="s">
        <v>92</v>
      </c>
      <c r="I226" s="25" t="s">
        <v>82</v>
      </c>
      <c r="J226" s="18">
        <v>252.1</v>
      </c>
      <c r="K226" s="18">
        <f>G226*J226</f>
        <v>252.1</v>
      </c>
      <c r="L226" s="21"/>
      <c r="M226" s="21"/>
    </row>
    <row r="227" spans="2:14" ht="16.5" customHeight="1" x14ac:dyDescent="0.3">
      <c r="B227" s="7" t="str">
        <f t="shared" ref="B227:B232" si="67">B226</f>
        <v>Q-54</v>
      </c>
      <c r="C227" s="19" t="s">
        <v>81</v>
      </c>
      <c r="D227" s="31"/>
      <c r="E227" s="19" t="s">
        <v>81</v>
      </c>
      <c r="F227" s="9" t="s">
        <v>164</v>
      </c>
      <c r="G227" s="16">
        <v>1</v>
      </c>
      <c r="H227" s="17" t="s">
        <v>92</v>
      </c>
      <c r="I227" s="25" t="s">
        <v>250</v>
      </c>
      <c r="J227" s="18">
        <v>651.75</v>
      </c>
      <c r="K227" s="18">
        <f t="shared" ref="K227:K229" si="68">G227*J227</f>
        <v>651.75</v>
      </c>
      <c r="L227" s="21"/>
      <c r="M227" s="21"/>
    </row>
    <row r="228" spans="2:14" ht="16.5" customHeight="1" x14ac:dyDescent="0.3">
      <c r="B228" s="7" t="str">
        <f t="shared" si="67"/>
        <v>Q-54</v>
      </c>
      <c r="C228" s="19" t="s">
        <v>81</v>
      </c>
      <c r="D228" s="31"/>
      <c r="E228" s="19" t="s">
        <v>81</v>
      </c>
      <c r="F228" s="9" t="s">
        <v>79</v>
      </c>
      <c r="G228" s="16">
        <v>1</v>
      </c>
      <c r="H228" s="17" t="s">
        <v>92</v>
      </c>
      <c r="I228" s="25" t="s">
        <v>231</v>
      </c>
      <c r="J228" s="18">
        <v>1171.01</v>
      </c>
      <c r="K228" s="18">
        <f t="shared" si="68"/>
        <v>1171.01</v>
      </c>
      <c r="L228" s="21"/>
      <c r="M228" s="21"/>
    </row>
    <row r="229" spans="2:14" ht="16.5" customHeight="1" x14ac:dyDescent="0.3">
      <c r="B229" s="7" t="str">
        <f t="shared" si="67"/>
        <v>Q-54</v>
      </c>
      <c r="C229" s="19" t="s">
        <v>81</v>
      </c>
      <c r="D229" s="31"/>
      <c r="E229" s="19" t="s">
        <v>81</v>
      </c>
      <c r="F229" s="9" t="s">
        <v>65</v>
      </c>
      <c r="G229" s="16">
        <v>1</v>
      </c>
      <c r="H229" s="17" t="s">
        <v>92</v>
      </c>
      <c r="I229" s="25" t="s">
        <v>83</v>
      </c>
      <c r="J229" s="18">
        <v>168.07</v>
      </c>
      <c r="K229" s="18">
        <f t="shared" si="68"/>
        <v>168.07</v>
      </c>
      <c r="L229" s="21"/>
      <c r="M229" s="21"/>
    </row>
    <row r="230" spans="2:14" ht="16.5" customHeight="1" x14ac:dyDescent="0.3">
      <c r="B230" s="7" t="str">
        <f t="shared" si="67"/>
        <v>Q-54</v>
      </c>
      <c r="C230" s="19" t="s">
        <v>81</v>
      </c>
      <c r="D230" s="31"/>
      <c r="E230" s="19" t="s">
        <v>81</v>
      </c>
      <c r="F230" s="9" t="s">
        <v>166</v>
      </c>
      <c r="G230" s="16">
        <v>1</v>
      </c>
      <c r="H230" s="17" t="s">
        <v>179</v>
      </c>
      <c r="I230" s="25" t="s">
        <v>138</v>
      </c>
      <c r="J230" s="18">
        <v>477.28562500000004</v>
      </c>
      <c r="K230" s="18">
        <f>G230*J230</f>
        <v>477.28562500000004</v>
      </c>
      <c r="L230" s="21"/>
      <c r="M230" s="21"/>
    </row>
    <row r="231" spans="2:14" ht="16.5" customHeight="1" x14ac:dyDescent="0.3">
      <c r="B231" s="7" t="str">
        <f t="shared" si="67"/>
        <v>Q-54</v>
      </c>
      <c r="C231" s="6"/>
      <c r="D231" s="73"/>
      <c r="E231" s="66"/>
      <c r="F231" s="67"/>
      <c r="G231" s="68"/>
      <c r="H231" s="69"/>
      <c r="I231" s="70"/>
      <c r="J231" s="74" t="s">
        <v>265</v>
      </c>
      <c r="K231" s="75">
        <f>ROUND(SUM(K218:K230),2)</f>
        <v>3768.91</v>
      </c>
      <c r="L231" s="21"/>
      <c r="M231" s="43">
        <f>K231</f>
        <v>3768.91</v>
      </c>
      <c r="N231" s="8"/>
    </row>
    <row r="232" spans="2:14" ht="16.5" customHeight="1" x14ac:dyDescent="0.3">
      <c r="B232" s="7" t="str">
        <f t="shared" si="67"/>
        <v>Q-54</v>
      </c>
      <c r="C232" s="6"/>
      <c r="D232" s="73"/>
      <c r="E232" s="67"/>
      <c r="F232" s="67"/>
      <c r="G232" s="68"/>
      <c r="H232" s="69"/>
      <c r="I232" s="70"/>
      <c r="J232" s="76" t="s">
        <v>167</v>
      </c>
      <c r="K232" s="77">
        <f>ROUND(K231*19%,2)</f>
        <v>716.09</v>
      </c>
      <c r="L232" s="21"/>
      <c r="M232" s="21"/>
      <c r="N232" s="30"/>
    </row>
    <row r="233" spans="2:14" x14ac:dyDescent="0.3">
      <c r="B233" s="7" t="str">
        <f>B232</f>
        <v>Q-54</v>
      </c>
      <c r="C233" s="6"/>
      <c r="D233" s="59"/>
      <c r="E233" s="67"/>
      <c r="F233" s="71"/>
      <c r="G233" s="71"/>
      <c r="H233" s="71"/>
      <c r="I233" s="70"/>
      <c r="J233" s="74" t="s">
        <v>168</v>
      </c>
      <c r="K233" s="75">
        <f>SUM(K231:K232)</f>
        <v>4485</v>
      </c>
      <c r="L233" s="21"/>
      <c r="M233" s="21"/>
      <c r="N233" s="30"/>
    </row>
    <row r="234" spans="2:14" x14ac:dyDescent="0.3">
      <c r="B234" s="7" t="str">
        <f>B233</f>
        <v>Q-54</v>
      </c>
      <c r="C234" s="6"/>
      <c r="D234" s="59"/>
      <c r="E234" s="67"/>
      <c r="F234" s="71"/>
      <c r="G234" s="71"/>
      <c r="H234" s="71"/>
      <c r="I234" s="70"/>
      <c r="J234" s="76" t="s">
        <v>10</v>
      </c>
      <c r="K234" s="77">
        <f>ROUND(K233*21%,2)</f>
        <v>941.85</v>
      </c>
      <c r="L234" s="21"/>
      <c r="M234" s="21"/>
    </row>
    <row r="235" spans="2:14" x14ac:dyDescent="0.3">
      <c r="B235" s="7" t="str">
        <f>B234</f>
        <v>Q-54</v>
      </c>
      <c r="C235" s="6"/>
      <c r="D235" s="59"/>
      <c r="E235" s="67"/>
      <c r="F235" s="71"/>
      <c r="G235" s="71"/>
      <c r="H235" s="71"/>
      <c r="I235" s="70"/>
      <c r="J235" s="74" t="s">
        <v>0</v>
      </c>
      <c r="K235" s="75">
        <f>SUM(K233:K234)</f>
        <v>5426.85</v>
      </c>
      <c r="L235" s="21"/>
      <c r="M235" s="21"/>
    </row>
    <row r="236" spans="2:14" x14ac:dyDescent="0.3">
      <c r="B236" s="8"/>
      <c r="D236" s="59"/>
      <c r="E236" s="71"/>
      <c r="F236" s="71"/>
      <c r="G236" s="71"/>
      <c r="H236" s="71"/>
      <c r="I236" s="70"/>
      <c r="J236" s="71"/>
      <c r="K236" s="71"/>
      <c r="L236" s="21"/>
      <c r="M236" s="21"/>
    </row>
    <row r="237" spans="2:14" ht="16.5" customHeight="1" x14ac:dyDescent="0.3">
      <c r="B237" s="7" t="s">
        <v>43</v>
      </c>
      <c r="C237" s="1" t="s">
        <v>49</v>
      </c>
      <c r="E237" s="28">
        <v>54</v>
      </c>
      <c r="F237" s="9" t="s">
        <v>58</v>
      </c>
      <c r="G237" s="16">
        <v>1</v>
      </c>
      <c r="H237" s="17" t="s">
        <v>92</v>
      </c>
      <c r="I237" s="25" t="s">
        <v>60</v>
      </c>
      <c r="J237" s="18">
        <v>714.29</v>
      </c>
      <c r="K237" s="18">
        <f t="shared" ref="K237:K238" si="69">G237*J237</f>
        <v>714.29</v>
      </c>
      <c r="L237" s="21"/>
      <c r="M237" s="21"/>
    </row>
    <row r="238" spans="2:14" ht="16.5" customHeight="1" x14ac:dyDescent="0.3">
      <c r="B238" s="7" t="s">
        <v>43</v>
      </c>
      <c r="C238" s="1" t="s">
        <v>50</v>
      </c>
      <c r="E238" s="28">
        <v>55</v>
      </c>
      <c r="F238" s="9" t="s">
        <v>77</v>
      </c>
      <c r="G238" s="16">
        <v>1</v>
      </c>
      <c r="H238" s="17" t="s">
        <v>92</v>
      </c>
      <c r="I238" s="25" t="s">
        <v>11</v>
      </c>
      <c r="J238" s="18">
        <v>166.4</v>
      </c>
      <c r="K238" s="18">
        <f t="shared" si="69"/>
        <v>166.4</v>
      </c>
      <c r="L238" s="21"/>
      <c r="M238" s="21"/>
    </row>
    <row r="239" spans="2:14" ht="16.5" customHeight="1" x14ac:dyDescent="0.3">
      <c r="B239" s="7" t="s">
        <v>43</v>
      </c>
      <c r="C239" s="1" t="s">
        <v>19</v>
      </c>
      <c r="E239" s="84">
        <v>56</v>
      </c>
      <c r="F239" s="85" t="s">
        <v>108</v>
      </c>
      <c r="G239" s="16">
        <v>1</v>
      </c>
      <c r="H239" s="17" t="s">
        <v>92</v>
      </c>
      <c r="I239" s="25" t="s">
        <v>146</v>
      </c>
      <c r="J239" s="18">
        <v>143.1</v>
      </c>
      <c r="K239" s="18">
        <f t="shared" ref="K239" si="70">G239*J239</f>
        <v>143.1</v>
      </c>
      <c r="L239" s="21"/>
      <c r="M239" s="21"/>
    </row>
    <row r="240" spans="2:14" ht="16.5" customHeight="1" x14ac:dyDescent="0.3">
      <c r="B240" s="7" t="str">
        <f t="shared" ref="B240:B246" si="71">B239</f>
        <v>Q-55</v>
      </c>
      <c r="C240" s="19" t="s">
        <v>81</v>
      </c>
      <c r="D240" s="31"/>
      <c r="E240" s="19" t="s">
        <v>81</v>
      </c>
      <c r="F240" s="9" t="s">
        <v>64</v>
      </c>
      <c r="G240" s="16">
        <v>1</v>
      </c>
      <c r="H240" s="17" t="s">
        <v>92</v>
      </c>
      <c r="I240" s="25" t="s">
        <v>82</v>
      </c>
      <c r="J240" s="18">
        <v>252.1</v>
      </c>
      <c r="K240" s="18">
        <f>G240*J240</f>
        <v>252.1</v>
      </c>
      <c r="L240" s="21"/>
      <c r="M240" s="21"/>
    </row>
    <row r="241" spans="2:14" ht="16.5" customHeight="1" x14ac:dyDescent="0.3">
      <c r="B241" s="7" t="str">
        <f t="shared" si="71"/>
        <v>Q-55</v>
      </c>
      <c r="C241" s="19" t="s">
        <v>81</v>
      </c>
      <c r="D241" s="31"/>
      <c r="E241" s="19" t="s">
        <v>81</v>
      </c>
      <c r="F241" s="9" t="s">
        <v>164</v>
      </c>
      <c r="G241" s="16">
        <v>1</v>
      </c>
      <c r="H241" s="17" t="s">
        <v>92</v>
      </c>
      <c r="I241" s="25" t="s">
        <v>250</v>
      </c>
      <c r="J241" s="18">
        <v>651.75</v>
      </c>
      <c r="K241" s="18">
        <f t="shared" ref="K241:K243" si="72">G241*J241</f>
        <v>651.75</v>
      </c>
      <c r="L241" s="21"/>
      <c r="M241" s="21"/>
    </row>
    <row r="242" spans="2:14" ht="16.5" customHeight="1" x14ac:dyDescent="0.3">
      <c r="B242" s="7" t="str">
        <f t="shared" si="71"/>
        <v>Q-55</v>
      </c>
      <c r="C242" s="19" t="s">
        <v>81</v>
      </c>
      <c r="D242" s="31"/>
      <c r="E242" s="19" t="s">
        <v>81</v>
      </c>
      <c r="F242" s="9" t="s">
        <v>79</v>
      </c>
      <c r="G242" s="16">
        <v>1</v>
      </c>
      <c r="H242" s="17" t="s">
        <v>92</v>
      </c>
      <c r="I242" s="25" t="s">
        <v>231</v>
      </c>
      <c r="J242" s="18">
        <v>1171.01</v>
      </c>
      <c r="K242" s="18">
        <f t="shared" si="72"/>
        <v>1171.01</v>
      </c>
      <c r="L242" s="21"/>
      <c r="M242" s="21"/>
    </row>
    <row r="243" spans="2:14" ht="16.5" customHeight="1" x14ac:dyDescent="0.3">
      <c r="B243" s="7" t="str">
        <f t="shared" si="71"/>
        <v>Q-55</v>
      </c>
      <c r="C243" s="19" t="s">
        <v>81</v>
      </c>
      <c r="D243" s="31"/>
      <c r="E243" s="19" t="s">
        <v>81</v>
      </c>
      <c r="F243" s="9" t="s">
        <v>65</v>
      </c>
      <c r="G243" s="16">
        <v>1</v>
      </c>
      <c r="H243" s="17" t="s">
        <v>92</v>
      </c>
      <c r="I243" s="25" t="s">
        <v>83</v>
      </c>
      <c r="J243" s="18">
        <v>168.07</v>
      </c>
      <c r="K243" s="18">
        <f t="shared" si="72"/>
        <v>168.07</v>
      </c>
      <c r="L243" s="21"/>
      <c r="M243" s="21"/>
    </row>
    <row r="244" spans="2:14" ht="16.5" customHeight="1" x14ac:dyDescent="0.3">
      <c r="B244" s="7" t="str">
        <f t="shared" si="71"/>
        <v>Q-55</v>
      </c>
      <c r="C244" s="19" t="s">
        <v>81</v>
      </c>
      <c r="D244" s="31"/>
      <c r="E244" s="19" t="s">
        <v>81</v>
      </c>
      <c r="F244" s="9" t="s">
        <v>166</v>
      </c>
      <c r="G244" s="16">
        <v>1</v>
      </c>
      <c r="H244" s="17" t="s">
        <v>179</v>
      </c>
      <c r="I244" s="25" t="s">
        <v>138</v>
      </c>
      <c r="J244" s="18">
        <v>473.67439999999993</v>
      </c>
      <c r="K244" s="18">
        <f>G244*J244</f>
        <v>473.67439999999993</v>
      </c>
      <c r="L244" s="21"/>
      <c r="M244" s="21"/>
    </row>
    <row r="245" spans="2:14" ht="16.5" customHeight="1" x14ac:dyDescent="0.3">
      <c r="B245" s="7" t="str">
        <f t="shared" si="71"/>
        <v>Q-55</v>
      </c>
      <c r="C245" s="6"/>
      <c r="D245" s="73"/>
      <c r="E245" s="66"/>
      <c r="F245" s="67"/>
      <c r="G245" s="68"/>
      <c r="H245" s="69"/>
      <c r="I245" s="70"/>
      <c r="J245" s="74" t="s">
        <v>265</v>
      </c>
      <c r="K245" s="75">
        <f>ROUND(SUM(K237:K244),2)</f>
        <v>3740.39</v>
      </c>
      <c r="L245" s="21"/>
      <c r="M245" s="43">
        <f>K245</f>
        <v>3740.39</v>
      </c>
      <c r="N245" s="8"/>
    </row>
    <row r="246" spans="2:14" ht="16.5" customHeight="1" x14ac:dyDescent="0.3">
      <c r="B246" s="7" t="str">
        <f t="shared" si="71"/>
        <v>Q-55</v>
      </c>
      <c r="C246" s="6"/>
      <c r="D246" s="73"/>
      <c r="E246" s="67"/>
      <c r="F246" s="67"/>
      <c r="G246" s="68"/>
      <c r="H246" s="69"/>
      <c r="I246" s="70"/>
      <c r="J246" s="76" t="s">
        <v>167</v>
      </c>
      <c r="K246" s="77">
        <f>ROUND(K245*19%,2)</f>
        <v>710.67</v>
      </c>
      <c r="L246" s="21"/>
      <c r="M246" s="21"/>
    </row>
    <row r="247" spans="2:14" x14ac:dyDescent="0.3">
      <c r="B247" s="7" t="str">
        <f>B246</f>
        <v>Q-55</v>
      </c>
      <c r="C247" s="6"/>
      <c r="D247" s="59"/>
      <c r="E247" s="67"/>
      <c r="F247" s="71"/>
      <c r="G247" s="71"/>
      <c r="H247" s="71"/>
      <c r="I247" s="70"/>
      <c r="J247" s="74" t="s">
        <v>168</v>
      </c>
      <c r="K247" s="75">
        <f>SUM(K245:K246)</f>
        <v>4451.0599999999995</v>
      </c>
      <c r="L247" s="21"/>
      <c r="M247" s="21"/>
      <c r="N247" s="30"/>
    </row>
    <row r="248" spans="2:14" x14ac:dyDescent="0.3">
      <c r="B248" s="7" t="str">
        <f>B247</f>
        <v>Q-55</v>
      </c>
      <c r="C248" s="6"/>
      <c r="D248" s="59"/>
      <c r="E248" s="67"/>
      <c r="F248" s="71"/>
      <c r="G248" s="71"/>
      <c r="H248" s="71"/>
      <c r="I248" s="70"/>
      <c r="J248" s="76" t="s">
        <v>10</v>
      </c>
      <c r="K248" s="77">
        <f>ROUND(K247*21%,2)</f>
        <v>934.72</v>
      </c>
      <c r="L248" s="21"/>
      <c r="M248" s="21"/>
    </row>
    <row r="249" spans="2:14" x14ac:dyDescent="0.3">
      <c r="B249" s="7" t="str">
        <f>B248</f>
        <v>Q-55</v>
      </c>
      <c r="C249" s="6"/>
      <c r="D249" s="59"/>
      <c r="E249" s="67"/>
      <c r="F249" s="71"/>
      <c r="G249" s="71"/>
      <c r="H249" s="71"/>
      <c r="I249" s="70"/>
      <c r="J249" s="74" t="s">
        <v>0</v>
      </c>
      <c r="K249" s="75">
        <f>SUM(K247:K248)</f>
        <v>5385.78</v>
      </c>
      <c r="L249" s="21"/>
      <c r="M249" s="21"/>
    </row>
    <row r="250" spans="2:14" x14ac:dyDescent="0.3">
      <c r="B250" s="8"/>
      <c r="D250" s="59"/>
      <c r="E250" s="71"/>
      <c r="F250" s="71"/>
      <c r="G250" s="71"/>
      <c r="H250" s="71"/>
      <c r="I250" s="70"/>
      <c r="J250" s="71"/>
      <c r="K250" s="71"/>
      <c r="L250" s="21"/>
      <c r="M250" s="21"/>
    </row>
    <row r="251" spans="2:14" ht="16.5" customHeight="1" x14ac:dyDescent="0.3">
      <c r="B251" s="7" t="s">
        <v>44</v>
      </c>
      <c r="C251" s="1" t="s">
        <v>49</v>
      </c>
      <c r="D251" s="31"/>
      <c r="E251" s="28">
        <v>57</v>
      </c>
      <c r="F251" s="9" t="s">
        <v>58</v>
      </c>
      <c r="G251" s="16">
        <v>1</v>
      </c>
      <c r="H251" s="17" t="s">
        <v>92</v>
      </c>
      <c r="I251" s="25" t="s">
        <v>60</v>
      </c>
      <c r="J251" s="18">
        <v>714.29</v>
      </c>
      <c r="K251" s="18">
        <f t="shared" ref="K251:K252" si="73">G251*J251</f>
        <v>714.29</v>
      </c>
      <c r="L251" s="21"/>
      <c r="M251" s="21"/>
    </row>
    <row r="252" spans="2:14" ht="16.5" customHeight="1" x14ac:dyDescent="0.3">
      <c r="B252" s="7" t="s">
        <v>44</v>
      </c>
      <c r="C252" s="1" t="s">
        <v>50</v>
      </c>
      <c r="D252" s="31"/>
      <c r="E252" s="28">
        <v>58</v>
      </c>
      <c r="F252" s="9" t="s">
        <v>77</v>
      </c>
      <c r="G252" s="16">
        <v>1</v>
      </c>
      <c r="H252" s="17" t="s">
        <v>92</v>
      </c>
      <c r="I252" s="25" t="s">
        <v>11</v>
      </c>
      <c r="J252" s="18">
        <v>166.4</v>
      </c>
      <c r="K252" s="18">
        <f t="shared" si="73"/>
        <v>166.4</v>
      </c>
      <c r="L252" s="21"/>
      <c r="M252" s="21"/>
    </row>
    <row r="253" spans="2:14" ht="16.5" customHeight="1" x14ac:dyDescent="0.3">
      <c r="B253" s="7" t="s">
        <v>44</v>
      </c>
      <c r="C253" s="1" t="s">
        <v>19</v>
      </c>
      <c r="D253" s="31"/>
      <c r="E253" s="28">
        <v>59</v>
      </c>
      <c r="F253" s="85" t="s">
        <v>108</v>
      </c>
      <c r="G253" s="16">
        <v>1</v>
      </c>
      <c r="H253" s="17" t="s">
        <v>92</v>
      </c>
      <c r="I253" s="25" t="s">
        <v>146</v>
      </c>
      <c r="J253" s="18">
        <v>143.1</v>
      </c>
      <c r="K253" s="18">
        <f t="shared" ref="K253" si="74">G253*J253</f>
        <v>143.1</v>
      </c>
      <c r="L253" s="21"/>
      <c r="M253" s="21"/>
    </row>
    <row r="254" spans="2:14" ht="16.5" customHeight="1" x14ac:dyDescent="0.3">
      <c r="B254" s="7" t="s">
        <v>44</v>
      </c>
      <c r="C254" s="1" t="s">
        <v>20</v>
      </c>
      <c r="D254" s="31"/>
      <c r="E254" s="28">
        <v>60</v>
      </c>
      <c r="F254" s="51" t="s">
        <v>81</v>
      </c>
      <c r="G254" s="51" t="s">
        <v>81</v>
      </c>
      <c r="H254" s="51" t="s">
        <v>81</v>
      </c>
      <c r="I254" s="42" t="s">
        <v>149</v>
      </c>
      <c r="J254" s="51" t="s">
        <v>81</v>
      </c>
      <c r="K254" s="51" t="s">
        <v>81</v>
      </c>
      <c r="L254" s="21"/>
      <c r="M254" s="21"/>
    </row>
    <row r="255" spans="2:14" ht="16.5" customHeight="1" x14ac:dyDescent="0.3">
      <c r="B255" s="7" t="str">
        <f t="shared" ref="B255:B261" si="75">B254</f>
        <v>Q-56</v>
      </c>
      <c r="C255" s="19" t="s">
        <v>81</v>
      </c>
      <c r="D255" s="31"/>
      <c r="E255" s="19" t="s">
        <v>81</v>
      </c>
      <c r="F255" s="9" t="s">
        <v>64</v>
      </c>
      <c r="G255" s="16">
        <v>1</v>
      </c>
      <c r="H255" s="17" t="s">
        <v>92</v>
      </c>
      <c r="I255" s="25" t="s">
        <v>82</v>
      </c>
      <c r="J255" s="18">
        <v>252.1</v>
      </c>
      <c r="K255" s="18">
        <f>G255*J255</f>
        <v>252.1</v>
      </c>
      <c r="L255" s="21"/>
      <c r="M255" s="21"/>
    </row>
    <row r="256" spans="2:14" ht="16.5" customHeight="1" x14ac:dyDescent="0.3">
      <c r="B256" s="7" t="str">
        <f t="shared" si="75"/>
        <v>Q-56</v>
      </c>
      <c r="C256" s="19" t="s">
        <v>81</v>
      </c>
      <c r="D256" s="31"/>
      <c r="E256" s="19" t="s">
        <v>81</v>
      </c>
      <c r="F256" s="9" t="s">
        <v>164</v>
      </c>
      <c r="G256" s="16">
        <v>1</v>
      </c>
      <c r="H256" s="17" t="s">
        <v>92</v>
      </c>
      <c r="I256" s="25" t="s">
        <v>250</v>
      </c>
      <c r="J256" s="18">
        <v>651.75</v>
      </c>
      <c r="K256" s="18">
        <f t="shared" ref="K256:K258" si="76">G256*J256</f>
        <v>651.75</v>
      </c>
      <c r="L256" s="21"/>
      <c r="M256" s="21"/>
    </row>
    <row r="257" spans="2:15" ht="16.5" customHeight="1" x14ac:dyDescent="0.3">
      <c r="B257" s="7" t="str">
        <f t="shared" si="75"/>
        <v>Q-56</v>
      </c>
      <c r="C257" s="19" t="s">
        <v>81</v>
      </c>
      <c r="D257" s="31"/>
      <c r="E257" s="19" t="s">
        <v>81</v>
      </c>
      <c r="F257" s="9" t="s">
        <v>79</v>
      </c>
      <c r="G257" s="16">
        <v>1</v>
      </c>
      <c r="H257" s="17" t="s">
        <v>92</v>
      </c>
      <c r="I257" s="25" t="s">
        <v>231</v>
      </c>
      <c r="J257" s="18">
        <v>1171.01</v>
      </c>
      <c r="K257" s="18">
        <f t="shared" si="76"/>
        <v>1171.01</v>
      </c>
      <c r="L257" s="21"/>
      <c r="M257" s="21"/>
    </row>
    <row r="258" spans="2:15" ht="16.5" customHeight="1" x14ac:dyDescent="0.3">
      <c r="B258" s="7" t="str">
        <f t="shared" si="75"/>
        <v>Q-56</v>
      </c>
      <c r="C258" s="19" t="s">
        <v>81</v>
      </c>
      <c r="D258" s="31"/>
      <c r="E258" s="19" t="s">
        <v>81</v>
      </c>
      <c r="F258" s="9" t="s">
        <v>65</v>
      </c>
      <c r="G258" s="16">
        <v>1</v>
      </c>
      <c r="H258" s="17" t="s">
        <v>92</v>
      </c>
      <c r="I258" s="25" t="s">
        <v>83</v>
      </c>
      <c r="J258" s="18">
        <v>168.07</v>
      </c>
      <c r="K258" s="18">
        <f t="shared" si="76"/>
        <v>168.07</v>
      </c>
      <c r="L258" s="21"/>
      <c r="M258" s="21"/>
    </row>
    <row r="259" spans="2:15" ht="16.5" customHeight="1" x14ac:dyDescent="0.3">
      <c r="B259" s="7" t="str">
        <f t="shared" si="75"/>
        <v>Q-56</v>
      </c>
      <c r="C259" s="19" t="s">
        <v>81</v>
      </c>
      <c r="D259" s="31"/>
      <c r="E259" s="19" t="s">
        <v>81</v>
      </c>
      <c r="F259" s="9" t="s">
        <v>166</v>
      </c>
      <c r="G259" s="16">
        <v>1</v>
      </c>
      <c r="H259" s="17" t="s">
        <v>179</v>
      </c>
      <c r="I259" s="25" t="s">
        <v>138</v>
      </c>
      <c r="J259" s="18">
        <v>473.67439999999993</v>
      </c>
      <c r="K259" s="18">
        <f>G259*J259</f>
        <v>473.67439999999993</v>
      </c>
      <c r="L259" s="21"/>
      <c r="M259" s="21"/>
    </row>
    <row r="260" spans="2:15" ht="16.5" customHeight="1" x14ac:dyDescent="0.3">
      <c r="B260" s="7" t="str">
        <f t="shared" si="75"/>
        <v>Q-56</v>
      </c>
      <c r="C260" s="6"/>
      <c r="D260" s="73"/>
      <c r="E260" s="66"/>
      <c r="F260" s="67"/>
      <c r="G260" s="68"/>
      <c r="H260" s="69"/>
      <c r="I260" s="70"/>
      <c r="J260" s="74" t="s">
        <v>265</v>
      </c>
      <c r="K260" s="75">
        <f>ROUND(SUM(K251:K259),2)</f>
        <v>3740.39</v>
      </c>
      <c r="L260" s="21"/>
      <c r="M260" s="43">
        <f>K260</f>
        <v>3740.39</v>
      </c>
      <c r="N260" s="8"/>
    </row>
    <row r="261" spans="2:15" ht="16.5" customHeight="1" x14ac:dyDescent="0.3">
      <c r="B261" s="7" t="str">
        <f t="shared" si="75"/>
        <v>Q-56</v>
      </c>
      <c r="C261" s="6"/>
      <c r="D261" s="73"/>
      <c r="E261" s="67"/>
      <c r="F261" s="67"/>
      <c r="G261" s="68"/>
      <c r="H261" s="69"/>
      <c r="I261" s="70"/>
      <c r="J261" s="76" t="s">
        <v>167</v>
      </c>
      <c r="K261" s="77">
        <f>ROUND(K260*19%,2)</f>
        <v>710.67</v>
      </c>
      <c r="L261" s="21"/>
      <c r="M261" s="21"/>
    </row>
    <row r="262" spans="2:15" x14ac:dyDescent="0.3">
      <c r="B262" s="7" t="str">
        <f>B261</f>
        <v>Q-56</v>
      </c>
      <c r="C262" s="6"/>
      <c r="D262" s="59"/>
      <c r="E262" s="71"/>
      <c r="F262" s="71"/>
      <c r="G262" s="71"/>
      <c r="H262" s="71"/>
      <c r="I262" s="70"/>
      <c r="J262" s="74" t="s">
        <v>168</v>
      </c>
      <c r="K262" s="75">
        <f>SUM(K260:K261)</f>
        <v>4451.0599999999995</v>
      </c>
      <c r="L262" s="21"/>
      <c r="M262" s="21"/>
      <c r="N262" s="30"/>
    </row>
    <row r="263" spans="2:15" x14ac:dyDescent="0.3">
      <c r="B263" s="7" t="str">
        <f>B262</f>
        <v>Q-56</v>
      </c>
      <c r="C263" s="6"/>
      <c r="D263" s="59"/>
      <c r="E263" s="67"/>
      <c r="F263" s="71"/>
      <c r="G263" s="71"/>
      <c r="H263" s="71"/>
      <c r="I263" s="70"/>
      <c r="J263" s="76" t="s">
        <v>10</v>
      </c>
      <c r="K263" s="77">
        <f>ROUND(K262*21%,2)</f>
        <v>934.72</v>
      </c>
      <c r="L263" s="21"/>
      <c r="M263" s="21"/>
    </row>
    <row r="264" spans="2:15" x14ac:dyDescent="0.3">
      <c r="B264" s="7" t="s">
        <v>44</v>
      </c>
      <c r="C264" s="6"/>
      <c r="D264" s="59"/>
      <c r="E264" s="67"/>
      <c r="F264" s="71"/>
      <c r="G264" s="71"/>
      <c r="H264" s="71"/>
      <c r="I264" s="70"/>
      <c r="J264" s="74" t="s">
        <v>0</v>
      </c>
      <c r="K264" s="75">
        <f>SUM(K262:K263)</f>
        <v>5385.78</v>
      </c>
      <c r="L264" s="21"/>
      <c r="M264" s="21"/>
    </row>
    <row r="265" spans="2:15" x14ac:dyDescent="0.3">
      <c r="D265" s="59"/>
      <c r="E265" s="71"/>
      <c r="F265" s="71"/>
      <c r="G265" s="71"/>
      <c r="H265" s="71"/>
      <c r="I265" s="70"/>
      <c r="J265" s="71"/>
      <c r="K265" s="71"/>
      <c r="L265" s="2"/>
      <c r="M265" s="2"/>
    </row>
    <row r="266" spans="2:15" x14ac:dyDescent="0.3">
      <c r="L266" s="2"/>
      <c r="M266" s="2"/>
    </row>
    <row r="267" spans="2:15" x14ac:dyDescent="0.3">
      <c r="K267" s="134" t="s">
        <v>27</v>
      </c>
      <c r="L267" s="135"/>
      <c r="M267" s="136">
        <f>SUM(M4:M262)</f>
        <v>132159.31000000003</v>
      </c>
      <c r="O267" s="44"/>
    </row>
    <row r="268" spans="2:15" x14ac:dyDescent="0.3">
      <c r="O268" s="44"/>
    </row>
    <row r="269" spans="2:15" x14ac:dyDescent="0.3">
      <c r="O269" s="44"/>
    </row>
    <row r="270" spans="2:15" x14ac:dyDescent="0.3">
      <c r="O270" s="44"/>
    </row>
    <row r="271" spans="2:15" x14ac:dyDescent="0.3">
      <c r="O271" s="44"/>
    </row>
    <row r="273" spans="9:13" x14ac:dyDescent="0.3">
      <c r="J273" s="12"/>
      <c r="K273" s="12"/>
      <c r="L273" s="12"/>
      <c r="M273" s="12"/>
    </row>
    <row r="274" spans="9:13" x14ac:dyDescent="0.3">
      <c r="J274" s="12"/>
      <c r="K274" s="12"/>
      <c r="L274" s="12"/>
      <c r="M274" s="12"/>
    </row>
    <row r="275" spans="9:13" x14ac:dyDescent="0.3">
      <c r="I275" s="10"/>
    </row>
    <row r="276" spans="9:13" x14ac:dyDescent="0.3">
      <c r="I276" s="10"/>
    </row>
    <row r="277" spans="9:13" x14ac:dyDescent="0.3">
      <c r="I277" s="10"/>
    </row>
    <row r="278" spans="9:13" x14ac:dyDescent="0.3">
      <c r="I278" s="10"/>
    </row>
    <row r="279" spans="9:13" x14ac:dyDescent="0.3">
      <c r="I279" s="10"/>
    </row>
    <row r="280" spans="9:13" x14ac:dyDescent="0.3">
      <c r="J280" s="12"/>
      <c r="K280" s="12"/>
      <c r="L280" s="12"/>
      <c r="M280" s="12"/>
    </row>
    <row r="281" spans="9:13" x14ac:dyDescent="0.3">
      <c r="J281" s="12"/>
      <c r="K281" s="12"/>
      <c r="L281" s="12"/>
      <c r="M281" s="12"/>
    </row>
    <row r="282" spans="9:13" x14ac:dyDescent="0.3">
      <c r="J282" s="12"/>
      <c r="K282" s="12"/>
      <c r="L282" s="12"/>
      <c r="M282" s="12"/>
    </row>
    <row r="283" spans="9:13" x14ac:dyDescent="0.3">
      <c r="J283" s="12"/>
      <c r="K283" s="12"/>
      <c r="L283" s="12"/>
      <c r="M283" s="12"/>
    </row>
    <row r="284" spans="9:13" x14ac:dyDescent="0.3">
      <c r="J284" s="12"/>
      <c r="K284" s="12"/>
      <c r="L284" s="12"/>
      <c r="M284" s="12"/>
    </row>
    <row r="285" spans="9:13" x14ac:dyDescent="0.3">
      <c r="J285" s="12"/>
      <c r="K285" s="12"/>
      <c r="L285" s="12"/>
      <c r="M285" s="12"/>
    </row>
    <row r="286" spans="9:13" x14ac:dyDescent="0.3">
      <c r="J286" s="12"/>
      <c r="K286" s="12"/>
      <c r="L286" s="12"/>
      <c r="M286" s="12"/>
    </row>
    <row r="287" spans="9:13" x14ac:dyDescent="0.3">
      <c r="J287" s="12"/>
      <c r="K287" s="12"/>
      <c r="L287" s="12"/>
      <c r="M287" s="12"/>
    </row>
    <row r="288" spans="9:13" x14ac:dyDescent="0.3">
      <c r="J288" s="12"/>
      <c r="K288" s="12"/>
      <c r="L288" s="12"/>
      <c r="M288" s="12"/>
    </row>
    <row r="289" spans="10:13" x14ac:dyDescent="0.3">
      <c r="J289" s="12"/>
      <c r="K289" s="12"/>
      <c r="L289" s="12"/>
      <c r="M289" s="12"/>
    </row>
    <row r="290" spans="10:13" x14ac:dyDescent="0.3">
      <c r="J290" s="12"/>
      <c r="K290" s="12"/>
      <c r="L290" s="12"/>
      <c r="M290" s="12"/>
    </row>
    <row r="291" spans="10:13" x14ac:dyDescent="0.3">
      <c r="J291" s="12"/>
      <c r="K291" s="12"/>
      <c r="L291" s="12"/>
      <c r="M291" s="12"/>
    </row>
    <row r="292" spans="10:13" x14ac:dyDescent="0.3">
      <c r="J292" s="12"/>
      <c r="K292" s="12"/>
      <c r="L292" s="12"/>
      <c r="M292" s="12"/>
    </row>
    <row r="293" spans="10:13" x14ac:dyDescent="0.3">
      <c r="J293" s="12"/>
      <c r="K293" s="12"/>
      <c r="L293" s="12"/>
      <c r="M293" s="12"/>
    </row>
    <row r="294" spans="10:13" x14ac:dyDescent="0.3">
      <c r="J294" s="12"/>
      <c r="K294" s="12"/>
      <c r="L294" s="12"/>
      <c r="M294" s="12"/>
    </row>
    <row r="295" spans="10:13" x14ac:dyDescent="0.3">
      <c r="J295" s="12"/>
      <c r="K295" s="12"/>
      <c r="L295" s="12"/>
      <c r="M295" s="12"/>
    </row>
    <row r="296" spans="10:13" x14ac:dyDescent="0.3">
      <c r="J296" s="12"/>
      <c r="K296" s="12"/>
      <c r="L296" s="12"/>
      <c r="M296" s="12"/>
    </row>
  </sheetData>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CF963-B0F6-4D25-B7E4-1DD3D916B915}">
  <dimension ref="B2:R57"/>
  <sheetViews>
    <sheetView tabSelected="1" topLeftCell="C1" zoomScale="175" zoomScaleNormal="175" workbookViewId="0">
      <selection activeCell="R17" sqref="R17"/>
    </sheetView>
  </sheetViews>
  <sheetFormatPr baseColWidth="10" defaultColWidth="9.140625" defaultRowHeight="12.75" x14ac:dyDescent="0.2"/>
  <cols>
    <col min="1" max="1" width="3.5703125" style="65" customWidth="1"/>
    <col min="2" max="2" width="8" style="65" customWidth="1"/>
    <col min="3" max="3" width="19" style="65" bestFit="1" customWidth="1"/>
    <col min="4" max="4" width="2.5703125" style="65" customWidth="1"/>
    <col min="5" max="5" width="14.7109375" style="123" bestFit="1" customWidth="1"/>
    <col min="6" max="7" width="12.42578125" style="123" bestFit="1" customWidth="1"/>
    <col min="8" max="9" width="11.140625" style="123" bestFit="1" customWidth="1"/>
    <col min="10" max="10" width="5.7109375" style="65" customWidth="1"/>
    <col min="11" max="11" width="6.42578125" style="65" bestFit="1" customWidth="1"/>
    <col min="12" max="12" width="7" style="65" bestFit="1" customWidth="1"/>
    <col min="13" max="13" width="5.7109375" style="65" customWidth="1"/>
    <col min="14" max="14" width="36.7109375" style="65" customWidth="1"/>
    <col min="15" max="16" width="12.42578125" style="65" bestFit="1" customWidth="1"/>
    <col min="17" max="18" width="11.42578125" style="65" bestFit="1" customWidth="1"/>
    <col min="19" max="16384" width="9.140625" style="65"/>
  </cols>
  <sheetData>
    <row r="2" spans="3:18" ht="15" customHeight="1" x14ac:dyDescent="0.2">
      <c r="O2" s="65" t="s">
        <v>308</v>
      </c>
    </row>
    <row r="3" spans="3:18" ht="15" customHeight="1" x14ac:dyDescent="0.2">
      <c r="E3" s="91" t="s">
        <v>95</v>
      </c>
      <c r="F3" s="91" t="s">
        <v>269</v>
      </c>
      <c r="G3" s="138" t="s">
        <v>274</v>
      </c>
      <c r="H3" s="139" t="s">
        <v>275</v>
      </c>
      <c r="I3" s="138" t="s">
        <v>276</v>
      </c>
      <c r="K3" s="124" t="s">
        <v>150</v>
      </c>
      <c r="L3" s="124" t="s">
        <v>152</v>
      </c>
    </row>
    <row r="4" spans="3:18" ht="15" customHeight="1" x14ac:dyDescent="0.3">
      <c r="C4" s="130" t="s">
        <v>303</v>
      </c>
      <c r="E4" s="119" t="s">
        <v>23</v>
      </c>
      <c r="F4" s="92">
        <f>'PRESSUPOST EXECUCIÓ MATERIAL'!M14</f>
        <v>7848.95</v>
      </c>
      <c r="G4" s="140">
        <f>ROUND(F4*1.02,2)</f>
        <v>8005.93</v>
      </c>
      <c r="H4" s="140">
        <f>ROUND(G4*1.19,2)</f>
        <v>9527.06</v>
      </c>
      <c r="I4" s="140">
        <f>ROUND(H4*1.21,2)</f>
        <v>11527.74</v>
      </c>
      <c r="K4" s="125" t="s">
        <v>151</v>
      </c>
      <c r="L4" s="119">
        <v>1</v>
      </c>
      <c r="O4" s="143" t="str">
        <f>E4</f>
        <v>Q-02</v>
      </c>
      <c r="P4" s="127">
        <f>G4</f>
        <v>8005.93</v>
      </c>
    </row>
    <row r="5" spans="3:18" ht="15" customHeight="1" x14ac:dyDescent="0.3">
      <c r="C5" s="131" t="s">
        <v>297</v>
      </c>
      <c r="E5" s="120" t="s">
        <v>25</v>
      </c>
      <c r="F5" s="92">
        <f>'PRESSUPOST EXECUCIÓ MATERIAL'!M30</f>
        <v>4147.6000000000004</v>
      </c>
      <c r="G5" s="140">
        <f t="shared" ref="G5:G20" si="0">ROUND(F5*1.02,2)</f>
        <v>4230.55</v>
      </c>
      <c r="H5" s="140">
        <f t="shared" ref="H5:H20" si="1">ROUND(G5*1.19,2)</f>
        <v>5034.3500000000004</v>
      </c>
      <c r="I5" s="140">
        <f t="shared" ref="I5:I20" si="2">ROUND(H5*1.21,2)</f>
        <v>6091.56</v>
      </c>
      <c r="K5" s="125"/>
      <c r="L5" s="120">
        <v>2</v>
      </c>
      <c r="O5" s="143" t="str">
        <f>E6</f>
        <v>Q-08</v>
      </c>
      <c r="P5" s="127">
        <f>G6</f>
        <v>4092.16</v>
      </c>
      <c r="R5" s="127"/>
    </row>
    <row r="6" spans="3:18" ht="15" customHeight="1" x14ac:dyDescent="0.3">
      <c r="C6" s="130" t="s">
        <v>298</v>
      </c>
      <c r="E6" s="119" t="s">
        <v>16</v>
      </c>
      <c r="F6" s="92">
        <f>'PRESSUPOST EXECUCIÓ MATERIAL'!M44</f>
        <v>4011.92</v>
      </c>
      <c r="G6" s="140">
        <f t="shared" si="0"/>
        <v>4092.16</v>
      </c>
      <c r="H6" s="140">
        <f t="shared" si="1"/>
        <v>4869.67</v>
      </c>
      <c r="I6" s="140">
        <f t="shared" si="2"/>
        <v>5892.3</v>
      </c>
      <c r="K6" s="125" t="s">
        <v>151</v>
      </c>
      <c r="L6" s="119">
        <v>1</v>
      </c>
      <c r="N6" s="127"/>
      <c r="O6" s="143" t="str">
        <f>E8</f>
        <v>Q-22</v>
      </c>
      <c r="P6" s="127">
        <f>G8</f>
        <v>3960.75</v>
      </c>
    </row>
    <row r="7" spans="3:18" ht="15" customHeight="1" x14ac:dyDescent="0.3">
      <c r="C7" s="131" t="s">
        <v>299</v>
      </c>
      <c r="E7" s="120" t="s">
        <v>28</v>
      </c>
      <c r="F7" s="92">
        <f>'PRESSUPOST EXECUCIÓ MATERIAL'!M61</f>
        <v>10292.5</v>
      </c>
      <c r="G7" s="140">
        <f t="shared" si="0"/>
        <v>10498.35</v>
      </c>
      <c r="H7" s="140">
        <f t="shared" si="1"/>
        <v>12493.04</v>
      </c>
      <c r="I7" s="140">
        <f t="shared" si="2"/>
        <v>15116.58</v>
      </c>
      <c r="K7" s="125" t="s">
        <v>151</v>
      </c>
      <c r="L7" s="120">
        <v>2</v>
      </c>
      <c r="N7" s="127"/>
      <c r="O7" s="143" t="str">
        <f>E11</f>
        <v>Q-32</v>
      </c>
      <c r="P7" s="127">
        <f>G11</f>
        <v>3511.95</v>
      </c>
    </row>
    <row r="8" spans="3:18" ht="15" customHeight="1" x14ac:dyDescent="0.3">
      <c r="C8" s="130" t="s">
        <v>298</v>
      </c>
      <c r="E8" s="119" t="s">
        <v>29</v>
      </c>
      <c r="F8" s="92">
        <f>'PRESSUPOST EXECUCIÓ MATERIAL'!M75</f>
        <v>3883.09</v>
      </c>
      <c r="G8" s="140">
        <f t="shared" si="0"/>
        <v>3960.75</v>
      </c>
      <c r="H8" s="140">
        <f t="shared" si="1"/>
        <v>4713.29</v>
      </c>
      <c r="I8" s="140">
        <f t="shared" si="2"/>
        <v>5703.08</v>
      </c>
      <c r="K8" s="125"/>
      <c r="L8" s="119">
        <v>1</v>
      </c>
      <c r="N8" s="127"/>
      <c r="O8" s="143" t="str">
        <f t="shared" ref="O8:O9" si="3">E12</f>
        <v>Q-35</v>
      </c>
      <c r="P8" s="127">
        <f t="shared" ref="P8:P9" si="4">G12</f>
        <v>4609.93</v>
      </c>
    </row>
    <row r="9" spans="3:18" ht="15" customHeight="1" x14ac:dyDescent="0.3">
      <c r="C9" s="131" t="s">
        <v>298</v>
      </c>
      <c r="E9" s="120" t="s">
        <v>30</v>
      </c>
      <c r="F9" s="92">
        <f>'PRESSUPOST EXECUCIÓ MATERIAL'!M92</f>
        <v>8366.0400000000009</v>
      </c>
      <c r="G9" s="140">
        <f t="shared" si="0"/>
        <v>8533.36</v>
      </c>
      <c r="H9" s="140">
        <f t="shared" si="1"/>
        <v>10154.700000000001</v>
      </c>
      <c r="I9" s="140">
        <f t="shared" si="2"/>
        <v>12287.19</v>
      </c>
      <c r="K9" s="125" t="s">
        <v>151</v>
      </c>
      <c r="L9" s="120">
        <v>2</v>
      </c>
      <c r="O9" s="143" t="str">
        <f t="shared" si="3"/>
        <v>Q-36</v>
      </c>
      <c r="P9" s="127">
        <f t="shared" si="4"/>
        <v>12999.02</v>
      </c>
    </row>
    <row r="10" spans="3:18" ht="15" customHeight="1" x14ac:dyDescent="0.3">
      <c r="C10" s="131" t="s">
        <v>298</v>
      </c>
      <c r="E10" s="120" t="s">
        <v>31</v>
      </c>
      <c r="F10" s="92">
        <f>'PRESSUPOST EXECUCIÓ MATERIAL'!M108</f>
        <v>8372.68</v>
      </c>
      <c r="G10" s="140">
        <f t="shared" si="0"/>
        <v>8540.1299999999992</v>
      </c>
      <c r="H10" s="140">
        <f t="shared" si="1"/>
        <v>10162.75</v>
      </c>
      <c r="I10" s="140">
        <f t="shared" si="2"/>
        <v>12296.93</v>
      </c>
      <c r="K10" s="125" t="s">
        <v>151</v>
      </c>
      <c r="L10" s="120">
        <v>2</v>
      </c>
      <c r="O10" s="143" t="str">
        <f>E16</f>
        <v>Q-47</v>
      </c>
      <c r="P10" s="127">
        <f>G16</f>
        <v>14829.8</v>
      </c>
    </row>
    <row r="11" spans="3:18" ht="15" customHeight="1" x14ac:dyDescent="0.3">
      <c r="C11" s="130" t="s">
        <v>300</v>
      </c>
      <c r="E11" s="119" t="s">
        <v>32</v>
      </c>
      <c r="F11" s="92">
        <f>'PRESSUPOST EXECUCIÓ MATERIAL'!M123</f>
        <v>3443.09</v>
      </c>
      <c r="G11" s="140">
        <f t="shared" si="0"/>
        <v>3511.95</v>
      </c>
      <c r="H11" s="140">
        <f t="shared" si="1"/>
        <v>4179.22</v>
      </c>
      <c r="I11" s="140">
        <f t="shared" si="2"/>
        <v>5056.8599999999997</v>
      </c>
      <c r="K11" s="125"/>
      <c r="L11" s="119">
        <v>1</v>
      </c>
      <c r="O11" s="143" t="str">
        <f>E19</f>
        <v>Q-55</v>
      </c>
      <c r="P11" s="127">
        <f>G19</f>
        <v>3815.2</v>
      </c>
    </row>
    <row r="12" spans="3:18" ht="15" customHeight="1" x14ac:dyDescent="0.3">
      <c r="C12" s="130" t="s">
        <v>301</v>
      </c>
      <c r="E12" s="119" t="s">
        <v>33</v>
      </c>
      <c r="F12" s="92">
        <f>'PRESSUPOST EXECUCIÓ MATERIAL'!M137</f>
        <v>4519.54</v>
      </c>
      <c r="G12" s="140">
        <f t="shared" si="0"/>
        <v>4609.93</v>
      </c>
      <c r="H12" s="140">
        <f t="shared" si="1"/>
        <v>5485.82</v>
      </c>
      <c r="I12" s="140">
        <f t="shared" si="2"/>
        <v>6637.84</v>
      </c>
      <c r="K12" s="125" t="s">
        <v>151</v>
      </c>
      <c r="L12" s="119">
        <v>1</v>
      </c>
      <c r="O12" s="143" t="str">
        <f>E20</f>
        <v>Q-56</v>
      </c>
      <c r="P12" s="127">
        <f>G20</f>
        <v>3815.2</v>
      </c>
    </row>
    <row r="13" spans="3:18" ht="15" customHeight="1" x14ac:dyDescent="0.3">
      <c r="C13" s="130" t="s">
        <v>302</v>
      </c>
      <c r="E13" s="119" t="s">
        <v>34</v>
      </c>
      <c r="F13" s="92">
        <f>'PRESSUPOST EXECUCIÓ MATERIAL'!M148</f>
        <v>12744.14</v>
      </c>
      <c r="G13" s="140">
        <f t="shared" si="0"/>
        <v>12999.02</v>
      </c>
      <c r="H13" s="140">
        <f t="shared" si="1"/>
        <v>15468.83</v>
      </c>
      <c r="I13" s="140">
        <f t="shared" si="2"/>
        <v>18717.28</v>
      </c>
      <c r="K13" s="125"/>
      <c r="L13" s="119">
        <v>1</v>
      </c>
      <c r="O13" s="65" t="s">
        <v>309</v>
      </c>
      <c r="P13" s="127">
        <f>SUM(P4:P12)</f>
        <v>59639.94</v>
      </c>
    </row>
    <row r="14" spans="3:18" ht="15" customHeight="1" x14ac:dyDescent="0.3">
      <c r="C14" s="132" t="s">
        <v>298</v>
      </c>
      <c r="E14" s="121" t="s">
        <v>35</v>
      </c>
      <c r="F14" s="92">
        <f>'PRESSUPOST EXECUCIÓ MATERIAL'!M164</f>
        <v>14900.55</v>
      </c>
      <c r="G14" s="140">
        <f t="shared" si="0"/>
        <v>15198.56</v>
      </c>
      <c r="H14" s="140">
        <f t="shared" si="1"/>
        <v>18086.29</v>
      </c>
      <c r="I14" s="140">
        <f t="shared" si="2"/>
        <v>21884.41</v>
      </c>
      <c r="K14" s="125" t="s">
        <v>151</v>
      </c>
      <c r="L14" s="121">
        <v>3</v>
      </c>
      <c r="O14" s="144">
        <v>0.19</v>
      </c>
      <c r="P14" s="127">
        <f>ROUND(P13*0.13,2)</f>
        <v>7753.19</v>
      </c>
    </row>
    <row r="15" spans="3:18" ht="15" customHeight="1" x14ac:dyDescent="0.3">
      <c r="C15" s="132" t="s">
        <v>298</v>
      </c>
      <c r="E15" s="121" t="s">
        <v>36</v>
      </c>
      <c r="F15" s="92">
        <f>'PRESSUPOST EXECUCIÓ MATERIAL'!M176</f>
        <v>3289.79</v>
      </c>
      <c r="G15" s="140">
        <f t="shared" si="0"/>
        <v>3355.59</v>
      </c>
      <c r="H15" s="140">
        <f t="shared" si="1"/>
        <v>3993.15</v>
      </c>
      <c r="I15" s="140">
        <f t="shared" si="2"/>
        <v>4831.71</v>
      </c>
      <c r="K15" s="125"/>
      <c r="L15" s="121">
        <v>3</v>
      </c>
      <c r="P15" s="127">
        <f>ROUND(P13*0.06,2)</f>
        <v>3578.4</v>
      </c>
    </row>
    <row r="16" spans="3:18" ht="15" customHeight="1" x14ac:dyDescent="0.3">
      <c r="C16" s="130" t="s">
        <v>303</v>
      </c>
      <c r="E16" s="119" t="s">
        <v>45</v>
      </c>
      <c r="F16" s="92">
        <f>'PRESSUPOST EXECUCIÓ MATERIAL'!M190</f>
        <v>14539.02</v>
      </c>
      <c r="G16" s="140">
        <f t="shared" si="0"/>
        <v>14829.8</v>
      </c>
      <c r="H16" s="140">
        <f t="shared" si="1"/>
        <v>17647.46</v>
      </c>
      <c r="I16" s="140">
        <f t="shared" si="2"/>
        <v>21353.43</v>
      </c>
      <c r="K16" s="125" t="s">
        <v>151</v>
      </c>
      <c r="L16" s="119">
        <v>1</v>
      </c>
      <c r="O16" s="123" t="s">
        <v>310</v>
      </c>
      <c r="P16" s="127">
        <f>P14+P13+P15</f>
        <v>70971.53</v>
      </c>
      <c r="Q16" s="127">
        <f>ROUND(P16*0.1,2)</f>
        <v>7097.15</v>
      </c>
      <c r="R16" s="127">
        <f>Q16+P16</f>
        <v>78068.679999999993</v>
      </c>
    </row>
    <row r="17" spans="2:15" ht="15" customHeight="1" x14ac:dyDescent="0.3">
      <c r="C17" s="133" t="s">
        <v>304</v>
      </c>
      <c r="E17" s="122" t="s">
        <v>41</v>
      </c>
      <c r="F17" s="92">
        <f>'PRESSUPOST EXECUCIÓ MATERIAL'!M212</f>
        <v>20550.71</v>
      </c>
      <c r="G17" s="140">
        <f t="shared" si="0"/>
        <v>20961.72</v>
      </c>
      <c r="H17" s="140">
        <f t="shared" si="1"/>
        <v>24944.45</v>
      </c>
      <c r="I17" s="140">
        <f t="shared" si="2"/>
        <v>30182.78</v>
      </c>
      <c r="K17" s="125" t="s">
        <v>151</v>
      </c>
      <c r="L17" s="122">
        <v>4</v>
      </c>
    </row>
    <row r="18" spans="2:15" ht="15" customHeight="1" x14ac:dyDescent="0.3">
      <c r="C18" s="133" t="s">
        <v>300</v>
      </c>
      <c r="E18" s="122" t="s">
        <v>42</v>
      </c>
      <c r="F18" s="92">
        <f>'PRESSUPOST EXECUCIÓ MATERIAL'!M231</f>
        <v>3768.91</v>
      </c>
      <c r="G18" s="140">
        <f t="shared" si="0"/>
        <v>3844.29</v>
      </c>
      <c r="H18" s="140">
        <f t="shared" si="1"/>
        <v>4574.71</v>
      </c>
      <c r="I18" s="140">
        <f t="shared" si="2"/>
        <v>5535.4</v>
      </c>
      <c r="K18" s="125"/>
      <c r="L18" s="122">
        <v>4</v>
      </c>
    </row>
    <row r="19" spans="2:15" ht="15" customHeight="1" x14ac:dyDescent="0.3">
      <c r="C19" s="130" t="s">
        <v>305</v>
      </c>
      <c r="E19" s="119" t="s">
        <v>43</v>
      </c>
      <c r="F19" s="92">
        <f>'PRESSUPOST EXECUCIÓ MATERIAL'!M245</f>
        <v>3740.39</v>
      </c>
      <c r="G19" s="140">
        <f t="shared" si="0"/>
        <v>3815.2</v>
      </c>
      <c r="H19" s="140">
        <f t="shared" si="1"/>
        <v>4540.09</v>
      </c>
      <c r="I19" s="140">
        <f t="shared" si="2"/>
        <v>5493.51</v>
      </c>
      <c r="K19" s="125"/>
      <c r="L19" s="119">
        <v>1</v>
      </c>
    </row>
    <row r="20" spans="2:15" ht="15" customHeight="1" x14ac:dyDescent="0.3">
      <c r="C20" s="130" t="s">
        <v>305</v>
      </c>
      <c r="E20" s="119" t="s">
        <v>44</v>
      </c>
      <c r="F20" s="92">
        <f>'PRESSUPOST EXECUCIÓ MATERIAL'!M260</f>
        <v>3740.39</v>
      </c>
      <c r="G20" s="140">
        <f t="shared" si="0"/>
        <v>3815.2</v>
      </c>
      <c r="H20" s="140">
        <f t="shared" si="1"/>
        <v>4540.09</v>
      </c>
      <c r="I20" s="140">
        <f t="shared" si="2"/>
        <v>5493.51</v>
      </c>
      <c r="K20" s="125"/>
      <c r="L20" s="119">
        <v>1</v>
      </c>
    </row>
    <row r="21" spans="2:15" ht="15" customHeight="1" x14ac:dyDescent="0.2">
      <c r="E21" s="93"/>
      <c r="F21" s="93"/>
      <c r="G21" s="141"/>
      <c r="H21" s="141"/>
      <c r="I21" s="141"/>
    </row>
    <row r="22" spans="2:15" ht="15" customHeight="1" x14ac:dyDescent="0.2">
      <c r="E22" s="94" t="s">
        <v>27</v>
      </c>
      <c r="F22" s="95">
        <f>SUM(F4:F20)</f>
        <v>132159.31000000003</v>
      </c>
      <c r="G22" s="142">
        <f>SUM(G4:G20)+0.01</f>
        <v>134802.5</v>
      </c>
      <c r="H22" s="142">
        <f t="shared" ref="H22:I22" si="5">SUM(H4:H20)</f>
        <v>160414.96999999997</v>
      </c>
      <c r="I22" s="142">
        <f t="shared" si="5"/>
        <v>194102.11000000002</v>
      </c>
    </row>
    <row r="23" spans="2:15" ht="15" customHeight="1" x14ac:dyDescent="0.2">
      <c r="B23" s="129"/>
      <c r="E23" s="96" t="s">
        <v>270</v>
      </c>
      <c r="F23" s="97">
        <f>ROUND(F22*2%,2)</f>
        <v>2643.19</v>
      </c>
      <c r="G23" s="126"/>
      <c r="H23" s="126"/>
      <c r="I23" s="126"/>
    </row>
    <row r="24" spans="2:15" ht="13.5" thickBot="1" x14ac:dyDescent="0.25">
      <c r="E24" s="94" t="s">
        <v>268</v>
      </c>
      <c r="F24" s="95">
        <f>SUM(F22:F23)</f>
        <v>134802.50000000003</v>
      </c>
      <c r="G24" s="126"/>
      <c r="H24" s="126"/>
      <c r="I24" s="126"/>
    </row>
    <row r="25" spans="2:15" s="126" customFormat="1" ht="20.100000000000001" customHeight="1" x14ac:dyDescent="0.2">
      <c r="D25" s="65"/>
      <c r="M25" s="65"/>
      <c r="N25" s="98" t="s">
        <v>271</v>
      </c>
      <c r="O25" s="99">
        <f>F24</f>
        <v>134802.50000000003</v>
      </c>
    </row>
    <row r="26" spans="2:15" s="126" customFormat="1" ht="20.100000000000001" customHeight="1" x14ac:dyDescent="0.25">
      <c r="N26" s="104" t="s">
        <v>277</v>
      </c>
      <c r="O26" s="106">
        <f>ROUND(O25*13%,2)</f>
        <v>17524.330000000002</v>
      </c>
    </row>
    <row r="27" spans="2:15" s="126" customFormat="1" ht="20.100000000000001" customHeight="1" thickBot="1" x14ac:dyDescent="0.25">
      <c r="H27" s="65"/>
      <c r="I27" s="65"/>
      <c r="N27" s="100" t="s">
        <v>278</v>
      </c>
      <c r="O27" s="105">
        <f>ROUND(O25*6%,2)</f>
        <v>8088.15</v>
      </c>
    </row>
    <row r="28" spans="2:15" s="126" customFormat="1" ht="20.100000000000001" customHeight="1" x14ac:dyDescent="0.2">
      <c r="G28" s="117" t="s">
        <v>279</v>
      </c>
      <c r="H28" s="118" t="s">
        <v>280</v>
      </c>
      <c r="I28" s="118" t="s">
        <v>281</v>
      </c>
      <c r="N28" s="98" t="s">
        <v>272</v>
      </c>
      <c r="O28" s="99">
        <f>SUM(O25:O27)-0.01</f>
        <v>160414.97</v>
      </c>
    </row>
    <row r="29" spans="2:15" s="126" customFormat="1" ht="20.100000000000001" customHeight="1" thickBot="1" x14ac:dyDescent="0.25">
      <c r="G29" s="113">
        <v>1</v>
      </c>
      <c r="H29" s="107">
        <f>SUMIF($L$4:$L$20,G29,$H$4:$H$20)</f>
        <v>70971.53</v>
      </c>
      <c r="I29" s="107">
        <f>SUMIF($L$4:$L$20,G29,$I$4:$I$20)</f>
        <v>85875.549999999988</v>
      </c>
      <c r="N29" s="100" t="s">
        <v>273</v>
      </c>
      <c r="O29" s="101">
        <f>ROUND(O28*21%,2)</f>
        <v>33687.14</v>
      </c>
    </row>
    <row r="30" spans="2:15" s="126" customFormat="1" ht="20.100000000000001" customHeight="1" thickBot="1" x14ac:dyDescent="0.25">
      <c r="G30" s="114">
        <v>2</v>
      </c>
      <c r="H30" s="108">
        <f t="shared" ref="H30:H32" si="6">SUMIF($L$4:$L$20,G30,$H$4:$H$20)</f>
        <v>37844.839999999997</v>
      </c>
      <c r="I30" s="108">
        <f t="shared" ref="I30:I32" si="7">SUMIF($L$4:$L$20,G30,$I$4:$I$20)</f>
        <v>45792.26</v>
      </c>
      <c r="N30" s="102" t="s">
        <v>0</v>
      </c>
      <c r="O30" s="103">
        <f>SUM(O28:O29)</f>
        <v>194102.11</v>
      </c>
    </row>
    <row r="31" spans="2:15" ht="16.5" x14ac:dyDescent="0.3">
      <c r="B31" s="2"/>
      <c r="G31" s="115">
        <v>3</v>
      </c>
      <c r="H31" s="109">
        <f t="shared" si="6"/>
        <v>22079.440000000002</v>
      </c>
      <c r="I31" s="109">
        <f t="shared" si="7"/>
        <v>26716.12</v>
      </c>
    </row>
    <row r="32" spans="2:15" x14ac:dyDescent="0.2">
      <c r="G32" s="116">
        <v>4</v>
      </c>
      <c r="H32" s="110">
        <f t="shared" si="6"/>
        <v>29519.16</v>
      </c>
      <c r="I32" s="110">
        <f t="shared" si="7"/>
        <v>35718.18</v>
      </c>
    </row>
    <row r="33" spans="6:9" x14ac:dyDescent="0.2">
      <c r="G33" s="112"/>
      <c r="H33" s="111">
        <f>SUM(H29:H32)</f>
        <v>160414.97</v>
      </c>
      <c r="I33" s="111">
        <f>SUM(I29:I32)</f>
        <v>194102.11</v>
      </c>
    </row>
    <row r="34" spans="6:9" x14ac:dyDescent="0.2">
      <c r="F34" s="126"/>
      <c r="G34" s="126"/>
      <c r="H34" s="128"/>
      <c r="I34" s="128"/>
    </row>
    <row r="35" spans="6:9" x14ac:dyDescent="0.2">
      <c r="F35" s="126"/>
      <c r="G35" s="126"/>
      <c r="H35" s="128"/>
      <c r="I35" s="128"/>
    </row>
    <row r="36" spans="6:9" x14ac:dyDescent="0.2">
      <c r="F36" s="126"/>
      <c r="G36" s="126"/>
      <c r="H36" s="128"/>
      <c r="I36" s="128"/>
    </row>
    <row r="37" spans="6:9" x14ac:dyDescent="0.2">
      <c r="F37" s="126"/>
      <c r="G37" s="126"/>
      <c r="H37" s="128"/>
      <c r="I37" s="128"/>
    </row>
    <row r="38" spans="6:9" x14ac:dyDescent="0.2">
      <c r="F38" s="126"/>
      <c r="G38" s="126"/>
      <c r="H38" s="128"/>
      <c r="I38" s="128"/>
    </row>
    <row r="39" spans="6:9" x14ac:dyDescent="0.2">
      <c r="F39" s="126"/>
      <c r="G39" s="126"/>
      <c r="H39" s="128"/>
      <c r="I39" s="128"/>
    </row>
    <row r="40" spans="6:9" x14ac:dyDescent="0.2">
      <c r="F40" s="126"/>
      <c r="G40" s="126"/>
      <c r="H40" s="128"/>
      <c r="I40" s="128"/>
    </row>
    <row r="41" spans="6:9" x14ac:dyDescent="0.2">
      <c r="F41" s="126"/>
      <c r="G41" s="126"/>
      <c r="H41" s="128"/>
      <c r="I41" s="128"/>
    </row>
    <row r="42" spans="6:9" x14ac:dyDescent="0.2">
      <c r="F42" s="126"/>
      <c r="G42" s="126"/>
      <c r="H42" s="128"/>
      <c r="I42" s="128"/>
    </row>
    <row r="43" spans="6:9" x14ac:dyDescent="0.2">
      <c r="F43" s="126"/>
      <c r="G43" s="126"/>
      <c r="H43" s="128"/>
      <c r="I43" s="128"/>
    </row>
    <row r="44" spans="6:9" x14ac:dyDescent="0.2">
      <c r="F44" s="126"/>
      <c r="G44" s="126"/>
      <c r="H44" s="128"/>
      <c r="I44" s="128"/>
    </row>
    <row r="45" spans="6:9" x14ac:dyDescent="0.2">
      <c r="I45" s="128"/>
    </row>
    <row r="46" spans="6:9" x14ac:dyDescent="0.2">
      <c r="F46" s="128"/>
      <c r="G46" s="128"/>
      <c r="H46" s="128"/>
      <c r="I46" s="128"/>
    </row>
    <row r="47" spans="6:9" x14ac:dyDescent="0.2">
      <c r="F47" s="128"/>
      <c r="G47" s="128"/>
      <c r="H47" s="128"/>
      <c r="I47" s="128"/>
    </row>
    <row r="48" spans="6:9" x14ac:dyDescent="0.2">
      <c r="F48" s="128"/>
      <c r="G48" s="128"/>
      <c r="H48" s="128"/>
      <c r="I48" s="128"/>
    </row>
    <row r="49" spans="6:9" x14ac:dyDescent="0.2">
      <c r="F49" s="128"/>
      <c r="G49" s="128"/>
      <c r="H49" s="128"/>
      <c r="I49" s="128"/>
    </row>
    <row r="50" spans="6:9" x14ac:dyDescent="0.2">
      <c r="F50" s="128"/>
      <c r="G50" s="128"/>
      <c r="H50" s="128"/>
      <c r="I50" s="128"/>
    </row>
    <row r="51" spans="6:9" x14ac:dyDescent="0.2">
      <c r="F51" s="128"/>
      <c r="G51" s="128"/>
      <c r="H51" s="128"/>
      <c r="I51" s="128"/>
    </row>
    <row r="52" spans="6:9" x14ac:dyDescent="0.2">
      <c r="F52" s="128"/>
      <c r="G52" s="128"/>
      <c r="H52" s="128"/>
      <c r="I52" s="128"/>
    </row>
    <row r="53" spans="6:9" x14ac:dyDescent="0.2">
      <c r="F53" s="128"/>
      <c r="G53" s="128"/>
      <c r="H53" s="128"/>
      <c r="I53" s="128"/>
    </row>
    <row r="54" spans="6:9" x14ac:dyDescent="0.2">
      <c r="F54" s="128"/>
      <c r="G54" s="128"/>
      <c r="H54" s="128"/>
      <c r="I54" s="128"/>
    </row>
    <row r="55" spans="6:9" x14ac:dyDescent="0.2">
      <c r="F55" s="128"/>
      <c r="G55" s="128"/>
      <c r="H55" s="128"/>
      <c r="I55" s="128"/>
    </row>
    <row r="56" spans="6:9" x14ac:dyDescent="0.2">
      <c r="F56" s="128"/>
      <c r="G56" s="128"/>
      <c r="H56" s="128"/>
      <c r="I56" s="128"/>
    </row>
    <row r="57" spans="6:9" x14ac:dyDescent="0.2">
      <c r="F57" s="128"/>
      <c r="G57" s="128"/>
      <c r="H57" s="128"/>
      <c r="I57" s="128"/>
    </row>
  </sheetData>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98C6D-7E14-47CE-9DF1-89ECFA2E454D}">
  <dimension ref="B1:E79"/>
  <sheetViews>
    <sheetView zoomScaleNormal="100" workbookViewId="0">
      <selection activeCell="E70" sqref="E70"/>
    </sheetView>
  </sheetViews>
  <sheetFormatPr baseColWidth="10" defaultColWidth="9.140625" defaultRowHeight="15" x14ac:dyDescent="0.25"/>
  <cols>
    <col min="2" max="2" width="9.7109375" customWidth="1"/>
    <col min="3" max="3" width="5" bestFit="1" customWidth="1"/>
    <col min="4" max="4" width="66.42578125" bestFit="1" customWidth="1"/>
    <col min="5" max="5" width="10.42578125" customWidth="1"/>
  </cols>
  <sheetData>
    <row r="1" spans="2:5" x14ac:dyDescent="0.25">
      <c r="E1" s="27"/>
    </row>
    <row r="2" spans="2:5" x14ac:dyDescent="0.25">
      <c r="B2" s="56"/>
      <c r="E2" s="57"/>
    </row>
    <row r="3" spans="2:5" x14ac:dyDescent="0.25">
      <c r="E3" s="27"/>
    </row>
    <row r="4" spans="2:5" ht="31.5" x14ac:dyDescent="0.25">
      <c r="B4" s="34" t="s">
        <v>261</v>
      </c>
      <c r="C4" s="33" t="s">
        <v>260</v>
      </c>
      <c r="D4" s="33" t="s">
        <v>51</v>
      </c>
      <c r="E4" s="34" t="s">
        <v>263</v>
      </c>
    </row>
    <row r="5" spans="2:5" x14ac:dyDescent="0.25">
      <c r="B5" s="24" t="s">
        <v>107</v>
      </c>
      <c r="C5" s="24" t="s">
        <v>92</v>
      </c>
      <c r="D5" s="15" t="s">
        <v>88</v>
      </c>
      <c r="E5" s="35">
        <v>13.09</v>
      </c>
    </row>
    <row r="6" spans="2:5" x14ac:dyDescent="0.25">
      <c r="B6" s="24" t="s">
        <v>142</v>
      </c>
      <c r="C6" s="24" t="s">
        <v>92</v>
      </c>
      <c r="D6" s="15" t="s">
        <v>144</v>
      </c>
      <c r="E6" s="35">
        <v>32.51</v>
      </c>
    </row>
    <row r="7" spans="2:5" x14ac:dyDescent="0.25">
      <c r="B7" s="24" t="s">
        <v>143</v>
      </c>
      <c r="C7" s="24" t="s">
        <v>92</v>
      </c>
      <c r="D7" s="15" t="s">
        <v>145</v>
      </c>
      <c r="E7" s="35">
        <v>60.08</v>
      </c>
    </row>
    <row r="8" spans="2:5" x14ac:dyDescent="0.25">
      <c r="B8" s="24" t="s">
        <v>108</v>
      </c>
      <c r="C8" s="24" t="s">
        <v>92</v>
      </c>
      <c r="D8" s="15" t="s">
        <v>146</v>
      </c>
      <c r="E8" s="35">
        <v>143.1</v>
      </c>
    </row>
    <row r="9" spans="2:5" x14ac:dyDescent="0.25">
      <c r="B9" s="24" t="s">
        <v>109</v>
      </c>
      <c r="C9" s="24" t="s">
        <v>92</v>
      </c>
      <c r="D9" s="15" t="s">
        <v>184</v>
      </c>
      <c r="E9" s="35">
        <v>204.2</v>
      </c>
    </row>
    <row r="10" spans="2:5" x14ac:dyDescent="0.25">
      <c r="B10" s="24" t="s">
        <v>110</v>
      </c>
      <c r="C10" s="24" t="s">
        <v>93</v>
      </c>
      <c r="D10" s="15" t="s">
        <v>96</v>
      </c>
      <c r="E10" s="35">
        <v>6.95</v>
      </c>
    </row>
    <row r="11" spans="2:5" x14ac:dyDescent="0.25">
      <c r="B11" s="24" t="s">
        <v>111</v>
      </c>
      <c r="C11" s="24" t="s">
        <v>93</v>
      </c>
      <c r="D11" s="15" t="s">
        <v>97</v>
      </c>
      <c r="E11" s="35">
        <v>10.24</v>
      </c>
    </row>
    <row r="12" spans="2:5" x14ac:dyDescent="0.25">
      <c r="B12" s="24" t="s">
        <v>112</v>
      </c>
      <c r="C12" s="24" t="s">
        <v>93</v>
      </c>
      <c r="D12" s="15" t="s">
        <v>100</v>
      </c>
      <c r="E12" s="35">
        <v>13.99</v>
      </c>
    </row>
    <row r="13" spans="2:5" x14ac:dyDescent="0.25">
      <c r="B13" s="24" t="s">
        <v>113</v>
      </c>
      <c r="C13" s="24" t="s">
        <v>93</v>
      </c>
      <c r="D13" s="15" t="s">
        <v>101</v>
      </c>
      <c r="E13" s="35">
        <v>20.61</v>
      </c>
    </row>
    <row r="14" spans="2:5" x14ac:dyDescent="0.25">
      <c r="B14" s="24" t="s">
        <v>114</v>
      </c>
      <c r="C14" s="24" t="s">
        <v>93</v>
      </c>
      <c r="D14" s="15" t="s">
        <v>187</v>
      </c>
      <c r="E14" s="35">
        <v>27.96</v>
      </c>
    </row>
    <row r="15" spans="2:5" x14ac:dyDescent="0.25">
      <c r="B15" s="24" t="s">
        <v>115</v>
      </c>
      <c r="C15" s="24" t="s">
        <v>93</v>
      </c>
      <c r="D15" s="15" t="s">
        <v>102</v>
      </c>
      <c r="E15" s="35">
        <v>8.09</v>
      </c>
    </row>
    <row r="16" spans="2:5" x14ac:dyDescent="0.25">
      <c r="B16" s="24" t="s">
        <v>116</v>
      </c>
      <c r="C16" s="24" t="s">
        <v>93</v>
      </c>
      <c r="D16" s="15" t="s">
        <v>103</v>
      </c>
      <c r="E16" s="35">
        <v>12.21</v>
      </c>
    </row>
    <row r="17" spans="2:5" x14ac:dyDescent="0.25">
      <c r="B17" s="24" t="s">
        <v>117</v>
      </c>
      <c r="C17" s="24" t="s">
        <v>93</v>
      </c>
      <c r="D17" s="15" t="s">
        <v>104</v>
      </c>
      <c r="E17" s="35">
        <v>16.899999999999999</v>
      </c>
    </row>
    <row r="18" spans="2:5" x14ac:dyDescent="0.25">
      <c r="B18" s="24" t="s">
        <v>118</v>
      </c>
      <c r="C18" s="24" t="s">
        <v>93</v>
      </c>
      <c r="D18" s="15" t="s">
        <v>105</v>
      </c>
      <c r="E18" s="35">
        <v>25.17</v>
      </c>
    </row>
    <row r="19" spans="2:5" x14ac:dyDescent="0.25">
      <c r="B19" s="24" t="s">
        <v>119</v>
      </c>
      <c r="C19" s="24" t="s">
        <v>93</v>
      </c>
      <c r="D19" s="15" t="s">
        <v>188</v>
      </c>
      <c r="E19" s="35">
        <v>34.36</v>
      </c>
    </row>
    <row r="20" spans="2:5" x14ac:dyDescent="0.25">
      <c r="B20" s="24" t="s">
        <v>120</v>
      </c>
      <c r="C20" s="24" t="s">
        <v>93</v>
      </c>
      <c r="D20" s="15" t="s">
        <v>87</v>
      </c>
      <c r="E20" s="35">
        <v>25.85</v>
      </c>
    </row>
    <row r="21" spans="2:5" x14ac:dyDescent="0.25">
      <c r="B21" s="24" t="s">
        <v>121</v>
      </c>
      <c r="C21" s="24" t="s">
        <v>93</v>
      </c>
      <c r="D21" s="15" t="s">
        <v>85</v>
      </c>
      <c r="E21" s="35">
        <v>35.04</v>
      </c>
    </row>
    <row r="22" spans="2:5" x14ac:dyDescent="0.25">
      <c r="B22" s="24" t="s">
        <v>122</v>
      </c>
      <c r="C22" s="24" t="s">
        <v>93</v>
      </c>
      <c r="D22" s="15" t="s">
        <v>86</v>
      </c>
      <c r="E22" s="35">
        <v>39.15</v>
      </c>
    </row>
    <row r="23" spans="2:5" x14ac:dyDescent="0.25">
      <c r="B23" s="24" t="s">
        <v>123</v>
      </c>
      <c r="C23" s="24" t="s">
        <v>93</v>
      </c>
      <c r="D23" s="15" t="s">
        <v>251</v>
      </c>
      <c r="E23" s="35">
        <v>6.4</v>
      </c>
    </row>
    <row r="24" spans="2:5" x14ac:dyDescent="0.25">
      <c r="B24" s="24" t="s">
        <v>155</v>
      </c>
      <c r="C24" s="24" t="s">
        <v>92</v>
      </c>
      <c r="D24" s="15" t="s">
        <v>154</v>
      </c>
      <c r="E24" s="35">
        <v>96.34</v>
      </c>
    </row>
    <row r="25" spans="2:5" x14ac:dyDescent="0.25">
      <c r="B25" s="24" t="s">
        <v>156</v>
      </c>
      <c r="C25" s="24" t="s">
        <v>4</v>
      </c>
      <c r="D25" s="15" t="s">
        <v>165</v>
      </c>
      <c r="E25" s="35">
        <v>39.82</v>
      </c>
    </row>
    <row r="26" spans="2:5" x14ac:dyDescent="0.25">
      <c r="B26" s="60" t="s">
        <v>170</v>
      </c>
      <c r="C26" s="60" t="s">
        <v>92</v>
      </c>
      <c r="D26" s="15" t="s">
        <v>158</v>
      </c>
      <c r="E26" s="35">
        <v>32.9</v>
      </c>
    </row>
    <row r="27" spans="2:5" x14ac:dyDescent="0.25">
      <c r="B27" s="60" t="s">
        <v>171</v>
      </c>
      <c r="C27" s="60" t="s">
        <v>92</v>
      </c>
      <c r="D27" s="15" t="s">
        <v>159</v>
      </c>
      <c r="E27" s="35">
        <v>38.520000000000003</v>
      </c>
    </row>
    <row r="28" spans="2:5" x14ac:dyDescent="0.25">
      <c r="B28" s="60" t="s">
        <v>172</v>
      </c>
      <c r="C28" s="60" t="s">
        <v>92</v>
      </c>
      <c r="D28" s="15" t="s">
        <v>160</v>
      </c>
      <c r="E28" s="35">
        <v>45.08</v>
      </c>
    </row>
    <row r="29" spans="2:5" x14ac:dyDescent="0.25">
      <c r="B29" s="60" t="s">
        <v>173</v>
      </c>
      <c r="C29" s="60" t="s">
        <v>92</v>
      </c>
      <c r="D29" s="15" t="s">
        <v>161</v>
      </c>
      <c r="E29" s="35">
        <v>23.03</v>
      </c>
    </row>
    <row r="30" spans="2:5" x14ac:dyDescent="0.25">
      <c r="B30" s="60" t="s">
        <v>174</v>
      </c>
      <c r="C30" s="60" t="s">
        <v>92</v>
      </c>
      <c r="D30" s="15" t="s">
        <v>162</v>
      </c>
      <c r="E30" s="35">
        <v>26.96</v>
      </c>
    </row>
    <row r="31" spans="2:5" x14ac:dyDescent="0.25">
      <c r="B31" s="60" t="s">
        <v>175</v>
      </c>
      <c r="C31" s="60" t="s">
        <v>92</v>
      </c>
      <c r="D31" s="15" t="s">
        <v>163</v>
      </c>
      <c r="E31" s="35">
        <v>31.55</v>
      </c>
    </row>
    <row r="32" spans="2:5" x14ac:dyDescent="0.25">
      <c r="B32" s="60" t="s">
        <v>176</v>
      </c>
      <c r="C32" s="60" t="s">
        <v>92</v>
      </c>
      <c r="D32" s="15" t="s">
        <v>203</v>
      </c>
      <c r="E32" s="35">
        <v>66.510000000000005</v>
      </c>
    </row>
    <row r="33" spans="2:5" x14ac:dyDescent="0.25">
      <c r="B33" s="60" t="s">
        <v>177</v>
      </c>
      <c r="C33" s="60" t="s">
        <v>92</v>
      </c>
      <c r="D33" s="15" t="s">
        <v>204</v>
      </c>
      <c r="E33" s="35">
        <v>80.540000000000006</v>
      </c>
    </row>
    <row r="34" spans="2:5" x14ac:dyDescent="0.25">
      <c r="B34" s="60" t="s">
        <v>178</v>
      </c>
      <c r="C34" s="60" t="s">
        <v>92</v>
      </c>
      <c r="D34" s="15" t="s">
        <v>205</v>
      </c>
      <c r="E34" s="35">
        <v>87.09</v>
      </c>
    </row>
    <row r="35" spans="2:5" x14ac:dyDescent="0.25">
      <c r="B35" s="24" t="s">
        <v>124</v>
      </c>
      <c r="C35" s="24" t="s">
        <v>92</v>
      </c>
      <c r="D35" s="15" t="s">
        <v>12</v>
      </c>
      <c r="E35" s="35">
        <v>34.03</v>
      </c>
    </row>
    <row r="36" spans="2:5" x14ac:dyDescent="0.25">
      <c r="B36" s="24" t="s">
        <v>125</v>
      </c>
      <c r="C36" s="24" t="s">
        <v>94</v>
      </c>
      <c r="D36" s="15" t="s">
        <v>153</v>
      </c>
      <c r="E36" s="35">
        <v>21.6</v>
      </c>
    </row>
    <row r="37" spans="2:5" x14ac:dyDescent="0.25">
      <c r="B37" s="24" t="s">
        <v>126</v>
      </c>
      <c r="C37" s="24" t="s">
        <v>94</v>
      </c>
      <c r="D37" s="15" t="s">
        <v>6</v>
      </c>
      <c r="E37" s="35">
        <v>25.92</v>
      </c>
    </row>
    <row r="38" spans="2:5" x14ac:dyDescent="0.25">
      <c r="B38" s="24" t="s">
        <v>127</v>
      </c>
      <c r="C38" s="24" t="s">
        <v>94</v>
      </c>
      <c r="D38" s="15" t="s">
        <v>37</v>
      </c>
      <c r="E38" s="35">
        <v>52.42</v>
      </c>
    </row>
    <row r="39" spans="2:5" x14ac:dyDescent="0.25">
      <c r="B39" s="24" t="s">
        <v>128</v>
      </c>
      <c r="C39" s="24" t="s">
        <v>94</v>
      </c>
      <c r="D39" s="15" t="s">
        <v>209</v>
      </c>
      <c r="E39" s="35">
        <v>55.04</v>
      </c>
    </row>
    <row r="40" spans="2:5" x14ac:dyDescent="0.25">
      <c r="B40" s="24" t="s">
        <v>129</v>
      </c>
      <c r="C40" s="24" t="s">
        <v>94</v>
      </c>
      <c r="D40" s="15" t="s">
        <v>99</v>
      </c>
      <c r="E40" s="35">
        <v>47.51</v>
      </c>
    </row>
    <row r="41" spans="2:5" x14ac:dyDescent="0.25">
      <c r="B41" s="24" t="s">
        <v>141</v>
      </c>
      <c r="C41" s="24" t="s">
        <v>93</v>
      </c>
      <c r="D41" s="15" t="s">
        <v>52</v>
      </c>
      <c r="E41" s="35">
        <v>7.35</v>
      </c>
    </row>
    <row r="42" spans="2:5" x14ac:dyDescent="0.25">
      <c r="B42" s="24" t="s">
        <v>131</v>
      </c>
      <c r="C42" s="24" t="s">
        <v>93</v>
      </c>
      <c r="D42" s="15" t="s">
        <v>106</v>
      </c>
      <c r="E42" s="35">
        <v>1.84</v>
      </c>
    </row>
    <row r="43" spans="2:5" x14ac:dyDescent="0.25">
      <c r="B43" s="24" t="s">
        <v>132</v>
      </c>
      <c r="C43" s="24" t="s">
        <v>93</v>
      </c>
      <c r="D43" s="15" t="s">
        <v>9</v>
      </c>
      <c r="E43" s="35">
        <v>4.57</v>
      </c>
    </row>
    <row r="44" spans="2:5" x14ac:dyDescent="0.25">
      <c r="B44" s="24" t="s">
        <v>133</v>
      </c>
      <c r="C44" s="24" t="s">
        <v>93</v>
      </c>
      <c r="D44" s="15" t="s">
        <v>53</v>
      </c>
      <c r="E44" s="35">
        <v>7.87</v>
      </c>
    </row>
    <row r="45" spans="2:5" x14ac:dyDescent="0.25">
      <c r="B45" s="24" t="s">
        <v>134</v>
      </c>
      <c r="C45" s="24" t="s">
        <v>93</v>
      </c>
      <c r="D45" s="15" t="s">
        <v>54</v>
      </c>
      <c r="E45" s="35">
        <v>11.62</v>
      </c>
    </row>
    <row r="46" spans="2:5" x14ac:dyDescent="0.25">
      <c r="B46" s="24" t="s">
        <v>135</v>
      </c>
      <c r="C46" s="24" t="s">
        <v>93</v>
      </c>
      <c r="D46" s="15" t="s">
        <v>55</v>
      </c>
      <c r="E46" s="35">
        <v>18.239999999999998</v>
      </c>
    </row>
    <row r="47" spans="2:5" x14ac:dyDescent="0.25">
      <c r="B47" s="24" t="s">
        <v>136</v>
      </c>
      <c r="C47" s="24" t="s">
        <v>93</v>
      </c>
      <c r="D47" s="15" t="s">
        <v>56</v>
      </c>
      <c r="E47" s="35">
        <v>25.59</v>
      </c>
    </row>
    <row r="48" spans="2:5" x14ac:dyDescent="0.25">
      <c r="B48" s="24" t="s">
        <v>139</v>
      </c>
      <c r="C48" s="24" t="s">
        <v>93</v>
      </c>
      <c r="D48" s="15" t="s">
        <v>68</v>
      </c>
      <c r="E48" s="35">
        <v>6.47</v>
      </c>
    </row>
    <row r="49" spans="2:5" x14ac:dyDescent="0.25">
      <c r="B49" s="24" t="s">
        <v>140</v>
      </c>
      <c r="C49" s="24" t="s">
        <v>93</v>
      </c>
      <c r="D49" s="15" t="s">
        <v>69</v>
      </c>
      <c r="E49" s="35">
        <v>3.24</v>
      </c>
    </row>
    <row r="50" spans="2:5" x14ac:dyDescent="0.25">
      <c r="B50" s="24" t="s">
        <v>130</v>
      </c>
      <c r="C50" s="24" t="s">
        <v>93</v>
      </c>
      <c r="D50" s="15" t="s">
        <v>255</v>
      </c>
      <c r="E50" s="35">
        <v>82.72</v>
      </c>
    </row>
    <row r="51" spans="2:5" x14ac:dyDescent="0.25">
      <c r="B51" s="24" t="s">
        <v>148</v>
      </c>
      <c r="C51" s="24" t="s">
        <v>93</v>
      </c>
      <c r="D51" s="15" t="s">
        <v>256</v>
      </c>
      <c r="E51" s="35">
        <v>54.47</v>
      </c>
    </row>
    <row r="52" spans="2:5" x14ac:dyDescent="0.25">
      <c r="B52" s="24" t="s">
        <v>147</v>
      </c>
      <c r="C52" s="24" t="s">
        <v>93</v>
      </c>
      <c r="D52" s="15" t="s">
        <v>257</v>
      </c>
      <c r="E52" s="35">
        <v>197.48</v>
      </c>
    </row>
    <row r="53" spans="2:5" x14ac:dyDescent="0.25">
      <c r="B53" s="24" t="s">
        <v>137</v>
      </c>
      <c r="C53" s="24" t="s">
        <v>92</v>
      </c>
      <c r="D53" s="15" t="s">
        <v>98</v>
      </c>
      <c r="E53" s="35">
        <v>125.67</v>
      </c>
    </row>
    <row r="54" spans="2:5" x14ac:dyDescent="0.25">
      <c r="B54" s="24" t="s">
        <v>157</v>
      </c>
      <c r="C54" s="24" t="s">
        <v>4</v>
      </c>
      <c r="D54" s="15" t="s">
        <v>259</v>
      </c>
      <c r="E54" s="35">
        <v>85.08</v>
      </c>
    </row>
    <row r="55" spans="2:5" x14ac:dyDescent="0.25">
      <c r="B55" s="24" t="s">
        <v>79</v>
      </c>
      <c r="C55" s="24" t="s">
        <v>92</v>
      </c>
      <c r="D55" s="15" t="s">
        <v>231</v>
      </c>
      <c r="E55" s="35">
        <f>1021.01+150</f>
        <v>1171.01</v>
      </c>
    </row>
    <row r="56" spans="2:5" x14ac:dyDescent="0.25">
      <c r="B56" s="24" t="s">
        <v>89</v>
      </c>
      <c r="C56" s="24" t="s">
        <v>92</v>
      </c>
      <c r="D56" s="15" t="s">
        <v>39</v>
      </c>
      <c r="E56" s="35">
        <v>283.61</v>
      </c>
    </row>
    <row r="57" spans="2:5" x14ac:dyDescent="0.25">
      <c r="B57" s="24" t="s">
        <v>90</v>
      </c>
      <c r="C57" s="24" t="s">
        <v>92</v>
      </c>
      <c r="D57" s="15" t="s">
        <v>46</v>
      </c>
      <c r="E57" s="35">
        <v>397.06</v>
      </c>
    </row>
    <row r="58" spans="2:5" x14ac:dyDescent="0.25">
      <c r="B58" s="24" t="s">
        <v>77</v>
      </c>
      <c r="C58" s="24" t="s">
        <v>92</v>
      </c>
      <c r="D58" s="15" t="s">
        <v>11</v>
      </c>
      <c r="E58" s="35">
        <v>166.4</v>
      </c>
    </row>
    <row r="59" spans="2:5" x14ac:dyDescent="0.25">
      <c r="B59" s="24" t="s">
        <v>78</v>
      </c>
      <c r="C59" s="24" t="s">
        <v>92</v>
      </c>
      <c r="D59" s="15" t="s">
        <v>7</v>
      </c>
      <c r="E59" s="35">
        <v>263.69</v>
      </c>
    </row>
    <row r="60" spans="2:5" x14ac:dyDescent="0.25">
      <c r="B60" s="3" t="s">
        <v>70</v>
      </c>
      <c r="C60" s="24" t="s">
        <v>92</v>
      </c>
      <c r="D60" s="15" t="s">
        <v>234</v>
      </c>
      <c r="E60" s="35">
        <v>148.97999999999999</v>
      </c>
    </row>
    <row r="61" spans="2:5" x14ac:dyDescent="0.25">
      <c r="B61" s="3" t="s">
        <v>71</v>
      </c>
      <c r="C61" s="24" t="s">
        <v>92</v>
      </c>
      <c r="D61" s="15" t="s">
        <v>235</v>
      </c>
      <c r="E61" s="35">
        <v>178.39</v>
      </c>
    </row>
    <row r="62" spans="2:5" x14ac:dyDescent="0.25">
      <c r="B62" s="3" t="s">
        <v>72</v>
      </c>
      <c r="C62" s="24" t="s">
        <v>92</v>
      </c>
      <c r="D62" s="15" t="s">
        <v>236</v>
      </c>
      <c r="E62" s="35">
        <v>347.51</v>
      </c>
    </row>
    <row r="63" spans="2:5" x14ac:dyDescent="0.25">
      <c r="B63" s="3" t="s">
        <v>73</v>
      </c>
      <c r="C63" s="24" t="s">
        <v>92</v>
      </c>
      <c r="D63" s="15" t="s">
        <v>237</v>
      </c>
      <c r="E63" s="35">
        <v>263.69</v>
      </c>
    </row>
    <row r="64" spans="2:5" x14ac:dyDescent="0.25">
      <c r="B64" s="3" t="s">
        <v>74</v>
      </c>
      <c r="C64" s="24" t="s">
        <v>92</v>
      </c>
      <c r="D64" s="15" t="s">
        <v>238</v>
      </c>
      <c r="E64" s="35">
        <v>307.81</v>
      </c>
    </row>
    <row r="65" spans="2:5" x14ac:dyDescent="0.25">
      <c r="B65" s="3" t="s">
        <v>75</v>
      </c>
      <c r="C65" s="24" t="s">
        <v>92</v>
      </c>
      <c r="D65" s="15" t="s">
        <v>239</v>
      </c>
      <c r="E65" s="35">
        <v>466.63</v>
      </c>
    </row>
    <row r="66" spans="2:5" x14ac:dyDescent="0.25">
      <c r="B66" s="3" t="s">
        <v>76</v>
      </c>
      <c r="C66" s="24" t="s">
        <v>92</v>
      </c>
      <c r="D66" s="15" t="s">
        <v>240</v>
      </c>
      <c r="E66" s="35">
        <v>225.45</v>
      </c>
    </row>
    <row r="67" spans="2:5" x14ac:dyDescent="0.25">
      <c r="B67" s="3" t="s">
        <v>164</v>
      </c>
      <c r="C67" s="24" t="s">
        <v>92</v>
      </c>
      <c r="D67" s="15" t="s">
        <v>250</v>
      </c>
      <c r="E67" s="35">
        <f>401.75+250</f>
        <v>651.75</v>
      </c>
    </row>
    <row r="68" spans="2:5" x14ac:dyDescent="0.25">
      <c r="B68" s="3" t="s">
        <v>91</v>
      </c>
      <c r="C68" s="24" t="s">
        <v>92</v>
      </c>
      <c r="D68" s="15" t="s">
        <v>254</v>
      </c>
      <c r="E68" s="35">
        <v>10079.83</v>
      </c>
    </row>
    <row r="69" spans="2:5" x14ac:dyDescent="0.25">
      <c r="B69" s="3" t="s">
        <v>57</v>
      </c>
      <c r="C69" s="24" t="s">
        <v>92</v>
      </c>
      <c r="D69" s="15" t="s">
        <v>5</v>
      </c>
      <c r="E69" s="35">
        <v>630.25</v>
      </c>
    </row>
    <row r="70" spans="2:5" x14ac:dyDescent="0.25">
      <c r="B70" s="3" t="s">
        <v>58</v>
      </c>
      <c r="C70" s="24" t="s">
        <v>92</v>
      </c>
      <c r="D70" s="15" t="s">
        <v>60</v>
      </c>
      <c r="E70" s="35">
        <v>714.29</v>
      </c>
    </row>
    <row r="71" spans="2:5" x14ac:dyDescent="0.25">
      <c r="B71" s="3" t="s">
        <v>59</v>
      </c>
      <c r="C71" s="24" t="s">
        <v>92</v>
      </c>
      <c r="D71" s="15" t="s">
        <v>61</v>
      </c>
      <c r="E71" s="35">
        <v>1260.5</v>
      </c>
    </row>
    <row r="72" spans="2:5" x14ac:dyDescent="0.25">
      <c r="B72" s="3" t="s">
        <v>62</v>
      </c>
      <c r="C72" s="24" t="s">
        <v>92</v>
      </c>
      <c r="D72" s="15" t="s">
        <v>63</v>
      </c>
      <c r="E72" s="35">
        <v>294.12</v>
      </c>
    </row>
    <row r="73" spans="2:5" x14ac:dyDescent="0.25">
      <c r="B73" s="3" t="s">
        <v>64</v>
      </c>
      <c r="C73" s="24" t="s">
        <v>92</v>
      </c>
      <c r="D73" s="15" t="s">
        <v>82</v>
      </c>
      <c r="E73" s="35">
        <v>252.1</v>
      </c>
    </row>
    <row r="74" spans="2:5" x14ac:dyDescent="0.25">
      <c r="B74" s="3" t="s">
        <v>65</v>
      </c>
      <c r="C74" s="24" t="s">
        <v>92</v>
      </c>
      <c r="D74" s="15" t="s">
        <v>83</v>
      </c>
      <c r="E74" s="35">
        <v>168.07</v>
      </c>
    </row>
    <row r="75" spans="2:5" x14ac:dyDescent="0.25">
      <c r="B75" s="24" t="s">
        <v>166</v>
      </c>
      <c r="C75" s="24" t="s">
        <v>179</v>
      </c>
      <c r="D75" s="15" t="s">
        <v>138</v>
      </c>
      <c r="E75" s="19" t="s">
        <v>81</v>
      </c>
    </row>
    <row r="76" spans="2:5" ht="8.1" customHeight="1" x14ac:dyDescent="0.25">
      <c r="B76" s="58"/>
      <c r="C76" s="58"/>
      <c r="D76" s="58"/>
      <c r="E76" s="58"/>
    </row>
    <row r="77" spans="2:5" x14ac:dyDescent="0.25">
      <c r="B77" s="61" t="s">
        <v>262</v>
      </c>
      <c r="C77" s="62" t="s">
        <v>84</v>
      </c>
      <c r="D77" s="63"/>
      <c r="E77" s="63"/>
    </row>
    <row r="78" spans="2:5" x14ac:dyDescent="0.25">
      <c r="B78" s="63"/>
      <c r="C78" s="62" t="s">
        <v>169</v>
      </c>
      <c r="D78" s="63"/>
      <c r="E78" s="63"/>
    </row>
    <row r="79" spans="2:5" ht="16.5" x14ac:dyDescent="0.3">
      <c r="D79" s="2"/>
    </row>
  </sheetData>
  <phoneticPr fontId="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03E51-8EAF-4919-A1C4-3E046C93601B}">
  <dimension ref="B1:H150"/>
  <sheetViews>
    <sheetView zoomScaleNormal="100" workbookViewId="0">
      <selection activeCell="F8" sqref="F8"/>
    </sheetView>
  </sheetViews>
  <sheetFormatPr baseColWidth="10" defaultColWidth="9.140625" defaultRowHeight="15" x14ac:dyDescent="0.25"/>
  <cols>
    <col min="2" max="2" width="7.7109375" customWidth="1"/>
    <col min="3" max="3" width="5.7109375" customWidth="1"/>
    <col min="4" max="4" width="74" customWidth="1"/>
    <col min="5" max="5" width="10.7109375" customWidth="1"/>
    <col min="6" max="6" width="12.140625" customWidth="1"/>
    <col min="9" max="9" width="72.42578125" customWidth="1"/>
    <col min="11" max="11" width="9.5703125" bestFit="1" customWidth="1"/>
  </cols>
  <sheetData>
    <row r="1" spans="2:6" x14ac:dyDescent="0.25">
      <c r="E1" s="27"/>
      <c r="F1" s="27"/>
    </row>
    <row r="2" spans="2:6" x14ac:dyDescent="0.25">
      <c r="E2" s="27"/>
      <c r="F2" s="27"/>
    </row>
    <row r="3" spans="2:6" x14ac:dyDescent="0.25">
      <c r="E3" s="27"/>
      <c r="F3" s="27"/>
    </row>
    <row r="4" spans="2:6" ht="31.5" x14ac:dyDescent="0.25">
      <c r="B4" s="34" t="s">
        <v>264</v>
      </c>
      <c r="C4" s="33" t="s">
        <v>260</v>
      </c>
      <c r="D4" s="33" t="s">
        <v>51</v>
      </c>
      <c r="E4" s="34" t="s">
        <v>263</v>
      </c>
      <c r="F4" s="36"/>
    </row>
    <row r="5" spans="2:6" x14ac:dyDescent="0.25">
      <c r="B5" s="46" t="s">
        <v>107</v>
      </c>
      <c r="C5" s="46" t="s">
        <v>92</v>
      </c>
      <c r="D5" s="47" t="s">
        <v>88</v>
      </c>
      <c r="E5" s="50">
        <v>13.09</v>
      </c>
      <c r="F5" s="65"/>
    </row>
    <row r="6" spans="2:6" ht="76.5" x14ac:dyDescent="0.25">
      <c r="B6" s="48"/>
      <c r="C6" s="48"/>
      <c r="D6" s="45" t="s">
        <v>180</v>
      </c>
      <c r="E6" s="49"/>
      <c r="F6" s="65"/>
    </row>
    <row r="7" spans="2:6" x14ac:dyDescent="0.25">
      <c r="B7" s="46" t="s">
        <v>142</v>
      </c>
      <c r="C7" s="46" t="s">
        <v>92</v>
      </c>
      <c r="D7" s="47" t="s">
        <v>144</v>
      </c>
      <c r="E7" s="50">
        <v>32.51</v>
      </c>
      <c r="F7" s="65"/>
    </row>
    <row r="8" spans="2:6" ht="76.5" x14ac:dyDescent="0.25">
      <c r="B8" s="48"/>
      <c r="C8" s="48"/>
      <c r="D8" s="45" t="s">
        <v>181</v>
      </c>
      <c r="E8" s="49"/>
      <c r="F8" s="65"/>
    </row>
    <row r="9" spans="2:6" x14ac:dyDescent="0.25">
      <c r="B9" s="46" t="s">
        <v>143</v>
      </c>
      <c r="C9" s="46" t="s">
        <v>92</v>
      </c>
      <c r="D9" s="47" t="s">
        <v>145</v>
      </c>
      <c r="E9" s="50">
        <v>60.08</v>
      </c>
      <c r="F9" s="65"/>
    </row>
    <row r="10" spans="2:6" ht="76.5" x14ac:dyDescent="0.25">
      <c r="B10" s="48"/>
      <c r="C10" s="48"/>
      <c r="D10" s="45" t="s">
        <v>182</v>
      </c>
      <c r="E10" s="49"/>
      <c r="F10" s="65"/>
    </row>
    <row r="11" spans="2:6" x14ac:dyDescent="0.25">
      <c r="B11" s="46" t="s">
        <v>108</v>
      </c>
      <c r="C11" s="46" t="s">
        <v>92</v>
      </c>
      <c r="D11" s="47" t="s">
        <v>146</v>
      </c>
      <c r="E11" s="50">
        <v>143.1</v>
      </c>
      <c r="F11" s="65"/>
    </row>
    <row r="12" spans="2:6" ht="89.25" x14ac:dyDescent="0.25">
      <c r="B12" s="48"/>
      <c r="C12" s="48"/>
      <c r="D12" s="45" t="s">
        <v>183</v>
      </c>
      <c r="E12" s="49"/>
      <c r="F12" s="65"/>
    </row>
    <row r="13" spans="2:6" x14ac:dyDescent="0.25">
      <c r="B13" s="46" t="s">
        <v>109</v>
      </c>
      <c r="C13" s="46" t="s">
        <v>92</v>
      </c>
      <c r="D13" s="47" t="s">
        <v>184</v>
      </c>
      <c r="E13" s="50">
        <v>204.2</v>
      </c>
      <c r="F13" s="65"/>
    </row>
    <row r="14" spans="2:6" ht="89.25" x14ac:dyDescent="0.25">
      <c r="B14" s="48"/>
      <c r="C14" s="48"/>
      <c r="D14" s="45" t="s">
        <v>185</v>
      </c>
      <c r="E14" s="49"/>
      <c r="F14" s="65"/>
    </row>
    <row r="15" spans="2:6" x14ac:dyDescent="0.25">
      <c r="B15" s="46" t="s">
        <v>110</v>
      </c>
      <c r="C15" s="46" t="s">
        <v>93</v>
      </c>
      <c r="D15" s="47" t="s">
        <v>96</v>
      </c>
      <c r="E15" s="50">
        <v>6.95</v>
      </c>
      <c r="F15" s="65"/>
    </row>
    <row r="16" spans="2:6" ht="89.25" x14ac:dyDescent="0.25">
      <c r="B16" s="48"/>
      <c r="C16" s="48"/>
      <c r="D16" s="45" t="s">
        <v>186</v>
      </c>
      <c r="E16" s="49"/>
      <c r="F16" s="65"/>
    </row>
    <row r="17" spans="2:6" x14ac:dyDescent="0.25">
      <c r="B17" s="46" t="s">
        <v>111</v>
      </c>
      <c r="C17" s="46" t="s">
        <v>93</v>
      </c>
      <c r="D17" s="47" t="s">
        <v>97</v>
      </c>
      <c r="E17" s="50">
        <v>10.24</v>
      </c>
      <c r="F17" s="65"/>
    </row>
    <row r="18" spans="2:6" ht="89.25" x14ac:dyDescent="0.25">
      <c r="B18" s="48"/>
      <c r="C18" s="48"/>
      <c r="D18" s="45" t="s">
        <v>189</v>
      </c>
      <c r="E18" s="49"/>
      <c r="F18" s="65"/>
    </row>
    <row r="19" spans="2:6" x14ac:dyDescent="0.25">
      <c r="B19" s="46" t="s">
        <v>112</v>
      </c>
      <c r="C19" s="46" t="s">
        <v>93</v>
      </c>
      <c r="D19" s="47" t="s">
        <v>100</v>
      </c>
      <c r="E19" s="50">
        <v>13.99</v>
      </c>
      <c r="F19" s="65"/>
    </row>
    <row r="20" spans="2:6" ht="89.25" x14ac:dyDescent="0.25">
      <c r="B20" s="48"/>
      <c r="C20" s="48"/>
      <c r="D20" s="45" t="s">
        <v>190</v>
      </c>
      <c r="E20" s="49"/>
      <c r="F20" s="65"/>
    </row>
    <row r="21" spans="2:6" x14ac:dyDescent="0.25">
      <c r="B21" s="46" t="s">
        <v>113</v>
      </c>
      <c r="C21" s="46" t="s">
        <v>93</v>
      </c>
      <c r="D21" s="47" t="s">
        <v>101</v>
      </c>
      <c r="E21" s="50">
        <v>20.61</v>
      </c>
      <c r="F21" s="65"/>
    </row>
    <row r="22" spans="2:6" ht="89.25" x14ac:dyDescent="0.25">
      <c r="B22" s="48"/>
      <c r="C22" s="48"/>
      <c r="D22" s="45" t="s">
        <v>191</v>
      </c>
      <c r="E22" s="49"/>
      <c r="F22" s="65"/>
    </row>
    <row r="23" spans="2:6" x14ac:dyDescent="0.25">
      <c r="B23" s="46" t="s">
        <v>114</v>
      </c>
      <c r="C23" s="46" t="s">
        <v>93</v>
      </c>
      <c r="D23" s="47" t="s">
        <v>101</v>
      </c>
      <c r="E23" s="50">
        <v>27.96</v>
      </c>
      <c r="F23" s="65"/>
    </row>
    <row r="24" spans="2:6" ht="89.25" x14ac:dyDescent="0.25">
      <c r="B24" s="48"/>
      <c r="C24" s="48"/>
      <c r="D24" s="45" t="s">
        <v>192</v>
      </c>
      <c r="E24" s="49"/>
      <c r="F24" s="65"/>
    </row>
    <row r="25" spans="2:6" x14ac:dyDescent="0.25">
      <c r="B25" s="46" t="s">
        <v>115</v>
      </c>
      <c r="C25" s="46" t="s">
        <v>93</v>
      </c>
      <c r="D25" s="47" t="s">
        <v>102</v>
      </c>
      <c r="E25" s="50">
        <v>8.09</v>
      </c>
      <c r="F25" s="65"/>
    </row>
    <row r="26" spans="2:6" ht="89.25" x14ac:dyDescent="0.25">
      <c r="B26" s="48"/>
      <c r="C26" s="48"/>
      <c r="D26" s="45" t="s">
        <v>193</v>
      </c>
      <c r="E26" s="49"/>
      <c r="F26" s="65"/>
    </row>
    <row r="27" spans="2:6" x14ac:dyDescent="0.25">
      <c r="B27" s="46" t="s">
        <v>116</v>
      </c>
      <c r="C27" s="46" t="s">
        <v>93</v>
      </c>
      <c r="D27" s="47" t="s">
        <v>103</v>
      </c>
      <c r="E27" s="50">
        <v>12.21</v>
      </c>
      <c r="F27" s="65"/>
    </row>
    <row r="28" spans="2:6" ht="89.25" x14ac:dyDescent="0.25">
      <c r="B28" s="48"/>
      <c r="C28" s="48"/>
      <c r="D28" s="45" t="s">
        <v>194</v>
      </c>
      <c r="E28" s="49"/>
      <c r="F28" s="65"/>
    </row>
    <row r="29" spans="2:6" x14ac:dyDescent="0.25">
      <c r="B29" s="46" t="s">
        <v>117</v>
      </c>
      <c r="C29" s="46" t="s">
        <v>93</v>
      </c>
      <c r="D29" s="47" t="s">
        <v>104</v>
      </c>
      <c r="E29" s="50">
        <v>16.899999999999999</v>
      </c>
      <c r="F29" s="65"/>
    </row>
    <row r="30" spans="2:6" ht="89.25" x14ac:dyDescent="0.25">
      <c r="B30" s="48"/>
      <c r="C30" s="48"/>
      <c r="D30" s="45" t="s">
        <v>195</v>
      </c>
      <c r="E30" s="49"/>
      <c r="F30" s="65"/>
    </row>
    <row r="31" spans="2:6" x14ac:dyDescent="0.25">
      <c r="B31" s="46" t="s">
        <v>118</v>
      </c>
      <c r="C31" s="46" t="s">
        <v>93</v>
      </c>
      <c r="D31" s="47" t="s">
        <v>105</v>
      </c>
      <c r="E31" s="50">
        <v>25.17</v>
      </c>
      <c r="F31" s="65"/>
    </row>
    <row r="32" spans="2:6" ht="89.25" x14ac:dyDescent="0.25">
      <c r="B32" s="48"/>
      <c r="C32" s="48"/>
      <c r="D32" s="45" t="s">
        <v>196</v>
      </c>
      <c r="E32" s="49"/>
      <c r="F32" s="65"/>
    </row>
    <row r="33" spans="2:6" x14ac:dyDescent="0.25">
      <c r="B33" s="46" t="s">
        <v>119</v>
      </c>
      <c r="C33" s="46" t="s">
        <v>93</v>
      </c>
      <c r="D33" s="47" t="s">
        <v>188</v>
      </c>
      <c r="E33" s="50">
        <v>34.36</v>
      </c>
      <c r="F33" s="65"/>
    </row>
    <row r="34" spans="2:6" ht="89.25" x14ac:dyDescent="0.25">
      <c r="B34" s="48"/>
      <c r="C34" s="48"/>
      <c r="D34" s="45" t="s">
        <v>197</v>
      </c>
      <c r="E34" s="49"/>
      <c r="F34" s="65"/>
    </row>
    <row r="35" spans="2:6" x14ac:dyDescent="0.25">
      <c r="B35" s="46" t="s">
        <v>120</v>
      </c>
      <c r="C35" s="46" t="s">
        <v>93</v>
      </c>
      <c r="D35" s="47" t="s">
        <v>87</v>
      </c>
      <c r="E35" s="50">
        <v>25.85</v>
      </c>
      <c r="F35" s="65"/>
    </row>
    <row r="36" spans="2:6" ht="89.25" x14ac:dyDescent="0.25">
      <c r="B36" s="48"/>
      <c r="C36" s="48"/>
      <c r="D36" s="45" t="s">
        <v>198</v>
      </c>
      <c r="E36" s="49"/>
      <c r="F36" s="65"/>
    </row>
    <row r="37" spans="2:6" x14ac:dyDescent="0.25">
      <c r="B37" s="46" t="s">
        <v>121</v>
      </c>
      <c r="C37" s="46" t="s">
        <v>93</v>
      </c>
      <c r="D37" s="47" t="s">
        <v>85</v>
      </c>
      <c r="E37" s="50">
        <v>35.04</v>
      </c>
      <c r="F37" s="65"/>
    </row>
    <row r="38" spans="2:6" ht="89.25" x14ac:dyDescent="0.25">
      <c r="B38" s="48"/>
      <c r="C38" s="48"/>
      <c r="D38" s="45" t="s">
        <v>199</v>
      </c>
      <c r="E38" s="49"/>
      <c r="F38" s="65"/>
    </row>
    <row r="39" spans="2:6" x14ac:dyDescent="0.25">
      <c r="B39" s="46" t="s">
        <v>122</v>
      </c>
      <c r="C39" s="46" t="s">
        <v>93</v>
      </c>
      <c r="D39" s="47" t="s">
        <v>86</v>
      </c>
      <c r="E39" s="50">
        <v>39.15</v>
      </c>
      <c r="F39" s="65"/>
    </row>
    <row r="40" spans="2:6" ht="102" x14ac:dyDescent="0.25">
      <c r="B40" s="48"/>
      <c r="C40" s="48"/>
      <c r="D40" s="45" t="s">
        <v>200</v>
      </c>
      <c r="E40" s="49"/>
      <c r="F40" s="65"/>
    </row>
    <row r="41" spans="2:6" x14ac:dyDescent="0.25">
      <c r="B41" s="46" t="s">
        <v>123</v>
      </c>
      <c r="C41" s="46" t="s">
        <v>93</v>
      </c>
      <c r="D41" s="47" t="s">
        <v>251</v>
      </c>
      <c r="E41" s="50">
        <v>6.4</v>
      </c>
      <c r="F41" s="65"/>
    </row>
    <row r="42" spans="2:6" ht="102" x14ac:dyDescent="0.25">
      <c r="B42" s="48"/>
      <c r="C42" s="48"/>
      <c r="D42" s="45" t="s">
        <v>201</v>
      </c>
      <c r="E42" s="49"/>
      <c r="F42" s="65"/>
    </row>
    <row r="43" spans="2:6" x14ac:dyDescent="0.25">
      <c r="B43" s="46" t="s">
        <v>155</v>
      </c>
      <c r="C43" s="46" t="s">
        <v>92</v>
      </c>
      <c r="D43" s="47" t="s">
        <v>154</v>
      </c>
      <c r="E43" s="50">
        <v>96.34</v>
      </c>
      <c r="F43" s="65"/>
    </row>
    <row r="44" spans="2:6" ht="114.75" x14ac:dyDescent="0.25">
      <c r="B44" s="48"/>
      <c r="C44" s="48"/>
      <c r="D44" s="45" t="s">
        <v>202</v>
      </c>
      <c r="E44" s="49"/>
      <c r="F44" s="65"/>
    </row>
    <row r="45" spans="2:6" x14ac:dyDescent="0.25">
      <c r="B45" s="46" t="s">
        <v>156</v>
      </c>
      <c r="C45" s="46" t="s">
        <v>4</v>
      </c>
      <c r="D45" s="47" t="s">
        <v>165</v>
      </c>
      <c r="E45" s="50">
        <v>39.82</v>
      </c>
      <c r="F45" s="65"/>
    </row>
    <row r="46" spans="2:6" ht="102" x14ac:dyDescent="0.25">
      <c r="B46" s="48"/>
      <c r="C46" s="48"/>
      <c r="D46" s="45" t="s">
        <v>214</v>
      </c>
      <c r="E46" s="49"/>
      <c r="F46" s="65"/>
    </row>
    <row r="47" spans="2:6" x14ac:dyDescent="0.25">
      <c r="B47" s="46" t="s">
        <v>170</v>
      </c>
      <c r="C47" s="46" t="s">
        <v>92</v>
      </c>
      <c r="D47" s="47" t="s">
        <v>158</v>
      </c>
      <c r="E47" s="50">
        <v>32.9</v>
      </c>
      <c r="F47" s="65"/>
    </row>
    <row r="48" spans="2:6" ht="89.25" x14ac:dyDescent="0.25">
      <c r="B48" s="48"/>
      <c r="C48" s="48"/>
      <c r="D48" s="45" t="s">
        <v>215</v>
      </c>
      <c r="E48" s="49"/>
      <c r="F48" s="65"/>
    </row>
    <row r="49" spans="2:6" x14ac:dyDescent="0.25">
      <c r="B49" s="46" t="s">
        <v>171</v>
      </c>
      <c r="C49" s="46" t="s">
        <v>92</v>
      </c>
      <c r="D49" s="47" t="s">
        <v>159</v>
      </c>
      <c r="E49" s="50">
        <v>38.520000000000003</v>
      </c>
      <c r="F49" s="65"/>
    </row>
    <row r="50" spans="2:6" ht="102" x14ac:dyDescent="0.25">
      <c r="B50" s="48"/>
      <c r="C50" s="48"/>
      <c r="D50" s="45" t="s">
        <v>216</v>
      </c>
      <c r="E50" s="49"/>
      <c r="F50" s="65"/>
    </row>
    <row r="51" spans="2:6" x14ac:dyDescent="0.25">
      <c r="B51" s="46" t="s">
        <v>172</v>
      </c>
      <c r="C51" s="46" t="s">
        <v>92</v>
      </c>
      <c r="D51" s="47" t="s">
        <v>160</v>
      </c>
      <c r="E51" s="50">
        <v>45.08</v>
      </c>
      <c r="F51" s="65"/>
    </row>
    <row r="52" spans="2:6" ht="89.25" x14ac:dyDescent="0.25">
      <c r="B52" s="48"/>
      <c r="C52" s="48"/>
      <c r="D52" s="45" t="s">
        <v>217</v>
      </c>
      <c r="E52" s="49"/>
      <c r="F52" s="65"/>
    </row>
    <row r="53" spans="2:6" x14ac:dyDescent="0.25">
      <c r="B53" s="46" t="s">
        <v>173</v>
      </c>
      <c r="C53" s="46" t="s">
        <v>92</v>
      </c>
      <c r="D53" s="47" t="s">
        <v>161</v>
      </c>
      <c r="E53" s="50">
        <v>23.03</v>
      </c>
      <c r="F53" s="65"/>
    </row>
    <row r="54" spans="2:6" ht="102" x14ac:dyDescent="0.25">
      <c r="B54" s="48"/>
      <c r="C54" s="48"/>
      <c r="D54" s="45" t="s">
        <v>218</v>
      </c>
      <c r="E54" s="49"/>
      <c r="F54" s="65"/>
    </row>
    <row r="55" spans="2:6" x14ac:dyDescent="0.25">
      <c r="B55" s="46" t="s">
        <v>174</v>
      </c>
      <c r="C55" s="46" t="s">
        <v>92</v>
      </c>
      <c r="D55" s="47" t="s">
        <v>162</v>
      </c>
      <c r="E55" s="50">
        <v>26.96</v>
      </c>
      <c r="F55" s="65"/>
    </row>
    <row r="56" spans="2:6" ht="102" x14ac:dyDescent="0.25">
      <c r="B56" s="48"/>
      <c r="C56" s="48"/>
      <c r="D56" s="45" t="s">
        <v>219</v>
      </c>
      <c r="E56" s="49"/>
      <c r="F56" s="65"/>
    </row>
    <row r="57" spans="2:6" x14ac:dyDescent="0.25">
      <c r="B57" s="46" t="s">
        <v>175</v>
      </c>
      <c r="C57" s="46" t="s">
        <v>92</v>
      </c>
      <c r="D57" s="47" t="s">
        <v>163</v>
      </c>
      <c r="E57" s="50">
        <v>31.55</v>
      </c>
      <c r="F57" s="65"/>
    </row>
    <row r="58" spans="2:6" ht="102" x14ac:dyDescent="0.25">
      <c r="B58" s="48"/>
      <c r="C58" s="48"/>
      <c r="D58" s="45" t="s">
        <v>220</v>
      </c>
      <c r="E58" s="49"/>
      <c r="F58" s="65"/>
    </row>
    <row r="59" spans="2:6" x14ac:dyDescent="0.25">
      <c r="B59" s="46" t="s">
        <v>176</v>
      </c>
      <c r="C59" s="46" t="s">
        <v>92</v>
      </c>
      <c r="D59" s="47" t="s">
        <v>203</v>
      </c>
      <c r="E59" s="50">
        <v>66.510000000000005</v>
      </c>
      <c r="F59" s="65"/>
    </row>
    <row r="60" spans="2:6" ht="89.25" x14ac:dyDescent="0.25">
      <c r="B60" s="48"/>
      <c r="C60" s="48"/>
      <c r="D60" s="45" t="s">
        <v>206</v>
      </c>
      <c r="E60" s="49"/>
      <c r="F60" s="65"/>
    </row>
    <row r="61" spans="2:6" x14ac:dyDescent="0.25">
      <c r="B61" s="46" t="s">
        <v>177</v>
      </c>
      <c r="C61" s="46" t="s">
        <v>92</v>
      </c>
      <c r="D61" s="47" t="s">
        <v>204</v>
      </c>
      <c r="E61" s="50">
        <v>80.540000000000006</v>
      </c>
      <c r="F61" s="65"/>
    </row>
    <row r="62" spans="2:6" ht="89.25" x14ac:dyDescent="0.25">
      <c r="B62" s="48"/>
      <c r="C62" s="48"/>
      <c r="D62" s="45" t="s">
        <v>208</v>
      </c>
      <c r="E62" s="49"/>
      <c r="F62" s="65"/>
    </row>
    <row r="63" spans="2:6" x14ac:dyDescent="0.25">
      <c r="B63" s="46" t="s">
        <v>178</v>
      </c>
      <c r="C63" s="46" t="s">
        <v>92</v>
      </c>
      <c r="D63" s="47" t="s">
        <v>205</v>
      </c>
      <c r="E63" s="50">
        <v>87.09</v>
      </c>
      <c r="F63" s="65"/>
    </row>
    <row r="64" spans="2:6" ht="89.25" x14ac:dyDescent="0.25">
      <c r="B64" s="48"/>
      <c r="C64" s="48"/>
      <c r="D64" s="45" t="s">
        <v>207</v>
      </c>
      <c r="E64" s="49"/>
      <c r="F64" s="65"/>
    </row>
    <row r="65" spans="2:6" x14ac:dyDescent="0.25">
      <c r="B65" s="46" t="s">
        <v>124</v>
      </c>
      <c r="C65" s="46" t="s">
        <v>92</v>
      </c>
      <c r="D65" s="47" t="s">
        <v>12</v>
      </c>
      <c r="E65" s="50">
        <v>34.03</v>
      </c>
      <c r="F65" s="65"/>
    </row>
    <row r="66" spans="2:6" ht="76.5" x14ac:dyDescent="0.25">
      <c r="B66" s="48"/>
      <c r="C66" s="48"/>
      <c r="D66" s="45" t="s">
        <v>221</v>
      </c>
      <c r="E66" s="49"/>
      <c r="F66" s="65"/>
    </row>
    <row r="67" spans="2:6" x14ac:dyDescent="0.25">
      <c r="B67" s="46" t="s">
        <v>125</v>
      </c>
      <c r="C67" s="46" t="s">
        <v>94</v>
      </c>
      <c r="D67" s="47" t="s">
        <v>153</v>
      </c>
      <c r="E67" s="50">
        <v>21.6</v>
      </c>
      <c r="F67" s="65"/>
    </row>
    <row r="68" spans="2:6" ht="25.5" x14ac:dyDescent="0.25">
      <c r="B68" s="48"/>
      <c r="C68" s="48"/>
      <c r="D68" s="45" t="s">
        <v>212</v>
      </c>
      <c r="E68" s="49"/>
      <c r="F68" s="65"/>
    </row>
    <row r="69" spans="2:6" x14ac:dyDescent="0.25">
      <c r="B69" s="46" t="s">
        <v>126</v>
      </c>
      <c r="C69" s="46" t="s">
        <v>94</v>
      </c>
      <c r="D69" s="47" t="s">
        <v>6</v>
      </c>
      <c r="E69" s="50">
        <v>25.92</v>
      </c>
      <c r="F69" s="65"/>
    </row>
    <row r="70" spans="2:6" ht="25.5" x14ac:dyDescent="0.25">
      <c r="B70" s="48"/>
      <c r="C70" s="48"/>
      <c r="D70" s="45" t="s">
        <v>213</v>
      </c>
      <c r="E70" s="49"/>
      <c r="F70" s="65"/>
    </row>
    <row r="71" spans="2:6" x14ac:dyDescent="0.25">
      <c r="B71" s="46" t="s">
        <v>127</v>
      </c>
      <c r="C71" s="46" t="s">
        <v>94</v>
      </c>
      <c r="D71" s="47" t="s">
        <v>37</v>
      </c>
      <c r="E71" s="50">
        <v>52.42</v>
      </c>
      <c r="F71" s="65"/>
    </row>
    <row r="72" spans="2:6" ht="25.5" x14ac:dyDescent="0.25">
      <c r="B72" s="48"/>
      <c r="C72" s="48"/>
      <c r="D72" s="45" t="s">
        <v>210</v>
      </c>
      <c r="E72" s="49"/>
      <c r="F72" s="65"/>
    </row>
    <row r="73" spans="2:6" x14ac:dyDescent="0.25">
      <c r="B73" s="46" t="s">
        <v>128</v>
      </c>
      <c r="C73" s="46" t="s">
        <v>94</v>
      </c>
      <c r="D73" s="47" t="s">
        <v>209</v>
      </c>
      <c r="E73" s="50">
        <v>55.04</v>
      </c>
      <c r="F73" s="65"/>
    </row>
    <row r="74" spans="2:6" ht="25.5" x14ac:dyDescent="0.25">
      <c r="B74" s="48"/>
      <c r="C74" s="48"/>
      <c r="D74" s="45" t="s">
        <v>211</v>
      </c>
      <c r="E74" s="49"/>
      <c r="F74" s="65"/>
    </row>
    <row r="75" spans="2:6" x14ac:dyDescent="0.25">
      <c r="B75" s="46" t="s">
        <v>129</v>
      </c>
      <c r="C75" s="46" t="s">
        <v>94</v>
      </c>
      <c r="D75" s="47" t="s">
        <v>99</v>
      </c>
      <c r="E75" s="50">
        <v>47.51</v>
      </c>
      <c r="F75" s="65"/>
    </row>
    <row r="76" spans="2:6" ht="38.25" x14ac:dyDescent="0.25">
      <c r="B76" s="48"/>
      <c r="C76" s="48"/>
      <c r="D76" s="45" t="s">
        <v>293</v>
      </c>
      <c r="E76" s="49"/>
      <c r="F76" s="65"/>
    </row>
    <row r="77" spans="2:6" x14ac:dyDescent="0.25">
      <c r="B77" s="46" t="s">
        <v>141</v>
      </c>
      <c r="C77" s="46" t="s">
        <v>93</v>
      </c>
      <c r="D77" s="47" t="s">
        <v>52</v>
      </c>
      <c r="E77" s="50">
        <v>7.35</v>
      </c>
      <c r="F77" s="65"/>
    </row>
    <row r="78" spans="2:6" ht="25.5" x14ac:dyDescent="0.25">
      <c r="B78" s="48"/>
      <c r="C78" s="48"/>
      <c r="D78" s="45" t="s">
        <v>222</v>
      </c>
      <c r="E78" s="49"/>
      <c r="F78" s="65"/>
    </row>
    <row r="79" spans="2:6" x14ac:dyDescent="0.25">
      <c r="B79" s="46" t="s">
        <v>131</v>
      </c>
      <c r="C79" s="46" t="s">
        <v>93</v>
      </c>
      <c r="D79" s="47" t="s">
        <v>106</v>
      </c>
      <c r="E79" s="50">
        <v>1.84</v>
      </c>
      <c r="F79" s="65"/>
    </row>
    <row r="80" spans="2:6" ht="25.5" x14ac:dyDescent="0.25">
      <c r="B80" s="48"/>
      <c r="C80" s="48"/>
      <c r="D80" s="45" t="s">
        <v>223</v>
      </c>
      <c r="E80" s="49"/>
      <c r="F80" s="65"/>
    </row>
    <row r="81" spans="2:8" x14ac:dyDescent="0.25">
      <c r="B81" s="46" t="s">
        <v>132</v>
      </c>
      <c r="C81" s="46" t="s">
        <v>93</v>
      </c>
      <c r="D81" s="47" t="s">
        <v>9</v>
      </c>
      <c r="E81" s="50">
        <v>4.57</v>
      </c>
      <c r="F81" s="65"/>
    </row>
    <row r="82" spans="2:8" ht="25.5" x14ac:dyDescent="0.25">
      <c r="B82" s="48"/>
      <c r="C82" s="48"/>
      <c r="D82" s="45" t="s">
        <v>224</v>
      </c>
      <c r="E82" s="49"/>
      <c r="F82" s="65"/>
    </row>
    <row r="83" spans="2:8" x14ac:dyDescent="0.25">
      <c r="B83" s="46" t="s">
        <v>133</v>
      </c>
      <c r="C83" s="46" t="s">
        <v>93</v>
      </c>
      <c r="D83" s="47" t="s">
        <v>53</v>
      </c>
      <c r="E83" s="50">
        <v>7.87</v>
      </c>
      <c r="F83" s="65"/>
    </row>
    <row r="84" spans="2:8" ht="25.5" x14ac:dyDescent="0.25">
      <c r="B84" s="48"/>
      <c r="C84" s="48"/>
      <c r="D84" s="45" t="s">
        <v>225</v>
      </c>
      <c r="E84" s="49"/>
      <c r="F84" s="65"/>
    </row>
    <row r="85" spans="2:8" x14ac:dyDescent="0.25">
      <c r="B85" s="46" t="s">
        <v>134</v>
      </c>
      <c r="C85" s="46" t="s">
        <v>93</v>
      </c>
      <c r="D85" s="47" t="s">
        <v>54</v>
      </c>
      <c r="E85" s="50">
        <v>11.62</v>
      </c>
      <c r="F85" s="65"/>
    </row>
    <row r="86" spans="2:8" ht="25.5" x14ac:dyDescent="0.25">
      <c r="B86" s="48"/>
      <c r="C86" s="48"/>
      <c r="D86" s="45" t="s">
        <v>226</v>
      </c>
      <c r="E86" s="49"/>
      <c r="F86" s="65"/>
    </row>
    <row r="87" spans="2:8" x14ac:dyDescent="0.25">
      <c r="B87" s="46" t="s">
        <v>135</v>
      </c>
      <c r="C87" s="46" t="s">
        <v>93</v>
      </c>
      <c r="D87" s="47" t="s">
        <v>55</v>
      </c>
      <c r="E87" s="50">
        <v>18.239999999999998</v>
      </c>
      <c r="F87" s="65"/>
    </row>
    <row r="88" spans="2:8" ht="25.5" x14ac:dyDescent="0.25">
      <c r="B88" s="48"/>
      <c r="C88" s="48"/>
      <c r="D88" s="45" t="s">
        <v>227</v>
      </c>
      <c r="E88" s="49"/>
      <c r="F88" s="65"/>
    </row>
    <row r="89" spans="2:8" x14ac:dyDescent="0.25">
      <c r="B89" s="46" t="s">
        <v>136</v>
      </c>
      <c r="C89" s="46" t="s">
        <v>93</v>
      </c>
      <c r="D89" s="47" t="s">
        <v>56</v>
      </c>
      <c r="E89" s="50">
        <v>25.59</v>
      </c>
      <c r="F89" s="65"/>
    </row>
    <row r="90" spans="2:8" ht="25.5" x14ac:dyDescent="0.25">
      <c r="B90" s="48"/>
      <c r="C90" s="48"/>
      <c r="D90" s="45" t="s">
        <v>228</v>
      </c>
      <c r="E90" s="49"/>
      <c r="F90" s="65"/>
    </row>
    <row r="91" spans="2:8" x14ac:dyDescent="0.25">
      <c r="B91" s="46" t="s">
        <v>139</v>
      </c>
      <c r="C91" s="46" t="s">
        <v>93</v>
      </c>
      <c r="D91" s="47" t="s">
        <v>68</v>
      </c>
      <c r="E91" s="50">
        <v>6.47</v>
      </c>
      <c r="F91" s="65"/>
    </row>
    <row r="92" spans="2:8" ht="25.5" x14ac:dyDescent="0.25">
      <c r="B92" s="48"/>
      <c r="C92" s="48"/>
      <c r="D92" s="45" t="s">
        <v>230</v>
      </c>
      <c r="E92" s="49"/>
      <c r="F92" s="65"/>
    </row>
    <row r="93" spans="2:8" x14ac:dyDescent="0.25">
      <c r="B93" s="46" t="s">
        <v>140</v>
      </c>
      <c r="C93" s="46" t="s">
        <v>93</v>
      </c>
      <c r="D93" s="47" t="s">
        <v>69</v>
      </c>
      <c r="E93" s="50">
        <v>3.24</v>
      </c>
      <c r="F93" s="65"/>
    </row>
    <row r="94" spans="2:8" ht="25.5" x14ac:dyDescent="0.25">
      <c r="B94" s="48"/>
      <c r="C94" s="48"/>
      <c r="D94" s="45" t="s">
        <v>229</v>
      </c>
      <c r="E94" s="49"/>
      <c r="F94" s="65"/>
    </row>
    <row r="95" spans="2:8" x14ac:dyDescent="0.25">
      <c r="B95" s="46" t="s">
        <v>130</v>
      </c>
      <c r="C95" s="46" t="s">
        <v>93</v>
      </c>
      <c r="D95" s="47" t="s">
        <v>282</v>
      </c>
      <c r="E95" s="50">
        <v>82.72</v>
      </c>
      <c r="F95" s="65"/>
      <c r="H95" s="55"/>
    </row>
    <row r="96" spans="2:8" ht="114.75" x14ac:dyDescent="0.25">
      <c r="B96" s="48"/>
      <c r="C96" s="48"/>
      <c r="D96" s="45" t="s">
        <v>294</v>
      </c>
      <c r="E96" s="53"/>
      <c r="F96" s="65"/>
    </row>
    <row r="97" spans="2:6" x14ac:dyDescent="0.25">
      <c r="B97" s="46" t="s">
        <v>148</v>
      </c>
      <c r="C97" s="46" t="s">
        <v>93</v>
      </c>
      <c r="D97" s="47" t="s">
        <v>256</v>
      </c>
      <c r="E97" s="50">
        <v>54.47</v>
      </c>
      <c r="F97" s="65"/>
    </row>
    <row r="98" spans="2:6" ht="102" x14ac:dyDescent="0.25">
      <c r="B98" s="48"/>
      <c r="C98" s="48"/>
      <c r="D98" s="45" t="s">
        <v>295</v>
      </c>
      <c r="E98" s="53"/>
      <c r="F98" s="65"/>
    </row>
    <row r="99" spans="2:6" x14ac:dyDescent="0.25">
      <c r="B99" s="46" t="s">
        <v>147</v>
      </c>
      <c r="C99" s="46" t="s">
        <v>93</v>
      </c>
      <c r="D99" s="47" t="s">
        <v>257</v>
      </c>
      <c r="E99" s="50">
        <v>197.48</v>
      </c>
      <c r="F99" s="65"/>
    </row>
    <row r="100" spans="2:6" ht="127.5" x14ac:dyDescent="0.25">
      <c r="B100" s="48"/>
      <c r="C100" s="48"/>
      <c r="D100" s="45" t="s">
        <v>296</v>
      </c>
      <c r="E100" s="53"/>
      <c r="F100" s="65"/>
    </row>
    <row r="101" spans="2:6" x14ac:dyDescent="0.25">
      <c r="B101" s="46" t="s">
        <v>137</v>
      </c>
      <c r="C101" s="46" t="s">
        <v>92</v>
      </c>
      <c r="D101" s="47" t="s">
        <v>98</v>
      </c>
      <c r="E101" s="50">
        <v>125.67</v>
      </c>
      <c r="F101" s="65"/>
    </row>
    <row r="102" spans="2:6" ht="51" x14ac:dyDescent="0.25">
      <c r="B102" s="48"/>
      <c r="C102" s="48"/>
      <c r="D102" s="45" t="s">
        <v>258</v>
      </c>
      <c r="E102" s="53"/>
      <c r="F102" s="65"/>
    </row>
    <row r="103" spans="2:6" x14ac:dyDescent="0.25">
      <c r="B103" s="46" t="s">
        <v>157</v>
      </c>
      <c r="C103" s="46" t="s">
        <v>4</v>
      </c>
      <c r="D103" s="47" t="s">
        <v>283</v>
      </c>
      <c r="E103" s="50">
        <v>85.08</v>
      </c>
      <c r="F103" s="65"/>
    </row>
    <row r="104" spans="2:6" ht="38.25" x14ac:dyDescent="0.25">
      <c r="B104" s="48"/>
      <c r="C104" s="48"/>
      <c r="D104" s="45" t="s">
        <v>284</v>
      </c>
      <c r="E104" s="49"/>
      <c r="F104" s="65"/>
    </row>
    <row r="105" spans="2:6" x14ac:dyDescent="0.25">
      <c r="B105" s="46" t="s">
        <v>79</v>
      </c>
      <c r="C105" s="46" t="s">
        <v>92</v>
      </c>
      <c r="D105" s="47" t="s">
        <v>231</v>
      </c>
      <c r="E105" s="64">
        <f>1021.01+150</f>
        <v>1171.01</v>
      </c>
      <c r="F105" s="65"/>
    </row>
    <row r="106" spans="2:6" ht="114.75" x14ac:dyDescent="0.25">
      <c r="B106" s="48"/>
      <c r="C106" s="48"/>
      <c r="D106" s="54" t="s">
        <v>285</v>
      </c>
      <c r="E106" s="49"/>
      <c r="F106" s="65"/>
    </row>
    <row r="107" spans="2:6" x14ac:dyDescent="0.25">
      <c r="B107" s="46" t="s">
        <v>89</v>
      </c>
      <c r="C107" s="46" t="s">
        <v>92</v>
      </c>
      <c r="D107" s="47" t="s">
        <v>39</v>
      </c>
      <c r="E107" s="50">
        <v>283.61</v>
      </c>
      <c r="F107" s="65"/>
    </row>
    <row r="108" spans="2:6" ht="76.5" x14ac:dyDescent="0.25">
      <c r="B108" s="48"/>
      <c r="C108" s="48"/>
      <c r="D108" s="45" t="s">
        <v>232</v>
      </c>
      <c r="E108" s="49"/>
      <c r="F108" s="65"/>
    </row>
    <row r="109" spans="2:6" x14ac:dyDescent="0.25">
      <c r="B109" s="46" t="s">
        <v>90</v>
      </c>
      <c r="C109" s="46" t="s">
        <v>92</v>
      </c>
      <c r="D109" s="47" t="s">
        <v>46</v>
      </c>
      <c r="E109" s="50">
        <v>397.06</v>
      </c>
      <c r="F109" s="65"/>
    </row>
    <row r="110" spans="2:6" ht="76.5" x14ac:dyDescent="0.25">
      <c r="B110" s="48"/>
      <c r="C110" s="48"/>
      <c r="D110" s="45" t="s">
        <v>233</v>
      </c>
      <c r="E110" s="49"/>
      <c r="F110" s="65"/>
    </row>
    <row r="111" spans="2:6" x14ac:dyDescent="0.25">
      <c r="B111" s="46" t="s">
        <v>77</v>
      </c>
      <c r="C111" s="46" t="s">
        <v>92</v>
      </c>
      <c r="D111" s="47" t="s">
        <v>11</v>
      </c>
      <c r="E111" s="50">
        <v>166.4</v>
      </c>
      <c r="F111" s="65"/>
    </row>
    <row r="112" spans="2:6" ht="102" x14ac:dyDescent="0.25">
      <c r="B112" s="48"/>
      <c r="C112" s="48"/>
      <c r="D112" s="45" t="s">
        <v>241</v>
      </c>
      <c r="E112" s="49"/>
      <c r="F112" s="65"/>
    </row>
    <row r="113" spans="2:6" x14ac:dyDescent="0.25">
      <c r="B113" s="46" t="s">
        <v>78</v>
      </c>
      <c r="C113" s="46" t="s">
        <v>92</v>
      </c>
      <c r="D113" s="47" t="s">
        <v>7</v>
      </c>
      <c r="E113" s="50">
        <v>263.69</v>
      </c>
      <c r="F113" s="65"/>
    </row>
    <row r="114" spans="2:6" ht="102" x14ac:dyDescent="0.25">
      <c r="B114" s="48"/>
      <c r="C114" s="48"/>
      <c r="D114" s="45" t="s">
        <v>242</v>
      </c>
      <c r="E114" s="49"/>
      <c r="F114" s="65"/>
    </row>
    <row r="115" spans="2:6" x14ac:dyDescent="0.25">
      <c r="B115" s="46" t="s">
        <v>70</v>
      </c>
      <c r="C115" s="46" t="s">
        <v>92</v>
      </c>
      <c r="D115" s="47" t="s">
        <v>234</v>
      </c>
      <c r="E115" s="50">
        <v>148.97999999999999</v>
      </c>
      <c r="F115" s="65"/>
    </row>
    <row r="116" spans="2:6" ht="89.25" x14ac:dyDescent="0.25">
      <c r="B116" s="48"/>
      <c r="C116" s="48"/>
      <c r="D116" s="45" t="s">
        <v>243</v>
      </c>
      <c r="E116" s="49"/>
      <c r="F116" s="65"/>
    </row>
    <row r="117" spans="2:6" x14ac:dyDescent="0.25">
      <c r="B117" s="46" t="s">
        <v>71</v>
      </c>
      <c r="C117" s="46" t="s">
        <v>92</v>
      </c>
      <c r="D117" s="47" t="s">
        <v>235</v>
      </c>
      <c r="E117" s="50">
        <v>178.39</v>
      </c>
      <c r="F117" s="65"/>
    </row>
    <row r="118" spans="2:6" ht="89.25" x14ac:dyDescent="0.25">
      <c r="B118" s="48"/>
      <c r="C118" s="48"/>
      <c r="D118" s="45" t="s">
        <v>244</v>
      </c>
      <c r="E118" s="49"/>
      <c r="F118" s="65"/>
    </row>
    <row r="119" spans="2:6" x14ac:dyDescent="0.25">
      <c r="B119" s="46" t="s">
        <v>72</v>
      </c>
      <c r="C119" s="46" t="s">
        <v>92</v>
      </c>
      <c r="D119" s="47" t="s">
        <v>236</v>
      </c>
      <c r="E119" s="50">
        <v>347.51</v>
      </c>
      <c r="F119" s="65"/>
    </row>
    <row r="120" spans="2:6" ht="102" x14ac:dyDescent="0.25">
      <c r="B120" s="48"/>
      <c r="C120" s="48"/>
      <c r="D120" s="45" t="s">
        <v>245</v>
      </c>
      <c r="E120" s="49"/>
      <c r="F120" s="65"/>
    </row>
    <row r="121" spans="2:6" x14ac:dyDescent="0.25">
      <c r="B121" s="46" t="s">
        <v>73</v>
      </c>
      <c r="C121" s="46" t="s">
        <v>92</v>
      </c>
      <c r="D121" s="47" t="s">
        <v>237</v>
      </c>
      <c r="E121" s="50">
        <v>263.69</v>
      </c>
      <c r="F121" s="65"/>
    </row>
    <row r="122" spans="2:6" ht="89.25" x14ac:dyDescent="0.25">
      <c r="B122" s="48"/>
      <c r="C122" s="48"/>
      <c r="D122" s="45" t="s">
        <v>246</v>
      </c>
      <c r="E122" s="49"/>
      <c r="F122" s="65"/>
    </row>
    <row r="123" spans="2:6" x14ac:dyDescent="0.25">
      <c r="B123" s="46" t="s">
        <v>74</v>
      </c>
      <c r="C123" s="46" t="s">
        <v>92</v>
      </c>
      <c r="D123" s="47" t="s">
        <v>238</v>
      </c>
      <c r="E123" s="50">
        <v>307.81</v>
      </c>
      <c r="F123" s="65"/>
    </row>
    <row r="124" spans="2:6" ht="89.25" x14ac:dyDescent="0.25">
      <c r="B124" s="48"/>
      <c r="C124" s="48"/>
      <c r="D124" s="45" t="s">
        <v>247</v>
      </c>
      <c r="E124" s="49"/>
      <c r="F124" s="65"/>
    </row>
    <row r="125" spans="2:6" x14ac:dyDescent="0.25">
      <c r="B125" s="46" t="s">
        <v>75</v>
      </c>
      <c r="C125" s="46" t="s">
        <v>92</v>
      </c>
      <c r="D125" s="47" t="s">
        <v>239</v>
      </c>
      <c r="E125" s="50">
        <v>466.63</v>
      </c>
      <c r="F125" s="65"/>
    </row>
    <row r="126" spans="2:6" ht="102" x14ac:dyDescent="0.25">
      <c r="B126" s="48"/>
      <c r="C126" s="48"/>
      <c r="D126" s="45" t="s">
        <v>248</v>
      </c>
      <c r="E126" s="49"/>
      <c r="F126" s="65"/>
    </row>
    <row r="127" spans="2:6" x14ac:dyDescent="0.25">
      <c r="B127" s="46" t="s">
        <v>76</v>
      </c>
      <c r="C127" s="46" t="s">
        <v>92</v>
      </c>
      <c r="D127" s="47" t="s">
        <v>240</v>
      </c>
      <c r="E127" s="50">
        <v>225.45</v>
      </c>
      <c r="F127" s="65"/>
    </row>
    <row r="128" spans="2:6" ht="102" x14ac:dyDescent="0.25">
      <c r="B128" s="48"/>
      <c r="C128" s="48"/>
      <c r="D128" s="45" t="s">
        <v>249</v>
      </c>
      <c r="E128" s="49"/>
      <c r="F128" s="65"/>
    </row>
    <row r="129" spans="2:6" x14ac:dyDescent="0.25">
      <c r="B129" s="46" t="s">
        <v>164</v>
      </c>
      <c r="C129" s="46" t="s">
        <v>92</v>
      </c>
      <c r="D129" s="47" t="s">
        <v>250</v>
      </c>
      <c r="E129" s="50">
        <v>651.75</v>
      </c>
      <c r="F129" s="65"/>
    </row>
    <row r="130" spans="2:6" ht="114.75" x14ac:dyDescent="0.25">
      <c r="B130" s="48"/>
      <c r="C130" s="48"/>
      <c r="D130" s="54" t="s">
        <v>286</v>
      </c>
      <c r="E130" s="49"/>
      <c r="F130" s="65"/>
    </row>
    <row r="131" spans="2:6" x14ac:dyDescent="0.25">
      <c r="B131" s="46" t="s">
        <v>91</v>
      </c>
      <c r="C131" s="46" t="s">
        <v>92</v>
      </c>
      <c r="D131" s="47" t="s">
        <v>254</v>
      </c>
      <c r="E131" s="50">
        <v>10079.83</v>
      </c>
      <c r="F131" s="65"/>
    </row>
    <row r="132" spans="2:6" ht="165.75" x14ac:dyDescent="0.25">
      <c r="B132" s="48"/>
      <c r="C132" s="48"/>
      <c r="D132" s="49" t="s">
        <v>287</v>
      </c>
      <c r="E132" s="49"/>
      <c r="F132" s="65"/>
    </row>
    <row r="133" spans="2:6" x14ac:dyDescent="0.25">
      <c r="B133" s="46" t="s">
        <v>57</v>
      </c>
      <c r="C133" s="46" t="s">
        <v>92</v>
      </c>
      <c r="D133" s="47" t="s">
        <v>5</v>
      </c>
      <c r="E133" s="50">
        <v>630.25</v>
      </c>
      <c r="F133" s="65"/>
    </row>
    <row r="134" spans="2:6" ht="51" x14ac:dyDescent="0.25">
      <c r="B134" s="48"/>
      <c r="C134" s="48"/>
      <c r="D134" s="45" t="s">
        <v>291</v>
      </c>
      <c r="E134" s="49"/>
      <c r="F134" s="65"/>
    </row>
    <row r="135" spans="2:6" x14ac:dyDescent="0.25">
      <c r="B135" s="46" t="s">
        <v>58</v>
      </c>
      <c r="C135" s="46" t="s">
        <v>92</v>
      </c>
      <c r="D135" s="47" t="s">
        <v>60</v>
      </c>
      <c r="E135" s="50">
        <v>714.29</v>
      </c>
      <c r="F135" s="65"/>
    </row>
    <row r="136" spans="2:6" ht="51" x14ac:dyDescent="0.25">
      <c r="B136" s="48"/>
      <c r="C136" s="48"/>
      <c r="D136" s="45" t="s">
        <v>288</v>
      </c>
      <c r="E136" s="49"/>
      <c r="F136" s="65"/>
    </row>
    <row r="137" spans="2:6" x14ac:dyDescent="0.25">
      <c r="B137" s="46" t="s">
        <v>59</v>
      </c>
      <c r="C137" s="46" t="s">
        <v>92</v>
      </c>
      <c r="D137" s="47" t="s">
        <v>61</v>
      </c>
      <c r="E137" s="50">
        <v>1260.5</v>
      </c>
      <c r="F137" s="65"/>
    </row>
    <row r="138" spans="2:6" ht="51" x14ac:dyDescent="0.25">
      <c r="B138" s="48"/>
      <c r="C138" s="48"/>
      <c r="D138" s="45" t="s">
        <v>289</v>
      </c>
      <c r="E138" s="49"/>
      <c r="F138" s="65"/>
    </row>
    <row r="139" spans="2:6" x14ac:dyDescent="0.25">
      <c r="B139" s="46" t="s">
        <v>62</v>
      </c>
      <c r="C139" s="46" t="s">
        <v>92</v>
      </c>
      <c r="D139" s="47" t="s">
        <v>63</v>
      </c>
      <c r="E139" s="50">
        <v>294.12</v>
      </c>
      <c r="F139" s="65"/>
    </row>
    <row r="140" spans="2:6" ht="51" x14ac:dyDescent="0.25">
      <c r="B140" s="48"/>
      <c r="C140" s="48"/>
      <c r="D140" s="45" t="s">
        <v>290</v>
      </c>
      <c r="E140" s="49"/>
      <c r="F140" s="65"/>
    </row>
    <row r="141" spans="2:6" x14ac:dyDescent="0.25">
      <c r="B141" s="46" t="s">
        <v>64</v>
      </c>
      <c r="C141" s="46" t="s">
        <v>92</v>
      </c>
      <c r="D141" s="47" t="s">
        <v>82</v>
      </c>
      <c r="E141" s="50">
        <v>252.1</v>
      </c>
      <c r="F141" s="65"/>
    </row>
    <row r="142" spans="2:6" ht="63.75" x14ac:dyDescent="0.25">
      <c r="B142" s="48"/>
      <c r="C142" s="48"/>
      <c r="D142" s="45" t="s">
        <v>252</v>
      </c>
      <c r="E142" s="49"/>
      <c r="F142" s="65"/>
    </row>
    <row r="143" spans="2:6" x14ac:dyDescent="0.25">
      <c r="B143" s="46" t="s">
        <v>65</v>
      </c>
      <c r="C143" s="46" t="s">
        <v>92</v>
      </c>
      <c r="D143" s="47" t="s">
        <v>83</v>
      </c>
      <c r="E143" s="50">
        <v>168.07</v>
      </c>
      <c r="F143" s="65"/>
    </row>
    <row r="144" spans="2:6" ht="76.5" x14ac:dyDescent="0.25">
      <c r="B144" s="48"/>
      <c r="C144" s="48"/>
      <c r="D144" s="45" t="s">
        <v>292</v>
      </c>
      <c r="E144" s="49"/>
      <c r="F144" s="65"/>
    </row>
    <row r="145" spans="2:6" x14ac:dyDescent="0.25">
      <c r="B145" s="46" t="s">
        <v>166</v>
      </c>
      <c r="C145" s="46" t="s">
        <v>179</v>
      </c>
      <c r="D145" s="47" t="s">
        <v>138</v>
      </c>
      <c r="E145" s="52" t="s">
        <v>81</v>
      </c>
      <c r="F145" s="65"/>
    </row>
    <row r="146" spans="2:6" ht="25.5" x14ac:dyDescent="0.25">
      <c r="B146" s="48"/>
      <c r="C146" s="48"/>
      <c r="D146" s="45" t="s">
        <v>253</v>
      </c>
      <c r="E146" s="49"/>
      <c r="F146" s="26"/>
    </row>
    <row r="147" spans="2:6" ht="8.1" customHeight="1" x14ac:dyDescent="0.25">
      <c r="B147" s="63"/>
      <c r="C147" s="63"/>
      <c r="D147" s="63"/>
      <c r="E147" s="63"/>
      <c r="F147" s="26"/>
    </row>
    <row r="148" spans="2:6" x14ac:dyDescent="0.25">
      <c r="B148" s="61" t="s">
        <v>262</v>
      </c>
      <c r="C148" s="62" t="s">
        <v>84</v>
      </c>
      <c r="D148" s="63"/>
      <c r="E148" s="63"/>
      <c r="F148" s="26"/>
    </row>
    <row r="149" spans="2:6" x14ac:dyDescent="0.25">
      <c r="B149" s="63"/>
      <c r="C149" s="62" t="s">
        <v>169</v>
      </c>
      <c r="D149" s="63"/>
      <c r="E149" s="63"/>
      <c r="F149" s="26"/>
    </row>
    <row r="150" spans="2:6" ht="16.5" x14ac:dyDescent="0.3">
      <c r="D150"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DAB636F85C7EA41807933048BAE39D8" ma:contentTypeVersion="9" ma:contentTypeDescription="Crear nuevo documento." ma:contentTypeScope="" ma:versionID="bf0507c5af935746d8f3dc5a2acb60b5">
  <xsd:schema xmlns:xsd="http://www.w3.org/2001/XMLSchema" xmlns:xs="http://www.w3.org/2001/XMLSchema" xmlns:p="http://schemas.microsoft.com/office/2006/metadata/properties" xmlns:ns2="1731abab-98e3-4ff7-8053-7cc113af5c16" xmlns:ns3="befeb666-ac42-4201-b59f-caa194af8795" targetNamespace="http://schemas.microsoft.com/office/2006/metadata/properties" ma:root="true" ma:fieldsID="8dafb8fe0a75f2a1da7ed0468227b964" ns2:_="" ns3:_="">
    <xsd:import namespace="1731abab-98e3-4ff7-8053-7cc113af5c16"/>
    <xsd:import namespace="befeb666-ac42-4201-b59f-caa194af879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31abab-98e3-4ff7-8053-7cc113af5c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efeb666-ac42-4201-b59f-caa194af8795"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F970E87-B306-4A73-A8EF-6165C0ADD187}"/>
</file>

<file path=customXml/itemProps2.xml><?xml version="1.0" encoding="utf-8"?>
<ds:datastoreItem xmlns:ds="http://schemas.openxmlformats.org/officeDocument/2006/customXml" ds:itemID="{27956119-D1EE-44CE-B372-865B04F6ED4D}"/>
</file>

<file path=customXml/itemProps3.xml><?xml version="1.0" encoding="utf-8"?>
<ds:datastoreItem xmlns:ds="http://schemas.openxmlformats.org/officeDocument/2006/customXml" ds:itemID="{0A35300C-BE3D-45E7-BC4C-D966F36CB0B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PRESSUPOST EXECUCIÓ MATERIAL</vt:lpstr>
      <vt:lpstr>RESUM ECONÒMIC</vt:lpstr>
      <vt:lpstr>Preus unit</vt:lpstr>
      <vt:lpstr>Descripció preus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 Casas</dc:creator>
  <cp:lastModifiedBy>PARERA PLAZA Anna</cp:lastModifiedBy>
  <cp:lastPrinted>2023-11-07T12:00:36Z</cp:lastPrinted>
  <dcterms:created xsi:type="dcterms:W3CDTF">2023-10-23T09:16:25Z</dcterms:created>
  <dcterms:modified xsi:type="dcterms:W3CDTF">2025-09-08T12:41:56Z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0x010100CDAB636F85C7EA41807933048BAE39D8</vt:lpwstr>
  </property>
</Properties>
</file>