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SGGR\06. Recursos propis\04. Licitacions de serveis externs\6. Licitacions en curs\BE-xxxxxx Grues de sostre 2025\Documentació licitació\"/>
    </mc:Choice>
  </mc:AlternateContent>
  <bookViews>
    <workbookView xWindow="0" yWindow="0" windowWidth="870" windowHeight="0" firstSheet="7" activeTab="13"/>
  </bookViews>
  <sheets>
    <sheet name="LOTS" sheetId="14" r:id="rId1"/>
    <sheet name="RESUM ACTUALITZAT" sheetId="13" r:id="rId2"/>
    <sheet name="SANT ROC" sheetId="1" r:id="rId3"/>
    <sheet name="GRÀCIA" sheetId="2" r:id="rId4"/>
    <sheet name="MIL.LENARI" sheetId="3" r:id="rId5"/>
    <sheet name="ESPLUGA DE FRANCOLÍ" sheetId="4" r:id="rId6"/>
    <sheet name="CREU DE PALAU" sheetId="5" r:id="rId7"/>
    <sheet name="PUIG D'EN ROCA" sheetId="6" r:id="rId8"/>
    <sheet name="FEIXA LLARGA" sheetId="7" r:id="rId9"/>
    <sheet name="SANT JOSEP" sheetId="8" r:id="rId10"/>
    <sheet name="MONTBLANC" sheetId="9" r:id="rId11"/>
    <sheet name="MÒRA D'EBRE" sheetId="10" r:id="rId12"/>
    <sheet name="SANT LLORENÇ SAVALL" sheetId="11" r:id="rId13"/>
    <sheet name="RAMÓN BERENGUER" sheetId="12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4" l="1"/>
  <c r="F4" i="14"/>
  <c r="F5" i="14"/>
  <c r="F2" i="14"/>
  <c r="E19" i="13"/>
  <c r="C19" i="13"/>
  <c r="B6" i="14" l="1"/>
  <c r="C22" i="14"/>
  <c r="C21" i="14"/>
  <c r="C20" i="14"/>
  <c r="C19" i="14"/>
  <c r="C23" i="14" l="1"/>
  <c r="C15" i="14"/>
  <c r="C14" i="14"/>
  <c r="C13" i="14"/>
  <c r="C12" i="14"/>
  <c r="C11" i="14"/>
  <c r="H8" i="1"/>
  <c r="H9" i="10" l="1"/>
  <c r="O20" i="10"/>
  <c r="B6" i="10" l="1"/>
  <c r="H4" i="10" l="1"/>
  <c r="D31" i="13" l="1"/>
  <c r="D32" i="13"/>
  <c r="D33" i="13"/>
  <c r="D30" i="13"/>
  <c r="H7" i="1" l="1"/>
  <c r="F6" i="13" l="1"/>
  <c r="E6" i="13"/>
  <c r="D6" i="13"/>
  <c r="C6" i="13"/>
  <c r="K9" i="12"/>
  <c r="K10" i="11"/>
  <c r="K9" i="9"/>
  <c r="K8" i="8"/>
  <c r="K9" i="7"/>
  <c r="K10" i="6"/>
  <c r="K10" i="5"/>
  <c r="J10" i="5"/>
  <c r="I10" i="5"/>
  <c r="H10" i="5"/>
  <c r="K9" i="4"/>
  <c r="H9" i="3"/>
  <c r="I9" i="3"/>
  <c r="J9" i="3"/>
  <c r="K9" i="3"/>
  <c r="K10" i="3" s="1"/>
  <c r="K9" i="2"/>
  <c r="K8" i="1"/>
  <c r="I7" i="3"/>
  <c r="I6" i="3"/>
  <c r="L10" i="5" l="1"/>
  <c r="H5" i="12"/>
  <c r="I5" i="12"/>
  <c r="I8" i="12" s="1"/>
  <c r="H6" i="12"/>
  <c r="I6" i="12"/>
  <c r="H7" i="12"/>
  <c r="I7" i="12"/>
  <c r="I4" i="12"/>
  <c r="H4" i="12"/>
  <c r="H5" i="10"/>
  <c r="I5" i="10"/>
  <c r="H6" i="10"/>
  <c r="I6" i="10"/>
  <c r="H7" i="10"/>
  <c r="I7" i="10"/>
  <c r="I4" i="10"/>
  <c r="K8" i="9"/>
  <c r="H5" i="9"/>
  <c r="I5" i="9"/>
  <c r="H6" i="9"/>
  <c r="I6" i="9"/>
  <c r="I8" i="9" s="1"/>
  <c r="H7" i="9"/>
  <c r="I7" i="9"/>
  <c r="I4" i="9"/>
  <c r="H4" i="9"/>
  <c r="K7" i="8"/>
  <c r="H5" i="8"/>
  <c r="I5" i="8"/>
  <c r="H6" i="8"/>
  <c r="I6" i="8"/>
  <c r="I4" i="8"/>
  <c r="I7" i="8" s="1"/>
  <c r="H4" i="8"/>
  <c r="K8" i="7"/>
  <c r="H5" i="7"/>
  <c r="I5" i="7"/>
  <c r="H6" i="7"/>
  <c r="I6" i="7"/>
  <c r="H7" i="7"/>
  <c r="I7" i="7"/>
  <c r="I8" i="7" s="1"/>
  <c r="I4" i="7"/>
  <c r="H4" i="7"/>
  <c r="H5" i="6"/>
  <c r="I5" i="6"/>
  <c r="H6" i="6"/>
  <c r="I6" i="6"/>
  <c r="H7" i="6"/>
  <c r="I7" i="6"/>
  <c r="H8" i="6"/>
  <c r="I8" i="6"/>
  <c r="I4" i="6"/>
  <c r="I9" i="6" s="1"/>
  <c r="H4" i="6"/>
  <c r="K9" i="5"/>
  <c r="I5" i="5"/>
  <c r="I6" i="5"/>
  <c r="I7" i="5"/>
  <c r="I8" i="5"/>
  <c r="H8" i="5"/>
  <c r="H5" i="5"/>
  <c r="H6" i="5"/>
  <c r="H7" i="5"/>
  <c r="I4" i="5"/>
  <c r="H4" i="5"/>
  <c r="K8" i="4"/>
  <c r="I5" i="4"/>
  <c r="I6" i="4"/>
  <c r="I7" i="4"/>
  <c r="H5" i="4"/>
  <c r="H6" i="4"/>
  <c r="H7" i="4"/>
  <c r="I4" i="4"/>
  <c r="H4" i="4"/>
  <c r="H5" i="3"/>
  <c r="I5" i="3"/>
  <c r="H8" i="3"/>
  <c r="I8" i="3"/>
  <c r="F5" i="13"/>
  <c r="H5" i="2"/>
  <c r="I5" i="2"/>
  <c r="H6" i="2"/>
  <c r="I6" i="2"/>
  <c r="H7" i="2"/>
  <c r="I7" i="2"/>
  <c r="I4" i="2"/>
  <c r="H4" i="2"/>
  <c r="F4" i="13"/>
  <c r="I6" i="1"/>
  <c r="I7" i="1" s="1"/>
  <c r="H6" i="1"/>
  <c r="I5" i="1"/>
  <c r="H5" i="1"/>
  <c r="I4" i="1"/>
  <c r="H4" i="1"/>
  <c r="I8" i="10" l="1"/>
  <c r="D12" i="13" s="1"/>
  <c r="G8" i="13"/>
  <c r="H8" i="13"/>
  <c r="I8" i="13"/>
  <c r="I9" i="12"/>
  <c r="D15" i="13"/>
  <c r="I9" i="9"/>
  <c r="D11" i="13"/>
  <c r="I8" i="8"/>
  <c r="D10" i="13"/>
  <c r="I9" i="7"/>
  <c r="D7" i="13"/>
  <c r="I10" i="6"/>
  <c r="D9" i="13"/>
  <c r="I9" i="5"/>
  <c r="D8" i="13" s="1"/>
  <c r="I8" i="4"/>
  <c r="I9" i="4"/>
  <c r="D13" i="13"/>
  <c r="I10" i="3"/>
  <c r="I8" i="2"/>
  <c r="D5" i="13" s="1"/>
  <c r="C4" i="13"/>
  <c r="I8" i="1"/>
  <c r="D4" i="13"/>
  <c r="H5" i="11"/>
  <c r="H6" i="11"/>
  <c r="H7" i="11"/>
  <c r="H8" i="11"/>
  <c r="H4" i="11"/>
  <c r="H9" i="11"/>
  <c r="H10" i="11" s="1"/>
  <c r="I8" i="11"/>
  <c r="I7" i="11"/>
  <c r="I6" i="11"/>
  <c r="I5" i="11"/>
  <c r="I4" i="11"/>
  <c r="B7" i="11"/>
  <c r="B6" i="11"/>
  <c r="J6" i="11"/>
  <c r="I9" i="10" l="1"/>
  <c r="C14" i="13"/>
  <c r="I9" i="2"/>
  <c r="F10" i="13" l="1"/>
  <c r="C7" i="12"/>
  <c r="B7" i="12"/>
  <c r="D6" i="12"/>
  <c r="C6" i="12"/>
  <c r="B6" i="12"/>
  <c r="C5" i="12"/>
  <c r="B5" i="12"/>
  <c r="K8" i="12" l="1"/>
  <c r="F15" i="13" s="1"/>
  <c r="G7" i="12"/>
  <c r="J7" i="12"/>
  <c r="J6" i="12"/>
  <c r="J5" i="12"/>
  <c r="J4" i="12"/>
  <c r="K9" i="11"/>
  <c r="F14" i="13" s="1"/>
  <c r="G8" i="11"/>
  <c r="J8" i="11"/>
  <c r="J7" i="11"/>
  <c r="J5" i="11"/>
  <c r="D5" i="11"/>
  <c r="J4" i="11"/>
  <c r="G7" i="10"/>
  <c r="J7" i="10" s="1"/>
  <c r="C7" i="10"/>
  <c r="J6" i="10"/>
  <c r="C6" i="10"/>
  <c r="J5" i="10"/>
  <c r="J4" i="10"/>
  <c r="J5" i="9"/>
  <c r="J6" i="9"/>
  <c r="J7" i="9"/>
  <c r="J4" i="9"/>
  <c r="J8" i="9" s="1"/>
  <c r="J5" i="8"/>
  <c r="J6" i="8"/>
  <c r="J4" i="8"/>
  <c r="J7" i="8" s="1"/>
  <c r="J5" i="7"/>
  <c r="J6" i="7"/>
  <c r="J7" i="7"/>
  <c r="J4" i="7"/>
  <c r="J4" i="6"/>
  <c r="J6" i="6"/>
  <c r="J7" i="6"/>
  <c r="J8" i="6"/>
  <c r="J5" i="6"/>
  <c r="J5" i="5"/>
  <c r="J6" i="5"/>
  <c r="J7" i="5"/>
  <c r="J8" i="5"/>
  <c r="J4" i="5"/>
  <c r="J6" i="4"/>
  <c r="J7" i="4"/>
  <c r="J4" i="4"/>
  <c r="J5" i="3"/>
  <c r="J8" i="3"/>
  <c r="J7" i="2"/>
  <c r="J6" i="2"/>
  <c r="J5" i="2"/>
  <c r="J4" i="2"/>
  <c r="J5" i="1"/>
  <c r="J6" i="1"/>
  <c r="J4" i="1"/>
  <c r="K8" i="10"/>
  <c r="F11" i="13"/>
  <c r="D5" i="8"/>
  <c r="F7" i="13"/>
  <c r="K9" i="6"/>
  <c r="F9" i="13" s="1"/>
  <c r="F8" i="13"/>
  <c r="G7" i="5"/>
  <c r="G7" i="4"/>
  <c r="D7" i="4"/>
  <c r="D5" i="4"/>
  <c r="J5" i="4" s="1"/>
  <c r="F13" i="13"/>
  <c r="K8" i="2"/>
  <c r="K7" i="1"/>
  <c r="D6" i="1"/>
  <c r="B6" i="1"/>
  <c r="C6" i="1"/>
  <c r="D5" i="1"/>
  <c r="B5" i="1"/>
  <c r="C5" i="1"/>
  <c r="F12" i="13" l="1"/>
  <c r="F16" i="13" s="1"/>
  <c r="F17" i="13" s="1"/>
  <c r="K9" i="10"/>
  <c r="J9" i="9"/>
  <c r="E11" i="13"/>
  <c r="J8" i="8"/>
  <c r="E10" i="13"/>
  <c r="J8" i="7"/>
  <c r="J9" i="6"/>
  <c r="J10" i="6"/>
  <c r="E9" i="13"/>
  <c r="J9" i="5"/>
  <c r="E8" i="13" s="1"/>
  <c r="J8" i="4"/>
  <c r="J9" i="4" s="1"/>
  <c r="J9" i="11"/>
  <c r="H8" i="4"/>
  <c r="J8" i="12"/>
  <c r="H8" i="12"/>
  <c r="I9" i="11"/>
  <c r="H8" i="2"/>
  <c r="J8" i="10"/>
  <c r="H8" i="10"/>
  <c r="J8" i="2"/>
  <c r="J7" i="1"/>
  <c r="H8" i="9"/>
  <c r="H7" i="8"/>
  <c r="H8" i="7"/>
  <c r="H9" i="6"/>
  <c r="H9" i="5"/>
  <c r="C8" i="13" s="1"/>
  <c r="E13" i="13"/>
  <c r="C12" i="13" l="1"/>
  <c r="E12" i="13"/>
  <c r="J9" i="10"/>
  <c r="C15" i="13"/>
  <c r="H9" i="12"/>
  <c r="J9" i="12"/>
  <c r="E15" i="13"/>
  <c r="E14" i="13"/>
  <c r="J10" i="11"/>
  <c r="I10" i="11"/>
  <c r="L10" i="11" s="1"/>
  <c r="D14" i="13"/>
  <c r="D16" i="13" s="1"/>
  <c r="D17" i="13" s="1"/>
  <c r="C11" i="13"/>
  <c r="H9" i="9"/>
  <c r="L9" i="9" s="1"/>
  <c r="C10" i="13"/>
  <c r="H8" i="8"/>
  <c r="L8" i="8" s="1"/>
  <c r="J9" i="7"/>
  <c r="E7" i="13"/>
  <c r="C7" i="13"/>
  <c r="H9" i="7"/>
  <c r="C9" i="13"/>
  <c r="H10" i="6"/>
  <c r="L10" i="6" s="1"/>
  <c r="H9" i="4"/>
  <c r="L9" i="4" s="1"/>
  <c r="C13" i="13"/>
  <c r="H10" i="3"/>
  <c r="J10" i="3"/>
  <c r="H9" i="2"/>
  <c r="C5" i="13"/>
  <c r="J9" i="2"/>
  <c r="E5" i="13"/>
  <c r="J8" i="1"/>
  <c r="L8" i="1" s="1"/>
  <c r="E4" i="13"/>
  <c r="L9" i="10" l="1"/>
  <c r="G14" i="13"/>
  <c r="G9" i="13"/>
  <c r="B3" i="14" s="1"/>
  <c r="G10" i="13"/>
  <c r="G4" i="13"/>
  <c r="H4" i="13" s="1"/>
  <c r="I4" i="13" s="1"/>
  <c r="G13" i="13"/>
  <c r="G11" i="13"/>
  <c r="H14" i="13"/>
  <c r="I14" i="13" s="1"/>
  <c r="H11" i="13"/>
  <c r="I11" i="13" s="1"/>
  <c r="H13" i="13"/>
  <c r="I13" i="13" s="1"/>
  <c r="H9" i="13"/>
  <c r="E16" i="13"/>
  <c r="E17" i="13" s="1"/>
  <c r="L9" i="2"/>
  <c r="C16" i="13"/>
  <c r="C17" i="13" s="1"/>
  <c r="L9" i="12"/>
  <c r="L9" i="7"/>
  <c r="L10" i="3"/>
  <c r="G17" i="13" l="1"/>
  <c r="G12" i="13"/>
  <c r="H12" i="13" s="1"/>
  <c r="I12" i="13" s="1"/>
  <c r="I9" i="13"/>
  <c r="H10" i="13"/>
  <c r="I10" i="13" s="1"/>
  <c r="G6" i="13"/>
  <c r="G7" i="13"/>
  <c r="H7" i="13" s="1"/>
  <c r="I7" i="13" s="1"/>
  <c r="G15" i="13"/>
  <c r="G5" i="13"/>
  <c r="H5" i="13"/>
  <c r="I5" i="13" s="1"/>
  <c r="C3" i="14"/>
  <c r="D3" i="14" s="1"/>
  <c r="B5" i="14"/>
  <c r="H15" i="13"/>
  <c r="I15" i="13" s="1"/>
  <c r="B4" i="14" l="1"/>
  <c r="C4" i="14" s="1"/>
  <c r="D4" i="14" s="1"/>
  <c r="B2" i="14"/>
  <c r="C2" i="14" s="1"/>
  <c r="G16" i="13"/>
  <c r="H6" i="13"/>
  <c r="I6" i="13" s="1"/>
  <c r="I16" i="13" s="1"/>
  <c r="C5" i="14"/>
  <c r="D5" i="14" s="1"/>
  <c r="C6" i="14" l="1"/>
  <c r="D2" i="14"/>
  <c r="D6" i="14" s="1"/>
</calcChain>
</file>

<file path=xl/sharedStrings.xml><?xml version="1.0" encoding="utf-8"?>
<sst xmlns="http://schemas.openxmlformats.org/spreadsheetml/2006/main" count="369" uniqueCount="84">
  <si>
    <t>HABITACIONS</t>
  </si>
  <si>
    <t>INDIVIDUALS</t>
  </si>
  <si>
    <t>DOBLES</t>
  </si>
  <si>
    <t>BANYS</t>
  </si>
  <si>
    <t>GERIÀTRICS</t>
  </si>
  <si>
    <t>CENTRE DE DIA</t>
  </si>
  <si>
    <t>ALTRES ESPAIS</t>
  </si>
  <si>
    <t>FISIOTERÀPIA</t>
  </si>
  <si>
    <t>SALA MULTISENSORIAL</t>
  </si>
  <si>
    <t>RGG BADALONA SANT ROC</t>
  </si>
  <si>
    <t>PLANTA</t>
  </si>
  <si>
    <t>TOTAL</t>
  </si>
  <si>
    <t>TOTAL MOTORS</t>
  </si>
  <si>
    <t xml:space="preserve"> FIXE</t>
  </si>
  <si>
    <t xml:space="preserve"> MÒBIL</t>
  </si>
  <si>
    <t>RGG BARCELONA GRÀCIA</t>
  </si>
  <si>
    <t>RGG BARCELONA EL MIL.LENARI</t>
  </si>
  <si>
    <t>RGG ESPLUGA DE FRANCOLÍ</t>
  </si>
  <si>
    <t>RGG GIRONA CREU DE PALAU</t>
  </si>
  <si>
    <t>RGG GIRONA PUIG D'EN ROCA</t>
  </si>
  <si>
    <t>RGG HOSPITALET DE LLOBREGAT FEIXA LLARGA</t>
  </si>
  <si>
    <t>RGG LLEIDA SANT JOSEP</t>
  </si>
  <si>
    <t>RGG MONTBLANC</t>
  </si>
  <si>
    <t>RGG MÒRA D'EBRE</t>
  </si>
  <si>
    <t>RGG SANT LLORENÇ SAVALL</t>
  </si>
  <si>
    <t>RGG SANTA COLOMA DE GRAMANET</t>
  </si>
  <si>
    <t>PB (CCC)</t>
  </si>
  <si>
    <t>P1</t>
  </si>
  <si>
    <t>PB</t>
  </si>
  <si>
    <t>P2</t>
  </si>
  <si>
    <t>P3</t>
  </si>
  <si>
    <t>P4</t>
  </si>
  <si>
    <t>P5</t>
  </si>
  <si>
    <t>P6</t>
  </si>
  <si>
    <t>PS</t>
  </si>
  <si>
    <t>RESIDÈNCIA</t>
  </si>
  <si>
    <t>SANT LLORENÇ SAVALL</t>
  </si>
  <si>
    <t>PALTELL</t>
  </si>
  <si>
    <t>TOTAL UNITATS</t>
  </si>
  <si>
    <t>AMB MOTOR FIXE</t>
  </si>
  <si>
    <t>AMB MOTOR MÒBIL</t>
  </si>
  <si>
    <t xml:space="preserve">AMB MOTOR FIXE </t>
  </si>
  <si>
    <t>TOTAL ESPAIS AMB INSTAL.LACIÓ DE RAÏLS PER GRUES DE SOSTRE</t>
  </si>
  <si>
    <t>TOTAL € (Sense IVA)</t>
  </si>
  <si>
    <t>* Colors segons plànols PROPOSTA</t>
  </si>
  <si>
    <t xml:space="preserve">TOTAL </t>
  </si>
  <si>
    <t>BADALONA - SANT ROC</t>
  </si>
  <si>
    <t>BARCELONA - GRÀCIA</t>
  </si>
  <si>
    <t>BARCELONA - MIL·LENARI</t>
  </si>
  <si>
    <t>ESPLUGA DE FRANCOLÍ - JAUME I</t>
  </si>
  <si>
    <t>GIRONA - CREU DE PALAU</t>
  </si>
  <si>
    <t>GIRONA - PUIG D'EN ROCA</t>
  </si>
  <si>
    <t>HOSPITALET DE LLOBREGAT - FEIXA LLARGA</t>
  </si>
  <si>
    <t>LLEIDA - SANT JOSEP</t>
  </si>
  <si>
    <t>MONTBLANC - CONCA DE BARBERÀ</t>
  </si>
  <si>
    <t>MÒRA D'EBRE - NATZARET</t>
  </si>
  <si>
    <t>SANTA COLOMA DE GRAMANET - RAMÓN BERENGUER</t>
  </si>
  <si>
    <t>TOTAL ESPAIS PELS RAÏLS PER GRUES DE SOSTRE</t>
  </si>
  <si>
    <t>PREUS UNITARIS SENSE IVA:</t>
  </si>
  <si>
    <t>LOT</t>
  </si>
  <si>
    <t>Núm. lot</t>
  </si>
  <si>
    <t>Import</t>
  </si>
  <si>
    <t>Per territori i import</t>
  </si>
  <si>
    <t>TOTAL € (10% IVA)</t>
  </si>
  <si>
    <t>10% IVA</t>
  </si>
  <si>
    <t>IVA (10%)</t>
  </si>
  <si>
    <t>Total (IVA incl.)</t>
  </si>
  <si>
    <r>
      <t xml:space="preserve">Preu unitari pel subministrament  i instal·lació </t>
    </r>
    <r>
      <rPr>
        <b/>
        <sz val="11"/>
        <color theme="1"/>
        <rFont val="Calibri"/>
        <family val="2"/>
        <scheme val="minor"/>
      </rPr>
      <t>Raïl</t>
    </r>
    <r>
      <rPr>
        <sz val="11"/>
        <color theme="1"/>
        <rFont val="Calibri"/>
        <family val="2"/>
        <scheme val="minor"/>
      </rPr>
      <t xml:space="preserve"> per Motor Mòbil (Habitacions)</t>
    </r>
  </si>
  <si>
    <r>
      <t xml:space="preserve">Preu unitari pel subministrament i instal·lació de </t>
    </r>
    <r>
      <rPr>
        <b/>
        <sz val="11"/>
        <color theme="1"/>
        <rFont val="Calibri"/>
        <family val="2"/>
        <scheme val="minor"/>
      </rPr>
      <t>Raïl</t>
    </r>
    <r>
      <rPr>
        <sz val="11"/>
        <color theme="1"/>
        <rFont val="Calibri"/>
        <family val="2"/>
        <scheme val="minor"/>
      </rPr>
      <t xml:space="preserve"> per Motor Fixe (Bany Geriàtric, i Altres Espais)</t>
    </r>
  </si>
  <si>
    <r>
      <t xml:space="preserve">Preu unitari pel subministrament i instal·lació de </t>
    </r>
    <r>
      <rPr>
        <b/>
        <sz val="11"/>
        <color theme="1"/>
        <rFont val="Calibri"/>
        <family val="2"/>
        <scheme val="minor"/>
      </rPr>
      <t>Motor fixe</t>
    </r>
  </si>
  <si>
    <r>
      <t xml:space="preserve">Preu unitari pel subministrament i instal·lació de </t>
    </r>
    <r>
      <rPr>
        <b/>
        <sz val="11"/>
        <color theme="1"/>
        <rFont val="Calibri"/>
        <family val="2"/>
        <scheme val="minor"/>
      </rPr>
      <t>Motor mòbil</t>
    </r>
  </si>
  <si>
    <t>incrementar 10% obres</t>
  </si>
  <si>
    <t>50 e mà d'obra</t>
  </si>
  <si>
    <t>inclou mà dobra oficial +material i tot el necessari per deixar el espai com estava</t>
  </si>
  <si>
    <t>increment del 10%</t>
  </si>
  <si>
    <t xml:space="preserve">Lot </t>
  </si>
  <si>
    <t>Equipament</t>
  </si>
  <si>
    <t>Unitats grues de sostre</t>
  </si>
  <si>
    <t>Grues territori 1</t>
  </si>
  <si>
    <t>Grues territori 2</t>
  </si>
  <si>
    <t>Grues territori 3</t>
  </si>
  <si>
    <t>Grues territori 4</t>
  </si>
  <si>
    <t>Sumatori grues</t>
  </si>
  <si>
    <t xml:space="preserve">Nombre d'espais per instal.lar grues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</si>
</sst>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FFF"/>
        <bgColor indexed="64"/>
      </patternFill>
    </fill>
    <fill>
      <patternFill patternType="solid">
        <fgColor rgb="FFC7C8CA"/>
        <bgColor indexed="64"/>
      </patternFill>
    </fill>
    <fill>
      <patternFill patternType="solid">
        <fgColor rgb="FF59BA4A"/>
        <bgColor indexed="64"/>
      </patternFill>
    </fill>
    <fill>
      <patternFill patternType="solid">
        <fgColor rgb="FFBBE3B5"/>
        <bgColor indexed="64"/>
      </patternFill>
    </fill>
    <fill>
      <patternFill patternType="solid">
        <fgColor rgb="FF8FE3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/>
    <xf numFmtId="0" fontId="0" fillId="0" borderId="7" xfId="0" applyBorder="1"/>
    <xf numFmtId="0" fontId="0" fillId="0" borderId="9" xfId="0" applyBorder="1"/>
    <xf numFmtId="0" fontId="0" fillId="0" borderId="5" xfId="0" applyBorder="1"/>
    <xf numFmtId="164" fontId="1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0" borderId="2" xfId="0" applyBorder="1"/>
    <xf numFmtId="0" fontId="0" fillId="0" borderId="2" xfId="0" applyBorder="1" applyAlignment="1">
      <alignment vertical="center" wrapText="1"/>
    </xf>
    <xf numFmtId="0" fontId="1" fillId="0" borderId="2" xfId="0" applyFont="1" applyBorder="1"/>
    <xf numFmtId="164" fontId="1" fillId="0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0" xfId="0" applyFont="1" applyAlignment="1">
      <alignment horizontal="right" vertical="center" wrapText="1"/>
    </xf>
    <xf numFmtId="0" fontId="1" fillId="2" borderId="5" xfId="0" applyFont="1" applyFill="1" applyBorder="1" applyAlignment="1"/>
    <xf numFmtId="0" fontId="1" fillId="2" borderId="1" xfId="0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right"/>
    </xf>
    <xf numFmtId="0" fontId="0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1" fillId="8" borderId="10" xfId="0" applyFont="1" applyFill="1" applyBorder="1" applyAlignment="1">
      <alignment horizontal="center"/>
    </xf>
    <xf numFmtId="164" fontId="3" fillId="8" borderId="11" xfId="0" applyNumberFormat="1" applyFont="1" applyFill="1" applyBorder="1" applyAlignment="1">
      <alignment horizontal="right"/>
    </xf>
    <xf numFmtId="0" fontId="4" fillId="0" borderId="0" xfId="0" applyFont="1"/>
    <xf numFmtId="0" fontId="5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/>
    <xf numFmtId="2" fontId="0" fillId="0" borderId="0" xfId="0" applyNumberFormat="1" applyAlignment="1">
      <alignment horizontal="center"/>
    </xf>
    <xf numFmtId="164" fontId="3" fillId="8" borderId="8" xfId="0" applyNumberFormat="1" applyFont="1" applyFill="1" applyBorder="1" applyAlignment="1">
      <alignment horizontal="right"/>
    </xf>
    <xf numFmtId="164" fontId="2" fillId="0" borderId="1" xfId="0" applyNumberFormat="1" applyFont="1" applyBorder="1"/>
    <xf numFmtId="164" fontId="3" fillId="0" borderId="1" xfId="0" applyNumberFormat="1" applyFont="1" applyBorder="1"/>
    <xf numFmtId="164" fontId="2" fillId="0" borderId="12" xfId="0" applyNumberFormat="1" applyFont="1" applyBorder="1"/>
    <xf numFmtId="164" fontId="3" fillId="0" borderId="12" xfId="0" applyNumberFormat="1" applyFont="1" applyBorder="1"/>
    <xf numFmtId="0" fontId="2" fillId="0" borderId="1" xfId="0" applyFont="1" applyBorder="1"/>
    <xf numFmtId="0" fontId="2" fillId="9" borderId="1" xfId="0" applyFont="1" applyFill="1" applyBorder="1"/>
    <xf numFmtId="0" fontId="3" fillId="9" borderId="1" xfId="0" applyFont="1" applyFill="1" applyBorder="1"/>
    <xf numFmtId="0" fontId="3" fillId="9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4" fontId="2" fillId="9" borderId="1" xfId="0" applyNumberFormat="1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FE3FF"/>
      <color rgb="FF8FE3B5"/>
      <color rgb="FFBBE3B5"/>
      <color rgb="FF59BA4A"/>
      <color rgb="FFC7C8CA"/>
      <color rgb="FF00B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0" workbookViewId="0">
      <selection activeCell="A25" sqref="A25:G30"/>
    </sheetView>
  </sheetViews>
  <sheetFormatPr defaultColWidth="9.28515625" defaultRowHeight="15" x14ac:dyDescent="0.25"/>
  <cols>
    <col min="1" max="1" width="9.28515625" style="50"/>
    <col min="2" max="2" width="15.42578125" style="50" customWidth="1"/>
    <col min="3" max="3" width="11.42578125" style="50" customWidth="1"/>
    <col min="4" max="4" width="14.7109375" style="50" bestFit="1" customWidth="1"/>
    <col min="5" max="5" width="13.85546875" style="50" customWidth="1"/>
    <col min="6" max="6" width="16.28515625" style="50" customWidth="1"/>
    <col min="7" max="7" width="14" style="50" customWidth="1"/>
    <col min="8" max="16384" width="9.28515625" style="50"/>
  </cols>
  <sheetData>
    <row r="1" spans="1:6" s="52" customFormat="1" x14ac:dyDescent="0.25">
      <c r="A1" s="65" t="s">
        <v>60</v>
      </c>
      <c r="B1" s="65" t="s">
        <v>61</v>
      </c>
      <c r="C1" s="65" t="s">
        <v>65</v>
      </c>
      <c r="D1" s="65" t="s">
        <v>66</v>
      </c>
    </row>
    <row r="2" spans="1:6" x14ac:dyDescent="0.25">
      <c r="A2" s="64">
        <v>1</v>
      </c>
      <c r="B2" s="56">
        <f>'RESUM ACTUALITZAT'!G4+'RESUM ACTUALITZAT'!G5+'RESUM ACTUALITZAT'!G6+'RESUM ACTUALITZAT'!G7</f>
        <v>643280</v>
      </c>
      <c r="C2" s="56">
        <f>B2*0.1</f>
        <v>64328</v>
      </c>
      <c r="D2" s="56">
        <f>B2+C2</f>
        <v>707608</v>
      </c>
      <c r="F2" s="51">
        <f>B2*0.99%+B2</f>
        <v>649648.47199999995</v>
      </c>
    </row>
    <row r="3" spans="1:6" x14ac:dyDescent="0.25">
      <c r="A3" s="64">
        <v>2</v>
      </c>
      <c r="B3" s="56">
        <f>'RESUM ACTUALITZAT'!G8+'RESUM ACTUALITZAT'!G9</f>
        <v>1008040</v>
      </c>
      <c r="C3" s="56">
        <f>B3*0.1</f>
        <v>100804</v>
      </c>
      <c r="D3" s="56">
        <f>B3+C3</f>
        <v>1108844</v>
      </c>
      <c r="F3" s="51">
        <f t="shared" ref="F3:F5" si="0">B3*0.99%+B3</f>
        <v>1018019.596</v>
      </c>
    </row>
    <row r="4" spans="1:6" x14ac:dyDescent="0.25">
      <c r="A4" s="64">
        <v>3</v>
      </c>
      <c r="B4" s="56">
        <f>'RESUM ACTUALITZAT'!G13+'RESUM ACTUALITZAT'!G10+'RESUM ACTUALITZAT'!G11+'RESUM ACTUALITZAT'!G12</f>
        <v>832920</v>
      </c>
      <c r="C4" s="56">
        <f t="shared" ref="C4:C5" si="1">B4*0.1</f>
        <v>83292</v>
      </c>
      <c r="D4" s="56">
        <f t="shared" ref="D4:D5" si="2">B4+C4</f>
        <v>916212</v>
      </c>
      <c r="F4" s="51">
        <f t="shared" si="0"/>
        <v>841165.90800000005</v>
      </c>
    </row>
    <row r="5" spans="1:6" x14ac:dyDescent="0.25">
      <c r="A5" s="64">
        <v>4</v>
      </c>
      <c r="B5" s="56">
        <f>'RESUM ACTUALITZAT'!G14+'RESUM ACTUALITZAT'!G15</f>
        <v>751080</v>
      </c>
      <c r="C5" s="56">
        <f t="shared" si="1"/>
        <v>75108</v>
      </c>
      <c r="D5" s="56">
        <f t="shared" si="2"/>
        <v>826188</v>
      </c>
      <c r="F5" s="51">
        <f t="shared" si="0"/>
        <v>758515.69200000004</v>
      </c>
    </row>
    <row r="6" spans="1:6" x14ac:dyDescent="0.25">
      <c r="A6" s="61"/>
      <c r="B6" s="66">
        <f>SUM(B2:B5)</f>
        <v>3235320</v>
      </c>
      <c r="C6" s="66">
        <f>SUM(C2:C5)</f>
        <v>323532</v>
      </c>
      <c r="D6" s="66">
        <f>SUM(D2:D5)</f>
        <v>3558852</v>
      </c>
    </row>
    <row r="7" spans="1:6" x14ac:dyDescent="0.25">
      <c r="A7" s="53" t="s">
        <v>62</v>
      </c>
    </row>
    <row r="10" spans="1:6" ht="45" x14ac:dyDescent="0.25">
      <c r="A10" s="62" t="s">
        <v>75</v>
      </c>
      <c r="B10" s="62" t="s">
        <v>76</v>
      </c>
      <c r="C10" s="63" t="s">
        <v>77</v>
      </c>
    </row>
    <row r="11" spans="1:6" x14ac:dyDescent="0.25">
      <c r="A11" s="60">
        <v>1</v>
      </c>
      <c r="B11" s="60" t="s">
        <v>78</v>
      </c>
      <c r="C11" s="60">
        <f>SUMPRODUCT('RESUM ACTUALITZAT'!E4:F7)</f>
        <v>51</v>
      </c>
    </row>
    <row r="12" spans="1:6" x14ac:dyDescent="0.25">
      <c r="A12" s="60">
        <v>2</v>
      </c>
      <c r="B12" s="60" t="s">
        <v>79</v>
      </c>
      <c r="C12" s="60">
        <f>SUMPRODUCT('RESUM ACTUALITZAT'!E8:F9)</f>
        <v>74</v>
      </c>
    </row>
    <row r="13" spans="1:6" x14ac:dyDescent="0.25">
      <c r="A13" s="60">
        <v>3</v>
      </c>
      <c r="B13" s="60" t="s">
        <v>80</v>
      </c>
      <c r="C13" s="60">
        <f>SUMPRODUCT('RESUM ACTUALITZAT'!E10:F13)</f>
        <v>53</v>
      </c>
    </row>
    <row r="14" spans="1:6" x14ac:dyDescent="0.25">
      <c r="A14" s="60">
        <v>4</v>
      </c>
      <c r="B14" s="60" t="s">
        <v>81</v>
      </c>
      <c r="C14" s="60">
        <f>SUMPRODUCT('RESUM ACTUALITZAT'!E14:F15)</f>
        <v>44</v>
      </c>
    </row>
    <row r="15" spans="1:6" x14ac:dyDescent="0.25">
      <c r="A15" s="68" t="s">
        <v>82</v>
      </c>
      <c r="B15" s="68"/>
      <c r="C15" s="62">
        <f>SUM(C11:C14)</f>
        <v>222</v>
      </c>
    </row>
    <row r="18" spans="1:7" ht="75" x14ac:dyDescent="0.25">
      <c r="A18" s="62" t="s">
        <v>75</v>
      </c>
      <c r="B18" s="62" t="s">
        <v>76</v>
      </c>
      <c r="C18" s="63" t="s">
        <v>83</v>
      </c>
    </row>
    <row r="19" spans="1:7" x14ac:dyDescent="0.25">
      <c r="A19" s="60">
        <v>1</v>
      </c>
      <c r="B19" s="60" t="s">
        <v>78</v>
      </c>
      <c r="C19" s="60">
        <f>SUMPRODUCT('RESUM ACTUALITZAT'!C4:D7)</f>
        <v>203</v>
      </c>
    </row>
    <row r="20" spans="1:7" x14ac:dyDescent="0.25">
      <c r="A20" s="60">
        <v>2</v>
      </c>
      <c r="B20" s="60" t="s">
        <v>79</v>
      </c>
      <c r="C20" s="60">
        <f>SUMPRODUCT('RESUM ACTUALITZAT'!C8:D9)</f>
        <v>324</v>
      </c>
    </row>
    <row r="21" spans="1:7" x14ac:dyDescent="0.25">
      <c r="A21" s="60">
        <v>3</v>
      </c>
      <c r="B21" s="60" t="s">
        <v>80</v>
      </c>
      <c r="C21" s="60">
        <f>SUMPRODUCT('RESUM ACTUALITZAT'!C10:D13)</f>
        <v>287</v>
      </c>
    </row>
    <row r="22" spans="1:7" x14ac:dyDescent="0.25">
      <c r="A22" s="60">
        <v>4</v>
      </c>
      <c r="B22" s="60" t="s">
        <v>81</v>
      </c>
      <c r="C22" s="60">
        <f>SUMPRODUCT('RESUM ACTUALITZAT'!C14:D15)</f>
        <v>269</v>
      </c>
    </row>
    <row r="23" spans="1:7" x14ac:dyDescent="0.25">
      <c r="A23" s="68" t="s">
        <v>82</v>
      </c>
      <c r="B23" s="68"/>
      <c r="C23" s="62">
        <f>SUM(C19:C22)</f>
        <v>1083</v>
      </c>
    </row>
    <row r="25" spans="1:7" ht="75" x14ac:dyDescent="0.25">
      <c r="A25" s="62" t="s">
        <v>75</v>
      </c>
      <c r="B25" s="62" t="s">
        <v>76</v>
      </c>
      <c r="C25" s="63" t="s">
        <v>83</v>
      </c>
      <c r="D25" s="63" t="s">
        <v>77</v>
      </c>
      <c r="E25" s="67" t="s">
        <v>61</v>
      </c>
      <c r="F25" s="67" t="s">
        <v>65</v>
      </c>
      <c r="G25" s="67" t="s">
        <v>66</v>
      </c>
    </row>
    <row r="26" spans="1:7" x14ac:dyDescent="0.25">
      <c r="A26" s="60">
        <v>1</v>
      </c>
      <c r="B26" s="60" t="s">
        <v>78</v>
      </c>
      <c r="C26" s="60">
        <v>203</v>
      </c>
      <c r="D26" s="60">
        <v>51</v>
      </c>
      <c r="E26" s="56">
        <v>643280</v>
      </c>
      <c r="F26" s="56">
        <v>64328</v>
      </c>
      <c r="G26" s="56">
        <v>707608</v>
      </c>
    </row>
    <row r="27" spans="1:7" x14ac:dyDescent="0.25">
      <c r="A27" s="60">
        <v>2</v>
      </c>
      <c r="B27" s="60" t="s">
        <v>79</v>
      </c>
      <c r="C27" s="60">
        <v>324</v>
      </c>
      <c r="D27" s="60">
        <v>74</v>
      </c>
      <c r="E27" s="56">
        <v>1008040</v>
      </c>
      <c r="F27" s="56">
        <v>100804</v>
      </c>
      <c r="G27" s="56">
        <v>1108844</v>
      </c>
    </row>
    <row r="28" spans="1:7" x14ac:dyDescent="0.25">
      <c r="A28" s="60">
        <v>3</v>
      </c>
      <c r="B28" s="60" t="s">
        <v>80</v>
      </c>
      <c r="C28" s="60">
        <v>287</v>
      </c>
      <c r="D28" s="60">
        <v>53</v>
      </c>
      <c r="E28" s="56">
        <v>832920</v>
      </c>
      <c r="F28" s="56">
        <v>83292</v>
      </c>
      <c r="G28" s="56">
        <v>916212</v>
      </c>
    </row>
    <row r="29" spans="1:7" x14ac:dyDescent="0.25">
      <c r="A29" s="60">
        <v>4</v>
      </c>
      <c r="B29" s="60" t="s">
        <v>81</v>
      </c>
      <c r="C29" s="60">
        <v>269</v>
      </c>
      <c r="D29" s="60">
        <v>44</v>
      </c>
      <c r="E29" s="56">
        <v>751080</v>
      </c>
      <c r="F29" s="56">
        <v>75108</v>
      </c>
      <c r="G29" s="56">
        <v>826188</v>
      </c>
    </row>
    <row r="30" spans="1:7" x14ac:dyDescent="0.25">
      <c r="A30" s="68" t="s">
        <v>82</v>
      </c>
      <c r="B30" s="68"/>
      <c r="C30" s="62">
        <v>1083</v>
      </c>
      <c r="D30" s="62">
        <v>222</v>
      </c>
      <c r="E30" s="66">
        <v>3235320</v>
      </c>
      <c r="F30" s="66">
        <v>323532</v>
      </c>
      <c r="G30" s="66">
        <v>3558852</v>
      </c>
    </row>
  </sheetData>
  <mergeCells count="3">
    <mergeCell ref="A15:B15"/>
    <mergeCell ref="A23:B23"/>
    <mergeCell ref="A30:B3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B6" sqref="B6"/>
    </sheetView>
  </sheetViews>
  <sheetFormatPr defaultRowHeight="15" x14ac:dyDescent="0.25"/>
  <cols>
    <col min="1" max="1" width="11.85546875" customWidth="1"/>
    <col min="2" max="2" width="12.42578125" bestFit="1" customWidth="1"/>
    <col min="3" max="3" width="7.7109375" bestFit="1" customWidth="1"/>
    <col min="4" max="4" width="11.140625" bestFit="1" customWidth="1"/>
    <col min="5" max="5" width="14.140625" bestFit="1" customWidth="1"/>
    <col min="6" max="6" width="13.140625" bestFit="1" customWidth="1"/>
    <col min="7" max="7" width="21.42578125" bestFit="1" customWidth="1"/>
    <col min="8" max="8" width="16.7109375" customWidth="1"/>
    <col min="9" max="9" width="18.7109375" customWidth="1"/>
    <col min="10" max="11" width="10.5703125" bestFit="1" customWidth="1"/>
    <col min="12" max="12" width="11.5703125" bestFit="1" customWidth="1"/>
  </cols>
  <sheetData>
    <row r="1" spans="1:12" x14ac:dyDescent="0.25">
      <c r="A1" s="82" t="s">
        <v>21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30" customHeight="1" x14ac:dyDescent="0.25">
      <c r="A2" s="79" t="s">
        <v>10</v>
      </c>
      <c r="B2" s="79" t="s">
        <v>0</v>
      </c>
      <c r="C2" s="79"/>
      <c r="D2" s="85" t="s">
        <v>3</v>
      </c>
      <c r="E2" s="85"/>
      <c r="F2" s="85" t="s">
        <v>6</v>
      </c>
      <c r="G2" s="85"/>
      <c r="H2" s="86" t="s">
        <v>42</v>
      </c>
      <c r="I2" s="87"/>
      <c r="J2" s="79" t="s">
        <v>12</v>
      </c>
      <c r="K2" s="79"/>
      <c r="L2" s="75" t="s">
        <v>43</v>
      </c>
    </row>
    <row r="3" spans="1:12" x14ac:dyDescent="0.25">
      <c r="A3" s="79"/>
      <c r="B3" s="1" t="s">
        <v>1</v>
      </c>
      <c r="C3" s="1" t="s">
        <v>2</v>
      </c>
      <c r="D3" s="1" t="s">
        <v>4</v>
      </c>
      <c r="E3" s="1" t="s">
        <v>5</v>
      </c>
      <c r="F3" s="1" t="s">
        <v>7</v>
      </c>
      <c r="G3" s="1" t="s">
        <v>8</v>
      </c>
      <c r="H3" s="11" t="s">
        <v>41</v>
      </c>
      <c r="I3" s="11" t="s">
        <v>40</v>
      </c>
      <c r="J3" s="15" t="s">
        <v>13</v>
      </c>
      <c r="K3" s="16" t="s">
        <v>14</v>
      </c>
      <c r="L3" s="75"/>
    </row>
    <row r="4" spans="1:12" x14ac:dyDescent="0.25">
      <c r="A4" s="1" t="s">
        <v>28</v>
      </c>
      <c r="B4" s="25">
        <v>6</v>
      </c>
      <c r="C4" s="25">
        <v>11</v>
      </c>
      <c r="D4" s="26">
        <v>2</v>
      </c>
      <c r="E4" s="1">
        <v>0</v>
      </c>
      <c r="F4" s="1">
        <v>0</v>
      </c>
      <c r="G4" s="1">
        <v>0</v>
      </c>
      <c r="H4" s="1">
        <f>SUM(D4:G4)</f>
        <v>2</v>
      </c>
      <c r="I4" s="1">
        <f>SUM(A4:C4)</f>
        <v>17</v>
      </c>
      <c r="J4" s="1">
        <f t="shared" ref="J4:J6" si="0">D4+E4+F4+G4</f>
        <v>2</v>
      </c>
      <c r="K4" s="1">
        <v>2</v>
      </c>
      <c r="L4" s="19"/>
    </row>
    <row r="5" spans="1:12" x14ac:dyDescent="0.25">
      <c r="A5" s="1" t="s">
        <v>27</v>
      </c>
      <c r="B5" s="25">
        <v>8</v>
      </c>
      <c r="C5" s="25">
        <v>11</v>
      </c>
      <c r="D5" s="26">
        <f>1+2</f>
        <v>3</v>
      </c>
      <c r="E5" s="1">
        <v>0</v>
      </c>
      <c r="F5" s="24">
        <v>1</v>
      </c>
      <c r="G5" s="1">
        <v>0</v>
      </c>
      <c r="H5" s="1">
        <f t="shared" ref="H5:H6" si="1">SUM(D5:G5)</f>
        <v>4</v>
      </c>
      <c r="I5" s="1">
        <f t="shared" ref="I5:I6" si="2">SUM(A5:C5)</f>
        <v>19</v>
      </c>
      <c r="J5" s="1">
        <f t="shared" si="0"/>
        <v>4</v>
      </c>
      <c r="K5" s="4">
        <v>2</v>
      </c>
      <c r="L5" s="20"/>
    </row>
    <row r="6" spans="1:12" x14ac:dyDescent="0.25">
      <c r="A6" s="1" t="s">
        <v>29</v>
      </c>
      <c r="B6" s="25">
        <v>8</v>
      </c>
      <c r="C6" s="25">
        <v>11</v>
      </c>
      <c r="D6" s="26">
        <v>2</v>
      </c>
      <c r="E6" s="1">
        <v>0</v>
      </c>
      <c r="F6" s="1">
        <v>0</v>
      </c>
      <c r="G6" s="1">
        <v>0</v>
      </c>
      <c r="H6" s="1">
        <f t="shared" si="1"/>
        <v>2</v>
      </c>
      <c r="I6" s="1">
        <f t="shared" si="2"/>
        <v>19</v>
      </c>
      <c r="J6" s="1">
        <f t="shared" si="0"/>
        <v>2</v>
      </c>
      <c r="K6" s="4">
        <v>2</v>
      </c>
      <c r="L6" s="20"/>
    </row>
    <row r="7" spans="1:12" x14ac:dyDescent="0.25">
      <c r="A7" s="72" t="s">
        <v>11</v>
      </c>
      <c r="B7" s="73"/>
      <c r="C7" s="73"/>
      <c r="D7" s="73"/>
      <c r="E7" s="73"/>
      <c r="F7" s="73"/>
      <c r="G7" s="74"/>
      <c r="H7" s="3">
        <f>SUM(H4:H6)</f>
        <v>8</v>
      </c>
      <c r="I7" s="3">
        <f t="shared" ref="I7:K7" si="3">SUM(I4:I6)</f>
        <v>55</v>
      </c>
      <c r="J7" s="3">
        <f t="shared" si="3"/>
        <v>8</v>
      </c>
      <c r="K7" s="3">
        <f t="shared" si="3"/>
        <v>6</v>
      </c>
      <c r="L7" s="21"/>
    </row>
    <row r="8" spans="1:12" x14ac:dyDescent="0.25">
      <c r="A8" s="72" t="s">
        <v>43</v>
      </c>
      <c r="B8" s="73"/>
      <c r="C8" s="73"/>
      <c r="D8" s="73"/>
      <c r="E8" s="73"/>
      <c r="F8" s="73"/>
      <c r="G8" s="74"/>
      <c r="H8" s="18">
        <f>H7*'RESUM ACTUALITZAT'!C23</f>
        <v>26400</v>
      </c>
      <c r="I8" s="18">
        <f>I7*'RESUM ACTUALITZAT'!C22</f>
        <v>121000</v>
      </c>
      <c r="J8" s="18">
        <f>J7*'RESUM ACTUALITZAT'!C24</f>
        <v>26400</v>
      </c>
      <c r="K8" s="18">
        <f>K7*'RESUM ACTUALITZAT'!C25</f>
        <v>18480</v>
      </c>
      <c r="L8" s="22">
        <f>SUM(H8:K8)</f>
        <v>192280</v>
      </c>
    </row>
    <row r="10" spans="1:12" x14ac:dyDescent="0.25">
      <c r="A10" t="s">
        <v>44</v>
      </c>
    </row>
  </sheetData>
  <mergeCells count="10">
    <mergeCell ref="A8:G8"/>
    <mergeCell ref="L2:L3"/>
    <mergeCell ref="A1:L1"/>
    <mergeCell ref="A7:G7"/>
    <mergeCell ref="A2:A3"/>
    <mergeCell ref="B2:C2"/>
    <mergeCell ref="D2:E2"/>
    <mergeCell ref="F2:G2"/>
    <mergeCell ref="J2:K2"/>
    <mergeCell ref="H2:I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I4" sqref="I4"/>
    </sheetView>
  </sheetViews>
  <sheetFormatPr defaultRowHeight="15" x14ac:dyDescent="0.25"/>
  <cols>
    <col min="1" max="1" width="11.85546875" customWidth="1"/>
    <col min="2" max="2" width="12.42578125" bestFit="1" customWidth="1"/>
    <col min="3" max="3" width="7.7109375" bestFit="1" customWidth="1"/>
    <col min="4" max="4" width="11.140625" bestFit="1" customWidth="1"/>
    <col min="5" max="5" width="14.140625" bestFit="1" customWidth="1"/>
    <col min="6" max="6" width="13.140625" bestFit="1" customWidth="1"/>
    <col min="7" max="7" width="21.42578125" bestFit="1" customWidth="1"/>
    <col min="8" max="8" width="16.7109375" customWidth="1"/>
    <col min="9" max="9" width="18.7109375" customWidth="1"/>
    <col min="10" max="11" width="10.5703125" bestFit="1" customWidth="1"/>
    <col min="12" max="12" width="11.5703125" bestFit="1" customWidth="1"/>
  </cols>
  <sheetData>
    <row r="1" spans="1:12" x14ac:dyDescent="0.25">
      <c r="A1" s="82" t="s">
        <v>22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30" customHeight="1" x14ac:dyDescent="0.25">
      <c r="A2" s="77" t="s">
        <v>10</v>
      </c>
      <c r="B2" s="77" t="s">
        <v>0</v>
      </c>
      <c r="C2" s="77"/>
      <c r="D2" s="78" t="s">
        <v>3</v>
      </c>
      <c r="E2" s="78"/>
      <c r="F2" s="78" t="s">
        <v>6</v>
      </c>
      <c r="G2" s="78"/>
      <c r="H2" s="80" t="s">
        <v>42</v>
      </c>
      <c r="I2" s="81"/>
      <c r="J2" s="77" t="s">
        <v>12</v>
      </c>
      <c r="K2" s="77"/>
      <c r="L2" s="75" t="s">
        <v>43</v>
      </c>
    </row>
    <row r="3" spans="1:12" x14ac:dyDescent="0.25">
      <c r="A3" s="79"/>
      <c r="B3" s="1" t="s">
        <v>1</v>
      </c>
      <c r="C3" s="1" t="s">
        <v>2</v>
      </c>
      <c r="D3" s="1" t="s">
        <v>4</v>
      </c>
      <c r="E3" s="1" t="s">
        <v>5</v>
      </c>
      <c r="F3" s="1" t="s">
        <v>7</v>
      </c>
      <c r="G3" s="1" t="s">
        <v>8</v>
      </c>
      <c r="H3" s="11" t="s">
        <v>41</v>
      </c>
      <c r="I3" s="11" t="s">
        <v>40</v>
      </c>
      <c r="J3" s="15" t="s">
        <v>13</v>
      </c>
      <c r="K3" s="16" t="s">
        <v>14</v>
      </c>
      <c r="L3" s="75"/>
    </row>
    <row r="4" spans="1:12" x14ac:dyDescent="0.25">
      <c r="A4" s="1" t="s">
        <v>34</v>
      </c>
      <c r="B4" s="1">
        <v>0</v>
      </c>
      <c r="C4" s="1">
        <v>0</v>
      </c>
      <c r="D4" s="26">
        <v>1</v>
      </c>
      <c r="E4" s="1">
        <v>0</v>
      </c>
      <c r="F4" s="24">
        <v>1</v>
      </c>
      <c r="G4" s="1">
        <v>0</v>
      </c>
      <c r="H4" s="1">
        <f>SUM(D4:G4)</f>
        <v>2</v>
      </c>
      <c r="I4" s="1">
        <f>SUM(A4:C4)</f>
        <v>0</v>
      </c>
      <c r="J4" s="1">
        <f t="shared" ref="J4:J7" si="0">D4+E4+F4+G4</f>
        <v>2</v>
      </c>
      <c r="K4" s="1">
        <v>0</v>
      </c>
      <c r="L4" s="19"/>
    </row>
    <row r="5" spans="1:12" x14ac:dyDescent="0.25">
      <c r="A5" s="1" t="s">
        <v>28</v>
      </c>
      <c r="B5" s="1">
        <v>0</v>
      </c>
      <c r="C5" s="1">
        <v>0</v>
      </c>
      <c r="D5" s="26">
        <v>1</v>
      </c>
      <c r="E5" s="26">
        <v>3</v>
      </c>
      <c r="F5" s="1">
        <v>0</v>
      </c>
      <c r="G5" s="24">
        <v>1</v>
      </c>
      <c r="H5" s="1">
        <f t="shared" ref="H5:H7" si="1">SUM(D5:G5)</f>
        <v>5</v>
      </c>
      <c r="I5" s="1">
        <f t="shared" ref="I5:I7" si="2">SUM(A5:C5)</f>
        <v>0</v>
      </c>
      <c r="J5" s="1">
        <f t="shared" si="0"/>
        <v>5</v>
      </c>
      <c r="K5" s="4">
        <v>0</v>
      </c>
      <c r="L5" s="20"/>
    </row>
    <row r="6" spans="1:12" x14ac:dyDescent="0.25">
      <c r="A6" s="1" t="s">
        <v>27</v>
      </c>
      <c r="B6" s="25">
        <v>37</v>
      </c>
      <c r="C6" s="25">
        <v>5</v>
      </c>
      <c r="D6" s="26">
        <v>4</v>
      </c>
      <c r="E6" s="1">
        <v>0</v>
      </c>
      <c r="F6" s="1">
        <v>0</v>
      </c>
      <c r="G6" s="1">
        <v>0</v>
      </c>
      <c r="H6" s="1">
        <f t="shared" si="1"/>
        <v>4</v>
      </c>
      <c r="I6" s="1">
        <f t="shared" si="2"/>
        <v>42</v>
      </c>
      <c r="J6" s="1">
        <f t="shared" si="0"/>
        <v>4</v>
      </c>
      <c r="K6" s="4">
        <v>3</v>
      </c>
      <c r="L6" s="20"/>
    </row>
    <row r="7" spans="1:12" x14ac:dyDescent="0.25">
      <c r="A7" s="1" t="s">
        <v>29</v>
      </c>
      <c r="B7" s="25">
        <v>22</v>
      </c>
      <c r="C7" s="25">
        <v>3</v>
      </c>
      <c r="D7" s="26">
        <v>2</v>
      </c>
      <c r="E7" s="1">
        <v>0</v>
      </c>
      <c r="F7" s="1">
        <v>0</v>
      </c>
      <c r="G7" s="1">
        <v>0</v>
      </c>
      <c r="H7" s="1">
        <f t="shared" si="1"/>
        <v>2</v>
      </c>
      <c r="I7" s="1">
        <f t="shared" si="2"/>
        <v>25</v>
      </c>
      <c r="J7" s="1">
        <f t="shared" si="0"/>
        <v>2</v>
      </c>
      <c r="K7" s="4">
        <v>2</v>
      </c>
      <c r="L7" s="20"/>
    </row>
    <row r="8" spans="1:12" x14ac:dyDescent="0.25">
      <c r="A8" s="72" t="s">
        <v>11</v>
      </c>
      <c r="B8" s="73"/>
      <c r="C8" s="73"/>
      <c r="D8" s="73"/>
      <c r="E8" s="73"/>
      <c r="F8" s="73"/>
      <c r="G8" s="74"/>
      <c r="H8" s="3">
        <f>SUM(H4:H7)</f>
        <v>13</v>
      </c>
      <c r="I8" s="3">
        <f t="shared" ref="I8:K8" si="3">SUM(I4:I7)</f>
        <v>67</v>
      </c>
      <c r="J8" s="3">
        <f t="shared" si="3"/>
        <v>13</v>
      </c>
      <c r="K8" s="3">
        <f t="shared" si="3"/>
        <v>5</v>
      </c>
      <c r="L8" s="21"/>
    </row>
    <row r="9" spans="1:12" x14ac:dyDescent="0.25">
      <c r="A9" s="72" t="s">
        <v>43</v>
      </c>
      <c r="B9" s="73"/>
      <c r="C9" s="73"/>
      <c r="D9" s="73"/>
      <c r="E9" s="73"/>
      <c r="F9" s="73"/>
      <c r="G9" s="74"/>
      <c r="H9" s="18">
        <f>H8*'RESUM ACTUALITZAT'!C23</f>
        <v>42900</v>
      </c>
      <c r="I9" s="18">
        <f>I8*'RESUM ACTUALITZAT'!C22</f>
        <v>147400</v>
      </c>
      <c r="J9" s="18">
        <f>J8*'RESUM ACTUALITZAT'!C24</f>
        <v>42900</v>
      </c>
      <c r="K9" s="18">
        <f>K8*'RESUM ACTUALITZAT'!C25</f>
        <v>15400</v>
      </c>
      <c r="L9" s="22">
        <f>SUM(H9:K9)</f>
        <v>248600</v>
      </c>
    </row>
    <row r="11" spans="1:12" x14ac:dyDescent="0.25">
      <c r="A11" t="s">
        <v>44</v>
      </c>
    </row>
  </sheetData>
  <mergeCells count="10">
    <mergeCell ref="A9:G9"/>
    <mergeCell ref="A1:L1"/>
    <mergeCell ref="L2:L3"/>
    <mergeCell ref="A8:G8"/>
    <mergeCell ref="A2:A3"/>
    <mergeCell ref="B2:C2"/>
    <mergeCell ref="D2:E2"/>
    <mergeCell ref="F2:G2"/>
    <mergeCell ref="J2:K2"/>
    <mergeCell ref="H2:I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zoomScale="80" zoomScaleNormal="80" workbookViewId="0">
      <selection activeCell="L9" sqref="L9"/>
    </sheetView>
  </sheetViews>
  <sheetFormatPr defaultRowHeight="15" x14ac:dyDescent="0.25"/>
  <cols>
    <col min="1" max="1" width="11.85546875" customWidth="1"/>
    <col min="2" max="2" width="12.42578125" bestFit="1" customWidth="1"/>
    <col min="3" max="3" width="7.7109375" bestFit="1" customWidth="1"/>
    <col min="4" max="4" width="11.140625" bestFit="1" customWidth="1"/>
    <col min="5" max="5" width="14.140625" bestFit="1" customWidth="1"/>
    <col min="6" max="6" width="13.140625" bestFit="1" customWidth="1"/>
    <col min="7" max="7" width="21.42578125" bestFit="1" customWidth="1"/>
    <col min="8" max="8" width="20.28515625" customWidth="1"/>
    <col min="9" max="9" width="25.85546875" customWidth="1"/>
    <col min="10" max="10" width="17.85546875" customWidth="1"/>
    <col min="11" max="11" width="12.42578125" customWidth="1"/>
    <col min="12" max="12" width="13" customWidth="1"/>
  </cols>
  <sheetData>
    <row r="1" spans="1:12" x14ac:dyDescent="0.25">
      <c r="A1" s="82" t="s">
        <v>23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30" customHeight="1" x14ac:dyDescent="0.25">
      <c r="A2" s="79" t="s">
        <v>10</v>
      </c>
      <c r="B2" s="79" t="s">
        <v>0</v>
      </c>
      <c r="C2" s="79"/>
      <c r="D2" s="85" t="s">
        <v>3</v>
      </c>
      <c r="E2" s="85"/>
      <c r="F2" s="85" t="s">
        <v>6</v>
      </c>
      <c r="G2" s="85"/>
      <c r="H2" s="86" t="s">
        <v>42</v>
      </c>
      <c r="I2" s="87"/>
      <c r="J2" s="79" t="s">
        <v>12</v>
      </c>
      <c r="K2" s="79"/>
      <c r="L2" s="75" t="s">
        <v>43</v>
      </c>
    </row>
    <row r="3" spans="1:12" x14ac:dyDescent="0.25">
      <c r="A3" s="79"/>
      <c r="B3" s="1" t="s">
        <v>1</v>
      </c>
      <c r="C3" s="1" t="s">
        <v>2</v>
      </c>
      <c r="D3" s="1" t="s">
        <v>4</v>
      </c>
      <c r="E3" s="1" t="s">
        <v>5</v>
      </c>
      <c r="F3" s="1" t="s">
        <v>7</v>
      </c>
      <c r="G3" s="1" t="s">
        <v>8</v>
      </c>
      <c r="H3" s="11" t="s">
        <v>41</v>
      </c>
      <c r="I3" s="11" t="s">
        <v>40</v>
      </c>
      <c r="J3" s="15" t="s">
        <v>13</v>
      </c>
      <c r="K3" s="16" t="s">
        <v>14</v>
      </c>
      <c r="L3" s="75"/>
    </row>
    <row r="4" spans="1:12" x14ac:dyDescent="0.25">
      <c r="A4" s="1" t="s">
        <v>28</v>
      </c>
      <c r="B4" s="1">
        <v>0</v>
      </c>
      <c r="C4" s="1">
        <v>0</v>
      </c>
      <c r="D4" s="23">
        <v>0</v>
      </c>
      <c r="E4" s="1">
        <v>0</v>
      </c>
      <c r="F4" s="23">
        <v>0</v>
      </c>
      <c r="G4" s="1">
        <v>0</v>
      </c>
      <c r="H4" s="1">
        <f>SUM(D4:G4)</f>
        <v>0</v>
      </c>
      <c r="I4" s="1">
        <f>SUM(A4:C4)</f>
        <v>0</v>
      </c>
      <c r="J4" s="1">
        <f t="shared" ref="J4:J7" si="0">D4+E4+F4+G4</f>
        <v>0</v>
      </c>
      <c r="K4" s="4">
        <v>0</v>
      </c>
      <c r="L4" s="19"/>
    </row>
    <row r="5" spans="1:12" x14ac:dyDescent="0.25">
      <c r="A5" s="1" t="s">
        <v>27</v>
      </c>
      <c r="B5" s="25">
        <v>16</v>
      </c>
      <c r="C5" s="25">
        <v>4</v>
      </c>
      <c r="D5" s="26">
        <v>1</v>
      </c>
      <c r="E5" s="1">
        <v>0</v>
      </c>
      <c r="F5" s="1">
        <v>0</v>
      </c>
      <c r="G5" s="1">
        <v>0</v>
      </c>
      <c r="H5" s="1">
        <f t="shared" ref="H5:H7" si="1">SUM(D5:G5)</f>
        <v>1</v>
      </c>
      <c r="I5" s="1">
        <f t="shared" ref="I5:I7" si="2">SUM(A5:C5)</f>
        <v>20</v>
      </c>
      <c r="J5" s="1">
        <f t="shared" si="0"/>
        <v>1</v>
      </c>
      <c r="K5" s="4">
        <v>2</v>
      </c>
      <c r="L5" s="20"/>
    </row>
    <row r="6" spans="1:12" x14ac:dyDescent="0.25">
      <c r="A6" s="1" t="s">
        <v>29</v>
      </c>
      <c r="B6" s="25">
        <f>13-3</f>
        <v>10</v>
      </c>
      <c r="C6" s="25">
        <f>3-2</f>
        <v>1</v>
      </c>
      <c r="D6" s="26">
        <v>1</v>
      </c>
      <c r="E6" s="1">
        <v>0</v>
      </c>
      <c r="F6" s="1">
        <v>0</v>
      </c>
      <c r="G6" s="1">
        <v>0</v>
      </c>
      <c r="H6" s="1">
        <f t="shared" si="1"/>
        <v>1</v>
      </c>
      <c r="I6" s="1">
        <f t="shared" si="2"/>
        <v>11</v>
      </c>
      <c r="J6" s="1">
        <f t="shared" ref="J6" si="3">D6+E6+F6+G6</f>
        <v>1</v>
      </c>
      <c r="K6" s="4">
        <v>1</v>
      </c>
      <c r="L6" s="20"/>
    </row>
    <row r="7" spans="1:12" x14ac:dyDescent="0.25">
      <c r="A7" s="1" t="s">
        <v>30</v>
      </c>
      <c r="B7" s="25">
        <v>8</v>
      </c>
      <c r="C7" s="25">
        <f>3-2</f>
        <v>1</v>
      </c>
      <c r="D7" s="26">
        <v>1</v>
      </c>
      <c r="E7" s="1">
        <v>0</v>
      </c>
      <c r="F7" s="1">
        <v>0</v>
      </c>
      <c r="G7" s="1">
        <f>1-1</f>
        <v>0</v>
      </c>
      <c r="H7" s="1">
        <f t="shared" si="1"/>
        <v>1</v>
      </c>
      <c r="I7" s="1">
        <f t="shared" si="2"/>
        <v>9</v>
      </c>
      <c r="J7" s="1">
        <f t="shared" si="0"/>
        <v>1</v>
      </c>
      <c r="K7" s="4">
        <v>1</v>
      </c>
      <c r="L7" s="20"/>
    </row>
    <row r="8" spans="1:12" x14ac:dyDescent="0.25">
      <c r="A8" s="72" t="s">
        <v>11</v>
      </c>
      <c r="B8" s="73"/>
      <c r="C8" s="73"/>
      <c r="D8" s="73"/>
      <c r="E8" s="73"/>
      <c r="F8" s="73"/>
      <c r="G8" s="74"/>
      <c r="H8" s="3">
        <f>SUM(H4:H7)</f>
        <v>3</v>
      </c>
      <c r="I8" s="3">
        <f>SUM(I4:I7)</f>
        <v>40</v>
      </c>
      <c r="J8" s="3">
        <f>SUM(J4:J7)</f>
        <v>3</v>
      </c>
      <c r="K8" s="3">
        <f>SUM(K4:K7)</f>
        <v>4</v>
      </c>
      <c r="L8" s="21"/>
    </row>
    <row r="9" spans="1:12" x14ac:dyDescent="0.25">
      <c r="A9" s="72" t="s">
        <v>43</v>
      </c>
      <c r="B9" s="73"/>
      <c r="C9" s="73"/>
      <c r="D9" s="73"/>
      <c r="E9" s="73"/>
      <c r="F9" s="73"/>
      <c r="G9" s="74"/>
      <c r="H9" s="18">
        <f>H8*'RESUM ACTUALITZAT'!C23</f>
        <v>9900</v>
      </c>
      <c r="I9" s="18">
        <f>I8*'RESUM ACTUALITZAT'!C22</f>
        <v>88000</v>
      </c>
      <c r="J9" s="18">
        <f>J8*'RESUM ACTUALITZAT'!C24</f>
        <v>9900</v>
      </c>
      <c r="K9" s="18">
        <f>K8*'RESUM ACTUALITZAT'!C25</f>
        <v>12320</v>
      </c>
      <c r="L9" s="22">
        <f>SUM(H9:K9)</f>
        <v>120120</v>
      </c>
    </row>
    <row r="11" spans="1:12" x14ac:dyDescent="0.25">
      <c r="A11" t="s">
        <v>44</v>
      </c>
    </row>
    <row r="19" spans="14:15" x14ac:dyDescent="0.25">
      <c r="N19">
        <v>20</v>
      </c>
      <c r="O19">
        <v>2</v>
      </c>
    </row>
    <row r="20" spans="14:15" x14ac:dyDescent="0.25">
      <c r="N20">
        <v>9</v>
      </c>
      <c r="O20">
        <f>N20*O19/N19</f>
        <v>0.9</v>
      </c>
    </row>
  </sheetData>
  <mergeCells count="10">
    <mergeCell ref="A9:G9"/>
    <mergeCell ref="L2:L3"/>
    <mergeCell ref="A1:L1"/>
    <mergeCell ref="A8:G8"/>
    <mergeCell ref="A2:A3"/>
    <mergeCell ref="B2:C2"/>
    <mergeCell ref="D2:E2"/>
    <mergeCell ref="F2:G2"/>
    <mergeCell ref="J2:K2"/>
    <mergeCell ref="H2:I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K10" sqref="K10"/>
    </sheetView>
  </sheetViews>
  <sheetFormatPr defaultRowHeight="15" x14ac:dyDescent="0.25"/>
  <cols>
    <col min="1" max="1" width="11.85546875" customWidth="1"/>
    <col min="2" max="2" width="12.42578125" bestFit="1" customWidth="1"/>
    <col min="3" max="3" width="7.7109375" bestFit="1" customWidth="1"/>
    <col min="4" max="4" width="11.140625" bestFit="1" customWidth="1"/>
    <col min="5" max="5" width="14.140625" bestFit="1" customWidth="1"/>
    <col min="6" max="6" width="13.140625" bestFit="1" customWidth="1"/>
    <col min="7" max="7" width="21.42578125" bestFit="1" customWidth="1"/>
    <col min="8" max="8" width="16.7109375" customWidth="1"/>
    <col min="9" max="9" width="18.7109375" customWidth="1"/>
    <col min="10" max="11" width="10.5703125" bestFit="1" customWidth="1"/>
    <col min="12" max="12" width="11.5703125" bestFit="1" customWidth="1"/>
  </cols>
  <sheetData>
    <row r="1" spans="1:12" x14ac:dyDescent="0.25">
      <c r="A1" s="82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30" customHeight="1" x14ac:dyDescent="0.25">
      <c r="A2" s="79" t="s">
        <v>10</v>
      </c>
      <c r="B2" s="93" t="s">
        <v>0</v>
      </c>
      <c r="C2" s="93"/>
      <c r="D2" s="94" t="s">
        <v>3</v>
      </c>
      <c r="E2" s="94"/>
      <c r="F2" s="94" t="s">
        <v>6</v>
      </c>
      <c r="G2" s="94"/>
      <c r="H2" s="86" t="s">
        <v>42</v>
      </c>
      <c r="I2" s="87"/>
      <c r="J2" s="79" t="s">
        <v>12</v>
      </c>
      <c r="K2" s="79"/>
      <c r="L2" s="75" t="s">
        <v>43</v>
      </c>
    </row>
    <row r="3" spans="1:12" ht="15" customHeight="1" x14ac:dyDescent="0.25">
      <c r="A3" s="79"/>
      <c r="B3" s="1" t="s">
        <v>1</v>
      </c>
      <c r="C3" s="1" t="s">
        <v>2</v>
      </c>
      <c r="D3" s="1" t="s">
        <v>4</v>
      </c>
      <c r="E3" s="1" t="s">
        <v>5</v>
      </c>
      <c r="F3" s="1" t="s">
        <v>7</v>
      </c>
      <c r="G3" s="1" t="s">
        <v>8</v>
      </c>
      <c r="H3" s="11" t="s">
        <v>41</v>
      </c>
      <c r="I3" s="11" t="s">
        <v>40</v>
      </c>
      <c r="J3" s="15" t="s">
        <v>13</v>
      </c>
      <c r="K3" s="16" t="s">
        <v>14</v>
      </c>
      <c r="L3" s="75"/>
    </row>
    <row r="4" spans="1:12" x14ac:dyDescent="0.25">
      <c r="A4" s="1" t="s">
        <v>34</v>
      </c>
      <c r="B4" s="1">
        <v>0</v>
      </c>
      <c r="C4" s="1">
        <v>0</v>
      </c>
      <c r="D4" s="1">
        <v>0</v>
      </c>
      <c r="E4" s="1">
        <v>0</v>
      </c>
      <c r="F4" s="24">
        <v>1</v>
      </c>
      <c r="G4" s="1">
        <v>0</v>
      </c>
      <c r="H4" s="1">
        <f>SUM(D4:G4)</f>
        <v>1</v>
      </c>
      <c r="I4" s="1">
        <f>SUM(A4:C4)</f>
        <v>0</v>
      </c>
      <c r="J4" s="1">
        <f t="shared" ref="J4:J8" si="0">D4+E4+F4+G4</f>
        <v>1</v>
      </c>
      <c r="K4" s="4">
        <v>0</v>
      </c>
      <c r="L4" s="19"/>
    </row>
    <row r="5" spans="1:12" x14ac:dyDescent="0.25">
      <c r="A5" s="1" t="s">
        <v>28</v>
      </c>
      <c r="B5" s="25">
        <v>20</v>
      </c>
      <c r="C5" s="25">
        <v>2</v>
      </c>
      <c r="D5" s="26">
        <f>3-2</f>
        <v>1</v>
      </c>
      <c r="E5" s="1">
        <v>0</v>
      </c>
      <c r="F5" s="1">
        <v>0</v>
      </c>
      <c r="G5" s="1">
        <v>0</v>
      </c>
      <c r="H5" s="1">
        <f t="shared" ref="H5:H8" si="1">SUM(D5:G5)</f>
        <v>1</v>
      </c>
      <c r="I5" s="1">
        <f>SUM(A5:C5)</f>
        <v>22</v>
      </c>
      <c r="J5" s="1">
        <f t="shared" si="0"/>
        <v>1</v>
      </c>
      <c r="K5" s="4">
        <v>2</v>
      </c>
      <c r="L5" s="20"/>
    </row>
    <row r="6" spans="1:12" x14ac:dyDescent="0.25">
      <c r="A6" s="1" t="s">
        <v>27</v>
      </c>
      <c r="B6" s="25">
        <f>43-2</f>
        <v>41</v>
      </c>
      <c r="C6" s="25">
        <v>4</v>
      </c>
      <c r="D6" s="26">
        <v>2</v>
      </c>
      <c r="E6" s="1">
        <v>0</v>
      </c>
      <c r="F6" s="1">
        <v>0</v>
      </c>
      <c r="G6" s="1">
        <v>0</v>
      </c>
      <c r="H6" s="1">
        <f t="shared" si="1"/>
        <v>2</v>
      </c>
      <c r="I6" s="1">
        <f>SUM(A6:C6)</f>
        <v>45</v>
      </c>
      <c r="J6" s="1">
        <f t="shared" ref="J6" si="2">D6+E6+F6+G6</f>
        <v>2</v>
      </c>
      <c r="K6" s="4">
        <v>5</v>
      </c>
      <c r="L6" s="20"/>
    </row>
    <row r="7" spans="1:12" x14ac:dyDescent="0.25">
      <c r="A7" s="1" t="s">
        <v>29</v>
      </c>
      <c r="B7" s="25">
        <f>44-3</f>
        <v>41</v>
      </c>
      <c r="C7" s="25">
        <v>3</v>
      </c>
      <c r="D7" s="26">
        <v>2</v>
      </c>
      <c r="E7" s="1">
        <v>0</v>
      </c>
      <c r="F7" s="1">
        <v>0</v>
      </c>
      <c r="G7" s="1">
        <v>0</v>
      </c>
      <c r="H7" s="1">
        <f t="shared" si="1"/>
        <v>2</v>
      </c>
      <c r="I7" s="1">
        <f>SUM(A7:C7)</f>
        <v>44</v>
      </c>
      <c r="J7" s="1">
        <f t="shared" si="0"/>
        <v>2</v>
      </c>
      <c r="K7" s="4">
        <v>5</v>
      </c>
      <c r="L7" s="20"/>
    </row>
    <row r="8" spans="1:12" x14ac:dyDescent="0.25">
      <c r="A8" s="1" t="s">
        <v>30</v>
      </c>
      <c r="B8" s="25">
        <v>43</v>
      </c>
      <c r="C8" s="25">
        <v>4</v>
      </c>
      <c r="D8" s="26">
        <v>2</v>
      </c>
      <c r="E8" s="1">
        <v>0</v>
      </c>
      <c r="F8" s="1">
        <v>0</v>
      </c>
      <c r="G8" s="1">
        <f>1-1</f>
        <v>0</v>
      </c>
      <c r="H8" s="1">
        <f t="shared" si="1"/>
        <v>2</v>
      </c>
      <c r="I8" s="1">
        <f>SUM(A8:C8)</f>
        <v>47</v>
      </c>
      <c r="J8" s="1">
        <f t="shared" si="0"/>
        <v>2</v>
      </c>
      <c r="K8" s="4">
        <v>5</v>
      </c>
      <c r="L8" s="20"/>
    </row>
    <row r="9" spans="1:12" x14ac:dyDescent="0.25">
      <c r="A9" s="72" t="s">
        <v>11</v>
      </c>
      <c r="B9" s="73"/>
      <c r="C9" s="73"/>
      <c r="D9" s="73"/>
      <c r="E9" s="73"/>
      <c r="F9" s="73"/>
      <c r="G9" s="74"/>
      <c r="H9" s="3">
        <f>SUM(H4:H8)</f>
        <v>8</v>
      </c>
      <c r="I9" s="3">
        <f>SUM(I4:I8)</f>
        <v>158</v>
      </c>
      <c r="J9" s="3">
        <f>SUM(J4:J8)</f>
        <v>8</v>
      </c>
      <c r="K9" s="3">
        <f>SUM(K4:K8)</f>
        <v>17</v>
      </c>
      <c r="L9" s="21"/>
    </row>
    <row r="10" spans="1:12" x14ac:dyDescent="0.25">
      <c r="A10" s="72" t="s">
        <v>43</v>
      </c>
      <c r="B10" s="73"/>
      <c r="C10" s="73"/>
      <c r="D10" s="73"/>
      <c r="E10" s="73"/>
      <c r="F10" s="73"/>
      <c r="G10" s="74"/>
      <c r="H10" s="18">
        <f>H9*'RESUM ACTUALITZAT'!C23</f>
        <v>26400</v>
      </c>
      <c r="I10" s="18">
        <f>I9*'RESUM ACTUALITZAT'!C22</f>
        <v>347600</v>
      </c>
      <c r="J10" s="18">
        <f>J9*'RESUM ACTUALITZAT'!C24</f>
        <v>26400</v>
      </c>
      <c r="K10" s="18">
        <f>K9*'RESUM ACTUALITZAT'!C25</f>
        <v>52360</v>
      </c>
      <c r="L10" s="22">
        <f>SUM(H10:K10)</f>
        <v>452760</v>
      </c>
    </row>
    <row r="12" spans="1:12" x14ac:dyDescent="0.25">
      <c r="A12" t="s">
        <v>44</v>
      </c>
    </row>
  </sheetData>
  <mergeCells count="10">
    <mergeCell ref="A10:G10"/>
    <mergeCell ref="L2:L3"/>
    <mergeCell ref="A1:L1"/>
    <mergeCell ref="A9:G9"/>
    <mergeCell ref="A2:A3"/>
    <mergeCell ref="B2:C2"/>
    <mergeCell ref="D2:E2"/>
    <mergeCell ref="F2:G2"/>
    <mergeCell ref="J2:K2"/>
    <mergeCell ref="H2:I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K9" sqref="K9"/>
    </sheetView>
  </sheetViews>
  <sheetFormatPr defaultRowHeight="15" x14ac:dyDescent="0.25"/>
  <cols>
    <col min="1" max="1" width="11.85546875" customWidth="1"/>
    <col min="2" max="2" width="12.42578125" bestFit="1" customWidth="1"/>
    <col min="3" max="3" width="7.7109375" bestFit="1" customWidth="1"/>
    <col min="4" max="4" width="11.140625" bestFit="1" customWidth="1"/>
    <col min="5" max="5" width="14.140625" bestFit="1" customWidth="1"/>
    <col min="6" max="6" width="13.140625" bestFit="1" customWidth="1"/>
    <col min="7" max="7" width="21.42578125" bestFit="1" customWidth="1"/>
    <col min="8" max="8" width="16.7109375" customWidth="1"/>
    <col min="9" max="9" width="18.7109375" customWidth="1"/>
    <col min="10" max="11" width="10.5703125" bestFit="1" customWidth="1"/>
    <col min="12" max="12" width="11.5703125" bestFit="1" customWidth="1"/>
  </cols>
  <sheetData>
    <row r="1" spans="1:12" x14ac:dyDescent="0.25">
      <c r="A1" s="82" t="s">
        <v>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30" customHeight="1" x14ac:dyDescent="0.25">
      <c r="A2" s="79" t="s">
        <v>10</v>
      </c>
      <c r="B2" s="93" t="s">
        <v>0</v>
      </c>
      <c r="C2" s="93"/>
      <c r="D2" s="94" t="s">
        <v>3</v>
      </c>
      <c r="E2" s="94"/>
      <c r="F2" s="94" t="s">
        <v>6</v>
      </c>
      <c r="G2" s="94"/>
      <c r="H2" s="86" t="s">
        <v>42</v>
      </c>
      <c r="I2" s="87"/>
      <c r="J2" s="79" t="s">
        <v>12</v>
      </c>
      <c r="K2" s="79"/>
      <c r="L2" s="75" t="s">
        <v>43</v>
      </c>
    </row>
    <row r="3" spans="1:12" x14ac:dyDescent="0.25">
      <c r="A3" s="79"/>
      <c r="B3" s="1" t="s">
        <v>1</v>
      </c>
      <c r="C3" s="1" t="s">
        <v>2</v>
      </c>
      <c r="D3" s="1" t="s">
        <v>4</v>
      </c>
      <c r="E3" s="1" t="s">
        <v>5</v>
      </c>
      <c r="F3" s="1" t="s">
        <v>7</v>
      </c>
      <c r="G3" s="1" t="s">
        <v>8</v>
      </c>
      <c r="H3" s="11" t="s">
        <v>41</v>
      </c>
      <c r="I3" s="11" t="s">
        <v>40</v>
      </c>
      <c r="J3" s="15" t="s">
        <v>13</v>
      </c>
      <c r="K3" s="16" t="s">
        <v>14</v>
      </c>
      <c r="L3" s="75"/>
    </row>
    <row r="4" spans="1:12" x14ac:dyDescent="0.25">
      <c r="A4" s="1" t="s">
        <v>28</v>
      </c>
      <c r="B4" s="1">
        <v>0</v>
      </c>
      <c r="C4" s="1">
        <v>0</v>
      </c>
      <c r="D4" s="1">
        <v>0</v>
      </c>
      <c r="E4" s="26">
        <v>1</v>
      </c>
      <c r="F4" s="24">
        <v>1</v>
      </c>
      <c r="G4" s="1">
        <v>0</v>
      </c>
      <c r="H4" s="1">
        <f>SUM(D4:G4)</f>
        <v>2</v>
      </c>
      <c r="I4" s="1">
        <f>SUM(A4:C4)</f>
        <v>0</v>
      </c>
      <c r="J4" s="1">
        <f t="shared" ref="J4:J7" si="0">D4+E4+F4+G4</f>
        <v>2</v>
      </c>
      <c r="K4" s="4">
        <v>0</v>
      </c>
      <c r="L4" s="19"/>
    </row>
    <row r="5" spans="1:12" x14ac:dyDescent="0.25">
      <c r="A5" s="1" t="s">
        <v>27</v>
      </c>
      <c r="B5" s="25">
        <f>11</f>
        <v>11</v>
      </c>
      <c r="C5" s="25">
        <f>22-2</f>
        <v>20</v>
      </c>
      <c r="D5" s="26">
        <v>3</v>
      </c>
      <c r="E5" s="1">
        <v>0</v>
      </c>
      <c r="F5" s="1">
        <v>0</v>
      </c>
      <c r="G5" s="1">
        <v>0</v>
      </c>
      <c r="H5" s="1">
        <f t="shared" ref="H5:H7" si="1">SUM(D5:G5)</f>
        <v>3</v>
      </c>
      <c r="I5" s="1">
        <f t="shared" ref="I5:I7" si="2">SUM(A5:C5)</f>
        <v>31</v>
      </c>
      <c r="J5" s="1">
        <f t="shared" si="0"/>
        <v>3</v>
      </c>
      <c r="K5" s="4">
        <v>3</v>
      </c>
      <c r="L5" s="20"/>
    </row>
    <row r="6" spans="1:12" x14ac:dyDescent="0.25">
      <c r="A6" s="1" t="s">
        <v>29</v>
      </c>
      <c r="B6" s="25">
        <f>11-1</f>
        <v>10</v>
      </c>
      <c r="C6" s="25">
        <f>22-1</f>
        <v>21</v>
      </c>
      <c r="D6" s="26">
        <f>3-1</f>
        <v>2</v>
      </c>
      <c r="E6" s="1">
        <v>0</v>
      </c>
      <c r="F6" s="1">
        <v>0</v>
      </c>
      <c r="G6" s="1">
        <v>0</v>
      </c>
      <c r="H6" s="1">
        <f t="shared" si="1"/>
        <v>2</v>
      </c>
      <c r="I6" s="1">
        <f t="shared" si="2"/>
        <v>31</v>
      </c>
      <c r="J6" s="1">
        <f t="shared" si="0"/>
        <v>2</v>
      </c>
      <c r="K6" s="4">
        <v>3</v>
      </c>
      <c r="L6" s="20"/>
    </row>
    <row r="7" spans="1:12" x14ac:dyDescent="0.25">
      <c r="A7" s="1" t="s">
        <v>30</v>
      </c>
      <c r="B7" s="25">
        <f>11-1</f>
        <v>10</v>
      </c>
      <c r="C7" s="25">
        <f>22-1</f>
        <v>21</v>
      </c>
      <c r="D7" s="26">
        <v>3</v>
      </c>
      <c r="E7" s="1">
        <v>0</v>
      </c>
      <c r="F7" s="1">
        <v>0</v>
      </c>
      <c r="G7" s="1">
        <f>1-1</f>
        <v>0</v>
      </c>
      <c r="H7" s="1">
        <f t="shared" si="1"/>
        <v>3</v>
      </c>
      <c r="I7" s="1">
        <f t="shared" si="2"/>
        <v>31</v>
      </c>
      <c r="J7" s="1">
        <f t="shared" si="0"/>
        <v>3</v>
      </c>
      <c r="K7" s="4">
        <v>3</v>
      </c>
      <c r="L7" s="20"/>
    </row>
    <row r="8" spans="1:12" x14ac:dyDescent="0.25">
      <c r="A8" s="72" t="s">
        <v>11</v>
      </c>
      <c r="B8" s="73"/>
      <c r="C8" s="73"/>
      <c r="D8" s="73"/>
      <c r="E8" s="73"/>
      <c r="F8" s="73"/>
      <c r="G8" s="74"/>
      <c r="H8" s="3">
        <f>SUM(H4:H7)</f>
        <v>10</v>
      </c>
      <c r="I8" s="3">
        <f>SUM(I4:I7)</f>
        <v>93</v>
      </c>
      <c r="J8" s="3">
        <f>SUM(J4:J7)</f>
        <v>10</v>
      </c>
      <c r="K8" s="3">
        <f>SUM(K4:K7)</f>
        <v>9</v>
      </c>
      <c r="L8" s="21"/>
    </row>
    <row r="9" spans="1:12" x14ac:dyDescent="0.25">
      <c r="A9" s="72" t="s">
        <v>43</v>
      </c>
      <c r="B9" s="73"/>
      <c r="C9" s="73"/>
      <c r="D9" s="73"/>
      <c r="E9" s="73"/>
      <c r="F9" s="73"/>
      <c r="G9" s="74"/>
      <c r="H9" s="18">
        <f>H8*'RESUM ACTUALITZAT'!C23</f>
        <v>33000</v>
      </c>
      <c r="I9" s="18">
        <f>I8*'RESUM ACTUALITZAT'!C22</f>
        <v>204600</v>
      </c>
      <c r="J9" s="18">
        <f>J8*'RESUM ACTUALITZAT'!C24</f>
        <v>33000</v>
      </c>
      <c r="K9" s="18">
        <f>K8*'RESUM ACTUALITZAT'!C25</f>
        <v>27720</v>
      </c>
      <c r="L9" s="22">
        <f>SUM(H9:K9)</f>
        <v>298320</v>
      </c>
    </row>
    <row r="11" spans="1:12" x14ac:dyDescent="0.25">
      <c r="A11" t="s">
        <v>44</v>
      </c>
    </row>
  </sheetData>
  <mergeCells count="10">
    <mergeCell ref="A9:G9"/>
    <mergeCell ref="L2:L3"/>
    <mergeCell ref="A1:L1"/>
    <mergeCell ref="A8:G8"/>
    <mergeCell ref="A2:A3"/>
    <mergeCell ref="B2:C2"/>
    <mergeCell ref="D2:E2"/>
    <mergeCell ref="F2:G2"/>
    <mergeCell ref="J2:K2"/>
    <mergeCell ref="H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3"/>
  <sheetViews>
    <sheetView topLeftCell="A4" zoomScale="90" zoomScaleNormal="90" workbookViewId="0">
      <selection activeCell="G25" sqref="G25"/>
    </sheetView>
  </sheetViews>
  <sheetFormatPr defaultRowHeight="15" x14ac:dyDescent="0.25"/>
  <cols>
    <col min="1" max="1" width="4.28515625" customWidth="1"/>
    <col min="2" max="2" width="49.28515625" bestFit="1" customWidth="1"/>
    <col min="3" max="3" width="26.42578125" style="5" customWidth="1"/>
    <col min="4" max="4" width="19.140625" style="5" bestFit="1" customWidth="1"/>
    <col min="5" max="6" width="16.5703125" style="5" customWidth="1"/>
    <col min="7" max="7" width="19" bestFit="1" customWidth="1"/>
    <col min="8" max="8" width="21.42578125" bestFit="1" customWidth="1"/>
    <col min="9" max="9" width="19.28515625" bestFit="1" customWidth="1"/>
    <col min="10" max="10" width="6.85546875" customWidth="1"/>
    <col min="11" max="11" width="7.140625" bestFit="1" customWidth="1"/>
  </cols>
  <sheetData>
    <row r="2" spans="1:15" ht="30" customHeight="1" x14ac:dyDescent="0.25">
      <c r="A2" s="69" t="s">
        <v>59</v>
      </c>
      <c r="B2" s="69" t="s">
        <v>35</v>
      </c>
      <c r="C2" s="70" t="s">
        <v>57</v>
      </c>
      <c r="D2" s="71"/>
      <c r="E2" s="69" t="s">
        <v>12</v>
      </c>
      <c r="F2" s="69"/>
      <c r="G2" s="69" t="s">
        <v>43</v>
      </c>
      <c r="H2" s="69" t="s">
        <v>64</v>
      </c>
      <c r="I2" s="69" t="s">
        <v>63</v>
      </c>
    </row>
    <row r="3" spans="1:15" x14ac:dyDescent="0.25">
      <c r="A3" s="69"/>
      <c r="B3" s="69"/>
      <c r="C3" s="37" t="s">
        <v>39</v>
      </c>
      <c r="D3" s="37" t="s">
        <v>40</v>
      </c>
      <c r="E3" s="33" t="s">
        <v>13</v>
      </c>
      <c r="F3" s="38" t="s">
        <v>14</v>
      </c>
      <c r="G3" s="69"/>
      <c r="H3" s="69"/>
      <c r="I3" s="69"/>
    </row>
    <row r="4" spans="1:15" ht="20.100000000000001" customHeight="1" x14ac:dyDescent="0.25">
      <c r="A4" s="5">
        <v>1</v>
      </c>
      <c r="B4" s="40" t="s">
        <v>46</v>
      </c>
      <c r="C4" s="40">
        <f>'SANT ROC'!H7</f>
        <v>9</v>
      </c>
      <c r="D4" s="40">
        <f>'SANT ROC'!I7</f>
        <v>7</v>
      </c>
      <c r="E4" s="40">
        <f>'SANT ROC'!J7</f>
        <v>9</v>
      </c>
      <c r="F4" s="40">
        <f>'SANT ROC'!K7</f>
        <v>2</v>
      </c>
      <c r="G4" s="41">
        <f>'SANT ROC'!L8</f>
        <v>80960</v>
      </c>
      <c r="H4" s="56">
        <f>G4*0.1</f>
        <v>8096</v>
      </c>
      <c r="I4" s="57">
        <f>G4+H4</f>
        <v>89056</v>
      </c>
    </row>
    <row r="5" spans="1:15" ht="20.100000000000001" customHeight="1" x14ac:dyDescent="0.25">
      <c r="A5" s="5">
        <v>1</v>
      </c>
      <c r="B5" s="40" t="s">
        <v>47</v>
      </c>
      <c r="C5" s="40">
        <f>GRÀCIA!H8</f>
        <v>8</v>
      </c>
      <c r="D5" s="40">
        <f>GRÀCIA!I8</f>
        <v>44</v>
      </c>
      <c r="E5" s="40">
        <f>GRÀCIA!J8</f>
        <v>8</v>
      </c>
      <c r="F5" s="40">
        <f>GRÀCIA!K8</f>
        <v>5</v>
      </c>
      <c r="G5" s="41">
        <f>GRÀCIA!L9</f>
        <v>165000</v>
      </c>
      <c r="H5" s="56">
        <f t="shared" ref="H5:H15" si="0">G5*0.1</f>
        <v>16500</v>
      </c>
      <c r="I5" s="57">
        <f t="shared" ref="I5:I15" si="1">G5+H5</f>
        <v>181500</v>
      </c>
    </row>
    <row r="6" spans="1:15" ht="20.100000000000001" customHeight="1" x14ac:dyDescent="0.25">
      <c r="A6" s="5">
        <v>1</v>
      </c>
      <c r="B6" s="40" t="s">
        <v>48</v>
      </c>
      <c r="C6" s="40">
        <f>MIL.LENARI!H9</f>
        <v>0</v>
      </c>
      <c r="D6" s="40">
        <f>MIL.LENARI!I9</f>
        <v>61</v>
      </c>
      <c r="E6" s="40">
        <f>MIL.LENARI!J9</f>
        <v>0</v>
      </c>
      <c r="F6" s="40">
        <f>MIL.LENARI!K9</f>
        <v>9</v>
      </c>
      <c r="G6" s="41">
        <f>MIL.LENARI!L10</f>
        <v>161920</v>
      </c>
      <c r="H6" s="56">
        <f t="shared" si="0"/>
        <v>16192</v>
      </c>
      <c r="I6" s="57">
        <f t="shared" si="1"/>
        <v>178112</v>
      </c>
    </row>
    <row r="7" spans="1:15" ht="20.100000000000001" customHeight="1" x14ac:dyDescent="0.25">
      <c r="A7" s="5">
        <v>1</v>
      </c>
      <c r="B7" s="40" t="s">
        <v>52</v>
      </c>
      <c r="C7" s="40">
        <f>'FEIXA LLARGA'!H8</f>
        <v>13</v>
      </c>
      <c r="D7" s="40">
        <f>'FEIXA LLARGA'!I8</f>
        <v>61</v>
      </c>
      <c r="E7" s="40">
        <f>'FEIXA LLARGA'!J8</f>
        <v>13</v>
      </c>
      <c r="F7" s="40">
        <f>'FEIXA LLARGA'!K8</f>
        <v>5</v>
      </c>
      <c r="G7" s="41">
        <f>'FEIXA LLARGA'!L9</f>
        <v>235400</v>
      </c>
      <c r="H7" s="56">
        <f t="shared" si="0"/>
        <v>23540</v>
      </c>
      <c r="I7" s="57">
        <f t="shared" si="1"/>
        <v>258940</v>
      </c>
    </row>
    <row r="8" spans="1:15" ht="20.100000000000001" customHeight="1" x14ac:dyDescent="0.25">
      <c r="A8" s="5">
        <v>2</v>
      </c>
      <c r="B8" s="40" t="s">
        <v>50</v>
      </c>
      <c r="C8" s="40">
        <f>'CREU DE PALAU'!H9</f>
        <v>21</v>
      </c>
      <c r="D8" s="40">
        <f>'CREU DE PALAU'!I9</f>
        <v>127</v>
      </c>
      <c r="E8" s="40">
        <f>'CREU DE PALAU'!J9</f>
        <v>21</v>
      </c>
      <c r="F8" s="40">
        <f>'CREU DE PALAU'!K9</f>
        <v>12</v>
      </c>
      <c r="G8" s="41">
        <f>'CREU DE PALAU'!L10</f>
        <v>454960</v>
      </c>
      <c r="H8" s="56">
        <f t="shared" si="0"/>
        <v>45496</v>
      </c>
      <c r="I8" s="57">
        <f t="shared" si="1"/>
        <v>500456</v>
      </c>
    </row>
    <row r="9" spans="1:15" ht="20.100000000000001" customHeight="1" x14ac:dyDescent="0.25">
      <c r="A9" s="5">
        <v>2</v>
      </c>
      <c r="B9" s="40" t="s">
        <v>51</v>
      </c>
      <c r="C9" s="40">
        <f>'PUIG D''EN ROCA'!H9</f>
        <v>30</v>
      </c>
      <c r="D9" s="40">
        <f>'PUIG D''EN ROCA'!I9</f>
        <v>146</v>
      </c>
      <c r="E9" s="40">
        <f>'PUIG D''EN ROCA'!J9</f>
        <v>30</v>
      </c>
      <c r="F9" s="40">
        <f>'PUIG D''EN ROCA'!K9</f>
        <v>11</v>
      </c>
      <c r="G9" s="41">
        <f>'PUIG D''EN ROCA'!L10</f>
        <v>553080</v>
      </c>
      <c r="H9" s="56">
        <f t="shared" si="0"/>
        <v>55308</v>
      </c>
      <c r="I9" s="57">
        <f t="shared" si="1"/>
        <v>608388</v>
      </c>
    </row>
    <row r="10" spans="1:15" ht="20.100000000000001" customHeight="1" x14ac:dyDescent="0.25">
      <c r="A10" s="5">
        <v>3</v>
      </c>
      <c r="B10" s="40" t="s">
        <v>53</v>
      </c>
      <c r="C10" s="40">
        <f>'SANT JOSEP'!H7</f>
        <v>8</v>
      </c>
      <c r="D10" s="40">
        <f>'SANT JOSEP'!I7</f>
        <v>55</v>
      </c>
      <c r="E10" s="40">
        <f>'SANT JOSEP'!J7</f>
        <v>8</v>
      </c>
      <c r="F10" s="40">
        <f>'SANT JOSEP'!K7</f>
        <v>6</v>
      </c>
      <c r="G10" s="41">
        <f>'SANT JOSEP'!L8</f>
        <v>192280</v>
      </c>
      <c r="H10" s="56">
        <f t="shared" si="0"/>
        <v>19228</v>
      </c>
      <c r="I10" s="57">
        <f t="shared" si="1"/>
        <v>211508</v>
      </c>
      <c r="M10" s="8"/>
      <c r="N10" s="5"/>
      <c r="O10" s="5"/>
    </row>
    <row r="11" spans="1:15" ht="20.100000000000001" customHeight="1" x14ac:dyDescent="0.25">
      <c r="A11" s="5">
        <v>3</v>
      </c>
      <c r="B11" s="40" t="s">
        <v>54</v>
      </c>
      <c r="C11" s="40">
        <f>MONTBLANC!H8</f>
        <v>13</v>
      </c>
      <c r="D11" s="40">
        <f>MONTBLANC!I8</f>
        <v>67</v>
      </c>
      <c r="E11" s="40">
        <f>MONTBLANC!J8</f>
        <v>13</v>
      </c>
      <c r="F11" s="40">
        <f>MONTBLANC!K8</f>
        <v>5</v>
      </c>
      <c r="G11" s="41">
        <f>MONTBLANC!L9</f>
        <v>248600</v>
      </c>
      <c r="H11" s="56">
        <f t="shared" si="0"/>
        <v>24860</v>
      </c>
      <c r="I11" s="57">
        <f t="shared" si="1"/>
        <v>273460</v>
      </c>
      <c r="M11" s="5"/>
      <c r="N11" s="6"/>
      <c r="O11" s="5"/>
    </row>
    <row r="12" spans="1:15" ht="20.100000000000001" customHeight="1" x14ac:dyDescent="0.25">
      <c r="A12" s="5">
        <v>3</v>
      </c>
      <c r="B12" s="40" t="s">
        <v>55</v>
      </c>
      <c r="C12" s="40">
        <f>'MÒRA D''EBRE'!H8</f>
        <v>3</v>
      </c>
      <c r="D12" s="40">
        <f>'MÒRA D''EBRE'!I8</f>
        <v>40</v>
      </c>
      <c r="E12" s="40">
        <f>'MÒRA D''EBRE'!J8</f>
        <v>3</v>
      </c>
      <c r="F12" s="40">
        <f>'MÒRA D''EBRE'!K8</f>
        <v>4</v>
      </c>
      <c r="G12" s="41">
        <f>'MÒRA D''EBRE'!L9</f>
        <v>120120</v>
      </c>
      <c r="H12" s="56">
        <f t="shared" si="0"/>
        <v>12012</v>
      </c>
      <c r="I12" s="57">
        <f t="shared" si="1"/>
        <v>132132</v>
      </c>
      <c r="M12" s="5"/>
      <c r="N12" s="5"/>
      <c r="O12" s="5"/>
    </row>
    <row r="13" spans="1:15" ht="20.100000000000001" customHeight="1" x14ac:dyDescent="0.25">
      <c r="A13" s="5">
        <v>3</v>
      </c>
      <c r="B13" s="40" t="s">
        <v>49</v>
      </c>
      <c r="C13" s="40">
        <f>'ESPLUGA DE FRANCOLÍ'!H8</f>
        <v>5</v>
      </c>
      <c r="D13" s="40">
        <f>'ESPLUGA DE FRANCOLÍ'!I8</f>
        <v>96</v>
      </c>
      <c r="E13" s="40">
        <f>'ESPLUGA DE FRANCOLÍ'!J8</f>
        <v>5</v>
      </c>
      <c r="F13" s="40">
        <f>'ESPLUGA DE FRANCOLÍ'!K8</f>
        <v>9</v>
      </c>
      <c r="G13" s="41">
        <f>'ESPLUGA DE FRANCOLÍ'!L9</f>
        <v>271920</v>
      </c>
      <c r="H13" s="56">
        <f t="shared" si="0"/>
        <v>27192</v>
      </c>
      <c r="I13" s="57">
        <f t="shared" si="1"/>
        <v>299112</v>
      </c>
    </row>
    <row r="14" spans="1:15" ht="20.100000000000001" customHeight="1" x14ac:dyDescent="0.25">
      <c r="A14" s="5">
        <v>4</v>
      </c>
      <c r="B14" s="17" t="s">
        <v>36</v>
      </c>
      <c r="C14" s="42">
        <f>'SANT LLORENÇ SAVALL'!H9</f>
        <v>8</v>
      </c>
      <c r="D14" s="17">
        <f>'SANT LLORENÇ SAVALL'!I9</f>
        <v>158</v>
      </c>
      <c r="E14" s="17">
        <f>'SANT LLORENÇ SAVALL'!J9</f>
        <v>8</v>
      </c>
      <c r="F14" s="17">
        <f>'SANT LLORENÇ SAVALL'!K9</f>
        <v>17</v>
      </c>
      <c r="G14" s="41">
        <f>'SANT LLORENÇ SAVALL'!L10</f>
        <v>452760</v>
      </c>
      <c r="H14" s="56">
        <f t="shared" si="0"/>
        <v>45276</v>
      </c>
      <c r="I14" s="57">
        <f t="shared" si="1"/>
        <v>498036</v>
      </c>
      <c r="M14" s="5"/>
      <c r="N14" s="5"/>
      <c r="O14" s="5"/>
    </row>
    <row r="15" spans="1:15" ht="20.100000000000001" customHeight="1" thickBot="1" x14ac:dyDescent="0.3">
      <c r="A15" s="5">
        <v>4</v>
      </c>
      <c r="B15" s="43" t="s">
        <v>56</v>
      </c>
      <c r="C15" s="43">
        <f>'RAMÓN BERENGUER'!H8</f>
        <v>10</v>
      </c>
      <c r="D15" s="43">
        <f>'RAMÓN BERENGUER'!I8</f>
        <v>93</v>
      </c>
      <c r="E15" s="43">
        <f>'RAMÓN BERENGUER'!J8</f>
        <v>10</v>
      </c>
      <c r="F15" s="43">
        <f>'RAMÓN BERENGUER'!K8</f>
        <v>9</v>
      </c>
      <c r="G15" s="44">
        <f>'RAMÓN BERENGUER'!L9</f>
        <v>298320</v>
      </c>
      <c r="H15" s="58">
        <f t="shared" si="0"/>
        <v>29832</v>
      </c>
      <c r="I15" s="59">
        <f t="shared" si="1"/>
        <v>328152</v>
      </c>
      <c r="M15" s="5"/>
      <c r="N15" s="5"/>
      <c r="O15" s="5"/>
    </row>
    <row r="16" spans="1:15" ht="27.6" customHeight="1" x14ac:dyDescent="0.25">
      <c r="B16" s="45" t="s">
        <v>45</v>
      </c>
      <c r="C16" s="45">
        <f>SUM(C4:C15)</f>
        <v>128</v>
      </c>
      <c r="D16" s="45">
        <f>SUM(D4:D15)</f>
        <v>955</v>
      </c>
      <c r="E16" s="45">
        <f t="shared" ref="E16:F16" si="2">SUM(E4:E15)</f>
        <v>128</v>
      </c>
      <c r="F16" s="45">
        <f t="shared" si="2"/>
        <v>94</v>
      </c>
      <c r="G16" s="46">
        <f>SUM(G3:G15)</f>
        <v>3235320</v>
      </c>
      <c r="H16" s="55"/>
      <c r="I16" s="55">
        <f>SUM(I4:I15)</f>
        <v>3558852</v>
      </c>
      <c r="M16" s="5"/>
      <c r="N16" s="5"/>
      <c r="O16" s="5"/>
    </row>
    <row r="17" spans="1:18" hidden="1" x14ac:dyDescent="0.25">
      <c r="B17" s="35" t="s">
        <v>43</v>
      </c>
      <c r="C17" s="34">
        <f>C16*C23</f>
        <v>422400</v>
      </c>
      <c r="D17" s="34">
        <f>D16*C22</f>
        <v>2101000</v>
      </c>
      <c r="E17" s="34">
        <f>E16*C24</f>
        <v>422400</v>
      </c>
      <c r="F17" s="34">
        <f>F16*C25</f>
        <v>289520</v>
      </c>
      <c r="G17" s="39">
        <f>SUM(C17:F17)</f>
        <v>3235320</v>
      </c>
      <c r="M17" s="5"/>
      <c r="N17" s="5"/>
      <c r="O17" s="5"/>
    </row>
    <row r="18" spans="1:18" x14ac:dyDescent="0.25">
      <c r="B18" s="9"/>
      <c r="C18" s="10"/>
      <c r="D18" s="10"/>
      <c r="E18" s="10"/>
      <c r="F18" s="10"/>
      <c r="M18" s="5"/>
      <c r="N18" s="5"/>
      <c r="O18" s="5"/>
      <c r="Q18" s="7"/>
      <c r="R18" s="7"/>
    </row>
    <row r="19" spans="1:18" x14ac:dyDescent="0.25">
      <c r="A19" s="47"/>
      <c r="B19" s="48"/>
      <c r="C19" s="49">
        <f>SUM(D16+C16)</f>
        <v>1083</v>
      </c>
      <c r="D19" s="49"/>
      <c r="E19" s="10">
        <f>SUM(E16+F16)</f>
        <v>222</v>
      </c>
      <c r="F19" s="10"/>
      <c r="M19" s="5"/>
      <c r="N19" s="5"/>
      <c r="O19" s="5"/>
    </row>
    <row r="20" spans="1:18" x14ac:dyDescent="0.25">
      <c r="M20" s="5"/>
      <c r="N20" s="5"/>
      <c r="O20" s="5"/>
    </row>
    <row r="21" spans="1:18" x14ac:dyDescent="0.25">
      <c r="B21" s="7" t="s">
        <v>58</v>
      </c>
      <c r="E21" s="6"/>
      <c r="F21"/>
      <c r="M21" s="5"/>
      <c r="N21" s="5"/>
      <c r="O21" s="5"/>
    </row>
    <row r="22" spans="1:18" ht="39.950000000000003" customHeight="1" x14ac:dyDescent="0.25">
      <c r="B22" s="36" t="s">
        <v>67</v>
      </c>
      <c r="C22" s="14">
        <v>2200</v>
      </c>
      <c r="D22" s="5">
        <v>2000</v>
      </c>
      <c r="E22" s="6" t="s">
        <v>71</v>
      </c>
      <c r="F22" s="5" t="s">
        <v>72</v>
      </c>
      <c r="G22" s="5" t="s">
        <v>73</v>
      </c>
      <c r="M22" s="5"/>
      <c r="N22" s="5"/>
      <c r="O22" s="5"/>
    </row>
    <row r="23" spans="1:18" ht="39.950000000000003" customHeight="1" x14ac:dyDescent="0.25">
      <c r="B23" s="36" t="s">
        <v>68</v>
      </c>
      <c r="C23" s="14">
        <v>3300</v>
      </c>
      <c r="D23" s="5">
        <v>3000</v>
      </c>
      <c r="E23" s="8"/>
      <c r="G23" s="5"/>
      <c r="M23" s="5"/>
      <c r="N23" s="5"/>
      <c r="O23" s="5"/>
    </row>
    <row r="24" spans="1:18" ht="39.950000000000003" customHeight="1" x14ac:dyDescent="0.25">
      <c r="B24" s="36" t="s">
        <v>69</v>
      </c>
      <c r="C24" s="14">
        <v>3300</v>
      </c>
      <c r="D24" s="8">
        <v>3000</v>
      </c>
      <c r="M24" s="5"/>
      <c r="N24" s="6"/>
      <c r="O24" s="5"/>
    </row>
    <row r="25" spans="1:18" ht="39.950000000000003" customHeight="1" x14ac:dyDescent="0.25">
      <c r="B25" s="36" t="s">
        <v>70</v>
      </c>
      <c r="C25" s="14">
        <v>3080</v>
      </c>
      <c r="D25" s="8">
        <v>2800</v>
      </c>
      <c r="E25" s="54"/>
      <c r="M25" s="5"/>
      <c r="N25" s="5"/>
      <c r="O25" s="5"/>
    </row>
    <row r="26" spans="1:18" x14ac:dyDescent="0.25">
      <c r="M26" s="5"/>
      <c r="N26" s="5"/>
      <c r="O26" s="5"/>
    </row>
    <row r="27" spans="1:18" x14ac:dyDescent="0.25">
      <c r="B27" s="36"/>
      <c r="M27" s="5"/>
      <c r="N27" s="5"/>
      <c r="O27" s="5"/>
    </row>
    <row r="28" spans="1:18" x14ac:dyDescent="0.25">
      <c r="M28" s="5"/>
      <c r="N28" s="5"/>
      <c r="O28" s="5"/>
    </row>
    <row r="29" spans="1:18" x14ac:dyDescent="0.25">
      <c r="D29" s="5" t="s">
        <v>74</v>
      </c>
      <c r="M29" s="5"/>
      <c r="N29" s="5"/>
      <c r="O29" s="5"/>
      <c r="Q29" s="7"/>
      <c r="R29" s="7"/>
    </row>
    <row r="30" spans="1:18" x14ac:dyDescent="0.25">
      <c r="D30" s="5">
        <f>D22*10%+D22</f>
        <v>2200</v>
      </c>
      <c r="M30" s="5"/>
      <c r="N30" s="5"/>
      <c r="O30" s="5"/>
    </row>
    <row r="31" spans="1:18" x14ac:dyDescent="0.25">
      <c r="D31" s="5">
        <f t="shared" ref="D31:D33" si="3">D23*10%+D23</f>
        <v>3300</v>
      </c>
    </row>
    <row r="32" spans="1:18" x14ac:dyDescent="0.25">
      <c r="D32" s="5">
        <f t="shared" si="3"/>
        <v>3300</v>
      </c>
    </row>
    <row r="33" spans="4:4" x14ac:dyDescent="0.25">
      <c r="D33" s="5">
        <f t="shared" si="3"/>
        <v>3080</v>
      </c>
    </row>
  </sheetData>
  <mergeCells count="7">
    <mergeCell ref="A2:A3"/>
    <mergeCell ref="H2:H3"/>
    <mergeCell ref="I2:I3"/>
    <mergeCell ref="E2:F2"/>
    <mergeCell ref="B2:B3"/>
    <mergeCell ref="C2:D2"/>
    <mergeCell ref="G2:G3"/>
  </mergeCells>
  <pageMargins left="0.7" right="0.7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L8" sqref="L8"/>
    </sheetView>
  </sheetViews>
  <sheetFormatPr defaultRowHeight="15" x14ac:dyDescent="0.25"/>
  <cols>
    <col min="1" max="1" width="11.85546875" customWidth="1"/>
    <col min="2" max="2" width="12.42578125" bestFit="1" customWidth="1"/>
    <col min="3" max="3" width="7.7109375" bestFit="1" customWidth="1"/>
    <col min="4" max="4" width="11.140625" bestFit="1" customWidth="1"/>
    <col min="5" max="5" width="14.140625" bestFit="1" customWidth="1"/>
    <col min="6" max="6" width="13.140625" bestFit="1" customWidth="1"/>
    <col min="7" max="7" width="21.42578125" bestFit="1" customWidth="1"/>
    <col min="8" max="8" width="16.7109375" customWidth="1"/>
    <col min="9" max="9" width="18.7109375" customWidth="1"/>
    <col min="10" max="10" width="10.5703125" bestFit="1" customWidth="1"/>
    <col min="11" max="11" width="9.5703125" bestFit="1" customWidth="1"/>
    <col min="12" max="12" width="11.28515625" bestFit="1" customWidth="1"/>
  </cols>
  <sheetData>
    <row r="1" spans="1:12" x14ac:dyDescent="0.25">
      <c r="A1" s="76" t="s">
        <v>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30" customHeight="1" x14ac:dyDescent="0.25">
      <c r="A2" s="77" t="s">
        <v>10</v>
      </c>
      <c r="B2" s="77" t="s">
        <v>0</v>
      </c>
      <c r="C2" s="77"/>
      <c r="D2" s="78" t="s">
        <v>3</v>
      </c>
      <c r="E2" s="78"/>
      <c r="F2" s="78" t="s">
        <v>6</v>
      </c>
      <c r="G2" s="78"/>
      <c r="H2" s="80" t="s">
        <v>42</v>
      </c>
      <c r="I2" s="81"/>
      <c r="J2" s="77" t="s">
        <v>12</v>
      </c>
      <c r="K2" s="77"/>
      <c r="L2" s="75" t="s">
        <v>43</v>
      </c>
    </row>
    <row r="3" spans="1:12" x14ac:dyDescent="0.25">
      <c r="A3" s="79"/>
      <c r="B3" s="13" t="s">
        <v>1</v>
      </c>
      <c r="C3" s="13" t="s">
        <v>2</v>
      </c>
      <c r="D3" s="13" t="s">
        <v>4</v>
      </c>
      <c r="E3" s="13" t="s">
        <v>5</v>
      </c>
      <c r="F3" s="13" t="s">
        <v>7</v>
      </c>
      <c r="G3" s="13" t="s">
        <v>8</v>
      </c>
      <c r="H3" s="11" t="s">
        <v>41</v>
      </c>
      <c r="I3" s="11" t="s">
        <v>40</v>
      </c>
      <c r="J3" s="12" t="s">
        <v>13</v>
      </c>
      <c r="K3" s="13" t="s">
        <v>14</v>
      </c>
      <c r="L3" s="75"/>
    </row>
    <row r="4" spans="1:12" x14ac:dyDescent="0.25">
      <c r="A4" s="1" t="s">
        <v>26</v>
      </c>
      <c r="B4" s="1">
        <v>0</v>
      </c>
      <c r="C4" s="1">
        <v>0</v>
      </c>
      <c r="D4" s="1">
        <v>0</v>
      </c>
      <c r="E4" s="1">
        <v>0</v>
      </c>
      <c r="F4" s="24">
        <v>1</v>
      </c>
      <c r="G4" s="1">
        <v>0</v>
      </c>
      <c r="H4" s="1">
        <f>SUM(D4:G4)</f>
        <v>1</v>
      </c>
      <c r="I4" s="1">
        <f>SUM(A4:C4)</f>
        <v>0</v>
      </c>
      <c r="J4" s="1">
        <f>D4+E4+F4+G4</f>
        <v>1</v>
      </c>
      <c r="K4" s="1">
        <v>0</v>
      </c>
      <c r="L4" s="19"/>
    </row>
    <row r="5" spans="1:12" x14ac:dyDescent="0.25">
      <c r="A5" s="1" t="s">
        <v>28</v>
      </c>
      <c r="B5" s="25">
        <f>12-8</f>
        <v>4</v>
      </c>
      <c r="C5" s="1">
        <f>4-4</f>
        <v>0</v>
      </c>
      <c r="D5" s="26">
        <f>5-1</f>
        <v>4</v>
      </c>
      <c r="E5" s="1">
        <v>0</v>
      </c>
      <c r="F5" s="1">
        <v>0</v>
      </c>
      <c r="G5" s="1">
        <v>0</v>
      </c>
      <c r="H5" s="1">
        <f t="shared" ref="H5:H6" si="0">SUM(D5:G5)</f>
        <v>4</v>
      </c>
      <c r="I5" s="1">
        <f>SUM(A5:C5)</f>
        <v>4</v>
      </c>
      <c r="J5" s="1">
        <f t="shared" ref="J5:J6" si="1">D5+E5+F5+G5</f>
        <v>4</v>
      </c>
      <c r="K5" s="2">
        <v>1</v>
      </c>
      <c r="L5" s="20"/>
    </row>
    <row r="6" spans="1:12" x14ac:dyDescent="0.25">
      <c r="A6" s="1" t="s">
        <v>27</v>
      </c>
      <c r="B6" s="25">
        <f>12-9</f>
        <v>3</v>
      </c>
      <c r="C6" s="1">
        <f>4-4</f>
        <v>0</v>
      </c>
      <c r="D6" s="26">
        <f>5-1</f>
        <v>4</v>
      </c>
      <c r="E6" s="1">
        <v>0</v>
      </c>
      <c r="F6" s="1">
        <v>0</v>
      </c>
      <c r="G6" s="1">
        <v>0</v>
      </c>
      <c r="H6" s="1">
        <f t="shared" si="0"/>
        <v>4</v>
      </c>
      <c r="I6" s="1">
        <f>SUM(A6:C6)</f>
        <v>3</v>
      </c>
      <c r="J6" s="1">
        <f t="shared" si="1"/>
        <v>4</v>
      </c>
      <c r="K6" s="2">
        <v>1</v>
      </c>
      <c r="L6" s="20"/>
    </row>
    <row r="7" spans="1:12" x14ac:dyDescent="0.25">
      <c r="A7" s="72" t="s">
        <v>38</v>
      </c>
      <c r="B7" s="73"/>
      <c r="C7" s="73"/>
      <c r="D7" s="73"/>
      <c r="E7" s="73"/>
      <c r="F7" s="73"/>
      <c r="G7" s="74"/>
      <c r="H7" s="3">
        <f>SUM(H4:H6)</f>
        <v>9</v>
      </c>
      <c r="I7" s="3">
        <f>SUM(I4:I6)</f>
        <v>7</v>
      </c>
      <c r="J7" s="3">
        <f>SUM(J4:J6)</f>
        <v>9</v>
      </c>
      <c r="K7" s="3">
        <f>SUM(K4:K6)</f>
        <v>2</v>
      </c>
      <c r="L7" s="21"/>
    </row>
    <row r="8" spans="1:12" x14ac:dyDescent="0.25">
      <c r="A8" s="72" t="s">
        <v>43</v>
      </c>
      <c r="B8" s="73"/>
      <c r="C8" s="73"/>
      <c r="D8" s="73"/>
      <c r="E8" s="73"/>
      <c r="F8" s="73"/>
      <c r="G8" s="74"/>
      <c r="H8" s="18">
        <f>H7*'RESUM ACTUALITZAT'!C23</f>
        <v>29700</v>
      </c>
      <c r="I8" s="18">
        <f>I7*'RESUM ACTUALITZAT'!C22</f>
        <v>15400</v>
      </c>
      <c r="J8" s="18">
        <f>J7*'RESUM ACTUALITZAT'!C24</f>
        <v>29700</v>
      </c>
      <c r="K8" s="18">
        <f>K7*'RESUM ACTUALITZAT'!C25</f>
        <v>6160</v>
      </c>
      <c r="L8" s="22">
        <f>SUM(H8:K8)</f>
        <v>80960</v>
      </c>
    </row>
    <row r="10" spans="1:12" x14ac:dyDescent="0.25">
      <c r="A10" t="s">
        <v>44</v>
      </c>
    </row>
  </sheetData>
  <mergeCells count="10">
    <mergeCell ref="A8:G8"/>
    <mergeCell ref="L2:L3"/>
    <mergeCell ref="A1:L1"/>
    <mergeCell ref="J2:K2"/>
    <mergeCell ref="A7:G7"/>
    <mergeCell ref="B2:C2"/>
    <mergeCell ref="D2:E2"/>
    <mergeCell ref="F2:G2"/>
    <mergeCell ref="A2:A3"/>
    <mergeCell ref="H2:I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K9" sqref="K9"/>
    </sheetView>
  </sheetViews>
  <sheetFormatPr defaultRowHeight="15" x14ac:dyDescent="0.25"/>
  <cols>
    <col min="1" max="1" width="11.85546875" customWidth="1"/>
    <col min="2" max="2" width="12.42578125" bestFit="1" customWidth="1"/>
    <col min="3" max="3" width="7.7109375" bestFit="1" customWidth="1"/>
    <col min="4" max="4" width="11.140625" bestFit="1" customWidth="1"/>
    <col min="5" max="5" width="14.140625" bestFit="1" customWidth="1"/>
    <col min="6" max="6" width="13.140625" bestFit="1" customWidth="1"/>
    <col min="7" max="7" width="21.42578125" bestFit="1" customWidth="1"/>
    <col min="8" max="8" width="16.7109375" customWidth="1"/>
    <col min="9" max="9" width="18.7109375" customWidth="1"/>
    <col min="10" max="11" width="10.5703125" bestFit="1" customWidth="1"/>
    <col min="12" max="12" width="11.5703125" bestFit="1" customWidth="1"/>
  </cols>
  <sheetData>
    <row r="1" spans="1:12" x14ac:dyDescent="0.25">
      <c r="A1" s="82" t="s">
        <v>15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30" customHeight="1" x14ac:dyDescent="0.25">
      <c r="A2" s="79" t="s">
        <v>10</v>
      </c>
      <c r="B2" s="79" t="s">
        <v>0</v>
      </c>
      <c r="C2" s="79"/>
      <c r="D2" s="85" t="s">
        <v>3</v>
      </c>
      <c r="E2" s="85"/>
      <c r="F2" s="85" t="s">
        <v>6</v>
      </c>
      <c r="G2" s="85"/>
      <c r="H2" s="86" t="s">
        <v>42</v>
      </c>
      <c r="I2" s="87"/>
      <c r="J2" s="79" t="s">
        <v>12</v>
      </c>
      <c r="K2" s="79"/>
      <c r="L2" s="75" t="s">
        <v>43</v>
      </c>
    </row>
    <row r="3" spans="1:12" x14ac:dyDescent="0.25">
      <c r="A3" s="79"/>
      <c r="B3" s="1" t="s">
        <v>1</v>
      </c>
      <c r="C3" s="1" t="s">
        <v>2</v>
      </c>
      <c r="D3" s="1" t="s">
        <v>4</v>
      </c>
      <c r="E3" s="1" t="s">
        <v>5</v>
      </c>
      <c r="F3" s="1" t="s">
        <v>7</v>
      </c>
      <c r="G3" s="1" t="s">
        <v>8</v>
      </c>
      <c r="H3" s="11" t="s">
        <v>41</v>
      </c>
      <c r="I3" s="11" t="s">
        <v>40</v>
      </c>
      <c r="J3" s="15" t="s">
        <v>13</v>
      </c>
      <c r="K3" s="16" t="s">
        <v>14</v>
      </c>
      <c r="L3" s="75"/>
    </row>
    <row r="4" spans="1:12" x14ac:dyDescent="0.25">
      <c r="A4" s="1" t="s">
        <v>28</v>
      </c>
      <c r="B4" s="1">
        <v>0</v>
      </c>
      <c r="C4" s="1">
        <v>0</v>
      </c>
      <c r="D4" s="1">
        <v>0</v>
      </c>
      <c r="E4" s="1">
        <v>0</v>
      </c>
      <c r="F4" s="24">
        <v>1</v>
      </c>
      <c r="G4" s="1">
        <v>0</v>
      </c>
      <c r="H4" s="1">
        <f>SUM(D4:G4)</f>
        <v>1</v>
      </c>
      <c r="I4" s="1">
        <f>SUM(A4:C4)</f>
        <v>0</v>
      </c>
      <c r="J4" s="1">
        <f>D4+E4+F4+G4</f>
        <v>1</v>
      </c>
      <c r="K4" s="1">
        <v>0</v>
      </c>
      <c r="L4" s="19"/>
    </row>
    <row r="5" spans="1:12" x14ac:dyDescent="0.25">
      <c r="A5" s="1" t="s">
        <v>27</v>
      </c>
      <c r="B5" s="25">
        <v>9</v>
      </c>
      <c r="C5" s="25">
        <v>9</v>
      </c>
      <c r="D5" s="26">
        <v>3</v>
      </c>
      <c r="E5" s="1">
        <v>0</v>
      </c>
      <c r="F5" s="1">
        <v>0</v>
      </c>
      <c r="G5" s="1">
        <v>0</v>
      </c>
      <c r="H5" s="1">
        <f t="shared" ref="H5:H7" si="0">SUM(D5:G5)</f>
        <v>3</v>
      </c>
      <c r="I5" s="1">
        <f t="shared" ref="I5:I7" si="1">SUM(A5:C5)</f>
        <v>18</v>
      </c>
      <c r="J5" s="1">
        <f>D5+E5+F5+G5</f>
        <v>3</v>
      </c>
      <c r="K5" s="4">
        <v>2</v>
      </c>
      <c r="L5" s="20"/>
    </row>
    <row r="6" spans="1:12" x14ac:dyDescent="0.25">
      <c r="A6" s="1" t="s">
        <v>29</v>
      </c>
      <c r="B6" s="25">
        <v>9</v>
      </c>
      <c r="C6" s="25">
        <v>9</v>
      </c>
      <c r="D6" s="26">
        <v>3</v>
      </c>
      <c r="E6" s="1">
        <v>0</v>
      </c>
      <c r="F6" s="1">
        <v>0</v>
      </c>
      <c r="G6" s="1">
        <v>0</v>
      </c>
      <c r="H6" s="1">
        <f t="shared" si="0"/>
        <v>3</v>
      </c>
      <c r="I6" s="1">
        <f t="shared" si="1"/>
        <v>18</v>
      </c>
      <c r="J6" s="1">
        <f>D6+E6+F6+G6</f>
        <v>3</v>
      </c>
      <c r="K6" s="4">
        <v>2</v>
      </c>
      <c r="L6" s="20"/>
    </row>
    <row r="7" spans="1:12" x14ac:dyDescent="0.25">
      <c r="A7" s="1" t="s">
        <v>30</v>
      </c>
      <c r="B7" s="1">
        <v>0</v>
      </c>
      <c r="C7" s="25">
        <v>8</v>
      </c>
      <c r="D7" s="26">
        <v>1</v>
      </c>
      <c r="E7" s="1">
        <v>0</v>
      </c>
      <c r="F7" s="1">
        <v>0</v>
      </c>
      <c r="G7" s="1">
        <v>0</v>
      </c>
      <c r="H7" s="1">
        <f t="shared" si="0"/>
        <v>1</v>
      </c>
      <c r="I7" s="1">
        <f t="shared" si="1"/>
        <v>8</v>
      </c>
      <c r="J7" s="1">
        <f>D7+E7+F7+G7</f>
        <v>1</v>
      </c>
      <c r="K7" s="4">
        <v>1</v>
      </c>
      <c r="L7" s="20"/>
    </row>
    <row r="8" spans="1:12" x14ac:dyDescent="0.25">
      <c r="A8" s="72" t="s">
        <v>11</v>
      </c>
      <c r="B8" s="73"/>
      <c r="C8" s="73"/>
      <c r="D8" s="73"/>
      <c r="E8" s="73"/>
      <c r="F8" s="73"/>
      <c r="G8" s="74"/>
      <c r="H8" s="3">
        <f>SUM(H4:H7)</f>
        <v>8</v>
      </c>
      <c r="I8" s="3">
        <f>SUM(I4:I7)</f>
        <v>44</v>
      </c>
      <c r="J8" s="3">
        <f>SUM(J4:J7)</f>
        <v>8</v>
      </c>
      <c r="K8" s="3">
        <f>SUM(K4:K7)</f>
        <v>5</v>
      </c>
      <c r="L8" s="21"/>
    </row>
    <row r="9" spans="1:12" x14ac:dyDescent="0.25">
      <c r="A9" s="72" t="s">
        <v>43</v>
      </c>
      <c r="B9" s="73"/>
      <c r="C9" s="73"/>
      <c r="D9" s="73"/>
      <c r="E9" s="73"/>
      <c r="F9" s="73"/>
      <c r="G9" s="74"/>
      <c r="H9" s="18">
        <f>H8*'RESUM ACTUALITZAT'!C23</f>
        <v>26400</v>
      </c>
      <c r="I9" s="18">
        <f>I8*'RESUM ACTUALITZAT'!C22</f>
        <v>96800</v>
      </c>
      <c r="J9" s="18">
        <f>J8*'RESUM ACTUALITZAT'!C24</f>
        <v>26400</v>
      </c>
      <c r="K9" s="18">
        <f>K8*'RESUM ACTUALITZAT'!C25</f>
        <v>15400</v>
      </c>
      <c r="L9" s="22">
        <f>SUM(H9:K9)</f>
        <v>165000</v>
      </c>
    </row>
    <row r="11" spans="1:12" x14ac:dyDescent="0.25">
      <c r="A11" t="s">
        <v>44</v>
      </c>
    </row>
  </sheetData>
  <mergeCells count="10">
    <mergeCell ref="A9:G9"/>
    <mergeCell ref="L2:L3"/>
    <mergeCell ref="A1:L1"/>
    <mergeCell ref="A8:G8"/>
    <mergeCell ref="A2:A3"/>
    <mergeCell ref="B2:C2"/>
    <mergeCell ref="D2:E2"/>
    <mergeCell ref="F2:G2"/>
    <mergeCell ref="J2:K2"/>
    <mergeCell ref="H2:I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C15" sqref="C15"/>
    </sheetView>
  </sheetViews>
  <sheetFormatPr defaultRowHeight="15" x14ac:dyDescent="0.25"/>
  <cols>
    <col min="1" max="1" width="11.85546875" customWidth="1"/>
    <col min="2" max="2" width="12.42578125" bestFit="1" customWidth="1"/>
    <col min="3" max="3" width="7.7109375" bestFit="1" customWidth="1"/>
    <col min="4" max="4" width="11.140625" bestFit="1" customWidth="1"/>
    <col min="5" max="5" width="14.140625" bestFit="1" customWidth="1"/>
    <col min="6" max="6" width="13.140625" bestFit="1" customWidth="1"/>
    <col min="7" max="7" width="21.42578125" bestFit="1" customWidth="1"/>
    <col min="8" max="8" width="16.7109375" customWidth="1"/>
    <col min="9" max="9" width="18.7109375" customWidth="1"/>
    <col min="10" max="10" width="6.85546875" customWidth="1"/>
    <col min="11" max="11" width="10.5703125" bestFit="1" customWidth="1"/>
    <col min="12" max="12" width="11.28515625" bestFit="1" customWidth="1"/>
  </cols>
  <sheetData>
    <row r="1" spans="1:12" x14ac:dyDescent="0.25">
      <c r="A1" s="82" t="s">
        <v>16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30" customHeight="1" x14ac:dyDescent="0.25">
      <c r="A2" s="79" t="s">
        <v>10</v>
      </c>
      <c r="B2" s="79" t="s">
        <v>0</v>
      </c>
      <c r="C2" s="79"/>
      <c r="D2" s="85" t="s">
        <v>3</v>
      </c>
      <c r="E2" s="85"/>
      <c r="F2" s="85" t="s">
        <v>6</v>
      </c>
      <c r="G2" s="85"/>
      <c r="H2" s="86" t="s">
        <v>42</v>
      </c>
      <c r="I2" s="87"/>
      <c r="J2" s="79" t="s">
        <v>12</v>
      </c>
      <c r="K2" s="79"/>
      <c r="L2" s="75" t="s">
        <v>43</v>
      </c>
    </row>
    <row r="3" spans="1:12" x14ac:dyDescent="0.25">
      <c r="A3" s="79"/>
      <c r="B3" s="1" t="s">
        <v>1</v>
      </c>
      <c r="C3" s="1" t="s">
        <v>2</v>
      </c>
      <c r="D3" s="1" t="s">
        <v>4</v>
      </c>
      <c r="E3" s="1" t="s">
        <v>5</v>
      </c>
      <c r="F3" s="1" t="s">
        <v>7</v>
      </c>
      <c r="G3" s="1" t="s">
        <v>8</v>
      </c>
      <c r="H3" s="11" t="s">
        <v>41</v>
      </c>
      <c r="I3" s="11" t="s">
        <v>40</v>
      </c>
      <c r="J3" s="15" t="s">
        <v>13</v>
      </c>
      <c r="K3" s="16" t="s">
        <v>14</v>
      </c>
      <c r="L3" s="75"/>
    </row>
    <row r="4" spans="1:12" x14ac:dyDescent="0.25">
      <c r="A4" s="1" t="s">
        <v>37</v>
      </c>
      <c r="B4" s="1">
        <v>0</v>
      </c>
      <c r="C4" s="1">
        <v>0</v>
      </c>
      <c r="D4" s="1">
        <v>0</v>
      </c>
      <c r="E4" s="1">
        <v>0</v>
      </c>
      <c r="F4" s="28">
        <v>1</v>
      </c>
      <c r="G4" s="1">
        <v>0</v>
      </c>
      <c r="H4" s="1">
        <v>0</v>
      </c>
      <c r="I4" s="1">
        <v>1</v>
      </c>
      <c r="J4" s="1">
        <v>0</v>
      </c>
      <c r="K4" s="1">
        <v>1</v>
      </c>
      <c r="L4" s="19"/>
    </row>
    <row r="5" spans="1:12" x14ac:dyDescent="0.25">
      <c r="A5" s="1" t="s">
        <v>27</v>
      </c>
      <c r="B5" s="25">
        <v>13</v>
      </c>
      <c r="C5" s="25">
        <v>1</v>
      </c>
      <c r="D5" s="1">
        <v>0</v>
      </c>
      <c r="E5" s="1">
        <v>0</v>
      </c>
      <c r="F5" s="1">
        <v>0</v>
      </c>
      <c r="G5" s="1">
        <v>0</v>
      </c>
      <c r="H5" s="1">
        <f t="shared" ref="H5:H8" si="0">SUM(D5:G5)</f>
        <v>0</v>
      </c>
      <c r="I5" s="1">
        <f t="shared" ref="I5:I8" si="1">SUM(A5:C5)</f>
        <v>14</v>
      </c>
      <c r="J5" s="1">
        <f t="shared" ref="J5:J8" si="2">D5+E5+F5+G5</f>
        <v>0</v>
      </c>
      <c r="K5" s="4">
        <v>2</v>
      </c>
      <c r="L5" s="20"/>
    </row>
    <row r="6" spans="1:12" x14ac:dyDescent="0.25">
      <c r="A6" s="1" t="s">
        <v>29</v>
      </c>
      <c r="B6" s="25">
        <v>14</v>
      </c>
      <c r="C6" s="25">
        <v>2</v>
      </c>
      <c r="D6" s="27">
        <v>1</v>
      </c>
      <c r="E6" s="1">
        <v>0</v>
      </c>
      <c r="F6" s="1">
        <v>0</v>
      </c>
      <c r="G6" s="1">
        <v>0</v>
      </c>
      <c r="H6" s="1">
        <v>0</v>
      </c>
      <c r="I6" s="1">
        <f>SUM(A6:D6)</f>
        <v>17</v>
      </c>
      <c r="J6" s="1">
        <v>0</v>
      </c>
      <c r="K6" s="4">
        <v>2</v>
      </c>
      <c r="L6" s="20"/>
    </row>
    <row r="7" spans="1:12" x14ac:dyDescent="0.25">
      <c r="A7" s="1" t="s">
        <v>30</v>
      </c>
      <c r="B7" s="25">
        <v>14</v>
      </c>
      <c r="C7" s="25">
        <v>2</v>
      </c>
      <c r="D7" s="27">
        <v>1</v>
      </c>
      <c r="E7" s="1">
        <v>0</v>
      </c>
      <c r="F7" s="1">
        <v>0</v>
      </c>
      <c r="G7" s="1">
        <v>0</v>
      </c>
      <c r="H7" s="1">
        <v>0</v>
      </c>
      <c r="I7" s="1">
        <f>SUM(A7:D7)</f>
        <v>17</v>
      </c>
      <c r="J7" s="1">
        <v>0</v>
      </c>
      <c r="K7" s="4">
        <v>2</v>
      </c>
      <c r="L7" s="20"/>
    </row>
    <row r="8" spans="1:12" x14ac:dyDescent="0.25">
      <c r="A8" s="1" t="s">
        <v>31</v>
      </c>
      <c r="B8" s="25">
        <v>12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f t="shared" si="0"/>
        <v>0</v>
      </c>
      <c r="I8" s="1">
        <f t="shared" si="1"/>
        <v>12</v>
      </c>
      <c r="J8" s="1">
        <f t="shared" si="2"/>
        <v>0</v>
      </c>
      <c r="K8" s="4">
        <v>2</v>
      </c>
      <c r="L8" s="20"/>
    </row>
    <row r="9" spans="1:12" x14ac:dyDescent="0.25">
      <c r="A9" s="72" t="s">
        <v>11</v>
      </c>
      <c r="B9" s="73"/>
      <c r="C9" s="73"/>
      <c r="D9" s="73"/>
      <c r="E9" s="73"/>
      <c r="F9" s="73"/>
      <c r="G9" s="74"/>
      <c r="H9" s="3">
        <f>SUM(H4:H8)</f>
        <v>0</v>
      </c>
      <c r="I9" s="3">
        <f>SUM(I4:I8)</f>
        <v>61</v>
      </c>
      <c r="J9" s="3">
        <f>SUM(J4:J8)</f>
        <v>0</v>
      </c>
      <c r="K9" s="3">
        <f>SUM(K4:K8)</f>
        <v>9</v>
      </c>
      <c r="L9" s="21"/>
    </row>
    <row r="10" spans="1:12" x14ac:dyDescent="0.25">
      <c r="A10" s="72" t="s">
        <v>43</v>
      </c>
      <c r="B10" s="73"/>
      <c r="C10" s="73"/>
      <c r="D10" s="73"/>
      <c r="E10" s="73"/>
      <c r="F10" s="73"/>
      <c r="G10" s="74"/>
      <c r="H10" s="18">
        <f>H9*'RESUM ACTUALITZAT'!C23</f>
        <v>0</v>
      </c>
      <c r="I10" s="18">
        <f>I9*'RESUM ACTUALITZAT'!C22</f>
        <v>134200</v>
      </c>
      <c r="J10" s="18">
        <f>J9*'RESUM ACTUALITZAT'!C24</f>
        <v>0</v>
      </c>
      <c r="K10" s="18">
        <f>K9*'RESUM ACTUALITZAT'!C25</f>
        <v>27720</v>
      </c>
      <c r="L10" s="22">
        <f>SUM(H10:K10)</f>
        <v>161920</v>
      </c>
    </row>
    <row r="12" spans="1:12" x14ac:dyDescent="0.25">
      <c r="A12" t="s">
        <v>44</v>
      </c>
    </row>
  </sheetData>
  <mergeCells count="10">
    <mergeCell ref="L2:L3"/>
    <mergeCell ref="A1:L1"/>
    <mergeCell ref="A9:G9"/>
    <mergeCell ref="A10:G10"/>
    <mergeCell ref="A2:A3"/>
    <mergeCell ref="B2:C2"/>
    <mergeCell ref="D2:E2"/>
    <mergeCell ref="F2:G2"/>
    <mergeCell ref="J2:K2"/>
    <mergeCell ref="H2:I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E10" sqref="E10"/>
    </sheetView>
  </sheetViews>
  <sheetFormatPr defaultRowHeight="15" x14ac:dyDescent="0.25"/>
  <cols>
    <col min="1" max="1" width="11.85546875" customWidth="1"/>
    <col min="2" max="2" width="12.42578125" bestFit="1" customWidth="1"/>
    <col min="3" max="3" width="7.7109375" bestFit="1" customWidth="1"/>
    <col min="4" max="4" width="11.140625" bestFit="1" customWidth="1"/>
    <col min="5" max="5" width="14.140625" bestFit="1" customWidth="1"/>
    <col min="6" max="6" width="13.140625" bestFit="1" customWidth="1"/>
    <col min="7" max="7" width="21.42578125" bestFit="1" customWidth="1"/>
    <col min="8" max="8" width="16.7109375" customWidth="1"/>
    <col min="9" max="9" width="18.7109375" customWidth="1"/>
    <col min="10" max="11" width="10.5703125" bestFit="1" customWidth="1"/>
    <col min="12" max="12" width="11.5703125" bestFit="1" customWidth="1"/>
  </cols>
  <sheetData>
    <row r="1" spans="1:12" x14ac:dyDescent="0.25">
      <c r="A1" s="88" t="s">
        <v>17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</row>
    <row r="2" spans="1:12" ht="30" customHeight="1" x14ac:dyDescent="0.25">
      <c r="A2" s="79" t="s">
        <v>10</v>
      </c>
      <c r="B2" s="79" t="s">
        <v>0</v>
      </c>
      <c r="C2" s="79"/>
      <c r="D2" s="85" t="s">
        <v>3</v>
      </c>
      <c r="E2" s="85"/>
      <c r="F2" s="85" t="s">
        <v>6</v>
      </c>
      <c r="G2" s="85"/>
      <c r="H2" s="86" t="s">
        <v>42</v>
      </c>
      <c r="I2" s="87"/>
      <c r="J2" s="79" t="s">
        <v>12</v>
      </c>
      <c r="K2" s="79"/>
      <c r="L2" s="75" t="s">
        <v>43</v>
      </c>
    </row>
    <row r="3" spans="1:12" x14ac:dyDescent="0.25">
      <c r="A3" s="79"/>
      <c r="B3" s="1" t="s">
        <v>1</v>
      </c>
      <c r="C3" s="1" t="s">
        <v>2</v>
      </c>
      <c r="D3" s="1" t="s">
        <v>4</v>
      </c>
      <c r="E3" s="1" t="s">
        <v>5</v>
      </c>
      <c r="F3" s="1" t="s">
        <v>7</v>
      </c>
      <c r="G3" s="1" t="s">
        <v>8</v>
      </c>
      <c r="H3" s="11" t="s">
        <v>41</v>
      </c>
      <c r="I3" s="11" t="s">
        <v>40</v>
      </c>
      <c r="J3" s="15" t="s">
        <v>13</v>
      </c>
      <c r="K3" s="16" t="s">
        <v>14</v>
      </c>
      <c r="L3" s="75"/>
    </row>
    <row r="4" spans="1:12" x14ac:dyDescent="0.25">
      <c r="A4" s="1" t="s">
        <v>28</v>
      </c>
      <c r="B4" s="1">
        <v>0</v>
      </c>
      <c r="C4" s="1">
        <v>0</v>
      </c>
      <c r="D4" s="26">
        <v>1</v>
      </c>
      <c r="E4" s="1">
        <v>0</v>
      </c>
      <c r="F4" s="24">
        <v>1</v>
      </c>
      <c r="G4" s="1">
        <v>0</v>
      </c>
      <c r="H4" s="1">
        <f>SUM(D4:G4)</f>
        <v>2</v>
      </c>
      <c r="I4" s="1">
        <f>SUM(A4:C4)</f>
        <v>0</v>
      </c>
      <c r="J4" s="1">
        <f>D4+E4+F4+G4</f>
        <v>2</v>
      </c>
      <c r="K4" s="1">
        <v>0</v>
      </c>
      <c r="L4" s="19"/>
    </row>
    <row r="5" spans="1:12" x14ac:dyDescent="0.25">
      <c r="A5" s="1" t="s">
        <v>27</v>
      </c>
      <c r="B5" s="25">
        <v>10</v>
      </c>
      <c r="C5" s="25">
        <v>11</v>
      </c>
      <c r="D5" s="1">
        <f>2-2</f>
        <v>0</v>
      </c>
      <c r="E5" s="1">
        <v>0</v>
      </c>
      <c r="F5" s="1">
        <v>0</v>
      </c>
      <c r="G5" s="1">
        <v>0</v>
      </c>
      <c r="H5" s="1">
        <f t="shared" ref="H5:H7" si="0">SUM(D5:G5)</f>
        <v>0</v>
      </c>
      <c r="I5" s="1">
        <f t="shared" ref="I5:I7" si="1">SUM(A5:C5)</f>
        <v>21</v>
      </c>
      <c r="J5" s="1">
        <f t="shared" ref="J5:J7" si="2">D5+E5+F5+G5</f>
        <v>0</v>
      </c>
      <c r="K5" s="4">
        <v>2</v>
      </c>
      <c r="L5" s="20"/>
    </row>
    <row r="6" spans="1:12" x14ac:dyDescent="0.25">
      <c r="A6" s="1" t="s">
        <v>29</v>
      </c>
      <c r="B6" s="25">
        <v>41</v>
      </c>
      <c r="C6" s="1">
        <v>0</v>
      </c>
      <c r="D6" s="26">
        <v>1</v>
      </c>
      <c r="E6" s="1">
        <v>0</v>
      </c>
      <c r="F6" s="1">
        <v>0</v>
      </c>
      <c r="G6" s="1">
        <v>0</v>
      </c>
      <c r="H6" s="1">
        <f t="shared" si="0"/>
        <v>1</v>
      </c>
      <c r="I6" s="1">
        <f t="shared" si="1"/>
        <v>41</v>
      </c>
      <c r="J6" s="1">
        <f t="shared" si="2"/>
        <v>1</v>
      </c>
      <c r="K6" s="4">
        <v>4</v>
      </c>
      <c r="L6" s="20"/>
    </row>
    <row r="7" spans="1:12" x14ac:dyDescent="0.25">
      <c r="A7" s="1" t="s">
        <v>30</v>
      </c>
      <c r="B7" s="25">
        <v>34</v>
      </c>
      <c r="C7" s="1">
        <v>0</v>
      </c>
      <c r="D7" s="26">
        <f>2-1</f>
        <v>1</v>
      </c>
      <c r="E7" s="1">
        <v>0</v>
      </c>
      <c r="F7" s="1">
        <v>0</v>
      </c>
      <c r="G7" s="24">
        <f>1</f>
        <v>1</v>
      </c>
      <c r="H7" s="1">
        <f t="shared" si="0"/>
        <v>2</v>
      </c>
      <c r="I7" s="1">
        <f t="shared" si="1"/>
        <v>34</v>
      </c>
      <c r="J7" s="1">
        <f t="shared" si="2"/>
        <v>2</v>
      </c>
      <c r="K7" s="4">
        <v>3</v>
      </c>
      <c r="L7" s="20"/>
    </row>
    <row r="8" spans="1:12" x14ac:dyDescent="0.25">
      <c r="A8" s="72" t="s">
        <v>11</v>
      </c>
      <c r="B8" s="73"/>
      <c r="C8" s="73"/>
      <c r="D8" s="73"/>
      <c r="E8" s="73"/>
      <c r="F8" s="73"/>
      <c r="G8" s="74"/>
      <c r="H8" s="3">
        <f>SUM(H4:H7)</f>
        <v>5</v>
      </c>
      <c r="I8" s="3">
        <f t="shared" ref="I8:K8" si="3">SUM(I4:I7)</f>
        <v>96</v>
      </c>
      <c r="J8" s="3">
        <f t="shared" si="3"/>
        <v>5</v>
      </c>
      <c r="K8" s="3">
        <f t="shared" si="3"/>
        <v>9</v>
      </c>
      <c r="L8" s="21"/>
    </row>
    <row r="9" spans="1:12" x14ac:dyDescent="0.25">
      <c r="A9" s="72" t="s">
        <v>43</v>
      </c>
      <c r="B9" s="73"/>
      <c r="C9" s="73"/>
      <c r="D9" s="73"/>
      <c r="E9" s="73"/>
      <c r="F9" s="73"/>
      <c r="G9" s="74"/>
      <c r="H9" s="18">
        <f>H8*'RESUM ACTUALITZAT'!C23</f>
        <v>16500</v>
      </c>
      <c r="I9" s="18">
        <f>I8*'RESUM ACTUALITZAT'!C22</f>
        <v>211200</v>
      </c>
      <c r="J9" s="18">
        <f>J8*'RESUM ACTUALITZAT'!C24</f>
        <v>16500</v>
      </c>
      <c r="K9" s="18">
        <f>K8*'RESUM ACTUALITZAT'!C25</f>
        <v>27720</v>
      </c>
      <c r="L9" s="22">
        <f>SUM(H9:K9)</f>
        <v>271920</v>
      </c>
    </row>
    <row r="11" spans="1:12" x14ac:dyDescent="0.25">
      <c r="A11" t="s">
        <v>44</v>
      </c>
    </row>
  </sheetData>
  <mergeCells count="10">
    <mergeCell ref="A9:G9"/>
    <mergeCell ref="L2:L3"/>
    <mergeCell ref="A1:L1"/>
    <mergeCell ref="A8:G8"/>
    <mergeCell ref="A2:A3"/>
    <mergeCell ref="B2:C2"/>
    <mergeCell ref="D2:E2"/>
    <mergeCell ref="F2:G2"/>
    <mergeCell ref="J2:K2"/>
    <mergeCell ref="H2:I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I8" sqref="I8"/>
    </sheetView>
  </sheetViews>
  <sheetFormatPr defaultRowHeight="15" x14ac:dyDescent="0.25"/>
  <cols>
    <col min="1" max="1" width="11.85546875" customWidth="1"/>
    <col min="2" max="2" width="12.42578125" bestFit="1" customWidth="1"/>
    <col min="3" max="3" width="7.7109375" bestFit="1" customWidth="1"/>
    <col min="4" max="4" width="11.140625" bestFit="1" customWidth="1"/>
    <col min="5" max="5" width="14.140625" bestFit="1" customWidth="1"/>
    <col min="6" max="6" width="13.140625" bestFit="1" customWidth="1"/>
    <col min="7" max="7" width="21.42578125" bestFit="1" customWidth="1"/>
    <col min="8" max="8" width="16.7109375" customWidth="1"/>
    <col min="9" max="9" width="18.7109375" customWidth="1"/>
    <col min="10" max="11" width="10.5703125" bestFit="1" customWidth="1"/>
    <col min="12" max="12" width="11.5703125" bestFit="1" customWidth="1"/>
  </cols>
  <sheetData>
    <row r="1" spans="1:12" x14ac:dyDescent="0.25">
      <c r="A1" s="82" t="s">
        <v>18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30" customHeight="1" x14ac:dyDescent="0.25">
      <c r="A2" s="92" t="s">
        <v>10</v>
      </c>
      <c r="B2" s="79" t="s">
        <v>0</v>
      </c>
      <c r="C2" s="79"/>
      <c r="D2" s="85" t="s">
        <v>3</v>
      </c>
      <c r="E2" s="85"/>
      <c r="F2" s="85" t="s">
        <v>6</v>
      </c>
      <c r="G2" s="85"/>
      <c r="H2" s="86" t="s">
        <v>42</v>
      </c>
      <c r="I2" s="87"/>
      <c r="J2" s="79" t="s">
        <v>12</v>
      </c>
      <c r="K2" s="79"/>
      <c r="L2" s="75" t="s">
        <v>43</v>
      </c>
    </row>
    <row r="3" spans="1:12" x14ac:dyDescent="0.25">
      <c r="A3" s="92"/>
      <c r="B3" s="1" t="s">
        <v>1</v>
      </c>
      <c r="C3" s="1" t="s">
        <v>2</v>
      </c>
      <c r="D3" s="1" t="s">
        <v>4</v>
      </c>
      <c r="E3" s="1" t="s">
        <v>5</v>
      </c>
      <c r="F3" s="1" t="s">
        <v>7</v>
      </c>
      <c r="G3" s="1" t="s">
        <v>8</v>
      </c>
      <c r="H3" s="11" t="s">
        <v>41</v>
      </c>
      <c r="I3" s="11" t="s">
        <v>40</v>
      </c>
      <c r="J3" s="15" t="s">
        <v>13</v>
      </c>
      <c r="K3" s="16" t="s">
        <v>14</v>
      </c>
      <c r="L3" s="91"/>
    </row>
    <row r="4" spans="1:12" x14ac:dyDescent="0.25">
      <c r="A4" s="1" t="s">
        <v>28</v>
      </c>
      <c r="B4" s="1">
        <v>0</v>
      </c>
      <c r="C4" s="1">
        <v>0</v>
      </c>
      <c r="D4" s="1">
        <v>0</v>
      </c>
      <c r="E4" s="1">
        <v>0</v>
      </c>
      <c r="F4" s="24">
        <v>1</v>
      </c>
      <c r="G4" s="1">
        <v>0</v>
      </c>
      <c r="H4" s="1">
        <f>SUM(D4:G4)</f>
        <v>1</v>
      </c>
      <c r="I4" s="1">
        <f>SUM(A4:C4)</f>
        <v>0</v>
      </c>
      <c r="J4" s="1">
        <f>D4+E4+F4+G4</f>
        <v>1</v>
      </c>
      <c r="K4" s="29">
        <v>0</v>
      </c>
      <c r="L4" s="19"/>
    </row>
    <row r="5" spans="1:12" x14ac:dyDescent="0.25">
      <c r="A5" s="1" t="s">
        <v>30</v>
      </c>
      <c r="B5" s="1">
        <v>0</v>
      </c>
      <c r="C5" s="25">
        <v>31</v>
      </c>
      <c r="D5" s="26">
        <v>5</v>
      </c>
      <c r="E5" s="1">
        <v>0</v>
      </c>
      <c r="F5" s="1">
        <v>0</v>
      </c>
      <c r="G5" s="1">
        <v>0</v>
      </c>
      <c r="H5" s="1">
        <f t="shared" ref="H5:H7" si="0">SUM(D5:G5)</f>
        <v>5</v>
      </c>
      <c r="I5" s="1">
        <f t="shared" ref="I5:I8" si="1">SUM(A5:C5)</f>
        <v>31</v>
      </c>
      <c r="J5" s="1">
        <f t="shared" ref="J5:J8" si="2">D5+E5+F5+G5</f>
        <v>5</v>
      </c>
      <c r="K5" s="30">
        <v>3</v>
      </c>
      <c r="L5" s="20"/>
    </row>
    <row r="6" spans="1:12" x14ac:dyDescent="0.25">
      <c r="A6" s="1" t="s">
        <v>31</v>
      </c>
      <c r="B6" s="1">
        <v>0</v>
      </c>
      <c r="C6" s="25">
        <v>32</v>
      </c>
      <c r="D6" s="26">
        <v>5</v>
      </c>
      <c r="E6" s="1">
        <v>0</v>
      </c>
      <c r="F6" s="1">
        <v>0</v>
      </c>
      <c r="G6" s="1">
        <v>0</v>
      </c>
      <c r="H6" s="1">
        <f t="shared" si="0"/>
        <v>5</v>
      </c>
      <c r="I6" s="1">
        <f t="shared" si="1"/>
        <v>32</v>
      </c>
      <c r="J6" s="1">
        <f t="shared" si="2"/>
        <v>5</v>
      </c>
      <c r="K6" s="30">
        <v>3</v>
      </c>
      <c r="L6" s="20"/>
    </row>
    <row r="7" spans="1:12" x14ac:dyDescent="0.25">
      <c r="A7" s="1" t="s">
        <v>32</v>
      </c>
      <c r="B7" s="1">
        <v>0</v>
      </c>
      <c r="C7" s="25">
        <v>32</v>
      </c>
      <c r="D7" s="26">
        <v>5</v>
      </c>
      <c r="E7" s="1">
        <v>0</v>
      </c>
      <c r="F7" s="1">
        <v>0</v>
      </c>
      <c r="G7" s="24">
        <f>1</f>
        <v>1</v>
      </c>
      <c r="H7" s="1">
        <f t="shared" si="0"/>
        <v>6</v>
      </c>
      <c r="I7" s="1">
        <f t="shared" si="1"/>
        <v>32</v>
      </c>
      <c r="J7" s="1">
        <f t="shared" si="2"/>
        <v>6</v>
      </c>
      <c r="K7" s="30">
        <v>3</v>
      </c>
      <c r="L7" s="20"/>
    </row>
    <row r="8" spans="1:12" x14ac:dyDescent="0.25">
      <c r="A8" s="1" t="s">
        <v>33</v>
      </c>
      <c r="B8" s="25">
        <v>23</v>
      </c>
      <c r="C8" s="25">
        <v>9</v>
      </c>
      <c r="D8" s="26">
        <v>4</v>
      </c>
      <c r="E8" s="1">
        <v>0</v>
      </c>
      <c r="F8" s="1">
        <v>0</v>
      </c>
      <c r="G8" s="1">
        <v>0</v>
      </c>
      <c r="H8" s="1">
        <f>SUM(D8:G8)</f>
        <v>4</v>
      </c>
      <c r="I8" s="1">
        <f t="shared" si="1"/>
        <v>32</v>
      </c>
      <c r="J8" s="1">
        <f t="shared" si="2"/>
        <v>4</v>
      </c>
      <c r="K8" s="30">
        <v>3</v>
      </c>
      <c r="L8" s="20"/>
    </row>
    <row r="9" spans="1:12" x14ac:dyDescent="0.25">
      <c r="A9" s="72" t="s">
        <v>11</v>
      </c>
      <c r="B9" s="73"/>
      <c r="C9" s="73"/>
      <c r="D9" s="73"/>
      <c r="E9" s="73"/>
      <c r="F9" s="73"/>
      <c r="G9" s="74"/>
      <c r="H9" s="3">
        <f>SUM(H4:H8)</f>
        <v>21</v>
      </c>
      <c r="I9" s="3">
        <f t="shared" ref="I9:K9" si="3">SUM(I4:I8)</f>
        <v>127</v>
      </c>
      <c r="J9" s="3">
        <f t="shared" si="3"/>
        <v>21</v>
      </c>
      <c r="K9" s="31">
        <f t="shared" si="3"/>
        <v>12</v>
      </c>
      <c r="L9" s="32"/>
    </row>
    <row r="10" spans="1:12" x14ac:dyDescent="0.25">
      <c r="A10" s="72" t="s">
        <v>43</v>
      </c>
      <c r="B10" s="73"/>
      <c r="C10" s="73"/>
      <c r="D10" s="73"/>
      <c r="E10" s="73"/>
      <c r="F10" s="73"/>
      <c r="G10" s="74"/>
      <c r="H10" s="18">
        <f>H9*'RESUM ACTUALITZAT'!C23</f>
        <v>69300</v>
      </c>
      <c r="I10" s="18">
        <f>I9*'RESUM ACTUALITZAT'!C22</f>
        <v>279400</v>
      </c>
      <c r="J10" s="18">
        <f>J9*'RESUM ACTUALITZAT'!C24</f>
        <v>69300</v>
      </c>
      <c r="K10" s="18">
        <f>K9*'RESUM ACTUALITZAT'!C25</f>
        <v>36960</v>
      </c>
      <c r="L10" s="22">
        <f>SUM(H10:K10)</f>
        <v>454960</v>
      </c>
    </row>
    <row r="12" spans="1:12" x14ac:dyDescent="0.25">
      <c r="A12" t="s">
        <v>44</v>
      </c>
    </row>
  </sheetData>
  <mergeCells count="10">
    <mergeCell ref="L2:L3"/>
    <mergeCell ref="A10:G10"/>
    <mergeCell ref="A1:L1"/>
    <mergeCell ref="A9:G9"/>
    <mergeCell ref="A2:A3"/>
    <mergeCell ref="B2:C2"/>
    <mergeCell ref="D2:E2"/>
    <mergeCell ref="F2:G2"/>
    <mergeCell ref="J2:K2"/>
    <mergeCell ref="H2:I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D4" sqref="D4:D8"/>
    </sheetView>
  </sheetViews>
  <sheetFormatPr defaultRowHeight="15" x14ac:dyDescent="0.25"/>
  <cols>
    <col min="1" max="1" width="11.85546875" customWidth="1"/>
    <col min="2" max="2" width="12.42578125" bestFit="1" customWidth="1"/>
    <col min="3" max="3" width="7.7109375" bestFit="1" customWidth="1"/>
    <col min="4" max="4" width="11.140625" bestFit="1" customWidth="1"/>
    <col min="5" max="5" width="14.140625" bestFit="1" customWidth="1"/>
    <col min="6" max="6" width="13.140625" bestFit="1" customWidth="1"/>
    <col min="7" max="7" width="21.42578125" bestFit="1" customWidth="1"/>
    <col min="8" max="8" width="16.7109375" customWidth="1"/>
    <col min="9" max="9" width="18.7109375" customWidth="1"/>
    <col min="10" max="11" width="10.5703125" bestFit="1" customWidth="1"/>
    <col min="12" max="12" width="11.5703125" bestFit="1" customWidth="1"/>
  </cols>
  <sheetData>
    <row r="1" spans="1:12" x14ac:dyDescent="0.25">
      <c r="A1" s="82" t="s">
        <v>19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30" customHeight="1" x14ac:dyDescent="0.25">
      <c r="A2" s="79" t="s">
        <v>10</v>
      </c>
      <c r="B2" s="79" t="s">
        <v>0</v>
      </c>
      <c r="C2" s="79"/>
      <c r="D2" s="85" t="s">
        <v>3</v>
      </c>
      <c r="E2" s="85"/>
      <c r="F2" s="85" t="s">
        <v>6</v>
      </c>
      <c r="G2" s="85"/>
      <c r="H2" s="86" t="s">
        <v>42</v>
      </c>
      <c r="I2" s="87"/>
      <c r="J2" s="79" t="s">
        <v>12</v>
      </c>
      <c r="K2" s="79"/>
      <c r="L2" s="75" t="s">
        <v>43</v>
      </c>
    </row>
    <row r="3" spans="1:12" x14ac:dyDescent="0.25">
      <c r="A3" s="79"/>
      <c r="B3" s="1" t="s">
        <v>1</v>
      </c>
      <c r="C3" s="1" t="s">
        <v>2</v>
      </c>
      <c r="D3" s="1" t="s">
        <v>4</v>
      </c>
      <c r="E3" s="1" t="s">
        <v>5</v>
      </c>
      <c r="F3" s="1" t="s">
        <v>7</v>
      </c>
      <c r="G3" s="1" t="s">
        <v>8</v>
      </c>
      <c r="H3" s="11" t="s">
        <v>41</v>
      </c>
      <c r="I3" s="11" t="s">
        <v>40</v>
      </c>
      <c r="J3" s="16" t="s">
        <v>13</v>
      </c>
      <c r="K3" s="16" t="s">
        <v>14</v>
      </c>
      <c r="L3" s="75"/>
    </row>
    <row r="4" spans="1:12" x14ac:dyDescent="0.25">
      <c r="A4" s="1" t="s">
        <v>28</v>
      </c>
      <c r="B4" s="25">
        <v>16</v>
      </c>
      <c r="C4" s="25">
        <v>10</v>
      </c>
      <c r="D4" s="26">
        <v>6</v>
      </c>
      <c r="E4" s="1">
        <v>0</v>
      </c>
      <c r="F4" s="23">
        <v>0</v>
      </c>
      <c r="G4" s="1">
        <v>0</v>
      </c>
      <c r="H4" s="1">
        <f>SUM(D4:G4)</f>
        <v>6</v>
      </c>
      <c r="I4" s="1">
        <f>SUM(A4:C4)</f>
        <v>26</v>
      </c>
      <c r="J4" s="1">
        <f t="shared" ref="J4:J8" si="0">D4+E4+F4+G4</f>
        <v>6</v>
      </c>
      <c r="K4" s="1">
        <v>2</v>
      </c>
      <c r="L4" s="20"/>
    </row>
    <row r="5" spans="1:12" x14ac:dyDescent="0.25">
      <c r="A5" s="1" t="s">
        <v>27</v>
      </c>
      <c r="B5" s="25">
        <v>25</v>
      </c>
      <c r="C5" s="25">
        <v>15</v>
      </c>
      <c r="D5" s="26">
        <v>7</v>
      </c>
      <c r="E5" s="1">
        <v>0</v>
      </c>
      <c r="F5" s="1">
        <v>0</v>
      </c>
      <c r="G5" s="1">
        <v>0</v>
      </c>
      <c r="H5" s="1">
        <f t="shared" ref="H5:H8" si="1">SUM(D5:G5)</f>
        <v>7</v>
      </c>
      <c r="I5" s="1">
        <f t="shared" ref="I5:I8" si="2">SUM(A5:C5)</f>
        <v>40</v>
      </c>
      <c r="J5" s="1">
        <f t="shared" si="0"/>
        <v>7</v>
      </c>
      <c r="K5" s="4">
        <v>3</v>
      </c>
      <c r="L5" s="20"/>
    </row>
    <row r="6" spans="1:12" x14ac:dyDescent="0.25">
      <c r="A6" s="1" t="s">
        <v>29</v>
      </c>
      <c r="B6" s="25">
        <v>25</v>
      </c>
      <c r="C6" s="25">
        <v>15</v>
      </c>
      <c r="D6" s="26">
        <v>7</v>
      </c>
      <c r="E6" s="1">
        <v>0</v>
      </c>
      <c r="F6" s="1">
        <v>0</v>
      </c>
      <c r="G6" s="1">
        <v>0</v>
      </c>
      <c r="H6" s="1">
        <f t="shared" si="1"/>
        <v>7</v>
      </c>
      <c r="I6" s="1">
        <f t="shared" si="2"/>
        <v>40</v>
      </c>
      <c r="J6" s="1">
        <f t="shared" si="0"/>
        <v>7</v>
      </c>
      <c r="K6" s="4">
        <v>3</v>
      </c>
      <c r="L6" s="20"/>
    </row>
    <row r="7" spans="1:12" x14ac:dyDescent="0.25">
      <c r="A7" s="1" t="s">
        <v>30</v>
      </c>
      <c r="B7" s="25">
        <v>25</v>
      </c>
      <c r="C7" s="25">
        <v>15</v>
      </c>
      <c r="D7" s="26">
        <v>7</v>
      </c>
      <c r="E7" s="1">
        <v>0</v>
      </c>
      <c r="F7" s="1">
        <v>0</v>
      </c>
      <c r="G7" s="1">
        <v>0</v>
      </c>
      <c r="H7" s="1">
        <f t="shared" si="1"/>
        <v>7</v>
      </c>
      <c r="I7" s="1">
        <f t="shared" si="2"/>
        <v>40</v>
      </c>
      <c r="J7" s="1">
        <f t="shared" si="0"/>
        <v>7</v>
      </c>
      <c r="K7" s="4">
        <v>3</v>
      </c>
      <c r="L7" s="20"/>
    </row>
    <row r="8" spans="1:12" x14ac:dyDescent="0.25">
      <c r="A8" s="1" t="s">
        <v>31</v>
      </c>
      <c r="B8" s="1">
        <v>0</v>
      </c>
      <c r="C8" s="1">
        <v>0</v>
      </c>
      <c r="D8" s="26">
        <v>2</v>
      </c>
      <c r="E8" s="1">
        <v>0</v>
      </c>
      <c r="F8" s="24">
        <v>1</v>
      </c>
      <c r="G8" s="1">
        <v>0</v>
      </c>
      <c r="H8" s="1">
        <f t="shared" si="1"/>
        <v>3</v>
      </c>
      <c r="I8" s="1">
        <f t="shared" si="2"/>
        <v>0</v>
      </c>
      <c r="J8" s="1">
        <f t="shared" si="0"/>
        <v>3</v>
      </c>
      <c r="K8" s="4">
        <v>0</v>
      </c>
      <c r="L8" s="20"/>
    </row>
    <row r="9" spans="1:12" x14ac:dyDescent="0.25">
      <c r="A9" s="72" t="s">
        <v>11</v>
      </c>
      <c r="B9" s="73"/>
      <c r="C9" s="73"/>
      <c r="D9" s="73"/>
      <c r="E9" s="73"/>
      <c r="F9" s="73"/>
      <c r="G9" s="74"/>
      <c r="H9" s="3">
        <f>SUM(H4:H8)</f>
        <v>30</v>
      </c>
      <c r="I9" s="3">
        <f>SUM(I4:I8)</f>
        <v>146</v>
      </c>
      <c r="J9" s="3">
        <f>SUM(J4:J8)</f>
        <v>30</v>
      </c>
      <c r="K9" s="3">
        <f>SUM(K4:K8)</f>
        <v>11</v>
      </c>
      <c r="L9" s="21"/>
    </row>
    <row r="10" spans="1:12" x14ac:dyDescent="0.25">
      <c r="A10" s="72" t="s">
        <v>43</v>
      </c>
      <c r="B10" s="73"/>
      <c r="C10" s="73"/>
      <c r="D10" s="73"/>
      <c r="E10" s="73"/>
      <c r="F10" s="73"/>
      <c r="G10" s="74"/>
      <c r="H10" s="18">
        <f>H9*'RESUM ACTUALITZAT'!C23</f>
        <v>99000</v>
      </c>
      <c r="I10" s="18">
        <f>I9*'RESUM ACTUALITZAT'!C22</f>
        <v>321200</v>
      </c>
      <c r="J10" s="18">
        <f>J9*'RESUM ACTUALITZAT'!C24</f>
        <v>99000</v>
      </c>
      <c r="K10" s="18">
        <f>K9*'RESUM ACTUALITZAT'!C25</f>
        <v>33880</v>
      </c>
      <c r="L10" s="22">
        <f>SUM(H10:K10)</f>
        <v>553080</v>
      </c>
    </row>
    <row r="12" spans="1:12" x14ac:dyDescent="0.25">
      <c r="A12" t="s">
        <v>44</v>
      </c>
    </row>
  </sheetData>
  <mergeCells count="10">
    <mergeCell ref="A10:G10"/>
    <mergeCell ref="L2:L3"/>
    <mergeCell ref="A1:L1"/>
    <mergeCell ref="A9:G9"/>
    <mergeCell ref="A2:A3"/>
    <mergeCell ref="B2:C2"/>
    <mergeCell ref="D2:E2"/>
    <mergeCell ref="F2:G2"/>
    <mergeCell ref="J2:K2"/>
    <mergeCell ref="H2:I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F4" sqref="F4"/>
    </sheetView>
  </sheetViews>
  <sheetFormatPr defaultRowHeight="15" x14ac:dyDescent="0.25"/>
  <cols>
    <col min="1" max="1" width="11.85546875" customWidth="1"/>
    <col min="2" max="2" width="12.42578125" bestFit="1" customWidth="1"/>
    <col min="3" max="3" width="7.7109375" bestFit="1" customWidth="1"/>
    <col min="4" max="4" width="11.140625" bestFit="1" customWidth="1"/>
    <col min="5" max="5" width="14.140625" bestFit="1" customWidth="1"/>
    <col min="6" max="6" width="13.140625" bestFit="1" customWidth="1"/>
    <col min="7" max="7" width="21.42578125" bestFit="1" customWidth="1"/>
    <col min="8" max="8" width="16.7109375" customWidth="1"/>
    <col min="9" max="9" width="18.7109375" customWidth="1"/>
    <col min="10" max="11" width="10.5703125" bestFit="1" customWidth="1"/>
    <col min="12" max="12" width="11.5703125" bestFit="1" customWidth="1"/>
  </cols>
  <sheetData>
    <row r="1" spans="1:12" x14ac:dyDescent="0.25">
      <c r="A1" s="82" t="s">
        <v>20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ht="30" customHeight="1" x14ac:dyDescent="0.25">
      <c r="A2" s="79" t="s">
        <v>10</v>
      </c>
      <c r="B2" s="79" t="s">
        <v>0</v>
      </c>
      <c r="C2" s="79"/>
      <c r="D2" s="85" t="s">
        <v>3</v>
      </c>
      <c r="E2" s="85"/>
      <c r="F2" s="85" t="s">
        <v>6</v>
      </c>
      <c r="G2" s="85"/>
      <c r="H2" s="86" t="s">
        <v>42</v>
      </c>
      <c r="I2" s="87"/>
      <c r="J2" s="79" t="s">
        <v>12</v>
      </c>
      <c r="K2" s="79"/>
      <c r="L2" s="75" t="s">
        <v>43</v>
      </c>
    </row>
    <row r="3" spans="1:12" x14ac:dyDescent="0.25">
      <c r="A3" s="79"/>
      <c r="B3" s="1" t="s">
        <v>1</v>
      </c>
      <c r="C3" s="1" t="s">
        <v>2</v>
      </c>
      <c r="D3" s="1" t="s">
        <v>4</v>
      </c>
      <c r="E3" s="1" t="s">
        <v>5</v>
      </c>
      <c r="F3" s="1" t="s">
        <v>7</v>
      </c>
      <c r="G3" s="1" t="s">
        <v>8</v>
      </c>
      <c r="H3" s="11" t="s">
        <v>41</v>
      </c>
      <c r="I3" s="11" t="s">
        <v>40</v>
      </c>
      <c r="J3" s="15" t="s">
        <v>13</v>
      </c>
      <c r="K3" s="16" t="s">
        <v>14</v>
      </c>
      <c r="L3" s="75"/>
    </row>
    <row r="4" spans="1:12" x14ac:dyDescent="0.25">
      <c r="A4" s="1" t="s">
        <v>28</v>
      </c>
      <c r="B4" s="1">
        <v>0</v>
      </c>
      <c r="C4" s="1">
        <v>0</v>
      </c>
      <c r="D4" s="1">
        <v>0</v>
      </c>
      <c r="E4" s="26">
        <v>2</v>
      </c>
      <c r="F4" s="24">
        <v>1</v>
      </c>
      <c r="G4" s="1">
        <v>0</v>
      </c>
      <c r="H4" s="1">
        <f>SUM(D4:G4)</f>
        <v>3</v>
      </c>
      <c r="I4" s="1">
        <f>SUM(A4:C4)</f>
        <v>0</v>
      </c>
      <c r="J4" s="1">
        <f t="shared" ref="J4:J7" si="0">D4+E4+F4+G4</f>
        <v>3</v>
      </c>
      <c r="K4" s="1">
        <v>0</v>
      </c>
      <c r="L4" s="19"/>
    </row>
    <row r="5" spans="1:12" x14ac:dyDescent="0.25">
      <c r="A5" s="1" t="s">
        <v>27</v>
      </c>
      <c r="B5" s="25">
        <v>13</v>
      </c>
      <c r="C5" s="25">
        <v>10</v>
      </c>
      <c r="D5" s="26">
        <v>4</v>
      </c>
      <c r="E5" s="1">
        <v>0</v>
      </c>
      <c r="F5" s="1">
        <v>0</v>
      </c>
      <c r="G5" s="1">
        <v>0</v>
      </c>
      <c r="H5" s="1">
        <f t="shared" ref="H5:H7" si="1">SUM(D5:G5)</f>
        <v>4</v>
      </c>
      <c r="I5" s="1">
        <f t="shared" ref="I5:I7" si="2">SUM(A5:C5)</f>
        <v>23</v>
      </c>
      <c r="J5" s="1">
        <f t="shared" si="0"/>
        <v>4</v>
      </c>
      <c r="K5" s="4">
        <v>2</v>
      </c>
      <c r="L5" s="20"/>
    </row>
    <row r="6" spans="1:12" x14ac:dyDescent="0.25">
      <c r="A6" s="1" t="s">
        <v>29</v>
      </c>
      <c r="B6" s="25">
        <v>13</v>
      </c>
      <c r="C6" s="25">
        <v>10</v>
      </c>
      <c r="D6" s="26">
        <v>4</v>
      </c>
      <c r="E6" s="1">
        <v>0</v>
      </c>
      <c r="F6" s="1">
        <v>0</v>
      </c>
      <c r="G6" s="1">
        <v>0</v>
      </c>
      <c r="H6" s="1">
        <f t="shared" si="1"/>
        <v>4</v>
      </c>
      <c r="I6" s="1">
        <f t="shared" si="2"/>
        <v>23</v>
      </c>
      <c r="J6" s="1">
        <f t="shared" si="0"/>
        <v>4</v>
      </c>
      <c r="K6" s="4">
        <v>2</v>
      </c>
      <c r="L6" s="20"/>
    </row>
    <row r="7" spans="1:12" x14ac:dyDescent="0.25">
      <c r="A7" s="1" t="s">
        <v>30</v>
      </c>
      <c r="B7" s="25">
        <v>15</v>
      </c>
      <c r="C7" s="1">
        <v>0</v>
      </c>
      <c r="D7" s="26">
        <v>2</v>
      </c>
      <c r="E7" s="1">
        <v>0</v>
      </c>
      <c r="F7" s="1">
        <v>0</v>
      </c>
      <c r="G7" s="1">
        <v>0</v>
      </c>
      <c r="H7" s="1">
        <f t="shared" si="1"/>
        <v>2</v>
      </c>
      <c r="I7" s="1">
        <f t="shared" si="2"/>
        <v>15</v>
      </c>
      <c r="J7" s="1">
        <f t="shared" si="0"/>
        <v>2</v>
      </c>
      <c r="K7" s="4">
        <v>1</v>
      </c>
      <c r="L7" s="20"/>
    </row>
    <row r="8" spans="1:12" x14ac:dyDescent="0.25">
      <c r="A8" s="72" t="s">
        <v>11</v>
      </c>
      <c r="B8" s="73"/>
      <c r="C8" s="73"/>
      <c r="D8" s="73"/>
      <c r="E8" s="73"/>
      <c r="F8" s="73"/>
      <c r="G8" s="74"/>
      <c r="H8" s="3">
        <f>SUM(H4:H7)</f>
        <v>13</v>
      </c>
      <c r="I8" s="3">
        <f t="shared" ref="I8:K8" si="3">SUM(I4:I7)</f>
        <v>61</v>
      </c>
      <c r="J8" s="3">
        <f t="shared" si="3"/>
        <v>13</v>
      </c>
      <c r="K8" s="3">
        <f t="shared" si="3"/>
        <v>5</v>
      </c>
      <c r="L8" s="21"/>
    </row>
    <row r="9" spans="1:12" x14ac:dyDescent="0.25">
      <c r="A9" s="72" t="s">
        <v>43</v>
      </c>
      <c r="B9" s="73"/>
      <c r="C9" s="73"/>
      <c r="D9" s="73"/>
      <c r="E9" s="73"/>
      <c r="F9" s="73"/>
      <c r="G9" s="74"/>
      <c r="H9" s="18">
        <f>H8*'RESUM ACTUALITZAT'!C23</f>
        <v>42900</v>
      </c>
      <c r="I9" s="18">
        <f>I8*'RESUM ACTUALITZAT'!C22</f>
        <v>134200</v>
      </c>
      <c r="J9" s="18">
        <f>J8*'RESUM ACTUALITZAT'!C24</f>
        <v>42900</v>
      </c>
      <c r="K9" s="18">
        <f>K8*'RESUM ACTUALITZAT'!C25</f>
        <v>15400</v>
      </c>
      <c r="L9" s="22">
        <f>SUM(H9:K9)</f>
        <v>235400</v>
      </c>
    </row>
    <row r="11" spans="1:12" x14ac:dyDescent="0.25">
      <c r="A11" t="s">
        <v>44</v>
      </c>
    </row>
  </sheetData>
  <mergeCells count="10">
    <mergeCell ref="A9:G9"/>
    <mergeCell ref="L2:L3"/>
    <mergeCell ref="A1:L1"/>
    <mergeCell ref="A8:G8"/>
    <mergeCell ref="A2:A3"/>
    <mergeCell ref="B2:C2"/>
    <mergeCell ref="D2:E2"/>
    <mergeCell ref="F2:G2"/>
    <mergeCell ref="J2:K2"/>
    <mergeCell ref="H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14</vt:i4>
      </vt:variant>
    </vt:vector>
  </HeadingPairs>
  <TitlesOfParts>
    <vt:vector size="14" baseType="lpstr">
      <vt:lpstr>LOTS</vt:lpstr>
      <vt:lpstr>RESUM ACTUALITZAT</vt:lpstr>
      <vt:lpstr>SANT ROC</vt:lpstr>
      <vt:lpstr>GRÀCIA</vt:lpstr>
      <vt:lpstr>MIL.LENARI</vt:lpstr>
      <vt:lpstr>ESPLUGA DE FRANCOLÍ</vt:lpstr>
      <vt:lpstr>CREU DE PALAU</vt:lpstr>
      <vt:lpstr>PUIG D'EN ROCA</vt:lpstr>
      <vt:lpstr>FEIXA LLARGA</vt:lpstr>
      <vt:lpstr>SANT JOSEP</vt:lpstr>
      <vt:lpstr>MONTBLANC</vt:lpstr>
      <vt:lpstr>MÒRA D'EBRE</vt:lpstr>
      <vt:lpstr>SANT LLORENÇ SAVALL</vt:lpstr>
      <vt:lpstr>RAMÓN BERENGUER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Planell Giménez, Cristina</dc:creator>
  <cp:lastModifiedBy>Rodriguez Carbo, Tania</cp:lastModifiedBy>
  <cp:lastPrinted>2025-04-30T13:35:38Z</cp:lastPrinted>
  <dcterms:created xsi:type="dcterms:W3CDTF">2022-09-14T07:21:18Z</dcterms:created>
  <dcterms:modified xsi:type="dcterms:W3CDTF">2025-05-09T13:44:44Z</dcterms:modified>
</cp:coreProperties>
</file>