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iuro\Desktop\PUBLICACIO EXP.4676_2025\"/>
    </mc:Choice>
  </mc:AlternateContent>
  <xr:revisionPtr revIDLastSave="0" documentId="13_ncr:1_{4F5A62B0-DEE7-4DDA-8DA6-F66F42CF0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" i="1" l="1"/>
  <c r="O128" i="1"/>
  <c r="O127" i="1"/>
  <c r="L127" i="1"/>
  <c r="L128" i="1" s="1"/>
  <c r="L130" i="1" l="1"/>
  <c r="J120" i="1"/>
  <c r="K120" i="1" s="1"/>
  <c r="K118" i="1" s="1"/>
  <c r="M118" i="1" s="1"/>
  <c r="L121" i="1" s="1"/>
  <c r="L118" i="1"/>
  <c r="K115" i="1"/>
  <c r="K113" i="1" s="1"/>
  <c r="M113" i="1" s="1"/>
  <c r="J115" i="1"/>
  <c r="L113" i="1"/>
  <c r="J112" i="1"/>
  <c r="K112" i="1" s="1"/>
  <c r="K110" i="1" s="1"/>
  <c r="M110" i="1" s="1"/>
  <c r="L110" i="1"/>
  <c r="J107" i="1"/>
  <c r="K107" i="1" s="1"/>
  <c r="K105" i="1" s="1"/>
  <c r="L105" i="1"/>
  <c r="J104" i="1"/>
  <c r="K104" i="1" s="1"/>
  <c r="K102" i="1" s="1"/>
  <c r="L102" i="1"/>
  <c r="J101" i="1"/>
  <c r="K101" i="1" s="1"/>
  <c r="K99" i="1" s="1"/>
  <c r="M99" i="1" s="1"/>
  <c r="L99" i="1"/>
  <c r="J98" i="1"/>
  <c r="K98" i="1" s="1"/>
  <c r="K96" i="1" s="1"/>
  <c r="L96" i="1"/>
  <c r="K95" i="1"/>
  <c r="K93" i="1" s="1"/>
  <c r="J95" i="1"/>
  <c r="L93" i="1"/>
  <c r="J92" i="1"/>
  <c r="K92" i="1" s="1"/>
  <c r="K90" i="1" s="1"/>
  <c r="M90" i="1" s="1"/>
  <c r="L90" i="1"/>
  <c r="J87" i="1"/>
  <c r="K87" i="1" s="1"/>
  <c r="K85" i="1" s="1"/>
  <c r="M85" i="1" s="1"/>
  <c r="L85" i="1"/>
  <c r="J84" i="1"/>
  <c r="J83" i="1"/>
  <c r="J82" i="1"/>
  <c r="K84" i="1" s="1"/>
  <c r="K80" i="1" s="1"/>
  <c r="M80" i="1" s="1"/>
  <c r="L80" i="1"/>
  <c r="J79" i="1"/>
  <c r="K79" i="1" s="1"/>
  <c r="K77" i="1" s="1"/>
  <c r="M77" i="1" s="1"/>
  <c r="L77" i="1"/>
  <c r="J76" i="1"/>
  <c r="J75" i="1"/>
  <c r="K76" i="1" s="1"/>
  <c r="K73" i="1" s="1"/>
  <c r="L73" i="1"/>
  <c r="J72" i="1"/>
  <c r="K72" i="1" s="1"/>
  <c r="K70" i="1" s="1"/>
  <c r="L70" i="1"/>
  <c r="J69" i="1"/>
  <c r="K69" i="1" s="1"/>
  <c r="K67" i="1" s="1"/>
  <c r="M67" i="1" s="1"/>
  <c r="L67" i="1"/>
  <c r="J66" i="1"/>
  <c r="J65" i="1"/>
  <c r="K66" i="1" s="1"/>
  <c r="K63" i="1" s="1"/>
  <c r="M63" i="1" s="1"/>
  <c r="L63" i="1"/>
  <c r="J62" i="1"/>
  <c r="J61" i="1"/>
  <c r="J60" i="1"/>
  <c r="K62" i="1" s="1"/>
  <c r="K58" i="1" s="1"/>
  <c r="M58" i="1" s="1"/>
  <c r="L58" i="1"/>
  <c r="J57" i="1"/>
  <c r="K57" i="1" s="1"/>
  <c r="K55" i="1" s="1"/>
  <c r="L55" i="1"/>
  <c r="J54" i="1"/>
  <c r="K54" i="1" s="1"/>
  <c r="K52" i="1" s="1"/>
  <c r="M52" i="1" s="1"/>
  <c r="L52" i="1"/>
  <c r="J51" i="1"/>
  <c r="K51" i="1" s="1"/>
  <c r="K49" i="1" s="1"/>
  <c r="L49" i="1"/>
  <c r="K48" i="1"/>
  <c r="K46" i="1" s="1"/>
  <c r="M46" i="1" s="1"/>
  <c r="J48" i="1"/>
  <c r="L46" i="1"/>
  <c r="J45" i="1"/>
  <c r="K45" i="1" s="1"/>
  <c r="K43" i="1" s="1"/>
  <c r="M43" i="1" s="1"/>
  <c r="L43" i="1"/>
  <c r="J42" i="1"/>
  <c r="K42" i="1" s="1"/>
  <c r="K40" i="1" s="1"/>
  <c r="L40" i="1"/>
  <c r="J39" i="1"/>
  <c r="J38" i="1"/>
  <c r="J37" i="1"/>
  <c r="J36" i="1"/>
  <c r="J35" i="1"/>
  <c r="J34" i="1"/>
  <c r="L32" i="1"/>
  <c r="J31" i="1"/>
  <c r="J30" i="1"/>
  <c r="J29" i="1"/>
  <c r="J27" i="1"/>
  <c r="L25" i="1"/>
  <c r="J23" i="1"/>
  <c r="J22" i="1"/>
  <c r="J21" i="1"/>
  <c r="J19" i="1"/>
  <c r="L17" i="1"/>
  <c r="J16" i="1"/>
  <c r="K16" i="1" s="1"/>
  <c r="K14" i="1" s="1"/>
  <c r="M14" i="1" s="1"/>
  <c r="L14" i="1"/>
  <c r="J13" i="1"/>
  <c r="K13" i="1" s="1"/>
  <c r="K11" i="1" s="1"/>
  <c r="L11" i="1"/>
  <c r="K10" i="1"/>
  <c r="K6" i="1" s="1"/>
  <c r="J10" i="1"/>
  <c r="J9" i="1"/>
  <c r="J8" i="1"/>
  <c r="L6" i="1"/>
  <c r="M6" i="1" l="1"/>
  <c r="M105" i="1"/>
  <c r="K24" i="1"/>
  <c r="K17" i="1" s="1"/>
  <c r="M17" i="1" s="1"/>
  <c r="M73" i="1"/>
  <c r="M11" i="1"/>
  <c r="L88" i="1" s="1"/>
  <c r="K31" i="1"/>
  <c r="K25" i="1" s="1"/>
  <c r="M25" i="1" s="1"/>
  <c r="M40" i="1"/>
  <c r="M49" i="1"/>
  <c r="M55" i="1"/>
  <c r="M93" i="1"/>
  <c r="L108" i="1" s="1"/>
  <c r="M96" i="1"/>
  <c r="M102" i="1"/>
  <c r="K39" i="1"/>
  <c r="K32" i="1" s="1"/>
  <c r="M32" i="1" s="1"/>
  <c r="M70" i="1"/>
  <c r="L116" i="1"/>
  <c r="M116" i="1" s="1"/>
  <c r="L109" i="1"/>
  <c r="M109" i="1" s="1"/>
  <c r="M121" i="1"/>
  <c r="L117" i="1"/>
  <c r="M117" i="1" s="1"/>
  <c r="M108" i="1" l="1"/>
  <c r="L89" i="1"/>
  <c r="M89" i="1" s="1"/>
  <c r="L5" i="1"/>
  <c r="M5" i="1" s="1"/>
  <c r="M88" i="1"/>
  <c r="L122" i="1" s="1"/>
  <c r="M122" i="1" l="1"/>
  <c r="L4" i="1"/>
  <c r="M4" i="1" s="1"/>
</calcChain>
</file>

<file path=xl/sharedStrings.xml><?xml version="1.0" encoding="utf-8"?>
<sst xmlns="http://schemas.openxmlformats.org/spreadsheetml/2006/main" count="364" uniqueCount="364">
  <si>
    <t>Obra:</t>
  </si>
  <si>
    <t>Conjunt d'obres d'Enderroc i Desamiantat Cooperativa, juntament amb la formació d'una nova zona d'aparcament.</t>
  </si>
  <si>
    <t>Pressupost</t>
  </si>
  <si>
    <t>% C.I.</t>
  </si>
  <si>
    <t>Codi</t>
  </si>
  <si>
    <t>Tipus</t>
  </si>
  <si>
    <t>U</t>
  </si>
  <si>
    <t>Resum</t>
  </si>
  <si>
    <t>Quantitat</t>
  </si>
  <si>
    <t>Preu (€)</t>
  </si>
  <si>
    <t>Import (€)</t>
  </si>
  <si>
    <t>LOT 2 COOPERATIVA</t>
  </si>
  <si>
    <t>Capítol</t>
  </si>
  <si>
    <t>Conjunt d'obres d'Enderroc i Desamiantat Cooperativa, juntament amb la formació d'una nova zona d'aparcament.</t>
  </si>
  <si>
    <t>D</t>
  </si>
  <si>
    <t>Capítol</t>
  </si>
  <si>
    <t>Treballs varis per formació d'aparcament i altres</t>
  </si>
  <si>
    <t>FFF010</t>
  </si>
  <si>
    <t>Partida</t>
  </si>
  <si>
    <t>m²</t>
  </si>
  <si>
    <t>Façana d'un full, de fàbrica de maó ceràmic per a revestir.</t>
  </si>
  <si>
    <t>Uts.</t>
  </si>
  <si>
    <t>Llargada</t>
  </si>
  <si>
    <t>Amplada</t>
  </si>
  <si>
    <t>Alçada</t>
  </si>
  <si>
    <t>Parcial</t>
  </si>
  <si>
    <t>Subtotal</t>
  </si>
  <si>
    <t>obertures a tapiar</t>
  </si>
  <si>
    <t>lateral edifici estent</t>
  </si>
  <si>
    <t>HPH010</t>
  </si>
  <si>
    <t>Partida</t>
  </si>
  <si>
    <t>U</t>
  </si>
  <si>
    <t>Perforació en paret de maó ceràmic.</t>
  </si>
  <si>
    <t>Uts.</t>
  </si>
  <si>
    <t>Llargada</t>
  </si>
  <si>
    <t>Amplada</t>
  </si>
  <si>
    <t>Alçada</t>
  </si>
  <si>
    <t>Parcial</t>
  </si>
  <si>
    <t>Subtotal</t>
  </si>
  <si>
    <t>sobreixidors lateral C Joan Carles I</t>
  </si>
  <si>
    <t>HRF040</t>
  </si>
  <si>
    <t>Partida</t>
  </si>
  <si>
    <t>m</t>
  </si>
  <si>
    <t>Cavalló prefabricat, de formigó.</t>
  </si>
  <si>
    <t>Uts.</t>
  </si>
  <si>
    <t>Llargada</t>
  </si>
  <si>
    <t>Amplada</t>
  </si>
  <si>
    <t>Alçada</t>
  </si>
  <si>
    <t>Parcial</t>
  </si>
  <si>
    <t>Subtotal</t>
  </si>
  <si>
    <t>murs afectats</t>
  </si>
  <si>
    <t>RPE010</t>
  </si>
  <si>
    <t>Partida</t>
  </si>
  <si>
    <t>m²</t>
  </si>
  <si>
    <t>Arrebossat de ciment sobre parament exterior.</t>
  </si>
  <si>
    <t>Uts.</t>
  </si>
  <si>
    <t>Llargada</t>
  </si>
  <si>
    <t>Amplada</t>
  </si>
  <si>
    <t>Alçada</t>
  </si>
  <si>
    <t>Parcial</t>
  </si>
  <si>
    <t>Subtotal</t>
  </si>
  <si>
    <t>paret mitgera</t>
  </si>
  <si>
    <t>murets perimetrals</t>
  </si>
  <si>
    <t>0</t>
  </si>
  <si>
    <t>obertures a tapiar</t>
  </si>
  <si>
    <t>lateral edifici existent</t>
  </si>
  <si>
    <t>0</t>
  </si>
  <si>
    <t>RFP010</t>
  </si>
  <si>
    <t>Partida</t>
  </si>
  <si>
    <t>m²</t>
  </si>
  <si>
    <t>Pintura plàstica sobre parament exterior.</t>
  </si>
  <si>
    <t>Uts.</t>
  </si>
  <si>
    <t>Llargada</t>
  </si>
  <si>
    <t>Amplada</t>
  </si>
  <si>
    <t>Alçada</t>
  </si>
  <si>
    <t>Parcial</t>
  </si>
  <si>
    <t>Subtotal</t>
  </si>
  <si>
    <t>paret mitgera</t>
  </si>
  <si>
    <t>murets perimetrals</t>
  </si>
  <si>
    <t>0</t>
  </si>
  <si>
    <t>obertures a tapiar</t>
  </si>
  <si>
    <t>lateral edifici existent</t>
  </si>
  <si>
    <t>DMX021</t>
  </si>
  <si>
    <t>Partida</t>
  </si>
  <si>
    <t>m²</t>
  </si>
  <si>
    <t>Demolició de solera o paviment de formigó.</t>
  </si>
  <si>
    <t>Uts.</t>
  </si>
  <si>
    <t>Llargada</t>
  </si>
  <si>
    <t>Amplada</t>
  </si>
  <si>
    <t>Alçada</t>
  </si>
  <si>
    <t>Parcial</t>
  </si>
  <si>
    <t>Subtotal</t>
  </si>
  <si>
    <t>ADE006</t>
  </si>
  <si>
    <t>Partida</t>
  </si>
  <si>
    <t>m³</t>
  </si>
  <si>
    <t>Excavació per a nova rampa d'accés.</t>
  </si>
  <si>
    <t>Uts.</t>
  </si>
  <si>
    <t>Llargada</t>
  </si>
  <si>
    <t>Amplada</t>
  </si>
  <si>
    <t>Alçada</t>
  </si>
  <si>
    <t>Parcial</t>
  </si>
  <si>
    <t>Subtotal</t>
  </si>
  <si>
    <t>Zona de nova rampa peatonal</t>
  </si>
  <si>
    <t>EHE010</t>
  </si>
  <si>
    <t>Partida</t>
  </si>
  <si>
    <t>m²</t>
  </si>
  <si>
    <t>Formació de nova rampa, inclòs els murets laterals, a base de formigó armat, recolzada directament sobre el terreny excavat.</t>
  </si>
  <si>
    <t>Uts.</t>
  </si>
  <si>
    <t>Llargada</t>
  </si>
  <si>
    <t>Amplada</t>
  </si>
  <si>
    <t>Alçada</t>
  </si>
  <si>
    <t>Parcial</t>
  </si>
  <si>
    <t>Subtotal</t>
  </si>
  <si>
    <t>Zona de nova rampa peatonal</t>
  </si>
  <si>
    <t>FDD010</t>
  </si>
  <si>
    <t>Partida</t>
  </si>
  <si>
    <t>m</t>
  </si>
  <si>
    <t>Barana per a rampa, d'acer.</t>
  </si>
  <si>
    <t>Uts.</t>
  </si>
  <si>
    <t>Llargada</t>
  </si>
  <si>
    <t>Amplada</t>
  </si>
  <si>
    <t>Alçada</t>
  </si>
  <si>
    <t>Parcial</t>
  </si>
  <si>
    <t>Subtotal</t>
  </si>
  <si>
    <t>previsió</t>
  </si>
  <si>
    <t>CRL010</t>
  </si>
  <si>
    <t>Partida</t>
  </si>
  <si>
    <t>m²</t>
  </si>
  <si>
    <t>Formigó de neteja.</t>
  </si>
  <si>
    <t>Uts.</t>
  </si>
  <si>
    <t>Llargada</t>
  </si>
  <si>
    <t>Amplada</t>
  </si>
  <si>
    <t>Alçada</t>
  </si>
  <si>
    <t>Parcial</t>
  </si>
  <si>
    <t>Subtotal</t>
  </si>
  <si>
    <t>RSI500</t>
  </si>
  <si>
    <t>Partida</t>
  </si>
  <si>
    <t>m²</t>
  </si>
  <si>
    <t>Reparació de paviment industrial en zones localitzades, amb morter de ciment "WEBER".</t>
  </si>
  <si>
    <t>Uts.</t>
  </si>
  <si>
    <t>Llargada</t>
  </si>
  <si>
    <t>Amplada</t>
  </si>
  <si>
    <t>Alçada</t>
  </si>
  <si>
    <t>Parcial</t>
  </si>
  <si>
    <t>Subtotal</t>
  </si>
  <si>
    <t>afectació (10%)</t>
  </si>
  <si>
    <t>MSH010</t>
  </si>
  <si>
    <t>Partida</t>
  </si>
  <si>
    <t>m</t>
  </si>
  <si>
    <t>Marca vial longitudinal.</t>
  </si>
  <si>
    <t>Uts.</t>
  </si>
  <si>
    <t>Llargada</t>
  </si>
  <si>
    <t>Amplada</t>
  </si>
  <si>
    <t>Alçada</t>
  </si>
  <si>
    <t>Parcial</t>
  </si>
  <si>
    <t>Subtotal</t>
  </si>
  <si>
    <t>MSH030</t>
  </si>
  <si>
    <t>Partida</t>
  </si>
  <si>
    <t>m²</t>
  </si>
  <si>
    <t>Marcat de fletxes i inscripcions en vials.</t>
  </si>
  <si>
    <t>Uts.</t>
  </si>
  <si>
    <t>Llargada</t>
  </si>
  <si>
    <t>Amplada</t>
  </si>
  <si>
    <t>Alçada</t>
  </si>
  <si>
    <t>Parcial</t>
  </si>
  <si>
    <t>Subtotal</t>
  </si>
  <si>
    <t>TSV050</t>
  </si>
  <si>
    <t>Partida</t>
  </si>
  <si>
    <t>U</t>
  </si>
  <si>
    <t>Senyal vertical de trànsit.</t>
  </si>
  <si>
    <t>Uts.</t>
  </si>
  <si>
    <t>Llargada</t>
  </si>
  <si>
    <t>Amplada</t>
  </si>
  <si>
    <t>Alçada</t>
  </si>
  <si>
    <t>Parcial</t>
  </si>
  <si>
    <t>Subtotal</t>
  </si>
  <si>
    <t>Aparcament</t>
  </si>
  <si>
    <t>Stop</t>
  </si>
  <si>
    <t>TSV100</t>
  </si>
  <si>
    <t>Partida</t>
  </si>
  <si>
    <t>U</t>
  </si>
  <si>
    <t>Pal per a suport de senyalització informativa urbana AIMPE.</t>
  </si>
  <si>
    <t>Uts.</t>
  </si>
  <si>
    <t>Llargada</t>
  </si>
  <si>
    <t>Amplada</t>
  </si>
  <si>
    <t>Alçada</t>
  </si>
  <si>
    <t>Parcial</t>
  </si>
  <si>
    <t>Subtotal</t>
  </si>
  <si>
    <t>previsió</t>
  </si>
  <si>
    <t>ADL015</t>
  </si>
  <si>
    <t>Partida</t>
  </si>
  <si>
    <t>U</t>
  </si>
  <si>
    <t>Talat d'arbre.</t>
  </si>
  <si>
    <t>Uts.</t>
  </si>
  <si>
    <t>Llargada</t>
  </si>
  <si>
    <t>Amplada</t>
  </si>
  <si>
    <t>Alçada</t>
  </si>
  <si>
    <t>Parcial</t>
  </si>
  <si>
    <t>Subtotal</t>
  </si>
  <si>
    <t>DMX090</t>
  </si>
  <si>
    <t>Partida</t>
  </si>
  <si>
    <t>m</t>
  </si>
  <si>
    <t>Demolició de vorada.</t>
  </si>
  <si>
    <t>Uts.</t>
  </si>
  <si>
    <t>Llargada</t>
  </si>
  <si>
    <t>Amplada</t>
  </si>
  <si>
    <t>Alçada</t>
  </si>
  <si>
    <t>Parcial</t>
  </si>
  <si>
    <t>Subtotal</t>
  </si>
  <si>
    <t>Escocell afectat</t>
  </si>
  <si>
    <t>Increment de bado</t>
  </si>
  <si>
    <t>UXB020</t>
  </si>
  <si>
    <t>Partida</t>
  </si>
  <si>
    <t>m</t>
  </si>
  <si>
    <t>Vorada prefabricada de formigó.</t>
  </si>
  <si>
    <t>Uts.</t>
  </si>
  <si>
    <t>Llargada</t>
  </si>
  <si>
    <t>Amplada</t>
  </si>
  <si>
    <t>Alçada</t>
  </si>
  <si>
    <t>Parcial</t>
  </si>
  <si>
    <t>Subtotal</t>
  </si>
  <si>
    <t>increment de bado</t>
  </si>
  <si>
    <t>MPH010</t>
  </si>
  <si>
    <t>Partida</t>
  </si>
  <si>
    <t>m²</t>
  </si>
  <si>
    <t>Enrajolat de cairons de formigó.</t>
  </si>
  <si>
    <t>Uts.</t>
  </si>
  <si>
    <t>Llargada</t>
  </si>
  <si>
    <t>Amplada</t>
  </si>
  <si>
    <t>Alçada</t>
  </si>
  <si>
    <t>Parcial</t>
  </si>
  <si>
    <t>Subtotal</t>
  </si>
  <si>
    <t>escocell</t>
  </si>
  <si>
    <t>baculs</t>
  </si>
  <si>
    <t>vorera</t>
  </si>
  <si>
    <t>PA000001</t>
  </si>
  <si>
    <t>Partida</t>
  </si>
  <si>
    <t>ut</t>
  </si>
  <si>
    <t>Partida alçada a justificar per la recuperació de la totalitat dels quadres de trencadis existents en una de les parets de l'edifici afectat. Les feines han d'incloure la retirada i la recol·locació d'aquests dins el mateix àmbit d'obra. També tots els mitjans auxiliars necessàris per la seva execució.</t>
  </si>
  <si>
    <t>Uts.</t>
  </si>
  <si>
    <t>Llargada</t>
  </si>
  <si>
    <t>Amplada</t>
  </si>
  <si>
    <t>Alçada</t>
  </si>
  <si>
    <t>Parcial</t>
  </si>
  <si>
    <t>Subtotal</t>
  </si>
  <si>
    <t>D</t>
  </si>
  <si>
    <t>I</t>
  </si>
  <si>
    <t>Capítol</t>
  </si>
  <si>
    <t>Intal·lacions</t>
  </si>
  <si>
    <t>ADE010</t>
  </si>
  <si>
    <t>Partida</t>
  </si>
  <si>
    <t>m³</t>
  </si>
  <si>
    <t>Excavació de rases i pous.</t>
  </si>
  <si>
    <t>Uts.</t>
  </si>
  <si>
    <t>Llargada</t>
  </si>
  <si>
    <t>Amplada</t>
  </si>
  <si>
    <t>Alçada</t>
  </si>
  <si>
    <t>Parcial</t>
  </si>
  <si>
    <t>Subtotal</t>
  </si>
  <si>
    <t>Base per a bàculs</t>
  </si>
  <si>
    <t>TIF010</t>
  </si>
  <si>
    <t>Partida</t>
  </si>
  <si>
    <t>U</t>
  </si>
  <si>
    <t>Bàcul troncocònic de planxa d'acer galvanitzat, de 7 m d'alçària, d'un braç amb base platina i porta, segons norma UNE-EN 40-5, col·locat sobre dau de formigó.</t>
  </si>
  <si>
    <t>Uts.</t>
  </si>
  <si>
    <t>Llargada</t>
  </si>
  <si>
    <t>Amplada</t>
  </si>
  <si>
    <t>Alçada</t>
  </si>
  <si>
    <t>Parcial</t>
  </si>
  <si>
    <t>Subtotal</t>
  </si>
  <si>
    <t>Nous bàculs</t>
  </si>
  <si>
    <t>IEP021</t>
  </si>
  <si>
    <t>Partida</t>
  </si>
  <si>
    <t>U</t>
  </si>
  <si>
    <t>Presa de terra amb pica.</t>
  </si>
  <si>
    <t>Uts.</t>
  </si>
  <si>
    <t>Llargada</t>
  </si>
  <si>
    <t>Amplada</t>
  </si>
  <si>
    <t>Alçada</t>
  </si>
  <si>
    <t>Parcial</t>
  </si>
  <si>
    <t>Subtotal</t>
  </si>
  <si>
    <t>baculs afectats</t>
  </si>
  <si>
    <t>UIP011</t>
  </si>
  <si>
    <t>Partida</t>
  </si>
  <si>
    <t>U</t>
  </si>
  <si>
    <t>Projector amb llum LED.</t>
  </si>
  <si>
    <t>Uts.</t>
  </si>
  <si>
    <t>Llargada</t>
  </si>
  <si>
    <t>Amplada</t>
  </si>
  <si>
    <t>Alçada</t>
  </si>
  <si>
    <t>Parcial</t>
  </si>
  <si>
    <t>Subtotal</t>
  </si>
  <si>
    <t>aparcament</t>
  </si>
  <si>
    <t>IEH010</t>
  </si>
  <si>
    <t>Partida</t>
  </si>
  <si>
    <t>m</t>
  </si>
  <si>
    <t>Cable elèctric de 450/750 V de tensió nominal.</t>
  </si>
  <si>
    <t>Uts.</t>
  </si>
  <si>
    <t>Llargada</t>
  </si>
  <si>
    <t>Amplada</t>
  </si>
  <si>
    <t>Alçada</t>
  </si>
  <si>
    <t>Parcial</t>
  </si>
  <si>
    <t>Subtotal</t>
  </si>
  <si>
    <t>previsió</t>
  </si>
  <si>
    <t>AUX0001</t>
  </si>
  <si>
    <t>Partida</t>
  </si>
  <si>
    <t>ut</t>
  </si>
  <si>
    <t>Partida unitaria de connexió de nous bàculs a l'enllumenat existent</t>
  </si>
  <si>
    <t>Uts.</t>
  </si>
  <si>
    <t>Llargada</t>
  </si>
  <si>
    <t>Amplada</t>
  </si>
  <si>
    <t>Alçada</t>
  </si>
  <si>
    <t>Parcial</t>
  </si>
  <si>
    <t>Subtotal</t>
  </si>
  <si>
    <t>connexions nou enllumenat</t>
  </si>
  <si>
    <t>I</t>
  </si>
  <si>
    <t>GR</t>
  </si>
  <si>
    <t>Capítol</t>
  </si>
  <si>
    <t>Gestió de Residus</t>
  </si>
  <si>
    <t>GRA010</t>
  </si>
  <si>
    <t>Partida</t>
  </si>
  <si>
    <t>U</t>
  </si>
  <si>
    <t>Transport de residus inertes amb contenidor.</t>
  </si>
  <si>
    <t>Uts.</t>
  </si>
  <si>
    <t>Llargada</t>
  </si>
  <si>
    <t>Amplada</t>
  </si>
  <si>
    <t>Alçada</t>
  </si>
  <si>
    <t>Parcial</t>
  </si>
  <si>
    <t>Subtotal</t>
  </si>
  <si>
    <t>previsió</t>
  </si>
  <si>
    <t>GRB010</t>
  </si>
  <si>
    <t>Partida</t>
  </si>
  <si>
    <t>U</t>
  </si>
  <si>
    <t>Cànon d'abocament per lliurament de contenidor amb residus inerts a gestor autoritzat.</t>
  </si>
  <si>
    <t>Uts.</t>
  </si>
  <si>
    <t>Llargada</t>
  </si>
  <si>
    <t>Amplada</t>
  </si>
  <si>
    <t>Alçada</t>
  </si>
  <si>
    <t>Parcial</t>
  </si>
  <si>
    <t>Subtotal</t>
  </si>
  <si>
    <t>previsió</t>
  </si>
  <si>
    <t>GR</t>
  </si>
  <si>
    <t>Y</t>
  </si>
  <si>
    <t>Capítol</t>
  </si>
  <si>
    <t>Seguretat i salut</t>
  </si>
  <si>
    <t>YCX010</t>
  </si>
  <si>
    <t>Partida</t>
  </si>
  <si>
    <t>U</t>
  </si>
  <si>
    <t>Conjunt de sistemes de protecció col·lectiva, necessaris per al compliment de la normativa vigent en matèria de Seguretat i Salut en el Treball.</t>
  </si>
  <si>
    <t>Uts.</t>
  </si>
  <si>
    <t>Llargada</t>
  </si>
  <si>
    <t>Amplada</t>
  </si>
  <si>
    <t>Alçada</t>
  </si>
  <si>
    <t>Parcial</t>
  </si>
  <si>
    <t>Subtotal</t>
  </si>
  <si>
    <t>Y</t>
  </si>
  <si>
    <t>LOT 2 COOPERATIVA</t>
  </si>
  <si>
    <t>Preu Oferta (€)</t>
  </si>
  <si>
    <t>Import Oferta (€)</t>
  </si>
  <si>
    <t>13% Despeses Generals</t>
  </si>
  <si>
    <t>6% Benefici Industrial</t>
  </si>
  <si>
    <t>Suma</t>
  </si>
  <si>
    <t>21% iva</t>
  </si>
  <si>
    <t>Total Execució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</si>
</sst>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#,##0.00\ &quot;€&quot;"/>
  </numFmts>
  <fonts count="8" x14ac:knownFonts="1">
    <font>
      <sz val="12"/>
      <color rgb="FF000000"/>
      <name val="Verdana"/>
      <family val="2"/>
    </font>
    <font>
      <b/>
      <sz val="9.9499999999999993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rgb="FF1010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FFFBF"/>
      </patternFill>
    </fill>
    <fill>
      <patternFill patternType="solid">
        <fgColor rgb="FF269900"/>
      </patternFill>
    </fill>
    <fill>
      <patternFill patternType="solid">
        <fgColor rgb="FF3FB219"/>
      </patternFill>
    </fill>
    <fill>
      <patternFill patternType="solid">
        <fgColor rgb="FFDFFFBF"/>
        <bgColor indexed="64"/>
      </patternFill>
    </fill>
    <fill>
      <patternFill patternType="solid">
        <fgColor rgb="FF269900"/>
        <bgColor indexed="64"/>
      </patternFill>
    </fill>
    <fill>
      <patternFill patternType="solid">
        <fgColor rgb="FF3FB21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4" fontId="4" fillId="4" borderId="0" xfId="0" applyNumberFormat="1" applyFont="1" applyFill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0" fillId="0" borderId="4" xfId="0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0" fillId="5" borderId="0" xfId="0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4" fillId="7" borderId="1" xfId="0" applyFont="1" applyFill="1" applyBorder="1" applyAlignment="1">
      <alignment horizontal="left" vertical="top" wrapText="1"/>
    </xf>
    <xf numFmtId="0" fontId="7" fillId="7" borderId="0" xfId="0" applyFont="1" applyFill="1" applyAlignment="1">
      <alignment horizontal="right" vertical="center"/>
    </xf>
    <xf numFmtId="166" fontId="7" fillId="7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FB2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view="pageLayout" topLeftCell="A52" workbookViewId="0">
      <selection activeCell="L127" sqref="L127"/>
    </sheetView>
  </sheetViews>
  <sheetFormatPr baseColWidth="10" defaultRowHeight="15" x14ac:dyDescent="0.2"/>
  <cols>
    <col min="1" max="1" width="7.3984375" customWidth="1"/>
    <col min="2" max="2" width="6.59765625" customWidth="1"/>
    <col min="3" max="3" width="3.09765625" customWidth="1"/>
    <col min="4" max="4" width="17.69921875" customWidth="1"/>
    <col min="5" max="5" width="10.296875" customWidth="1"/>
    <col min="6" max="7" width="5.59765625" customWidth="1"/>
    <col min="8" max="8" width="5.69921875" customWidth="1"/>
    <col min="9" max="9" width="4.8984375" customWidth="1"/>
    <col min="10" max="10" width="6.19921875" customWidth="1"/>
    <col min="11" max="11" width="8.19921875" customWidth="1"/>
    <col min="12" max="12" width="8.09765625" customWidth="1"/>
    <col min="13" max="13" width="8.19921875" customWidth="1"/>
  </cols>
  <sheetData>
    <row r="1" spans="1:15" ht="17.850000000000001" customHeight="1" thickBot="1" x14ac:dyDescent="0.25">
      <c r="A1" s="1" t="s">
        <v>0</v>
      </c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8"/>
      <c r="O1" s="48"/>
    </row>
    <row r="2" spans="1:15" ht="17.850000000000001" customHeight="1" thickBot="1" x14ac:dyDescent="0.25">
      <c r="A2" s="43" t="s">
        <v>2</v>
      </c>
      <c r="B2" s="43"/>
      <c r="C2" s="43"/>
      <c r="D2" s="2"/>
      <c r="E2" s="2"/>
      <c r="F2" s="2"/>
      <c r="G2" s="2"/>
      <c r="H2" s="2"/>
      <c r="I2" s="2"/>
      <c r="J2" s="2"/>
      <c r="K2" s="2"/>
      <c r="L2" s="4" t="s">
        <v>3</v>
      </c>
      <c r="M2" s="6">
        <v>3</v>
      </c>
      <c r="N2" s="48"/>
      <c r="O2" s="48"/>
    </row>
    <row r="3" spans="1:15" ht="16.7" customHeight="1" thickBot="1" x14ac:dyDescent="0.25">
      <c r="A3" s="7" t="s">
        <v>4</v>
      </c>
      <c r="B3" s="7" t="s">
        <v>5</v>
      </c>
      <c r="C3" s="7" t="s">
        <v>6</v>
      </c>
      <c r="D3" s="7" t="s">
        <v>7</v>
      </c>
      <c r="E3" s="8"/>
      <c r="F3" s="8"/>
      <c r="G3" s="8"/>
      <c r="H3" s="8"/>
      <c r="I3" s="8"/>
      <c r="J3" s="8"/>
      <c r="K3" s="9" t="s">
        <v>8</v>
      </c>
      <c r="L3" s="9" t="s">
        <v>9</v>
      </c>
      <c r="M3" s="9" t="s">
        <v>10</v>
      </c>
      <c r="N3" s="49" t="s">
        <v>357</v>
      </c>
      <c r="O3" s="49" t="s">
        <v>358</v>
      </c>
    </row>
    <row r="4" spans="1:15" ht="34.700000000000003" customHeight="1" thickBot="1" x14ac:dyDescent="0.25">
      <c r="A4" s="11" t="s">
        <v>11</v>
      </c>
      <c r="B4" s="11" t="s">
        <v>12</v>
      </c>
      <c r="C4" s="12"/>
      <c r="D4" s="44" t="s">
        <v>13</v>
      </c>
      <c r="E4" s="44"/>
      <c r="F4" s="44"/>
      <c r="G4" s="44"/>
      <c r="H4" s="44"/>
      <c r="I4" s="44"/>
      <c r="J4" s="44"/>
      <c r="K4" s="12"/>
      <c r="L4" s="13">
        <f>L122</f>
        <v>25768.150000000005</v>
      </c>
      <c r="M4" s="13">
        <f>ROUND(L4,2)</f>
        <v>25768.15</v>
      </c>
      <c r="N4" s="50"/>
      <c r="O4" s="50"/>
    </row>
    <row r="5" spans="1:15" ht="15.4" customHeight="1" thickBot="1" x14ac:dyDescent="0.25">
      <c r="A5" s="14" t="s">
        <v>14</v>
      </c>
      <c r="B5" s="14" t="s">
        <v>15</v>
      </c>
      <c r="C5" s="15"/>
      <c r="D5" s="45" t="s">
        <v>16</v>
      </c>
      <c r="E5" s="45"/>
      <c r="F5" s="45"/>
      <c r="G5" s="45"/>
      <c r="H5" s="45"/>
      <c r="I5" s="45"/>
      <c r="J5" s="45"/>
      <c r="K5" s="15"/>
      <c r="L5" s="16">
        <f>L88</f>
        <v>18467.830000000002</v>
      </c>
      <c r="M5" s="16">
        <f>ROUND(L5,2)</f>
        <v>18467.830000000002</v>
      </c>
      <c r="N5" s="51"/>
      <c r="O5" s="51"/>
    </row>
    <row r="6" spans="1:15" ht="15.4" customHeight="1" thickBot="1" x14ac:dyDescent="0.25">
      <c r="A6" s="10" t="s">
        <v>17</v>
      </c>
      <c r="B6" s="5" t="s">
        <v>18</v>
      </c>
      <c r="C6" s="5" t="s">
        <v>19</v>
      </c>
      <c r="D6" s="46" t="s">
        <v>20</v>
      </c>
      <c r="E6" s="46"/>
      <c r="F6" s="46"/>
      <c r="G6" s="46"/>
      <c r="H6" s="46"/>
      <c r="I6" s="46"/>
      <c r="J6" s="46"/>
      <c r="K6" s="17">
        <f>SUM(K8:K10)</f>
        <v>10.08</v>
      </c>
      <c r="L6" s="18">
        <f>ROUND(78.15*(1+M2/100),2)</f>
        <v>80.489999999999995</v>
      </c>
      <c r="M6" s="18">
        <f>ROUND(K6*L6,2)</f>
        <v>811.34</v>
      </c>
      <c r="N6" s="52"/>
      <c r="O6" s="52"/>
    </row>
    <row r="7" spans="1:15" ht="15.2" customHeight="1" thickBot="1" x14ac:dyDescent="0.25">
      <c r="A7" s="19"/>
      <c r="B7" s="19"/>
      <c r="C7" s="19"/>
      <c r="D7" s="19"/>
      <c r="E7" s="20"/>
      <c r="F7" s="22" t="s">
        <v>21</v>
      </c>
      <c r="G7" s="22" t="s">
        <v>22</v>
      </c>
      <c r="H7" s="22" t="s">
        <v>23</v>
      </c>
      <c r="I7" s="22" t="s">
        <v>24</v>
      </c>
      <c r="J7" s="22" t="s">
        <v>25</v>
      </c>
      <c r="K7" s="22" t="s">
        <v>26</v>
      </c>
      <c r="L7" s="19"/>
      <c r="M7" s="19"/>
      <c r="N7" s="52"/>
      <c r="O7" s="52"/>
    </row>
    <row r="8" spans="1:15" ht="15.2" customHeight="1" thickBot="1" x14ac:dyDescent="0.25">
      <c r="A8" s="19"/>
      <c r="B8" s="19"/>
      <c r="C8" s="19"/>
      <c r="D8" s="23"/>
      <c r="E8" s="24" t="s">
        <v>27</v>
      </c>
      <c r="F8" s="25">
        <v>1</v>
      </c>
      <c r="G8" s="26">
        <v>3</v>
      </c>
      <c r="H8" s="26"/>
      <c r="I8" s="26">
        <v>0.9</v>
      </c>
      <c r="J8" s="28">
        <f>ROUND(F8*G8*I8,3)</f>
        <v>2.7</v>
      </c>
      <c r="K8" s="29"/>
      <c r="L8" s="19"/>
      <c r="M8" s="19"/>
      <c r="N8" s="52"/>
      <c r="O8" s="52"/>
    </row>
    <row r="9" spans="1:15" ht="15.2" customHeight="1" thickBot="1" x14ac:dyDescent="0.25">
      <c r="A9" s="19"/>
      <c r="B9" s="19"/>
      <c r="C9" s="19"/>
      <c r="D9" s="23"/>
      <c r="E9" s="5"/>
      <c r="F9" s="3">
        <v>2</v>
      </c>
      <c r="G9" s="17">
        <v>1.2</v>
      </c>
      <c r="H9" s="17"/>
      <c r="I9" s="17">
        <v>0.9</v>
      </c>
      <c r="J9" s="27">
        <f>ROUND(F9*G9*I9,3)</f>
        <v>2.16</v>
      </c>
      <c r="K9" s="19"/>
      <c r="L9" s="19"/>
      <c r="M9" s="19"/>
      <c r="N9" s="52"/>
      <c r="O9" s="52"/>
    </row>
    <row r="10" spans="1:15" ht="15.2" customHeight="1" thickBot="1" x14ac:dyDescent="0.25">
      <c r="A10" s="19"/>
      <c r="B10" s="19"/>
      <c r="C10" s="19"/>
      <c r="D10" s="23"/>
      <c r="E10" s="5" t="s">
        <v>28</v>
      </c>
      <c r="F10" s="3">
        <v>1</v>
      </c>
      <c r="G10" s="17">
        <v>5.8</v>
      </c>
      <c r="H10" s="17"/>
      <c r="I10" s="17">
        <v>0.9</v>
      </c>
      <c r="J10" s="27">
        <f>ROUND(F10*G10*I10,3)</f>
        <v>5.22</v>
      </c>
      <c r="K10" s="30">
        <f>SUM(J8:J10)</f>
        <v>10.08</v>
      </c>
      <c r="L10" s="19"/>
      <c r="M10" s="19"/>
      <c r="N10" s="52"/>
      <c r="O10" s="52"/>
    </row>
    <row r="11" spans="1:15" ht="15.4" customHeight="1" thickBot="1" x14ac:dyDescent="0.25">
      <c r="A11" s="10" t="s">
        <v>29</v>
      </c>
      <c r="B11" s="5" t="s">
        <v>30</v>
      </c>
      <c r="C11" s="5" t="s">
        <v>31</v>
      </c>
      <c r="D11" s="46" t="s">
        <v>32</v>
      </c>
      <c r="E11" s="46"/>
      <c r="F11" s="46"/>
      <c r="G11" s="46"/>
      <c r="H11" s="46"/>
      <c r="I11" s="46"/>
      <c r="J11" s="46"/>
      <c r="K11" s="17">
        <f>SUM(K13:K13)</f>
        <v>5</v>
      </c>
      <c r="L11" s="18">
        <f>ROUND(24.87*(1+M2/100),2)</f>
        <v>25.62</v>
      </c>
      <c r="M11" s="18">
        <f>ROUND(K11*L11,2)</f>
        <v>128.1</v>
      </c>
      <c r="N11" s="52"/>
      <c r="O11" s="52"/>
    </row>
    <row r="12" spans="1:15" ht="15.2" customHeight="1" thickBot="1" x14ac:dyDescent="0.25">
      <c r="A12" s="19"/>
      <c r="B12" s="19"/>
      <c r="C12" s="19"/>
      <c r="D12" s="19"/>
      <c r="E12" s="20"/>
      <c r="F12" s="22" t="s">
        <v>33</v>
      </c>
      <c r="G12" s="22" t="s">
        <v>34</v>
      </c>
      <c r="H12" s="22" t="s">
        <v>35</v>
      </c>
      <c r="I12" s="22" t="s">
        <v>36</v>
      </c>
      <c r="J12" s="22" t="s">
        <v>37</v>
      </c>
      <c r="K12" s="22" t="s">
        <v>38</v>
      </c>
      <c r="L12" s="19"/>
      <c r="M12" s="19"/>
      <c r="N12" s="52"/>
      <c r="O12" s="52"/>
    </row>
    <row r="13" spans="1:15" ht="21.4" customHeight="1" thickBot="1" x14ac:dyDescent="0.25">
      <c r="A13" s="19"/>
      <c r="B13" s="19"/>
      <c r="C13" s="19"/>
      <c r="D13" s="23"/>
      <c r="E13" s="24" t="s">
        <v>39</v>
      </c>
      <c r="F13" s="25">
        <v>5</v>
      </c>
      <c r="G13" s="26"/>
      <c r="H13" s="26"/>
      <c r="I13" s="26"/>
      <c r="J13" s="28">
        <f>ROUND(F13,3)</f>
        <v>5</v>
      </c>
      <c r="K13" s="31">
        <f>SUM(J13:J13)</f>
        <v>5</v>
      </c>
      <c r="L13" s="19"/>
      <c r="M13" s="19"/>
      <c r="N13" s="52"/>
      <c r="O13" s="52"/>
    </row>
    <row r="14" spans="1:15" ht="15.4" customHeight="1" thickBot="1" x14ac:dyDescent="0.25">
      <c r="A14" s="10" t="s">
        <v>40</v>
      </c>
      <c r="B14" s="5" t="s">
        <v>41</v>
      </c>
      <c r="C14" s="5" t="s">
        <v>42</v>
      </c>
      <c r="D14" s="46" t="s">
        <v>43</v>
      </c>
      <c r="E14" s="46"/>
      <c r="F14" s="46"/>
      <c r="G14" s="46"/>
      <c r="H14" s="46"/>
      <c r="I14" s="46"/>
      <c r="J14" s="46"/>
      <c r="K14" s="17">
        <f>SUM(K16:K16)</f>
        <v>55</v>
      </c>
      <c r="L14" s="18">
        <f>ROUND(41.83*(1+M2/100),2)</f>
        <v>43.08</v>
      </c>
      <c r="M14" s="18">
        <f>ROUND(K14*L14,2)</f>
        <v>2369.4</v>
      </c>
      <c r="N14" s="52"/>
      <c r="O14" s="52"/>
    </row>
    <row r="15" spans="1:15" ht="15.2" customHeight="1" thickBot="1" x14ac:dyDescent="0.25">
      <c r="A15" s="19"/>
      <c r="B15" s="19"/>
      <c r="C15" s="19"/>
      <c r="D15" s="19"/>
      <c r="E15" s="20"/>
      <c r="F15" s="22" t="s">
        <v>44</v>
      </c>
      <c r="G15" s="22" t="s">
        <v>45</v>
      </c>
      <c r="H15" s="22" t="s">
        <v>46</v>
      </c>
      <c r="I15" s="22" t="s">
        <v>47</v>
      </c>
      <c r="J15" s="22" t="s">
        <v>48</v>
      </c>
      <c r="K15" s="22" t="s">
        <v>49</v>
      </c>
      <c r="L15" s="19"/>
      <c r="M15" s="19"/>
      <c r="N15" s="52"/>
      <c r="O15" s="52"/>
    </row>
    <row r="16" spans="1:15" ht="15.2" customHeight="1" thickBot="1" x14ac:dyDescent="0.25">
      <c r="A16" s="19"/>
      <c r="B16" s="19"/>
      <c r="C16" s="19"/>
      <c r="D16" s="23"/>
      <c r="E16" s="24" t="s">
        <v>50</v>
      </c>
      <c r="F16" s="25">
        <v>1</v>
      </c>
      <c r="G16" s="26">
        <v>55</v>
      </c>
      <c r="H16" s="26"/>
      <c r="I16" s="26"/>
      <c r="J16" s="28">
        <f>ROUND(F16*G16,3)</f>
        <v>55</v>
      </c>
      <c r="K16" s="31">
        <f>SUM(J16:J16)</f>
        <v>55</v>
      </c>
      <c r="L16" s="19"/>
      <c r="M16" s="19"/>
      <c r="N16" s="52"/>
      <c r="O16" s="52"/>
    </row>
    <row r="17" spans="1:15" ht="15.4" customHeight="1" thickBot="1" x14ac:dyDescent="0.25">
      <c r="A17" s="10" t="s">
        <v>51</v>
      </c>
      <c r="B17" s="5" t="s">
        <v>52</v>
      </c>
      <c r="C17" s="5" t="s">
        <v>53</v>
      </c>
      <c r="D17" s="46" t="s">
        <v>54</v>
      </c>
      <c r="E17" s="46"/>
      <c r="F17" s="46"/>
      <c r="G17" s="46"/>
      <c r="H17" s="46"/>
      <c r="I17" s="46"/>
      <c r="J17" s="46"/>
      <c r="K17" s="17">
        <f>SUM(K19:K24)</f>
        <v>152.1</v>
      </c>
      <c r="L17" s="18">
        <f>ROUND(21.7*(1+M2/100),2)</f>
        <v>22.35</v>
      </c>
      <c r="M17" s="18">
        <f>ROUND(K17*L17,2)</f>
        <v>3399.44</v>
      </c>
      <c r="N17" s="52"/>
      <c r="O17" s="52"/>
    </row>
    <row r="18" spans="1:15" ht="15.2" customHeight="1" thickBot="1" x14ac:dyDescent="0.25">
      <c r="A18" s="19"/>
      <c r="B18" s="19"/>
      <c r="C18" s="19"/>
      <c r="D18" s="19"/>
      <c r="E18" s="20"/>
      <c r="F18" s="22" t="s">
        <v>55</v>
      </c>
      <c r="G18" s="22" t="s">
        <v>56</v>
      </c>
      <c r="H18" s="22" t="s">
        <v>57</v>
      </c>
      <c r="I18" s="22" t="s">
        <v>58</v>
      </c>
      <c r="J18" s="22" t="s">
        <v>59</v>
      </c>
      <c r="K18" s="22" t="s">
        <v>60</v>
      </c>
      <c r="L18" s="19"/>
      <c r="M18" s="19"/>
      <c r="N18" s="52"/>
      <c r="O18" s="52"/>
    </row>
    <row r="19" spans="1:15" ht="15.2" customHeight="1" thickBot="1" x14ac:dyDescent="0.25">
      <c r="A19" s="19"/>
      <c r="B19" s="19"/>
      <c r="C19" s="19"/>
      <c r="D19" s="23"/>
      <c r="E19" s="24" t="s">
        <v>61</v>
      </c>
      <c r="F19" s="25">
        <v>1</v>
      </c>
      <c r="G19" s="26">
        <v>24.3</v>
      </c>
      <c r="H19" s="26"/>
      <c r="I19" s="26">
        <v>5</v>
      </c>
      <c r="J19" s="28">
        <f>ROUND(F19*G19*I19,3)</f>
        <v>121.5</v>
      </c>
      <c r="K19" s="29"/>
      <c r="L19" s="19"/>
      <c r="M19" s="19"/>
      <c r="N19" s="52"/>
      <c r="O19" s="52"/>
    </row>
    <row r="20" spans="1:15" ht="15.2" customHeight="1" thickBot="1" x14ac:dyDescent="0.25">
      <c r="A20" s="19"/>
      <c r="B20" s="19"/>
      <c r="C20" s="19"/>
      <c r="D20" s="23"/>
      <c r="E20" s="5" t="s">
        <v>62</v>
      </c>
      <c r="F20" s="3"/>
      <c r="G20" s="17"/>
      <c r="H20" s="17"/>
      <c r="I20" s="17"/>
      <c r="J20" s="21" t="s">
        <v>63</v>
      </c>
      <c r="K20" s="19"/>
      <c r="L20" s="19"/>
      <c r="M20" s="19"/>
      <c r="N20" s="52"/>
      <c r="O20" s="52"/>
    </row>
    <row r="21" spans="1:15" ht="15.2" customHeight="1" thickBot="1" x14ac:dyDescent="0.25">
      <c r="A21" s="19"/>
      <c r="B21" s="19"/>
      <c r="C21" s="19"/>
      <c r="D21" s="23"/>
      <c r="E21" s="5" t="s">
        <v>64</v>
      </c>
      <c r="F21" s="3">
        <v>2</v>
      </c>
      <c r="G21" s="17">
        <v>3</v>
      </c>
      <c r="H21" s="17"/>
      <c r="I21" s="17">
        <v>0.9</v>
      </c>
      <c r="J21" s="27">
        <f>ROUND(F21*G21*I21,3)</f>
        <v>5.4</v>
      </c>
      <c r="K21" s="19"/>
      <c r="L21" s="19"/>
      <c r="M21" s="19"/>
      <c r="N21" s="52"/>
      <c r="O21" s="52"/>
    </row>
    <row r="22" spans="1:15" ht="15.2" customHeight="1" thickBot="1" x14ac:dyDescent="0.25">
      <c r="A22" s="19"/>
      <c r="B22" s="19"/>
      <c r="C22" s="19"/>
      <c r="D22" s="23"/>
      <c r="E22" s="5"/>
      <c r="F22" s="3">
        <v>4</v>
      </c>
      <c r="G22" s="17">
        <v>1.2</v>
      </c>
      <c r="H22" s="17"/>
      <c r="I22" s="17">
        <v>0.9</v>
      </c>
      <c r="J22" s="27">
        <f>ROUND(F22*G22*I22,3)</f>
        <v>4.32</v>
      </c>
      <c r="K22" s="19"/>
      <c r="L22" s="19"/>
      <c r="M22" s="19"/>
      <c r="N22" s="52"/>
      <c r="O22" s="52"/>
    </row>
    <row r="23" spans="1:15" ht="21.4" customHeight="1" thickBot="1" x14ac:dyDescent="0.25">
      <c r="A23" s="19"/>
      <c r="B23" s="19"/>
      <c r="C23" s="19"/>
      <c r="D23" s="23"/>
      <c r="E23" s="5" t="s">
        <v>65</v>
      </c>
      <c r="F23" s="3">
        <v>2</v>
      </c>
      <c r="G23" s="17">
        <v>5.8</v>
      </c>
      <c r="H23" s="17"/>
      <c r="I23" s="17">
        <v>1.8</v>
      </c>
      <c r="J23" s="27">
        <f>ROUND(F23*G23*I23,3)</f>
        <v>20.88</v>
      </c>
      <c r="K23" s="19"/>
      <c r="L23" s="19"/>
      <c r="M23" s="19"/>
      <c r="N23" s="52"/>
      <c r="O23" s="52"/>
    </row>
    <row r="24" spans="1:15" ht="15.2" customHeight="1" thickBot="1" x14ac:dyDescent="0.25">
      <c r="A24" s="19"/>
      <c r="B24" s="19"/>
      <c r="C24" s="19"/>
      <c r="D24" s="23"/>
      <c r="E24" s="5"/>
      <c r="F24" s="3"/>
      <c r="G24" s="17"/>
      <c r="H24" s="17"/>
      <c r="I24" s="17"/>
      <c r="J24" s="21" t="s">
        <v>66</v>
      </c>
      <c r="K24" s="30">
        <f>SUM(J19:J24)</f>
        <v>152.1</v>
      </c>
      <c r="L24" s="19"/>
      <c r="M24" s="19"/>
      <c r="N24" s="52"/>
      <c r="O24" s="52"/>
    </row>
    <row r="25" spans="1:15" ht="15.4" customHeight="1" thickBot="1" x14ac:dyDescent="0.25">
      <c r="A25" s="10" t="s">
        <v>67</v>
      </c>
      <c r="B25" s="5" t="s">
        <v>68</v>
      </c>
      <c r="C25" s="5" t="s">
        <v>69</v>
      </c>
      <c r="D25" s="46" t="s">
        <v>70</v>
      </c>
      <c r="E25" s="46"/>
      <c r="F25" s="46"/>
      <c r="G25" s="46"/>
      <c r="H25" s="46"/>
      <c r="I25" s="46"/>
      <c r="J25" s="46"/>
      <c r="K25" s="17">
        <f>SUM(K27:K31)</f>
        <v>182.7</v>
      </c>
      <c r="L25" s="18">
        <f>ROUND(12.18*(1+M2/100),2)</f>
        <v>12.55</v>
      </c>
      <c r="M25" s="18">
        <f>ROUND(K25*L25,2)</f>
        <v>2292.89</v>
      </c>
      <c r="N25" s="52"/>
      <c r="O25" s="52"/>
    </row>
    <row r="26" spans="1:15" ht="15.2" customHeight="1" thickBot="1" x14ac:dyDescent="0.25">
      <c r="A26" s="19"/>
      <c r="B26" s="19"/>
      <c r="C26" s="19"/>
      <c r="D26" s="19"/>
      <c r="E26" s="20"/>
      <c r="F26" s="22" t="s">
        <v>71</v>
      </c>
      <c r="G26" s="22" t="s">
        <v>72</v>
      </c>
      <c r="H26" s="22" t="s">
        <v>73</v>
      </c>
      <c r="I26" s="22" t="s">
        <v>74</v>
      </c>
      <c r="J26" s="22" t="s">
        <v>75</v>
      </c>
      <c r="K26" s="22" t="s">
        <v>76</v>
      </c>
      <c r="L26" s="19"/>
      <c r="M26" s="19"/>
      <c r="N26" s="52"/>
      <c r="O26" s="52"/>
    </row>
    <row r="27" spans="1:15" ht="15.2" customHeight="1" thickBot="1" x14ac:dyDescent="0.25">
      <c r="A27" s="19"/>
      <c r="B27" s="19"/>
      <c r="C27" s="19"/>
      <c r="D27" s="23"/>
      <c r="E27" s="24" t="s">
        <v>77</v>
      </c>
      <c r="F27" s="25">
        <v>1</v>
      </c>
      <c r="G27" s="26">
        <v>24.3</v>
      </c>
      <c r="H27" s="26"/>
      <c r="I27" s="26">
        <v>5</v>
      </c>
      <c r="J27" s="28">
        <f>ROUND(F27*G27*I27,3)</f>
        <v>121.5</v>
      </c>
      <c r="K27" s="29"/>
      <c r="L27" s="19"/>
      <c r="M27" s="19"/>
      <c r="N27" s="52"/>
      <c r="O27" s="52"/>
    </row>
    <row r="28" spans="1:15" ht="15.2" customHeight="1" thickBot="1" x14ac:dyDescent="0.25">
      <c r="A28" s="19"/>
      <c r="B28" s="19"/>
      <c r="C28" s="19"/>
      <c r="D28" s="23"/>
      <c r="E28" s="5" t="s">
        <v>78</v>
      </c>
      <c r="F28" s="3"/>
      <c r="G28" s="17"/>
      <c r="H28" s="17"/>
      <c r="I28" s="17"/>
      <c r="J28" s="21" t="s">
        <v>79</v>
      </c>
      <c r="K28" s="19"/>
      <c r="L28" s="19"/>
      <c r="M28" s="19"/>
      <c r="N28" s="52"/>
      <c r="O28" s="52"/>
    </row>
    <row r="29" spans="1:15" ht="15.2" customHeight="1" thickBot="1" x14ac:dyDescent="0.25">
      <c r="A29" s="19"/>
      <c r="B29" s="19"/>
      <c r="C29" s="19"/>
      <c r="D29" s="23"/>
      <c r="E29" s="5" t="s">
        <v>80</v>
      </c>
      <c r="F29" s="3">
        <v>4</v>
      </c>
      <c r="G29" s="17">
        <v>3</v>
      </c>
      <c r="H29" s="17"/>
      <c r="I29" s="17">
        <v>0.9</v>
      </c>
      <c r="J29" s="27">
        <f>ROUND(F29*G29*I29,3)</f>
        <v>10.8</v>
      </c>
      <c r="K29" s="19"/>
      <c r="L29" s="19"/>
      <c r="M29" s="19"/>
      <c r="N29" s="52"/>
      <c r="O29" s="52"/>
    </row>
    <row r="30" spans="1:15" ht="15.2" customHeight="1" thickBot="1" x14ac:dyDescent="0.25">
      <c r="A30" s="19"/>
      <c r="B30" s="19"/>
      <c r="C30" s="19"/>
      <c r="D30" s="23"/>
      <c r="E30" s="5"/>
      <c r="F30" s="3">
        <v>8</v>
      </c>
      <c r="G30" s="17">
        <v>1.2</v>
      </c>
      <c r="H30" s="17"/>
      <c r="I30" s="17">
        <v>0.9</v>
      </c>
      <c r="J30" s="27">
        <f>ROUND(F30*G30*I30,3)</f>
        <v>8.64</v>
      </c>
      <c r="K30" s="19"/>
      <c r="L30" s="19"/>
      <c r="M30" s="19"/>
      <c r="N30" s="52"/>
      <c r="O30" s="52"/>
    </row>
    <row r="31" spans="1:15" ht="21.4" customHeight="1" thickBot="1" x14ac:dyDescent="0.25">
      <c r="A31" s="19"/>
      <c r="B31" s="19"/>
      <c r="C31" s="19"/>
      <c r="D31" s="23"/>
      <c r="E31" s="5" t="s">
        <v>81</v>
      </c>
      <c r="F31" s="3">
        <v>4</v>
      </c>
      <c r="G31" s="17">
        <v>5.8</v>
      </c>
      <c r="H31" s="17"/>
      <c r="I31" s="17">
        <v>1.8</v>
      </c>
      <c r="J31" s="27">
        <f>ROUND(F31*G31*I31,3)</f>
        <v>41.76</v>
      </c>
      <c r="K31" s="30">
        <f>SUM(J27:J31)</f>
        <v>182.7</v>
      </c>
      <c r="L31" s="19"/>
      <c r="M31" s="19"/>
      <c r="N31" s="52"/>
      <c r="O31" s="52"/>
    </row>
    <row r="32" spans="1:15" ht="15.4" customHeight="1" thickBot="1" x14ac:dyDescent="0.25">
      <c r="A32" s="10" t="s">
        <v>82</v>
      </c>
      <c r="B32" s="5" t="s">
        <v>83</v>
      </c>
      <c r="C32" s="5" t="s">
        <v>84</v>
      </c>
      <c r="D32" s="46" t="s">
        <v>85</v>
      </c>
      <c r="E32" s="46"/>
      <c r="F32" s="46"/>
      <c r="G32" s="46"/>
      <c r="H32" s="46"/>
      <c r="I32" s="46"/>
      <c r="J32" s="46"/>
      <c r="K32" s="17">
        <f>SUM(K34:K39)</f>
        <v>62.400000000000006</v>
      </c>
      <c r="L32" s="18">
        <f>ROUND(12.87*(1+M2/100),2)</f>
        <v>13.26</v>
      </c>
      <c r="M32" s="18">
        <f>ROUND(K32*L32,2)</f>
        <v>827.42</v>
      </c>
      <c r="N32" s="52"/>
      <c r="O32" s="52"/>
    </row>
    <row r="33" spans="1:15" ht="15.2" customHeight="1" thickBot="1" x14ac:dyDescent="0.25">
      <c r="A33" s="19"/>
      <c r="B33" s="19"/>
      <c r="C33" s="19"/>
      <c r="D33" s="19"/>
      <c r="E33" s="20"/>
      <c r="F33" s="22" t="s">
        <v>86</v>
      </c>
      <c r="G33" s="22" t="s">
        <v>87</v>
      </c>
      <c r="H33" s="22" t="s">
        <v>88</v>
      </c>
      <c r="I33" s="22" t="s">
        <v>89</v>
      </c>
      <c r="J33" s="22" t="s">
        <v>90</v>
      </c>
      <c r="K33" s="22" t="s">
        <v>91</v>
      </c>
      <c r="L33" s="19"/>
      <c r="M33" s="19"/>
      <c r="N33" s="52"/>
      <c r="O33" s="52"/>
    </row>
    <row r="34" spans="1:15" ht="15.2" customHeight="1" thickBot="1" x14ac:dyDescent="0.25">
      <c r="A34" s="19"/>
      <c r="B34" s="19"/>
      <c r="C34" s="19"/>
      <c r="D34" s="23"/>
      <c r="E34" s="24"/>
      <c r="F34" s="25">
        <v>1</v>
      </c>
      <c r="G34" s="26">
        <v>5.8</v>
      </c>
      <c r="H34" s="26"/>
      <c r="I34" s="26">
        <v>0.6</v>
      </c>
      <c r="J34" s="28">
        <f t="shared" ref="J34:J39" si="0">ROUND(F34*G34*I34,3)</f>
        <v>3.48</v>
      </c>
      <c r="K34" s="29"/>
      <c r="L34" s="19"/>
      <c r="M34" s="19"/>
      <c r="N34" s="52"/>
      <c r="O34" s="52"/>
    </row>
    <row r="35" spans="1:15" ht="15.2" customHeight="1" thickBot="1" x14ac:dyDescent="0.25">
      <c r="A35" s="19"/>
      <c r="B35" s="19"/>
      <c r="C35" s="19"/>
      <c r="D35" s="23"/>
      <c r="E35" s="5"/>
      <c r="F35" s="3">
        <v>2</v>
      </c>
      <c r="G35" s="17">
        <v>5.0999999999999996</v>
      </c>
      <c r="H35" s="17"/>
      <c r="I35" s="17">
        <v>0.6</v>
      </c>
      <c r="J35" s="27">
        <f t="shared" si="0"/>
        <v>6.12</v>
      </c>
      <c r="K35" s="19"/>
      <c r="L35" s="19"/>
      <c r="M35" s="19"/>
      <c r="N35" s="52"/>
      <c r="O35" s="52"/>
    </row>
    <row r="36" spans="1:15" ht="15.2" customHeight="1" thickBot="1" x14ac:dyDescent="0.25">
      <c r="A36" s="19"/>
      <c r="B36" s="19"/>
      <c r="C36" s="19"/>
      <c r="D36" s="23"/>
      <c r="E36" s="5"/>
      <c r="F36" s="3">
        <v>2</v>
      </c>
      <c r="G36" s="17">
        <v>3.85</v>
      </c>
      <c r="H36" s="17"/>
      <c r="I36" s="17">
        <v>0.6</v>
      </c>
      <c r="J36" s="27">
        <f t="shared" si="0"/>
        <v>4.62</v>
      </c>
      <c r="K36" s="19"/>
      <c r="L36" s="19"/>
      <c r="M36" s="19"/>
      <c r="N36" s="52"/>
      <c r="O36" s="52"/>
    </row>
    <row r="37" spans="1:15" ht="15.2" customHeight="1" thickBot="1" x14ac:dyDescent="0.25">
      <c r="A37" s="19"/>
      <c r="B37" s="19"/>
      <c r="C37" s="19"/>
      <c r="D37" s="23"/>
      <c r="E37" s="5"/>
      <c r="F37" s="3">
        <v>2</v>
      </c>
      <c r="G37" s="17">
        <v>21.3</v>
      </c>
      <c r="H37" s="17"/>
      <c r="I37" s="17">
        <v>0.6</v>
      </c>
      <c r="J37" s="27">
        <f t="shared" si="0"/>
        <v>25.56</v>
      </c>
      <c r="K37" s="19"/>
      <c r="L37" s="19"/>
      <c r="M37" s="19"/>
      <c r="N37" s="52"/>
      <c r="O37" s="52"/>
    </row>
    <row r="38" spans="1:15" ht="15.2" customHeight="1" thickBot="1" x14ac:dyDescent="0.25">
      <c r="A38" s="19"/>
      <c r="B38" s="19"/>
      <c r="C38" s="19"/>
      <c r="D38" s="23"/>
      <c r="E38" s="5"/>
      <c r="F38" s="3">
        <v>2</v>
      </c>
      <c r="G38" s="17">
        <v>4.75</v>
      </c>
      <c r="H38" s="17"/>
      <c r="I38" s="17">
        <v>0.6</v>
      </c>
      <c r="J38" s="27">
        <f t="shared" si="0"/>
        <v>5.7</v>
      </c>
      <c r="K38" s="19"/>
      <c r="L38" s="19"/>
      <c r="M38" s="19"/>
      <c r="N38" s="52"/>
      <c r="O38" s="52"/>
    </row>
    <row r="39" spans="1:15" ht="15.2" customHeight="1" thickBot="1" x14ac:dyDescent="0.25">
      <c r="A39" s="19"/>
      <c r="B39" s="19"/>
      <c r="C39" s="19"/>
      <c r="D39" s="23"/>
      <c r="E39" s="5"/>
      <c r="F39" s="3">
        <v>2</v>
      </c>
      <c r="G39" s="17">
        <v>14.1</v>
      </c>
      <c r="H39" s="17"/>
      <c r="I39" s="17">
        <v>0.6</v>
      </c>
      <c r="J39" s="27">
        <f t="shared" si="0"/>
        <v>16.920000000000002</v>
      </c>
      <c r="K39" s="30">
        <f>SUM(J34:J39)</f>
        <v>62.400000000000006</v>
      </c>
      <c r="L39" s="19"/>
      <c r="M39" s="19"/>
      <c r="N39" s="52"/>
      <c r="O39" s="52"/>
    </row>
    <row r="40" spans="1:15" ht="15.4" customHeight="1" thickBot="1" x14ac:dyDescent="0.25">
      <c r="A40" s="10" t="s">
        <v>92</v>
      </c>
      <c r="B40" s="5" t="s">
        <v>93</v>
      </c>
      <c r="C40" s="5" t="s">
        <v>94</v>
      </c>
      <c r="D40" s="46" t="s">
        <v>95</v>
      </c>
      <c r="E40" s="46"/>
      <c r="F40" s="46"/>
      <c r="G40" s="46"/>
      <c r="H40" s="46"/>
      <c r="I40" s="46"/>
      <c r="J40" s="46"/>
      <c r="K40" s="17">
        <f>SUM(K42:K42)</f>
        <v>4.5</v>
      </c>
      <c r="L40" s="18">
        <f>ROUND(26.71*(1+M2/100),2)</f>
        <v>27.51</v>
      </c>
      <c r="M40" s="18">
        <f>ROUND(K40*L40,2)</f>
        <v>123.8</v>
      </c>
      <c r="N40" s="52"/>
      <c r="O40" s="52"/>
    </row>
    <row r="41" spans="1:15" ht="15.2" customHeight="1" thickBot="1" x14ac:dyDescent="0.25">
      <c r="A41" s="19"/>
      <c r="B41" s="19"/>
      <c r="C41" s="19"/>
      <c r="D41" s="19"/>
      <c r="E41" s="20"/>
      <c r="F41" s="22" t="s">
        <v>96</v>
      </c>
      <c r="G41" s="22" t="s">
        <v>97</v>
      </c>
      <c r="H41" s="22" t="s">
        <v>98</v>
      </c>
      <c r="I41" s="22" t="s">
        <v>99</v>
      </c>
      <c r="J41" s="22" t="s">
        <v>100</v>
      </c>
      <c r="K41" s="22" t="s">
        <v>101</v>
      </c>
      <c r="L41" s="19"/>
      <c r="M41" s="19"/>
      <c r="N41" s="52"/>
      <c r="O41" s="52"/>
    </row>
    <row r="42" spans="1:15" ht="21.4" customHeight="1" thickBot="1" x14ac:dyDescent="0.25">
      <c r="A42" s="19"/>
      <c r="B42" s="19"/>
      <c r="C42" s="19"/>
      <c r="D42" s="23"/>
      <c r="E42" s="24" t="s">
        <v>102</v>
      </c>
      <c r="F42" s="25">
        <v>1</v>
      </c>
      <c r="G42" s="26">
        <v>6</v>
      </c>
      <c r="H42" s="26">
        <v>1.5</v>
      </c>
      <c r="I42" s="26">
        <v>0.5</v>
      </c>
      <c r="J42" s="28">
        <f>ROUND(F42*G42*H42*I42,3)</f>
        <v>4.5</v>
      </c>
      <c r="K42" s="31">
        <f>SUM(J42:J42)</f>
        <v>4.5</v>
      </c>
      <c r="L42" s="19"/>
      <c r="M42" s="19"/>
      <c r="N42" s="52"/>
      <c r="O42" s="52"/>
    </row>
    <row r="43" spans="1:15" ht="21.4" customHeight="1" thickBot="1" x14ac:dyDescent="0.25">
      <c r="A43" s="10" t="s">
        <v>103</v>
      </c>
      <c r="B43" s="5" t="s">
        <v>104</v>
      </c>
      <c r="C43" s="5" t="s">
        <v>105</v>
      </c>
      <c r="D43" s="46" t="s">
        <v>106</v>
      </c>
      <c r="E43" s="46"/>
      <c r="F43" s="46"/>
      <c r="G43" s="46"/>
      <c r="H43" s="46"/>
      <c r="I43" s="46"/>
      <c r="J43" s="46"/>
      <c r="K43" s="17">
        <f>SUM(K45:K45)</f>
        <v>9</v>
      </c>
      <c r="L43" s="18">
        <f>ROUND(85.18*(1+M2/100),2)</f>
        <v>87.74</v>
      </c>
      <c r="M43" s="18">
        <f>ROUND(K43*L43,2)</f>
        <v>789.66</v>
      </c>
      <c r="N43" s="52"/>
      <c r="O43" s="52"/>
    </row>
    <row r="44" spans="1:15" ht="15.2" customHeight="1" thickBot="1" x14ac:dyDescent="0.25">
      <c r="A44" s="19"/>
      <c r="B44" s="19"/>
      <c r="C44" s="19"/>
      <c r="D44" s="19"/>
      <c r="E44" s="20"/>
      <c r="F44" s="22" t="s">
        <v>107</v>
      </c>
      <c r="G44" s="22" t="s">
        <v>108</v>
      </c>
      <c r="H44" s="22" t="s">
        <v>109</v>
      </c>
      <c r="I44" s="22" t="s">
        <v>110</v>
      </c>
      <c r="J44" s="22" t="s">
        <v>111</v>
      </c>
      <c r="K44" s="22" t="s">
        <v>112</v>
      </c>
      <c r="L44" s="19"/>
      <c r="M44" s="19"/>
      <c r="N44" s="52"/>
      <c r="O44" s="52"/>
    </row>
    <row r="45" spans="1:15" ht="21.4" customHeight="1" thickBot="1" x14ac:dyDescent="0.25">
      <c r="A45" s="19"/>
      <c r="B45" s="19"/>
      <c r="C45" s="19"/>
      <c r="D45" s="23"/>
      <c r="E45" s="24" t="s">
        <v>113</v>
      </c>
      <c r="F45" s="25">
        <v>1</v>
      </c>
      <c r="G45" s="26">
        <v>6</v>
      </c>
      <c r="H45" s="26">
        <v>1.5</v>
      </c>
      <c r="I45" s="26"/>
      <c r="J45" s="28">
        <f>ROUND(F45*G45*H45,3)</f>
        <v>9</v>
      </c>
      <c r="K45" s="31">
        <f>SUM(J45:J45)</f>
        <v>9</v>
      </c>
      <c r="L45" s="19"/>
      <c r="M45" s="19"/>
      <c r="N45" s="52"/>
      <c r="O45" s="52"/>
    </row>
    <row r="46" spans="1:15" ht="15.4" customHeight="1" thickBot="1" x14ac:dyDescent="0.25">
      <c r="A46" s="10" t="s">
        <v>114</v>
      </c>
      <c r="B46" s="5" t="s">
        <v>115</v>
      </c>
      <c r="C46" s="5" t="s">
        <v>116</v>
      </c>
      <c r="D46" s="46" t="s">
        <v>117</v>
      </c>
      <c r="E46" s="46"/>
      <c r="F46" s="46"/>
      <c r="G46" s="46"/>
      <c r="H46" s="46"/>
      <c r="I46" s="46"/>
      <c r="J46" s="46"/>
      <c r="K46" s="17">
        <f>SUM(K48:K48)</f>
        <v>5</v>
      </c>
      <c r="L46" s="18">
        <f>ROUND(111.24*(1+M2/100),2)</f>
        <v>114.58</v>
      </c>
      <c r="M46" s="18">
        <f>ROUND(K46*L46,2)</f>
        <v>572.9</v>
      </c>
      <c r="N46" s="52"/>
      <c r="O46" s="52"/>
    </row>
    <row r="47" spans="1:15" ht="15.2" customHeight="1" thickBot="1" x14ac:dyDescent="0.25">
      <c r="A47" s="19"/>
      <c r="B47" s="19"/>
      <c r="C47" s="19"/>
      <c r="D47" s="19"/>
      <c r="E47" s="20"/>
      <c r="F47" s="22" t="s">
        <v>118</v>
      </c>
      <c r="G47" s="22" t="s">
        <v>119</v>
      </c>
      <c r="H47" s="22" t="s">
        <v>120</v>
      </c>
      <c r="I47" s="22" t="s">
        <v>121</v>
      </c>
      <c r="J47" s="22" t="s">
        <v>122</v>
      </c>
      <c r="K47" s="22" t="s">
        <v>123</v>
      </c>
      <c r="L47" s="19"/>
      <c r="M47" s="19"/>
      <c r="N47" s="52"/>
      <c r="O47" s="52"/>
    </row>
    <row r="48" spans="1:15" ht="15.2" customHeight="1" thickBot="1" x14ac:dyDescent="0.25">
      <c r="A48" s="19"/>
      <c r="B48" s="19"/>
      <c r="C48" s="19"/>
      <c r="D48" s="23"/>
      <c r="E48" s="24" t="s">
        <v>124</v>
      </c>
      <c r="F48" s="25">
        <v>1</v>
      </c>
      <c r="G48" s="26">
        <v>5</v>
      </c>
      <c r="H48" s="26"/>
      <c r="I48" s="26"/>
      <c r="J48" s="28">
        <f>ROUND(F48*G48,3)</f>
        <v>5</v>
      </c>
      <c r="K48" s="31">
        <f>SUM(J48:J48)</f>
        <v>5</v>
      </c>
      <c r="L48" s="19"/>
      <c r="M48" s="19"/>
      <c r="N48" s="52"/>
      <c r="O48" s="52"/>
    </row>
    <row r="49" spans="1:15" ht="15.4" customHeight="1" thickBot="1" x14ac:dyDescent="0.25">
      <c r="A49" s="10" t="s">
        <v>125</v>
      </c>
      <c r="B49" s="5" t="s">
        <v>126</v>
      </c>
      <c r="C49" s="5" t="s">
        <v>127</v>
      </c>
      <c r="D49" s="46" t="s">
        <v>128</v>
      </c>
      <c r="E49" s="46"/>
      <c r="F49" s="46"/>
      <c r="G49" s="46"/>
      <c r="H49" s="46"/>
      <c r="I49" s="46"/>
      <c r="J49" s="46"/>
      <c r="K49" s="17">
        <f>SUM(K51:K51)</f>
        <v>24</v>
      </c>
      <c r="L49" s="18">
        <f>ROUND(9.06*(1+M2/100),2)</f>
        <v>9.33</v>
      </c>
      <c r="M49" s="18">
        <f>ROUND(K49*L49,2)</f>
        <v>223.92</v>
      </c>
      <c r="N49" s="52"/>
      <c r="O49" s="52"/>
    </row>
    <row r="50" spans="1:15" ht="15.2" customHeight="1" thickBot="1" x14ac:dyDescent="0.25">
      <c r="A50" s="19"/>
      <c r="B50" s="19"/>
      <c r="C50" s="19"/>
      <c r="D50" s="19"/>
      <c r="E50" s="20"/>
      <c r="F50" s="22" t="s">
        <v>129</v>
      </c>
      <c r="G50" s="22" t="s">
        <v>130</v>
      </c>
      <c r="H50" s="22" t="s">
        <v>131</v>
      </c>
      <c r="I50" s="22" t="s">
        <v>132</v>
      </c>
      <c r="J50" s="22" t="s">
        <v>133</v>
      </c>
      <c r="K50" s="22" t="s">
        <v>134</v>
      </c>
      <c r="L50" s="19"/>
      <c r="M50" s="19"/>
      <c r="N50" s="52"/>
      <c r="O50" s="52"/>
    </row>
    <row r="51" spans="1:15" ht="15.2" customHeight="1" thickBot="1" x14ac:dyDescent="0.25">
      <c r="A51" s="19"/>
      <c r="B51" s="19"/>
      <c r="C51" s="19"/>
      <c r="D51" s="23"/>
      <c r="E51" s="24"/>
      <c r="F51" s="25">
        <v>1</v>
      </c>
      <c r="G51" s="26">
        <v>6</v>
      </c>
      <c r="H51" s="26">
        <v>4</v>
      </c>
      <c r="I51" s="26"/>
      <c r="J51" s="28">
        <f>ROUND(F51*G51*H51,3)</f>
        <v>24</v>
      </c>
      <c r="K51" s="31">
        <f>SUM(J51:J51)</f>
        <v>24</v>
      </c>
      <c r="L51" s="19"/>
      <c r="M51" s="19"/>
      <c r="N51" s="52"/>
      <c r="O51" s="52"/>
    </row>
    <row r="52" spans="1:15" ht="15.4" customHeight="1" thickBot="1" x14ac:dyDescent="0.25">
      <c r="A52" s="10" t="s">
        <v>135</v>
      </c>
      <c r="B52" s="5" t="s">
        <v>136</v>
      </c>
      <c r="C52" s="5" t="s">
        <v>137</v>
      </c>
      <c r="D52" s="46" t="s">
        <v>138</v>
      </c>
      <c r="E52" s="46"/>
      <c r="F52" s="46"/>
      <c r="G52" s="46"/>
      <c r="H52" s="46"/>
      <c r="I52" s="46"/>
      <c r="J52" s="46"/>
      <c r="K52" s="17">
        <f>SUM(K54:K54)</f>
        <v>44.9</v>
      </c>
      <c r="L52" s="18">
        <f>ROUND(63.18*(1+M2/100),2)</f>
        <v>65.08</v>
      </c>
      <c r="M52" s="18">
        <f>ROUND(K52*L52,2)</f>
        <v>2922.09</v>
      </c>
      <c r="N52" s="52"/>
      <c r="O52" s="52"/>
    </row>
    <row r="53" spans="1:15" ht="15.2" customHeight="1" thickBot="1" x14ac:dyDescent="0.25">
      <c r="A53" s="19"/>
      <c r="B53" s="19"/>
      <c r="C53" s="19"/>
      <c r="D53" s="19"/>
      <c r="E53" s="20"/>
      <c r="F53" s="22" t="s">
        <v>139</v>
      </c>
      <c r="G53" s="22" t="s">
        <v>140</v>
      </c>
      <c r="H53" s="22" t="s">
        <v>141</v>
      </c>
      <c r="I53" s="22" t="s">
        <v>142</v>
      </c>
      <c r="J53" s="22" t="s">
        <v>143</v>
      </c>
      <c r="K53" s="22" t="s">
        <v>144</v>
      </c>
      <c r="L53" s="19"/>
      <c r="M53" s="19"/>
      <c r="N53" s="52"/>
      <c r="O53" s="52"/>
    </row>
    <row r="54" spans="1:15" ht="15.2" customHeight="1" thickBot="1" x14ac:dyDescent="0.25">
      <c r="A54" s="19"/>
      <c r="B54" s="19"/>
      <c r="C54" s="19"/>
      <c r="D54" s="23"/>
      <c r="E54" s="24" t="s">
        <v>145</v>
      </c>
      <c r="F54" s="25">
        <v>0.1</v>
      </c>
      <c r="G54" s="26"/>
      <c r="H54" s="26">
        <v>449</v>
      </c>
      <c r="I54" s="26"/>
      <c r="J54" s="28">
        <f>ROUND(F54*H54,3)</f>
        <v>44.9</v>
      </c>
      <c r="K54" s="31">
        <f>SUM(J54:J54)</f>
        <v>44.9</v>
      </c>
      <c r="L54" s="19"/>
      <c r="M54" s="19"/>
      <c r="N54" s="52"/>
      <c r="O54" s="52"/>
    </row>
    <row r="55" spans="1:15" ht="15.4" customHeight="1" thickBot="1" x14ac:dyDescent="0.25">
      <c r="A55" s="10" t="s">
        <v>146</v>
      </c>
      <c r="B55" s="5" t="s">
        <v>147</v>
      </c>
      <c r="C55" s="5" t="s">
        <v>148</v>
      </c>
      <c r="D55" s="46" t="s">
        <v>149</v>
      </c>
      <c r="E55" s="46"/>
      <c r="F55" s="46"/>
      <c r="G55" s="46"/>
      <c r="H55" s="46"/>
      <c r="I55" s="46"/>
      <c r="J55" s="46"/>
      <c r="K55" s="17">
        <f>SUM(K57:K57)</f>
        <v>84.75</v>
      </c>
      <c r="L55" s="18">
        <f>ROUND(1.2*(1+M2/100),2)</f>
        <v>1.24</v>
      </c>
      <c r="M55" s="18">
        <f>ROUND(K55*L55,2)</f>
        <v>105.09</v>
      </c>
      <c r="N55" s="52"/>
      <c r="O55" s="52"/>
    </row>
    <row r="56" spans="1:15" ht="15.2" customHeight="1" thickBot="1" x14ac:dyDescent="0.25">
      <c r="A56" s="19"/>
      <c r="B56" s="19"/>
      <c r="C56" s="19"/>
      <c r="D56" s="19"/>
      <c r="E56" s="20"/>
      <c r="F56" s="22" t="s">
        <v>150</v>
      </c>
      <c r="G56" s="22" t="s">
        <v>151</v>
      </c>
      <c r="H56" s="22" t="s">
        <v>152</v>
      </c>
      <c r="I56" s="22" t="s">
        <v>153</v>
      </c>
      <c r="J56" s="22" t="s">
        <v>154</v>
      </c>
      <c r="K56" s="22" t="s">
        <v>155</v>
      </c>
      <c r="L56" s="19"/>
      <c r="M56" s="19"/>
      <c r="N56" s="52"/>
      <c r="O56" s="52"/>
    </row>
    <row r="57" spans="1:15" ht="15.2" customHeight="1" thickBot="1" x14ac:dyDescent="0.25">
      <c r="A57" s="19"/>
      <c r="B57" s="19"/>
      <c r="C57" s="19"/>
      <c r="D57" s="23"/>
      <c r="E57" s="24"/>
      <c r="F57" s="25">
        <v>15</v>
      </c>
      <c r="G57" s="26">
        <v>5.65</v>
      </c>
      <c r="H57" s="26"/>
      <c r="I57" s="26"/>
      <c r="J57" s="28">
        <f>ROUND(F57*G57,3)</f>
        <v>84.75</v>
      </c>
      <c r="K57" s="31">
        <f>SUM(J57:J57)</f>
        <v>84.75</v>
      </c>
      <c r="L57" s="19"/>
      <c r="M57" s="19"/>
      <c r="N57" s="52"/>
      <c r="O57" s="52"/>
    </row>
    <row r="58" spans="1:15" ht="15.4" customHeight="1" thickBot="1" x14ac:dyDescent="0.25">
      <c r="A58" s="10" t="s">
        <v>156</v>
      </c>
      <c r="B58" s="5" t="s">
        <v>157</v>
      </c>
      <c r="C58" s="5" t="s">
        <v>158</v>
      </c>
      <c r="D58" s="46" t="s">
        <v>159</v>
      </c>
      <c r="E58" s="46"/>
      <c r="F58" s="46"/>
      <c r="G58" s="46"/>
      <c r="H58" s="46"/>
      <c r="I58" s="46"/>
      <c r="J58" s="46"/>
      <c r="K58" s="17">
        <f>SUM(K60:K62)</f>
        <v>17.850000000000001</v>
      </c>
      <c r="L58" s="18">
        <f>ROUND(5.82*(1+M2/100),2)</f>
        <v>5.99</v>
      </c>
      <c r="M58" s="18">
        <f>ROUND(K58*L58,2)</f>
        <v>106.92</v>
      </c>
      <c r="N58" s="52"/>
      <c r="O58" s="52"/>
    </row>
    <row r="59" spans="1:15" ht="15.2" customHeight="1" thickBot="1" x14ac:dyDescent="0.25">
      <c r="A59" s="19"/>
      <c r="B59" s="19"/>
      <c r="C59" s="19"/>
      <c r="D59" s="19"/>
      <c r="E59" s="20"/>
      <c r="F59" s="22" t="s">
        <v>160</v>
      </c>
      <c r="G59" s="22" t="s">
        <v>161</v>
      </c>
      <c r="H59" s="22" t="s">
        <v>162</v>
      </c>
      <c r="I59" s="22" t="s">
        <v>163</v>
      </c>
      <c r="J59" s="22" t="s">
        <v>164</v>
      </c>
      <c r="K59" s="22" t="s">
        <v>165</v>
      </c>
      <c r="L59" s="19"/>
      <c r="M59" s="19"/>
      <c r="N59" s="52"/>
      <c r="O59" s="52"/>
    </row>
    <row r="60" spans="1:15" ht="15.2" customHeight="1" thickBot="1" x14ac:dyDescent="0.25">
      <c r="A60" s="19"/>
      <c r="B60" s="19"/>
      <c r="C60" s="19"/>
      <c r="D60" s="23"/>
      <c r="E60" s="24"/>
      <c r="F60" s="25">
        <v>2</v>
      </c>
      <c r="G60" s="26">
        <v>1.5</v>
      </c>
      <c r="H60" s="26">
        <v>0.3</v>
      </c>
      <c r="I60" s="26"/>
      <c r="J60" s="28">
        <f>ROUND(F60*G60*H60,3)</f>
        <v>0.9</v>
      </c>
      <c r="K60" s="29"/>
      <c r="L60" s="19"/>
      <c r="M60" s="19"/>
      <c r="N60" s="52"/>
      <c r="O60" s="52"/>
    </row>
    <row r="61" spans="1:15" ht="15.2" customHeight="1" thickBot="1" x14ac:dyDescent="0.25">
      <c r="A61" s="19"/>
      <c r="B61" s="19"/>
      <c r="C61" s="19"/>
      <c r="D61" s="23"/>
      <c r="E61" s="5"/>
      <c r="F61" s="3">
        <v>1</v>
      </c>
      <c r="G61" s="17">
        <v>5.65</v>
      </c>
      <c r="H61" s="17">
        <v>1.8</v>
      </c>
      <c r="I61" s="17"/>
      <c r="J61" s="27">
        <f>ROUND(F61*G61*H61,3)</f>
        <v>10.17</v>
      </c>
      <c r="K61" s="19"/>
      <c r="L61" s="19"/>
      <c r="M61" s="19"/>
      <c r="N61" s="52"/>
      <c r="O61" s="52"/>
    </row>
    <row r="62" spans="1:15" ht="15.2" customHeight="1" thickBot="1" x14ac:dyDescent="0.25">
      <c r="A62" s="19"/>
      <c r="B62" s="19"/>
      <c r="C62" s="19"/>
      <c r="D62" s="23"/>
      <c r="E62" s="5"/>
      <c r="F62" s="3">
        <v>2</v>
      </c>
      <c r="G62" s="17">
        <v>5.65</v>
      </c>
      <c r="H62" s="17">
        <v>0.6</v>
      </c>
      <c r="I62" s="17"/>
      <c r="J62" s="27">
        <f>ROUND(F62*G62*H62,3)</f>
        <v>6.78</v>
      </c>
      <c r="K62" s="30">
        <f>SUM(J60:J62)</f>
        <v>17.850000000000001</v>
      </c>
      <c r="L62" s="19"/>
      <c r="M62" s="19"/>
      <c r="N62" s="52"/>
      <c r="O62" s="52"/>
    </row>
    <row r="63" spans="1:15" ht="15.4" customHeight="1" thickBot="1" x14ac:dyDescent="0.25">
      <c r="A63" s="10" t="s">
        <v>166</v>
      </c>
      <c r="B63" s="5" t="s">
        <v>167</v>
      </c>
      <c r="C63" s="5" t="s">
        <v>168</v>
      </c>
      <c r="D63" s="46" t="s">
        <v>169</v>
      </c>
      <c r="E63" s="46"/>
      <c r="F63" s="46"/>
      <c r="G63" s="46"/>
      <c r="H63" s="46"/>
      <c r="I63" s="46"/>
      <c r="J63" s="46"/>
      <c r="K63" s="17">
        <f>SUM(K65:K66)</f>
        <v>2</v>
      </c>
      <c r="L63" s="18">
        <f>ROUND(70.26*(1+M2/100),2)</f>
        <v>72.37</v>
      </c>
      <c r="M63" s="18">
        <f>ROUND(K63*L63,2)</f>
        <v>144.74</v>
      </c>
      <c r="N63" s="52"/>
      <c r="O63" s="52"/>
    </row>
    <row r="64" spans="1:15" ht="15.2" customHeight="1" thickBot="1" x14ac:dyDescent="0.25">
      <c r="A64" s="19"/>
      <c r="B64" s="19"/>
      <c r="C64" s="19"/>
      <c r="D64" s="19"/>
      <c r="E64" s="20"/>
      <c r="F64" s="22" t="s">
        <v>170</v>
      </c>
      <c r="G64" s="22" t="s">
        <v>171</v>
      </c>
      <c r="H64" s="22" t="s">
        <v>172</v>
      </c>
      <c r="I64" s="22" t="s">
        <v>173</v>
      </c>
      <c r="J64" s="22" t="s">
        <v>174</v>
      </c>
      <c r="K64" s="22" t="s">
        <v>175</v>
      </c>
      <c r="L64" s="19"/>
      <c r="M64" s="19"/>
      <c r="N64" s="52"/>
      <c r="O64" s="52"/>
    </row>
    <row r="65" spans="1:15" ht="15.2" customHeight="1" thickBot="1" x14ac:dyDescent="0.25">
      <c r="A65" s="19"/>
      <c r="B65" s="19"/>
      <c r="C65" s="19"/>
      <c r="D65" s="23"/>
      <c r="E65" s="24" t="s">
        <v>176</v>
      </c>
      <c r="F65" s="25">
        <v>1</v>
      </c>
      <c r="G65" s="26"/>
      <c r="H65" s="26"/>
      <c r="I65" s="26"/>
      <c r="J65" s="28">
        <f>ROUND(F65,3)</f>
        <v>1</v>
      </c>
      <c r="K65" s="29"/>
      <c r="L65" s="19"/>
      <c r="M65" s="19"/>
      <c r="N65" s="52"/>
      <c r="O65" s="52"/>
    </row>
    <row r="66" spans="1:15" ht="15.2" customHeight="1" thickBot="1" x14ac:dyDescent="0.25">
      <c r="A66" s="19"/>
      <c r="B66" s="19"/>
      <c r="C66" s="19"/>
      <c r="D66" s="23"/>
      <c r="E66" s="5" t="s">
        <v>177</v>
      </c>
      <c r="F66" s="3">
        <v>1</v>
      </c>
      <c r="G66" s="17"/>
      <c r="H66" s="17"/>
      <c r="I66" s="17"/>
      <c r="J66" s="27">
        <f>ROUND(F66,3)</f>
        <v>1</v>
      </c>
      <c r="K66" s="30">
        <f>SUM(J65:J66)</f>
        <v>2</v>
      </c>
      <c r="L66" s="19"/>
      <c r="M66" s="19"/>
      <c r="N66" s="52"/>
      <c r="O66" s="52"/>
    </row>
    <row r="67" spans="1:15" ht="15.4" customHeight="1" thickBot="1" x14ac:dyDescent="0.25">
      <c r="A67" s="10" t="s">
        <v>178</v>
      </c>
      <c r="B67" s="5" t="s">
        <v>179</v>
      </c>
      <c r="C67" s="5" t="s">
        <v>180</v>
      </c>
      <c r="D67" s="46" t="s">
        <v>181</v>
      </c>
      <c r="E67" s="46"/>
      <c r="F67" s="46"/>
      <c r="G67" s="46"/>
      <c r="H67" s="46"/>
      <c r="I67" s="46"/>
      <c r="J67" s="46"/>
      <c r="K67" s="17">
        <f>SUM(K69:K69)</f>
        <v>1</v>
      </c>
      <c r="L67" s="18">
        <f>ROUND(316.55*(1+M2/100),2)</f>
        <v>326.05</v>
      </c>
      <c r="M67" s="18">
        <f>ROUND(K67*L67,2)</f>
        <v>326.05</v>
      </c>
      <c r="N67" s="52"/>
      <c r="O67" s="52"/>
    </row>
    <row r="68" spans="1:15" ht="15.2" customHeight="1" thickBot="1" x14ac:dyDescent="0.25">
      <c r="A68" s="19"/>
      <c r="B68" s="19"/>
      <c r="C68" s="19"/>
      <c r="D68" s="19"/>
      <c r="E68" s="20"/>
      <c r="F68" s="22" t="s">
        <v>182</v>
      </c>
      <c r="G68" s="22" t="s">
        <v>183</v>
      </c>
      <c r="H68" s="22" t="s">
        <v>184</v>
      </c>
      <c r="I68" s="22" t="s">
        <v>185</v>
      </c>
      <c r="J68" s="22" t="s">
        <v>186</v>
      </c>
      <c r="K68" s="22" t="s">
        <v>187</v>
      </c>
      <c r="L68" s="19"/>
      <c r="M68" s="19"/>
      <c r="N68" s="52"/>
      <c r="O68" s="52"/>
    </row>
    <row r="69" spans="1:15" ht="15.2" customHeight="1" thickBot="1" x14ac:dyDescent="0.25">
      <c r="A69" s="19"/>
      <c r="B69" s="19"/>
      <c r="C69" s="19"/>
      <c r="D69" s="23"/>
      <c r="E69" s="24" t="s">
        <v>188</v>
      </c>
      <c r="F69" s="25">
        <v>1</v>
      </c>
      <c r="G69" s="26"/>
      <c r="H69" s="26"/>
      <c r="I69" s="26"/>
      <c r="J69" s="28">
        <f>ROUND(F69,3)</f>
        <v>1</v>
      </c>
      <c r="K69" s="31">
        <f>SUM(J69:J69)</f>
        <v>1</v>
      </c>
      <c r="L69" s="19"/>
      <c r="M69" s="19"/>
      <c r="N69" s="52"/>
      <c r="O69" s="52"/>
    </row>
    <row r="70" spans="1:15" ht="15.4" customHeight="1" thickBot="1" x14ac:dyDescent="0.25">
      <c r="A70" s="10" t="s">
        <v>189</v>
      </c>
      <c r="B70" s="5" t="s">
        <v>190</v>
      </c>
      <c r="C70" s="5" t="s">
        <v>191</v>
      </c>
      <c r="D70" s="46" t="s">
        <v>192</v>
      </c>
      <c r="E70" s="46"/>
      <c r="F70" s="46"/>
      <c r="G70" s="46"/>
      <c r="H70" s="46"/>
      <c r="I70" s="46"/>
      <c r="J70" s="46"/>
      <c r="K70" s="17">
        <f>SUM(K72:K72)</f>
        <v>1</v>
      </c>
      <c r="L70" s="18">
        <f>ROUND(80.93*(1+M2/100),2)</f>
        <v>83.36</v>
      </c>
      <c r="M70" s="18">
        <f>ROUND(K70*L70,2)</f>
        <v>83.36</v>
      </c>
      <c r="N70" s="52"/>
      <c r="O70" s="52"/>
    </row>
    <row r="71" spans="1:15" ht="15.2" customHeight="1" thickBot="1" x14ac:dyDescent="0.25">
      <c r="A71" s="19"/>
      <c r="B71" s="19"/>
      <c r="C71" s="19"/>
      <c r="D71" s="19"/>
      <c r="E71" s="20"/>
      <c r="F71" s="22" t="s">
        <v>193</v>
      </c>
      <c r="G71" s="22" t="s">
        <v>194</v>
      </c>
      <c r="H71" s="22" t="s">
        <v>195</v>
      </c>
      <c r="I71" s="22" t="s">
        <v>196</v>
      </c>
      <c r="J71" s="22" t="s">
        <v>197</v>
      </c>
      <c r="K71" s="22" t="s">
        <v>198</v>
      </c>
      <c r="L71" s="19"/>
      <c r="M71" s="19"/>
      <c r="N71" s="52"/>
      <c r="O71" s="52"/>
    </row>
    <row r="72" spans="1:15" ht="15.2" customHeight="1" thickBot="1" x14ac:dyDescent="0.25">
      <c r="A72" s="19"/>
      <c r="B72" s="19"/>
      <c r="C72" s="19"/>
      <c r="D72" s="23"/>
      <c r="E72" s="24"/>
      <c r="F72" s="25">
        <v>1</v>
      </c>
      <c r="G72" s="26"/>
      <c r="H72" s="26"/>
      <c r="I72" s="26"/>
      <c r="J72" s="28">
        <f>ROUND(F72,3)</f>
        <v>1</v>
      </c>
      <c r="K72" s="31">
        <f>SUM(J72:J72)</f>
        <v>1</v>
      </c>
      <c r="L72" s="19"/>
      <c r="M72" s="19"/>
      <c r="N72" s="52"/>
      <c r="O72" s="52"/>
    </row>
    <row r="73" spans="1:15" ht="15.4" customHeight="1" thickBot="1" x14ac:dyDescent="0.25">
      <c r="A73" s="10" t="s">
        <v>199</v>
      </c>
      <c r="B73" s="5" t="s">
        <v>200</v>
      </c>
      <c r="C73" s="5" t="s">
        <v>201</v>
      </c>
      <c r="D73" s="46" t="s">
        <v>202</v>
      </c>
      <c r="E73" s="46"/>
      <c r="F73" s="46"/>
      <c r="G73" s="46"/>
      <c r="H73" s="46"/>
      <c r="I73" s="46"/>
      <c r="J73" s="46"/>
      <c r="K73" s="17">
        <f>SUM(K75:K76)</f>
        <v>7</v>
      </c>
      <c r="L73" s="18">
        <f>ROUND(2.22*(1+M2/100),2)</f>
        <v>2.29</v>
      </c>
      <c r="M73" s="18">
        <f>ROUND(K73*L73,2)</f>
        <v>16.03</v>
      </c>
      <c r="N73" s="52"/>
      <c r="O73" s="52"/>
    </row>
    <row r="74" spans="1:15" ht="15.2" customHeight="1" thickBot="1" x14ac:dyDescent="0.25">
      <c r="A74" s="19"/>
      <c r="B74" s="19"/>
      <c r="C74" s="19"/>
      <c r="D74" s="19"/>
      <c r="E74" s="20"/>
      <c r="F74" s="22" t="s">
        <v>203</v>
      </c>
      <c r="G74" s="22" t="s">
        <v>204</v>
      </c>
      <c r="H74" s="22" t="s">
        <v>205</v>
      </c>
      <c r="I74" s="22" t="s">
        <v>206</v>
      </c>
      <c r="J74" s="22" t="s">
        <v>207</v>
      </c>
      <c r="K74" s="22" t="s">
        <v>208</v>
      </c>
      <c r="L74" s="19"/>
      <c r="M74" s="19"/>
      <c r="N74" s="52"/>
      <c r="O74" s="52"/>
    </row>
    <row r="75" spans="1:15" ht="15.2" customHeight="1" thickBot="1" x14ac:dyDescent="0.25">
      <c r="A75" s="19"/>
      <c r="B75" s="19"/>
      <c r="C75" s="19"/>
      <c r="D75" s="23"/>
      <c r="E75" s="24" t="s">
        <v>209</v>
      </c>
      <c r="F75" s="25">
        <v>4</v>
      </c>
      <c r="G75" s="26">
        <v>1</v>
      </c>
      <c r="H75" s="26"/>
      <c r="I75" s="26"/>
      <c r="J75" s="28">
        <f>ROUND(F75*G75,3)</f>
        <v>4</v>
      </c>
      <c r="K75" s="29"/>
      <c r="L75" s="19"/>
      <c r="M75" s="19"/>
      <c r="N75" s="52"/>
      <c r="O75" s="52"/>
    </row>
    <row r="76" spans="1:15" ht="15.2" customHeight="1" thickBot="1" x14ac:dyDescent="0.25">
      <c r="A76" s="19"/>
      <c r="B76" s="19"/>
      <c r="C76" s="19"/>
      <c r="D76" s="23"/>
      <c r="E76" s="5" t="s">
        <v>210</v>
      </c>
      <c r="F76" s="3">
        <v>1</v>
      </c>
      <c r="G76" s="17">
        <v>3</v>
      </c>
      <c r="H76" s="17"/>
      <c r="I76" s="17"/>
      <c r="J76" s="27">
        <f>ROUND(F76*G76,3)</f>
        <v>3</v>
      </c>
      <c r="K76" s="30">
        <f>SUM(J75:J76)</f>
        <v>7</v>
      </c>
      <c r="L76" s="19"/>
      <c r="M76" s="19"/>
      <c r="N76" s="52"/>
      <c r="O76" s="52"/>
    </row>
    <row r="77" spans="1:15" ht="15.4" customHeight="1" x14ac:dyDescent="0.2">
      <c r="A77" s="10" t="s">
        <v>211</v>
      </c>
      <c r="B77" s="5" t="s">
        <v>212</v>
      </c>
      <c r="C77" s="5" t="s">
        <v>213</v>
      </c>
      <c r="D77" s="46" t="s">
        <v>214</v>
      </c>
      <c r="E77" s="46"/>
      <c r="F77" s="46"/>
      <c r="G77" s="46"/>
      <c r="H77" s="46"/>
      <c r="I77" s="46"/>
      <c r="J77" s="46"/>
      <c r="K77" s="17">
        <f>SUM(K79:K79)</f>
        <v>3</v>
      </c>
      <c r="L77" s="18">
        <f>ROUND(25.73*(1+M2/100),2)</f>
        <v>26.5</v>
      </c>
      <c r="M77" s="18">
        <f>ROUND(K77*L77,2)</f>
        <v>79.5</v>
      </c>
      <c r="N77" s="52"/>
      <c r="O77" s="52"/>
    </row>
    <row r="78" spans="1:15" ht="15.2" customHeight="1" x14ac:dyDescent="0.2">
      <c r="A78" s="19"/>
      <c r="B78" s="19"/>
      <c r="C78" s="19"/>
      <c r="D78" s="19"/>
      <c r="E78" s="20"/>
      <c r="F78" s="22" t="s">
        <v>215</v>
      </c>
      <c r="G78" s="22" t="s">
        <v>216</v>
      </c>
      <c r="H78" s="22" t="s">
        <v>217</v>
      </c>
      <c r="I78" s="22" t="s">
        <v>218</v>
      </c>
      <c r="J78" s="22" t="s">
        <v>219</v>
      </c>
      <c r="K78" s="22" t="s">
        <v>220</v>
      </c>
      <c r="L78" s="19"/>
      <c r="M78" s="19"/>
    </row>
    <row r="79" spans="1:15" ht="15.2" customHeight="1" x14ac:dyDescent="0.2">
      <c r="A79" s="19"/>
      <c r="B79" s="19"/>
      <c r="C79" s="19"/>
      <c r="D79" s="23"/>
      <c r="E79" s="24" t="s">
        <v>221</v>
      </c>
      <c r="F79" s="25">
        <v>1</v>
      </c>
      <c r="G79" s="26">
        <v>3</v>
      </c>
      <c r="H79" s="26"/>
      <c r="I79" s="26"/>
      <c r="J79" s="28">
        <f>ROUND(F79*G79,3)</f>
        <v>3</v>
      </c>
      <c r="K79" s="31">
        <f>SUM(J79:J79)</f>
        <v>3</v>
      </c>
      <c r="L79" s="19"/>
      <c r="M79" s="19"/>
    </row>
    <row r="80" spans="1:15" ht="15.4" customHeight="1" x14ac:dyDescent="0.2">
      <c r="A80" s="10" t="s">
        <v>222</v>
      </c>
      <c r="B80" s="5" t="s">
        <v>223</v>
      </c>
      <c r="C80" s="5" t="s">
        <v>224</v>
      </c>
      <c r="D80" s="46" t="s">
        <v>225</v>
      </c>
      <c r="E80" s="46"/>
      <c r="F80" s="46"/>
      <c r="G80" s="46"/>
      <c r="H80" s="46"/>
      <c r="I80" s="46"/>
      <c r="J80" s="46"/>
      <c r="K80" s="17">
        <f>SUM(K82:K84)</f>
        <v>15.323</v>
      </c>
      <c r="L80" s="18">
        <f>ROUND(66.22*(1+M2/100),2)</f>
        <v>68.209999999999994</v>
      </c>
      <c r="M80" s="18">
        <f>ROUND(K80*L80,2)</f>
        <v>1045.18</v>
      </c>
    </row>
    <row r="81" spans="1:15" ht="15.2" customHeight="1" x14ac:dyDescent="0.2">
      <c r="A81" s="19"/>
      <c r="B81" s="19"/>
      <c r="C81" s="19"/>
      <c r="D81" s="19"/>
      <c r="E81" s="20"/>
      <c r="F81" s="22" t="s">
        <v>226</v>
      </c>
      <c r="G81" s="22" t="s">
        <v>227</v>
      </c>
      <c r="H81" s="22" t="s">
        <v>228</v>
      </c>
      <c r="I81" s="22" t="s">
        <v>229</v>
      </c>
      <c r="J81" s="22" t="s">
        <v>230</v>
      </c>
      <c r="K81" s="22" t="s">
        <v>231</v>
      </c>
      <c r="L81" s="19"/>
      <c r="M81" s="19"/>
    </row>
    <row r="82" spans="1:15" ht="15.2" customHeight="1" x14ac:dyDescent="0.2">
      <c r="A82" s="19"/>
      <c r="B82" s="19"/>
      <c r="C82" s="19"/>
      <c r="D82" s="23"/>
      <c r="E82" s="24" t="s">
        <v>232</v>
      </c>
      <c r="F82" s="25">
        <v>1</v>
      </c>
      <c r="G82" s="26">
        <v>1.1499999999999999</v>
      </c>
      <c r="H82" s="26">
        <v>1.1499999999999999</v>
      </c>
      <c r="I82" s="26"/>
      <c r="J82" s="28">
        <f>ROUND(F82*G82*H82,3)</f>
        <v>1.323</v>
      </c>
      <c r="K82" s="29"/>
      <c r="L82" s="19"/>
      <c r="M82" s="19"/>
    </row>
    <row r="83" spans="1:15" ht="15.2" customHeight="1" x14ac:dyDescent="0.2">
      <c r="A83" s="19"/>
      <c r="B83" s="19"/>
      <c r="C83" s="19"/>
      <c r="D83" s="23"/>
      <c r="E83" s="5" t="s">
        <v>233</v>
      </c>
      <c r="F83" s="3">
        <v>2</v>
      </c>
      <c r="G83" s="17">
        <v>1</v>
      </c>
      <c r="H83" s="17">
        <v>1</v>
      </c>
      <c r="I83" s="17"/>
      <c r="J83" s="27">
        <f>ROUND(F83*G83*H83,3)</f>
        <v>2</v>
      </c>
      <c r="K83" s="19"/>
      <c r="L83" s="19"/>
      <c r="M83" s="19"/>
    </row>
    <row r="84" spans="1:15" ht="15.2" customHeight="1" x14ac:dyDescent="0.2">
      <c r="A84" s="19"/>
      <c r="B84" s="19"/>
      <c r="C84" s="19"/>
      <c r="D84" s="23"/>
      <c r="E84" s="5" t="s">
        <v>234</v>
      </c>
      <c r="F84" s="3">
        <v>1</v>
      </c>
      <c r="G84" s="17">
        <v>3</v>
      </c>
      <c r="H84" s="17">
        <v>4</v>
      </c>
      <c r="I84" s="17"/>
      <c r="J84" s="27">
        <f>ROUND(F84*G84*H84,3)</f>
        <v>12</v>
      </c>
      <c r="K84" s="30">
        <f>SUM(J82:J84)</f>
        <v>15.323</v>
      </c>
      <c r="L84" s="19"/>
      <c r="M84" s="19"/>
    </row>
    <row r="85" spans="1:15" ht="30.6" customHeight="1" x14ac:dyDescent="0.2">
      <c r="A85" s="10" t="s">
        <v>235</v>
      </c>
      <c r="B85" s="5" t="s">
        <v>236</v>
      </c>
      <c r="C85" s="5" t="s">
        <v>237</v>
      </c>
      <c r="D85" s="46" t="s">
        <v>238</v>
      </c>
      <c r="E85" s="46"/>
      <c r="F85" s="46"/>
      <c r="G85" s="46"/>
      <c r="H85" s="46"/>
      <c r="I85" s="46"/>
      <c r="J85" s="46"/>
      <c r="K85" s="17">
        <f>SUM(K87:K87)</f>
        <v>1</v>
      </c>
      <c r="L85" s="18">
        <f>ROUND(2038.835*(1+M2/100),2)</f>
        <v>2100</v>
      </c>
      <c r="M85" s="18">
        <f>ROUND(K85*L85,2)</f>
        <v>2100</v>
      </c>
    </row>
    <row r="86" spans="1:15" ht="15.2" customHeight="1" thickBot="1" x14ac:dyDescent="0.25">
      <c r="A86" s="19"/>
      <c r="B86" s="19"/>
      <c r="C86" s="19"/>
      <c r="D86" s="19"/>
      <c r="E86" s="20"/>
      <c r="F86" s="22" t="s">
        <v>239</v>
      </c>
      <c r="G86" s="22" t="s">
        <v>240</v>
      </c>
      <c r="H86" s="22" t="s">
        <v>241</v>
      </c>
      <c r="I86" s="22" t="s">
        <v>242</v>
      </c>
      <c r="J86" s="22" t="s">
        <v>243</v>
      </c>
      <c r="K86" s="22" t="s">
        <v>244</v>
      </c>
      <c r="L86" s="19"/>
      <c r="M86" s="19"/>
    </row>
    <row r="87" spans="1:15" ht="15.2" customHeight="1" x14ac:dyDescent="0.2">
      <c r="A87" s="19"/>
      <c r="B87" s="19"/>
      <c r="C87" s="19"/>
      <c r="D87" s="23"/>
      <c r="E87" s="24"/>
      <c r="F87" s="25">
        <v>1</v>
      </c>
      <c r="G87" s="26"/>
      <c r="H87" s="26"/>
      <c r="I87" s="26"/>
      <c r="J87" s="28">
        <f>ROUND(F87,3)</f>
        <v>1</v>
      </c>
      <c r="K87" s="31">
        <f>SUM(J87:J87)</f>
        <v>1</v>
      </c>
      <c r="L87" s="19"/>
      <c r="M87" s="19"/>
    </row>
    <row r="88" spans="1:15" ht="15.4" customHeight="1" x14ac:dyDescent="0.2">
      <c r="A88" s="32"/>
      <c r="B88" s="32"/>
      <c r="C88" s="32"/>
      <c r="D88" s="33" t="s">
        <v>245</v>
      </c>
      <c r="E88" s="34"/>
      <c r="F88" s="34"/>
      <c r="G88" s="34"/>
      <c r="H88" s="34"/>
      <c r="I88" s="34"/>
      <c r="J88" s="34"/>
      <c r="K88" s="34"/>
      <c r="L88" s="35">
        <f>M6+M11+M14+M17+M25+M32+M40+M43+M46+M49+M52+M55+M58+M63+M67+M70+M73+M77+M80+M85</f>
        <v>18467.830000000002</v>
      </c>
      <c r="M88" s="35">
        <f>ROUND(L88,2)</f>
        <v>18467.830000000002</v>
      </c>
      <c r="N88" s="53"/>
      <c r="O88" s="53"/>
    </row>
    <row r="89" spans="1:15" ht="15.4" customHeight="1" x14ac:dyDescent="0.2">
      <c r="A89" s="36" t="s">
        <v>246</v>
      </c>
      <c r="B89" s="36" t="s">
        <v>247</v>
      </c>
      <c r="C89" s="37"/>
      <c r="D89" s="47" t="s">
        <v>248</v>
      </c>
      <c r="E89" s="47"/>
      <c r="F89" s="47"/>
      <c r="G89" s="47"/>
      <c r="H89" s="47"/>
      <c r="I89" s="47"/>
      <c r="J89" s="47"/>
      <c r="K89" s="37"/>
      <c r="L89" s="38">
        <f>L108</f>
        <v>6390.1299999999992</v>
      </c>
      <c r="M89" s="38">
        <f>ROUND(L89,2)</f>
        <v>6390.13</v>
      </c>
      <c r="N89" s="51"/>
      <c r="O89" s="51"/>
    </row>
    <row r="90" spans="1:15" ht="15.4" customHeight="1" x14ac:dyDescent="0.2">
      <c r="A90" s="10" t="s">
        <v>249</v>
      </c>
      <c r="B90" s="5" t="s">
        <v>250</v>
      </c>
      <c r="C90" s="5" t="s">
        <v>251</v>
      </c>
      <c r="D90" s="46" t="s">
        <v>252</v>
      </c>
      <c r="E90" s="46"/>
      <c r="F90" s="46"/>
      <c r="G90" s="46"/>
      <c r="H90" s="46"/>
      <c r="I90" s="46"/>
      <c r="J90" s="46"/>
      <c r="K90" s="17">
        <f>SUM(K92:K92)</f>
        <v>0.89600000000000002</v>
      </c>
      <c r="L90" s="18">
        <f>ROUND(26.09*(1+M2/100),2)</f>
        <v>26.87</v>
      </c>
      <c r="M90" s="18">
        <f>ROUND(K90*L90,2)</f>
        <v>24.08</v>
      </c>
      <c r="N90" s="52"/>
      <c r="O90" s="52"/>
    </row>
    <row r="91" spans="1:15" ht="15.2" customHeight="1" x14ac:dyDescent="0.2">
      <c r="A91" s="19"/>
      <c r="B91" s="19"/>
      <c r="C91" s="19"/>
      <c r="D91" s="19"/>
      <c r="E91" s="20"/>
      <c r="F91" s="22" t="s">
        <v>253</v>
      </c>
      <c r="G91" s="22" t="s">
        <v>254</v>
      </c>
      <c r="H91" s="22" t="s">
        <v>255</v>
      </c>
      <c r="I91" s="22" t="s">
        <v>256</v>
      </c>
      <c r="J91" s="22" t="s">
        <v>257</v>
      </c>
      <c r="K91" s="22" t="s">
        <v>258</v>
      </c>
      <c r="L91" s="19"/>
      <c r="M91" s="19"/>
      <c r="N91" s="52"/>
      <c r="O91" s="52"/>
    </row>
    <row r="92" spans="1:15" ht="15.2" customHeight="1" x14ac:dyDescent="0.2">
      <c r="A92" s="19"/>
      <c r="B92" s="19"/>
      <c r="C92" s="19"/>
      <c r="D92" s="23"/>
      <c r="E92" s="24" t="s">
        <v>259</v>
      </c>
      <c r="F92" s="25">
        <v>2</v>
      </c>
      <c r="G92" s="26">
        <v>0.8</v>
      </c>
      <c r="H92" s="26">
        <v>0.8</v>
      </c>
      <c r="I92" s="26">
        <v>0.7</v>
      </c>
      <c r="J92" s="28">
        <f>ROUND(F92*G92*H92*I92,3)</f>
        <v>0.89600000000000002</v>
      </c>
      <c r="K92" s="31">
        <f>SUM(J92:J92)</f>
        <v>0.89600000000000002</v>
      </c>
      <c r="L92" s="19"/>
      <c r="M92" s="19"/>
      <c r="N92" s="52"/>
      <c r="O92" s="52"/>
    </row>
    <row r="93" spans="1:15" ht="21.4" customHeight="1" x14ac:dyDescent="0.2">
      <c r="A93" s="10" t="s">
        <v>260</v>
      </c>
      <c r="B93" s="5" t="s">
        <v>261</v>
      </c>
      <c r="C93" s="5" t="s">
        <v>262</v>
      </c>
      <c r="D93" s="46" t="s">
        <v>263</v>
      </c>
      <c r="E93" s="46"/>
      <c r="F93" s="46"/>
      <c r="G93" s="46"/>
      <c r="H93" s="46"/>
      <c r="I93" s="46"/>
      <c r="J93" s="46"/>
      <c r="K93" s="17">
        <f>SUM(K95:K95)</f>
        <v>2</v>
      </c>
      <c r="L93" s="18">
        <f>ROUND(419.73*(1+M2/100),2)</f>
        <v>432.32</v>
      </c>
      <c r="M93" s="18">
        <f>ROUND(K93*L93,2)</f>
        <v>864.64</v>
      </c>
    </row>
    <row r="94" spans="1:15" ht="15.2" customHeight="1" x14ac:dyDescent="0.2">
      <c r="A94" s="19"/>
      <c r="B94" s="19"/>
      <c r="C94" s="19"/>
      <c r="D94" s="19"/>
      <c r="E94" s="20"/>
      <c r="F94" s="22" t="s">
        <v>264</v>
      </c>
      <c r="G94" s="22" t="s">
        <v>265</v>
      </c>
      <c r="H94" s="22" t="s">
        <v>266</v>
      </c>
      <c r="I94" s="22" t="s">
        <v>267</v>
      </c>
      <c r="J94" s="22" t="s">
        <v>268</v>
      </c>
      <c r="K94" s="22" t="s">
        <v>269</v>
      </c>
      <c r="L94" s="19"/>
      <c r="M94" s="19"/>
    </row>
    <row r="95" spans="1:15" ht="15.2" customHeight="1" x14ac:dyDescent="0.2">
      <c r="A95" s="19"/>
      <c r="B95" s="19"/>
      <c r="C95" s="19"/>
      <c r="D95" s="23"/>
      <c r="E95" s="24" t="s">
        <v>270</v>
      </c>
      <c r="F95" s="25">
        <v>2</v>
      </c>
      <c r="G95" s="26"/>
      <c r="H95" s="26"/>
      <c r="I95" s="26"/>
      <c r="J95" s="28">
        <f>ROUND(F95,3)</f>
        <v>2</v>
      </c>
      <c r="K95" s="31">
        <f>SUM(J95:J95)</f>
        <v>2</v>
      </c>
      <c r="L95" s="19"/>
      <c r="M95" s="19"/>
    </row>
    <row r="96" spans="1:15" ht="15.4" customHeight="1" thickBot="1" x14ac:dyDescent="0.25">
      <c r="A96" s="10" t="s">
        <v>271</v>
      </c>
      <c r="B96" s="5" t="s">
        <v>272</v>
      </c>
      <c r="C96" s="5" t="s">
        <v>273</v>
      </c>
      <c r="D96" s="46" t="s">
        <v>274</v>
      </c>
      <c r="E96" s="46"/>
      <c r="F96" s="46"/>
      <c r="G96" s="46"/>
      <c r="H96" s="46"/>
      <c r="I96" s="46"/>
      <c r="J96" s="46"/>
      <c r="K96" s="17">
        <f>SUM(K98:K98)</f>
        <v>2</v>
      </c>
      <c r="L96" s="18">
        <f>ROUND(164.33*(1+M2/100),2)</f>
        <v>169.26</v>
      </c>
      <c r="M96" s="18">
        <f>ROUND(K96*L96,2)</f>
        <v>338.52</v>
      </c>
    </row>
    <row r="97" spans="1:15" ht="15.2" customHeight="1" thickBot="1" x14ac:dyDescent="0.25">
      <c r="A97" s="19"/>
      <c r="B97" s="19"/>
      <c r="C97" s="19"/>
      <c r="D97" s="19"/>
      <c r="E97" s="20"/>
      <c r="F97" s="22" t="s">
        <v>275</v>
      </c>
      <c r="G97" s="22" t="s">
        <v>276</v>
      </c>
      <c r="H97" s="22" t="s">
        <v>277</v>
      </c>
      <c r="I97" s="22" t="s">
        <v>278</v>
      </c>
      <c r="J97" s="22" t="s">
        <v>279</v>
      </c>
      <c r="K97" s="22" t="s">
        <v>280</v>
      </c>
      <c r="L97" s="19"/>
      <c r="M97" s="19"/>
    </row>
    <row r="98" spans="1:15" ht="15.2" customHeight="1" thickBot="1" x14ac:dyDescent="0.25">
      <c r="A98" s="19"/>
      <c r="B98" s="19"/>
      <c r="C98" s="19"/>
      <c r="D98" s="23"/>
      <c r="E98" s="24" t="s">
        <v>281</v>
      </c>
      <c r="F98" s="25">
        <v>2</v>
      </c>
      <c r="G98" s="26"/>
      <c r="H98" s="26"/>
      <c r="I98" s="26"/>
      <c r="J98" s="28">
        <f>ROUND(F98,3)</f>
        <v>2</v>
      </c>
      <c r="K98" s="31">
        <f>SUM(J98:J98)</f>
        <v>2</v>
      </c>
      <c r="L98" s="19"/>
      <c r="M98" s="19"/>
    </row>
    <row r="99" spans="1:15" ht="15.4" customHeight="1" thickBot="1" x14ac:dyDescent="0.25">
      <c r="A99" s="10" t="s">
        <v>282</v>
      </c>
      <c r="B99" s="5" t="s">
        <v>283</v>
      </c>
      <c r="C99" s="5" t="s">
        <v>284</v>
      </c>
      <c r="D99" s="46" t="s">
        <v>285</v>
      </c>
      <c r="E99" s="46"/>
      <c r="F99" s="46"/>
      <c r="G99" s="46"/>
      <c r="H99" s="46"/>
      <c r="I99" s="46"/>
      <c r="J99" s="46"/>
      <c r="K99" s="17">
        <f>SUM(K101:K101)</f>
        <v>2</v>
      </c>
      <c r="L99" s="18">
        <f>ROUND(1147.37*(1+M2/100),2)</f>
        <v>1181.79</v>
      </c>
      <c r="M99" s="18">
        <f>ROUND(K99*L99,2)</f>
        <v>2363.58</v>
      </c>
    </row>
    <row r="100" spans="1:15" ht="15.2" customHeight="1" thickBot="1" x14ac:dyDescent="0.25">
      <c r="A100" s="19"/>
      <c r="B100" s="19"/>
      <c r="C100" s="19"/>
      <c r="D100" s="19"/>
      <c r="E100" s="20"/>
      <c r="F100" s="22" t="s">
        <v>286</v>
      </c>
      <c r="G100" s="22" t="s">
        <v>287</v>
      </c>
      <c r="H100" s="22" t="s">
        <v>288</v>
      </c>
      <c r="I100" s="22" t="s">
        <v>289</v>
      </c>
      <c r="J100" s="22" t="s">
        <v>290</v>
      </c>
      <c r="K100" s="22" t="s">
        <v>291</v>
      </c>
      <c r="L100" s="19"/>
      <c r="M100" s="19"/>
    </row>
    <row r="101" spans="1:15" ht="15.2" customHeight="1" thickBot="1" x14ac:dyDescent="0.25">
      <c r="A101" s="19"/>
      <c r="B101" s="19"/>
      <c r="C101" s="19"/>
      <c r="D101" s="23"/>
      <c r="E101" s="24" t="s">
        <v>292</v>
      </c>
      <c r="F101" s="25">
        <v>2</v>
      </c>
      <c r="G101" s="26"/>
      <c r="H101" s="26"/>
      <c r="I101" s="26"/>
      <c r="J101" s="28">
        <f>ROUND(F101,3)</f>
        <v>2</v>
      </c>
      <c r="K101" s="31">
        <f>SUM(J101:J101)</f>
        <v>2</v>
      </c>
      <c r="L101" s="19"/>
      <c r="M101" s="19"/>
    </row>
    <row r="102" spans="1:15" ht="15.4" customHeight="1" thickBot="1" x14ac:dyDescent="0.25">
      <c r="A102" s="10" t="s">
        <v>293</v>
      </c>
      <c r="B102" s="5" t="s">
        <v>294</v>
      </c>
      <c r="C102" s="5" t="s">
        <v>295</v>
      </c>
      <c r="D102" s="46" t="s">
        <v>296</v>
      </c>
      <c r="E102" s="46"/>
      <c r="F102" s="46"/>
      <c r="G102" s="46"/>
      <c r="H102" s="46"/>
      <c r="I102" s="46"/>
      <c r="J102" s="46"/>
      <c r="K102" s="17">
        <f>SUM(K104:K104)</f>
        <v>45</v>
      </c>
      <c r="L102" s="18">
        <f>ROUND(4.19*(1+M2/100),2)</f>
        <v>4.32</v>
      </c>
      <c r="M102" s="18">
        <f>ROUND(K102*L102,2)</f>
        <v>194.4</v>
      </c>
    </row>
    <row r="103" spans="1:15" ht="15.2" customHeight="1" thickBot="1" x14ac:dyDescent="0.25">
      <c r="A103" s="19"/>
      <c r="B103" s="19"/>
      <c r="C103" s="19"/>
      <c r="D103" s="19"/>
      <c r="E103" s="20"/>
      <c r="F103" s="22" t="s">
        <v>297</v>
      </c>
      <c r="G103" s="22" t="s">
        <v>298</v>
      </c>
      <c r="H103" s="22" t="s">
        <v>299</v>
      </c>
      <c r="I103" s="22" t="s">
        <v>300</v>
      </c>
      <c r="J103" s="22" t="s">
        <v>301</v>
      </c>
      <c r="K103" s="22" t="s">
        <v>302</v>
      </c>
      <c r="L103" s="19"/>
      <c r="M103" s="19"/>
    </row>
    <row r="104" spans="1:15" ht="15.2" customHeight="1" thickBot="1" x14ac:dyDescent="0.25">
      <c r="A104" s="19"/>
      <c r="B104" s="19"/>
      <c r="C104" s="19"/>
      <c r="D104" s="23"/>
      <c r="E104" s="24" t="s">
        <v>303</v>
      </c>
      <c r="F104" s="25"/>
      <c r="G104" s="26">
        <v>45</v>
      </c>
      <c r="H104" s="26"/>
      <c r="I104" s="26"/>
      <c r="J104" s="28">
        <f>ROUND(G104,3)</f>
        <v>45</v>
      </c>
      <c r="K104" s="31">
        <f>SUM(J104:J104)</f>
        <v>45</v>
      </c>
      <c r="L104" s="19"/>
      <c r="M104" s="19"/>
    </row>
    <row r="105" spans="1:15" ht="15.4" customHeight="1" thickBot="1" x14ac:dyDescent="0.25">
      <c r="A105" s="10" t="s">
        <v>304</v>
      </c>
      <c r="B105" s="5" t="s">
        <v>305</v>
      </c>
      <c r="C105" s="5" t="s">
        <v>306</v>
      </c>
      <c r="D105" s="46" t="s">
        <v>307</v>
      </c>
      <c r="E105" s="46"/>
      <c r="F105" s="46"/>
      <c r="G105" s="46"/>
      <c r="H105" s="46"/>
      <c r="I105" s="46"/>
      <c r="J105" s="46"/>
      <c r="K105" s="17">
        <f>SUM(K107:K107)</f>
        <v>1</v>
      </c>
      <c r="L105" s="18">
        <f>ROUND(2529.035*(1+M2/100),2)</f>
        <v>2604.91</v>
      </c>
      <c r="M105" s="18">
        <f>ROUND(K105*L105,2)</f>
        <v>2604.91</v>
      </c>
    </row>
    <row r="106" spans="1:15" ht="15.2" customHeight="1" thickBot="1" x14ac:dyDescent="0.25">
      <c r="A106" s="19"/>
      <c r="B106" s="19"/>
      <c r="C106" s="19"/>
      <c r="D106" s="19"/>
      <c r="E106" s="20"/>
      <c r="F106" s="22" t="s">
        <v>308</v>
      </c>
      <c r="G106" s="22" t="s">
        <v>309</v>
      </c>
      <c r="H106" s="22" t="s">
        <v>310</v>
      </c>
      <c r="I106" s="22" t="s">
        <v>311</v>
      </c>
      <c r="J106" s="22" t="s">
        <v>312</v>
      </c>
      <c r="K106" s="22" t="s">
        <v>313</v>
      </c>
      <c r="L106" s="19"/>
      <c r="M106" s="19"/>
    </row>
    <row r="107" spans="1:15" ht="21.4" customHeight="1" x14ac:dyDescent="0.2">
      <c r="A107" s="19"/>
      <c r="B107" s="19"/>
      <c r="C107" s="19"/>
      <c r="D107" s="23"/>
      <c r="E107" s="24" t="s">
        <v>314</v>
      </c>
      <c r="F107" s="25">
        <v>1</v>
      </c>
      <c r="G107" s="26"/>
      <c r="H107" s="26"/>
      <c r="I107" s="26"/>
      <c r="J107" s="28">
        <f>ROUND(F107,3)</f>
        <v>1</v>
      </c>
      <c r="K107" s="31">
        <f>SUM(J107:J107)</f>
        <v>1</v>
      </c>
      <c r="L107" s="19"/>
      <c r="M107" s="19"/>
    </row>
    <row r="108" spans="1:15" ht="15.4" customHeight="1" x14ac:dyDescent="0.2">
      <c r="A108" s="32"/>
      <c r="B108" s="32"/>
      <c r="C108" s="32"/>
      <c r="D108" s="33" t="s">
        <v>315</v>
      </c>
      <c r="E108" s="34"/>
      <c r="F108" s="34"/>
      <c r="G108" s="34"/>
      <c r="H108" s="34"/>
      <c r="I108" s="34"/>
      <c r="J108" s="34"/>
      <c r="K108" s="34"/>
      <c r="L108" s="35">
        <f>M90+M93+M96+M99+M102+M105</f>
        <v>6390.1299999999992</v>
      </c>
      <c r="M108" s="35">
        <f>ROUND(L108,2)</f>
        <v>6390.13</v>
      </c>
      <c r="N108" s="53"/>
      <c r="O108" s="53"/>
    </row>
    <row r="109" spans="1:15" ht="15.4" customHeight="1" x14ac:dyDescent="0.2">
      <c r="A109" s="36" t="s">
        <v>316</v>
      </c>
      <c r="B109" s="36" t="s">
        <v>317</v>
      </c>
      <c r="C109" s="37"/>
      <c r="D109" s="47" t="s">
        <v>318</v>
      </c>
      <c r="E109" s="47"/>
      <c r="F109" s="47"/>
      <c r="G109" s="47"/>
      <c r="H109" s="47"/>
      <c r="I109" s="47"/>
      <c r="J109" s="47"/>
      <c r="K109" s="37"/>
      <c r="L109" s="38">
        <f>L116</f>
        <v>359.22</v>
      </c>
      <c r="M109" s="38">
        <f>ROUND(L109,2)</f>
        <v>359.22</v>
      </c>
      <c r="N109" s="51"/>
      <c r="O109" s="51"/>
    </row>
    <row r="110" spans="1:15" ht="15.4" customHeight="1" x14ac:dyDescent="0.2">
      <c r="A110" s="10" t="s">
        <v>319</v>
      </c>
      <c r="B110" s="5" t="s">
        <v>320</v>
      </c>
      <c r="C110" s="5" t="s">
        <v>321</v>
      </c>
      <c r="D110" s="46" t="s">
        <v>322</v>
      </c>
      <c r="E110" s="46"/>
      <c r="F110" s="46"/>
      <c r="G110" s="46"/>
      <c r="H110" s="46"/>
      <c r="I110" s="46"/>
      <c r="J110" s="46"/>
      <c r="K110" s="17">
        <f>SUM(K112:K112)</f>
        <v>2</v>
      </c>
      <c r="L110" s="18">
        <f>ROUND(116.76*(1+M2/100),2)</f>
        <v>120.26</v>
      </c>
      <c r="M110" s="18">
        <f>ROUND(K110*L110,2)</f>
        <v>240.52</v>
      </c>
    </row>
    <row r="111" spans="1:15" ht="15.2" customHeight="1" thickBot="1" x14ac:dyDescent="0.25">
      <c r="A111" s="19"/>
      <c r="B111" s="19"/>
      <c r="C111" s="19"/>
      <c r="D111" s="19"/>
      <c r="E111" s="20"/>
      <c r="F111" s="22" t="s">
        <v>323</v>
      </c>
      <c r="G111" s="22" t="s">
        <v>324</v>
      </c>
      <c r="H111" s="22" t="s">
        <v>325</v>
      </c>
      <c r="I111" s="22" t="s">
        <v>326</v>
      </c>
      <c r="J111" s="22" t="s">
        <v>327</v>
      </c>
      <c r="K111" s="22" t="s">
        <v>328</v>
      </c>
      <c r="L111" s="19"/>
      <c r="M111" s="19"/>
    </row>
    <row r="112" spans="1:15" ht="15.2" customHeight="1" thickBot="1" x14ac:dyDescent="0.25">
      <c r="A112" s="19"/>
      <c r="B112" s="19"/>
      <c r="C112" s="19"/>
      <c r="D112" s="23"/>
      <c r="E112" s="24" t="s">
        <v>329</v>
      </c>
      <c r="F112" s="25">
        <v>2</v>
      </c>
      <c r="G112" s="26"/>
      <c r="H112" s="26"/>
      <c r="I112" s="26"/>
      <c r="J112" s="28">
        <f>ROUND(F112,3)</f>
        <v>2</v>
      </c>
      <c r="K112" s="31">
        <f>SUM(J112:J112)</f>
        <v>2</v>
      </c>
      <c r="L112" s="19"/>
      <c r="M112" s="19"/>
    </row>
    <row r="113" spans="1:15" ht="15.4" customHeight="1" thickBot="1" x14ac:dyDescent="0.25">
      <c r="A113" s="10" t="s">
        <v>330</v>
      </c>
      <c r="B113" s="5" t="s">
        <v>331</v>
      </c>
      <c r="C113" s="5" t="s">
        <v>332</v>
      </c>
      <c r="D113" s="46" t="s">
        <v>333</v>
      </c>
      <c r="E113" s="46"/>
      <c r="F113" s="46"/>
      <c r="G113" s="46"/>
      <c r="H113" s="46"/>
      <c r="I113" s="46"/>
      <c r="J113" s="46"/>
      <c r="K113" s="17">
        <f>SUM(K115:K115)</f>
        <v>2</v>
      </c>
      <c r="L113" s="18">
        <f>ROUND(57.62*(1+M2/100),2)</f>
        <v>59.35</v>
      </c>
      <c r="M113" s="18">
        <f>ROUND(K113*L113,2)</f>
        <v>118.7</v>
      </c>
    </row>
    <row r="114" spans="1:15" ht="15.2" customHeight="1" thickBot="1" x14ac:dyDescent="0.25">
      <c r="A114" s="19"/>
      <c r="B114" s="19"/>
      <c r="C114" s="19"/>
      <c r="D114" s="19"/>
      <c r="E114" s="20"/>
      <c r="F114" s="22" t="s">
        <v>334</v>
      </c>
      <c r="G114" s="22" t="s">
        <v>335</v>
      </c>
      <c r="H114" s="22" t="s">
        <v>336</v>
      </c>
      <c r="I114" s="22" t="s">
        <v>337</v>
      </c>
      <c r="J114" s="22" t="s">
        <v>338</v>
      </c>
      <c r="K114" s="22" t="s">
        <v>339</v>
      </c>
      <c r="L114" s="19"/>
      <c r="M114" s="19"/>
    </row>
    <row r="115" spans="1:15" ht="15.2" customHeight="1" thickBot="1" x14ac:dyDescent="0.25">
      <c r="A115" s="19"/>
      <c r="B115" s="19"/>
      <c r="C115" s="19"/>
      <c r="D115" s="23"/>
      <c r="E115" s="24" t="s">
        <v>340</v>
      </c>
      <c r="F115" s="25">
        <v>2</v>
      </c>
      <c r="G115" s="26"/>
      <c r="H115" s="26"/>
      <c r="I115" s="26"/>
      <c r="J115" s="28">
        <f>ROUND(F115,3)</f>
        <v>2</v>
      </c>
      <c r="K115" s="31">
        <f>SUM(J115:J115)</f>
        <v>2</v>
      </c>
      <c r="L115" s="19"/>
      <c r="M115" s="19"/>
    </row>
    <row r="116" spans="1:15" ht="15.4" customHeight="1" thickBot="1" x14ac:dyDescent="0.25">
      <c r="A116" s="32"/>
      <c r="B116" s="32"/>
      <c r="C116" s="32"/>
      <c r="D116" s="33" t="s">
        <v>341</v>
      </c>
      <c r="E116" s="34"/>
      <c r="F116" s="34"/>
      <c r="G116" s="34"/>
      <c r="H116" s="34"/>
      <c r="I116" s="34"/>
      <c r="J116" s="34"/>
      <c r="K116" s="34"/>
      <c r="L116" s="35">
        <f>M110+M113</f>
        <v>359.22</v>
      </c>
      <c r="M116" s="35">
        <f>ROUND(L116,2)</f>
        <v>359.22</v>
      </c>
      <c r="N116" s="53"/>
      <c r="O116" s="53"/>
    </row>
    <row r="117" spans="1:15" ht="15.4" customHeight="1" thickBot="1" x14ac:dyDescent="0.25">
      <c r="A117" s="36" t="s">
        <v>342</v>
      </c>
      <c r="B117" s="36" t="s">
        <v>343</v>
      </c>
      <c r="C117" s="37"/>
      <c r="D117" s="47" t="s">
        <v>344</v>
      </c>
      <c r="E117" s="47"/>
      <c r="F117" s="47"/>
      <c r="G117" s="47"/>
      <c r="H117" s="47"/>
      <c r="I117" s="47"/>
      <c r="J117" s="47"/>
      <c r="K117" s="37"/>
      <c r="L117" s="38">
        <f>L121</f>
        <v>550.97</v>
      </c>
      <c r="M117" s="38">
        <f>ROUND(L117,2)</f>
        <v>550.97</v>
      </c>
      <c r="N117" s="51"/>
      <c r="O117" s="51"/>
    </row>
    <row r="118" spans="1:15" ht="21.4" customHeight="1" thickBot="1" x14ac:dyDescent="0.25">
      <c r="A118" s="10" t="s">
        <v>345</v>
      </c>
      <c r="B118" s="5" t="s">
        <v>346</v>
      </c>
      <c r="C118" s="5" t="s">
        <v>347</v>
      </c>
      <c r="D118" s="46" t="s">
        <v>348</v>
      </c>
      <c r="E118" s="46"/>
      <c r="F118" s="46"/>
      <c r="G118" s="46"/>
      <c r="H118" s="46"/>
      <c r="I118" s="46"/>
      <c r="J118" s="46"/>
      <c r="K118" s="17">
        <f>SUM(K120:K120)</f>
        <v>1</v>
      </c>
      <c r="L118" s="18">
        <f>ROUND(534.922*(1+M2/100),2)</f>
        <v>550.97</v>
      </c>
      <c r="M118" s="18">
        <f>ROUND(K118*L118,2)</f>
        <v>550.97</v>
      </c>
    </row>
    <row r="119" spans="1:15" ht="15.2" customHeight="1" thickBot="1" x14ac:dyDescent="0.25">
      <c r="A119" s="19"/>
      <c r="B119" s="19"/>
      <c r="C119" s="19"/>
      <c r="D119" s="19"/>
      <c r="E119" s="20"/>
      <c r="F119" s="22" t="s">
        <v>349</v>
      </c>
      <c r="G119" s="22" t="s">
        <v>350</v>
      </c>
      <c r="H119" s="22" t="s">
        <v>351</v>
      </c>
      <c r="I119" s="22" t="s">
        <v>352</v>
      </c>
      <c r="J119" s="22" t="s">
        <v>353</v>
      </c>
      <c r="K119" s="22" t="s">
        <v>354</v>
      </c>
      <c r="L119" s="19"/>
      <c r="M119" s="19"/>
    </row>
    <row r="120" spans="1:15" ht="15.2" customHeight="1" thickBot="1" x14ac:dyDescent="0.25">
      <c r="A120" s="19"/>
      <c r="B120" s="19"/>
      <c r="C120" s="19"/>
      <c r="D120" s="23"/>
      <c r="E120" s="24"/>
      <c r="F120" s="25">
        <v>1</v>
      </c>
      <c r="G120" s="26"/>
      <c r="H120" s="26"/>
      <c r="I120" s="26"/>
      <c r="J120" s="28">
        <f>ROUND(F120,3)</f>
        <v>1</v>
      </c>
      <c r="K120" s="31">
        <f>SUM(J120:J120)</f>
        <v>1</v>
      </c>
      <c r="L120" s="19"/>
      <c r="M120" s="19"/>
    </row>
    <row r="121" spans="1:15" ht="15.4" customHeight="1" thickBot="1" x14ac:dyDescent="0.25">
      <c r="A121" s="32"/>
      <c r="B121" s="32"/>
      <c r="C121" s="32"/>
      <c r="D121" s="56" t="s">
        <v>355</v>
      </c>
      <c r="E121" s="34"/>
      <c r="F121" s="34"/>
      <c r="G121" s="34"/>
      <c r="H121" s="34"/>
      <c r="I121" s="34"/>
      <c r="J121" s="34"/>
      <c r="K121" s="34"/>
      <c r="L121" s="35">
        <f>M118</f>
        <v>550.97</v>
      </c>
      <c r="M121" s="35">
        <f>ROUND(L121,2)</f>
        <v>550.97</v>
      </c>
      <c r="N121" s="53"/>
      <c r="O121" s="53"/>
    </row>
    <row r="122" spans="1:15" ht="15.4" customHeight="1" thickBot="1" x14ac:dyDescent="0.25">
      <c r="A122" s="39"/>
      <c r="B122" s="39"/>
      <c r="C122" s="39"/>
      <c r="D122" s="40" t="s">
        <v>356</v>
      </c>
      <c r="E122" s="41"/>
      <c r="F122" s="41"/>
      <c r="G122" s="41"/>
      <c r="H122" s="41"/>
      <c r="I122" s="41"/>
      <c r="J122" s="41"/>
      <c r="K122" s="41"/>
      <c r="L122" s="42">
        <f>M88+M108+M116+M121</f>
        <v>25768.150000000005</v>
      </c>
      <c r="M122" s="42">
        <f>ROUND(L122,2)</f>
        <v>25768.15</v>
      </c>
      <c r="N122" s="51"/>
      <c r="O122" s="51"/>
    </row>
    <row r="124" spans="1:15" x14ac:dyDescent="0.2">
      <c r="D124" s="57" t="s">
        <v>359</v>
      </c>
      <c r="E124" s="57"/>
      <c r="F124" s="57"/>
      <c r="G124" s="57"/>
      <c r="H124" s="57"/>
      <c r="I124" s="57"/>
      <c r="J124" s="57"/>
      <c r="K124" s="57"/>
      <c r="L124" s="58">
        <v>3349.86</v>
      </c>
      <c r="M124" s="58"/>
      <c r="N124" s="58"/>
      <c r="O124" s="58"/>
    </row>
    <row r="125" spans="1:15" x14ac:dyDescent="0.2">
      <c r="D125" s="57" t="s">
        <v>360</v>
      </c>
      <c r="E125" s="57"/>
      <c r="F125" s="57"/>
      <c r="G125" s="57"/>
      <c r="H125" s="57"/>
      <c r="I125" s="57"/>
      <c r="J125" s="57"/>
      <c r="K125" s="57"/>
      <c r="L125" s="58">
        <v>1546.09</v>
      </c>
      <c r="M125" s="58"/>
      <c r="N125" s="58"/>
      <c r="O125" s="58"/>
    </row>
    <row r="126" spans="1:15" x14ac:dyDescent="0.2"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</row>
    <row r="127" spans="1:15" x14ac:dyDescent="0.2">
      <c r="D127" s="57" t="s">
        <v>361</v>
      </c>
      <c r="E127" s="57"/>
      <c r="F127" s="57"/>
      <c r="G127" s="57"/>
      <c r="H127" s="57"/>
      <c r="I127" s="57"/>
      <c r="J127" s="57"/>
      <c r="K127" s="57"/>
      <c r="L127" s="58">
        <f>SUM(L122:L125)</f>
        <v>30664.100000000006</v>
      </c>
      <c r="M127" s="58"/>
      <c r="N127" s="58"/>
      <c r="O127" s="58">
        <f>SUM(O122:O125)</f>
        <v>0</v>
      </c>
    </row>
    <row r="128" spans="1:15" x14ac:dyDescent="0.2">
      <c r="D128" s="57" t="s">
        <v>362</v>
      </c>
      <c r="E128" s="57"/>
      <c r="F128" s="57"/>
      <c r="G128" s="57"/>
      <c r="H128" s="57"/>
      <c r="I128" s="57"/>
      <c r="J128" s="57"/>
      <c r="K128" s="57"/>
      <c r="L128" s="58">
        <f>SUM(L127*21%)</f>
        <v>6439.4610000000011</v>
      </c>
      <c r="M128" s="58"/>
      <c r="N128" s="58"/>
      <c r="O128" s="58">
        <f>SUM(O127*21%)</f>
        <v>0</v>
      </c>
    </row>
    <row r="129" spans="4:15" x14ac:dyDescent="0.2"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</row>
    <row r="130" spans="4:15" x14ac:dyDescent="0.2">
      <c r="D130" s="57" t="s">
        <v>363</v>
      </c>
      <c r="E130" s="57"/>
      <c r="F130" s="57"/>
      <c r="G130" s="57"/>
      <c r="H130" s="57"/>
      <c r="I130" s="57"/>
      <c r="J130" s="57"/>
      <c r="K130" s="57"/>
      <c r="L130" s="58">
        <f>SUM(L127:L128)</f>
        <v>37103.561000000009</v>
      </c>
      <c r="M130" s="58"/>
      <c r="N130" s="58"/>
      <c r="O130" s="58">
        <f>SUM(O127:O128)</f>
        <v>0</v>
      </c>
    </row>
  </sheetData>
  <mergeCells count="36">
    <mergeCell ref="D118:J118"/>
    <mergeCell ref="D105:J105"/>
    <mergeCell ref="D109:J109"/>
    <mergeCell ref="D110:J110"/>
    <mergeCell ref="D113:J113"/>
    <mergeCell ref="D117:J117"/>
    <mergeCell ref="D90:J90"/>
    <mergeCell ref="D93:J93"/>
    <mergeCell ref="D96:J96"/>
    <mergeCell ref="D99:J99"/>
    <mergeCell ref="D102:J102"/>
    <mergeCell ref="D73:J73"/>
    <mergeCell ref="D77:J77"/>
    <mergeCell ref="D80:J80"/>
    <mergeCell ref="D85:J85"/>
    <mergeCell ref="D89:J89"/>
    <mergeCell ref="D55:J55"/>
    <mergeCell ref="D58:J58"/>
    <mergeCell ref="D63:J63"/>
    <mergeCell ref="D67:J67"/>
    <mergeCell ref="D70:J70"/>
    <mergeCell ref="D40:J40"/>
    <mergeCell ref="D43:J43"/>
    <mergeCell ref="D46:J46"/>
    <mergeCell ref="D49:J49"/>
    <mergeCell ref="D52:J52"/>
    <mergeCell ref="D11:J11"/>
    <mergeCell ref="D14:J14"/>
    <mergeCell ref="D17:J17"/>
    <mergeCell ref="D25:J25"/>
    <mergeCell ref="D32:J32"/>
    <mergeCell ref="B1:M1"/>
    <mergeCell ref="A2:C2"/>
    <mergeCell ref="D4:J4"/>
    <mergeCell ref="D5:J5"/>
    <mergeCell ref="D6:J6"/>
  </mergeCells>
  <pageMargins left="0.62007900000000005" right="0.472441" top="0.472441" bottom="0.4724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Óscar Ciuró Fortuny</cp:lastModifiedBy>
  <dcterms:modified xsi:type="dcterms:W3CDTF">2025-09-09T07:15:49Z</dcterms:modified>
</cp:coreProperties>
</file>