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Z:\SECRETARIA\Comun Secretaria\CONTRACTACIO\EXPEDIENTS\2025\X2025002614_OBRA RENATURALITZACIO PATIS\Annex PCAP\"/>
    </mc:Choice>
  </mc:AlternateContent>
  <xr:revisionPtr revIDLastSave="0" documentId="8_{76C77604-3CB7-44B6-8129-ED7ECE0B071F}" xr6:coauthVersionLast="47" xr6:coauthVersionMax="47" xr10:uidLastSave="{00000000-0000-0000-0000-000000000000}"/>
  <bookViews>
    <workbookView xWindow="-28920" yWindow="-120" windowWidth="29040" windowHeight="15720" xr2:uid="{00000000-000D-0000-FFFF-FFFF00000000}"/>
  </bookViews>
  <sheets>
    <sheet name="LOT 3 LLAR INFANTS PALAFOLLETS" sheetId="1" r:id="rId1"/>
  </sheets>
  <definedNames>
    <definedName name="_xlnm.Print_Titles" localSheetId="0">'LOT 3 LLAR INFANTS PALAFOLLETS'!$1:$4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8" i="1" l="1"/>
  <c r="J75" i="1"/>
  <c r="J72" i="1"/>
  <c r="G78" i="1"/>
  <c r="G75" i="1"/>
  <c r="G72" i="1"/>
  <c r="J79" i="1" l="1"/>
  <c r="J76" i="1"/>
  <c r="J73" i="1"/>
  <c r="G79" i="1"/>
  <c r="G76" i="1"/>
  <c r="G73" i="1"/>
  <c r="J69" i="1"/>
  <c r="J68" i="1"/>
  <c r="J64" i="1"/>
  <c r="J63" i="1"/>
  <c r="J62" i="1"/>
  <c r="J61" i="1"/>
  <c r="J60" i="1"/>
  <c r="J59" i="1"/>
  <c r="J50" i="1"/>
  <c r="J49" i="1"/>
  <c r="J48" i="1"/>
  <c r="J47" i="1"/>
  <c r="J46" i="1"/>
  <c r="J41" i="1"/>
  <c r="J40" i="1"/>
  <c r="J39" i="1"/>
  <c r="J38" i="1"/>
  <c r="J37" i="1"/>
  <c r="J36" i="1"/>
  <c r="J31" i="1"/>
  <c r="J30" i="1"/>
  <c r="J29" i="1"/>
  <c r="J28" i="1"/>
  <c r="J24" i="1"/>
  <c r="J23" i="1"/>
  <c r="J22" i="1"/>
  <c r="J21" i="1"/>
  <c r="J9" i="1"/>
  <c r="J42" i="1" l="1"/>
  <c r="J32" i="1"/>
  <c r="J65" i="1"/>
  <c r="J51" i="1"/>
  <c r="J70" i="1"/>
  <c r="G61" i="1" l="1"/>
  <c r="G60" i="1"/>
  <c r="G49" i="1"/>
  <c r="G48" i="1"/>
  <c r="G47" i="1"/>
  <c r="G69" i="1" l="1"/>
  <c r="J54" i="1"/>
  <c r="G54" i="1"/>
  <c r="G68" i="1" l="1"/>
  <c r="G70" i="1" s="1"/>
  <c r="G64" i="1"/>
  <c r="G63" i="1"/>
  <c r="G62" i="1"/>
  <c r="G59" i="1"/>
  <c r="J55" i="1"/>
  <c r="J56" i="1" s="1"/>
  <c r="G55" i="1"/>
  <c r="G56" i="1" s="1"/>
  <c r="G50" i="1"/>
  <c r="G46" i="1"/>
  <c r="G41" i="1"/>
  <c r="G40" i="1"/>
  <c r="G39" i="1"/>
  <c r="G38" i="1"/>
  <c r="G37" i="1"/>
  <c r="G36" i="1"/>
  <c r="G31" i="1"/>
  <c r="G30" i="1"/>
  <c r="G29" i="1"/>
  <c r="G28" i="1"/>
  <c r="G24" i="1"/>
  <c r="G23" i="1"/>
  <c r="G22" i="1"/>
  <c r="G21" i="1"/>
  <c r="J20" i="1"/>
  <c r="G20" i="1"/>
  <c r="J19" i="1"/>
  <c r="G19" i="1"/>
  <c r="J14" i="1"/>
  <c r="J15" i="1" s="1"/>
  <c r="G14" i="1"/>
  <c r="J25" i="1" l="1"/>
  <c r="G65" i="1"/>
  <c r="G51" i="1"/>
  <c r="G32" i="1"/>
  <c r="G42" i="1"/>
  <c r="G25" i="1"/>
  <c r="G15" i="1"/>
  <c r="J10" i="1" l="1"/>
  <c r="G10" i="1"/>
  <c r="G9" i="1"/>
  <c r="J11" i="1" l="1"/>
  <c r="J81" i="1"/>
  <c r="J83" i="1" s="1"/>
  <c r="G11" i="1"/>
  <c r="G81" i="1" s="1"/>
  <c r="J82" i="1" l="1"/>
  <c r="J84" i="1"/>
  <c r="J85" i="1" s="1"/>
  <c r="J86" i="1" s="1"/>
  <c r="G82" i="1"/>
  <c r="G83" i="1"/>
  <c r="G84" i="1" l="1"/>
  <c r="G85" i="1" s="1"/>
  <c r="G86" i="1" s="1"/>
</calcChain>
</file>

<file path=xl/sharedStrings.xml><?xml version="1.0" encoding="utf-8"?>
<sst xmlns="http://schemas.openxmlformats.org/spreadsheetml/2006/main" count="155" uniqueCount="123">
  <si>
    <t>Núm.</t>
  </si>
  <si>
    <t>1.01</t>
  </si>
  <si>
    <t>1.02</t>
  </si>
  <si>
    <t>TOTAL CAPÍTOL 01:</t>
  </si>
  <si>
    <t>2.01</t>
  </si>
  <si>
    <t>3.01</t>
  </si>
  <si>
    <t>4.01</t>
  </si>
  <si>
    <t>Unt</t>
  </si>
  <si>
    <t>Amid</t>
  </si>
  <si>
    <t>Preu</t>
  </si>
  <si>
    <t>Import</t>
  </si>
  <si>
    <t>Descripció</t>
  </si>
  <si>
    <t>m³</t>
  </si>
  <si>
    <t>TOTAL CAPÍTOL 04:</t>
  </si>
  <si>
    <t>5.01</t>
  </si>
  <si>
    <t>5.02</t>
  </si>
  <si>
    <t>Preu oferta</t>
  </si>
  <si>
    <t>Import oferta</t>
  </si>
  <si>
    <t>PRESSUPOST ADEQUACIÓ I RENATURALITZACIÓ DELS PATIS DE LES DUES ESCOLES PÚBLIQUES DE PRIMÀRIA I LA LLAR D'INFANTS MUNICIPAL</t>
  </si>
  <si>
    <t>CAPÍTOL 1: TREBALLS PREVIS</t>
  </si>
  <si>
    <t>TANCA D'OBRA
Tanca de vianants de ferro, de 1,10x2,50 m, color groc, amb barrots verticals muntats sobre bastidor de tub, amb dos peus metàl·lics, inclús placa per a publicitat.</t>
  </si>
  <si>
    <t>CAPÍTOL 2: ENDERROCS</t>
  </si>
  <si>
    <t>TOTAL CAPÍTOL 02:</t>
  </si>
  <si>
    <t>CAPÍTOL 3: MOVIMENT DE TERRES</t>
  </si>
  <si>
    <t>m</t>
  </si>
  <si>
    <t>3.01.01</t>
  </si>
  <si>
    <t>EXCAVACIONS</t>
  </si>
  <si>
    <t>3.01.02</t>
  </si>
  <si>
    <t>3.01.03</t>
  </si>
  <si>
    <t>EXCAVACIÓ DE POUS D'INFILTRACIÓ
Excavació de pous en terreny de trànsit compacte, de fins a 1,25 m de profunditat màxima, amb mitjans mecànics.</t>
  </si>
  <si>
    <t>3.01.04</t>
  </si>
  <si>
    <t>3.01.05</t>
  </si>
  <si>
    <t>3.01.06</t>
  </si>
  <si>
    <t>EXCAVACIÓ 
Excavació en terra tova, amb mitjans mecànics, i càrrega a camió. El preu no inclou el transport dels materials excavats.</t>
  </si>
  <si>
    <t>CÀRREGA DE TERRES
Càrrega de terres procedents d'excavacions, amb mitjans mecànics, sobre camió. El preu inclou el temps d'espera en obra durant les operacions de càrrega, però no inclou el transport.</t>
  </si>
  <si>
    <t>TRANSPORT DE TERRES
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màxima de 20 km. El preu inclou el temps d'espera en obra durant les operacions de càrrega, el viatge d'anada, la descàrrega i el viatge de tornada, però no inclou la càrrega en obra.</t>
  </si>
  <si>
    <t>TOTAL SUBCAPÍTOL 03.01:</t>
  </si>
  <si>
    <t>3.02</t>
  </si>
  <si>
    <t>3.02.01</t>
  </si>
  <si>
    <t>3.02.02</t>
  </si>
  <si>
    <t>3.02.03</t>
  </si>
  <si>
    <t>3.02.04</t>
  </si>
  <si>
    <t>REBLERT DE POUS D'INFILTRACIÓ
Pou d'infiltració, de 1,5 m de profunditat i 0,50 m de diàmetre exterior, amb grava filtrant sense classificar, embolicada en geotèxtil i compactació en tongades successives de 30 cm d'espessor màxim amb picó de guiat manual. El preu no inclou l'excavació.</t>
  </si>
  <si>
    <t>APORTACIÓ TERRA VEGETAL
Aportació de terra vegetal garbellada, subministrada al lloc en sacs big-bag amb camió grua i estesa amb mitjans manuals (pala, aixada i rasclet)  en capes de gruix uniforme i sense produir danys als arbres existents.</t>
  </si>
  <si>
    <t>u</t>
  </si>
  <si>
    <t>TOTAL SUBCAPÍTOL 03.02:</t>
  </si>
  <si>
    <t>CAPÍTOL 4: INSTAL·LACIONS</t>
  </si>
  <si>
    <t>XARXA DE REG</t>
  </si>
  <si>
    <t>4.01.01</t>
  </si>
  <si>
    <t>4.01.02</t>
  </si>
  <si>
    <t>4.01.03</t>
  </si>
  <si>
    <t>4.01.04</t>
  </si>
  <si>
    <t>4.01.05</t>
  </si>
  <si>
    <t>ESCOMESA A LA XARXA DE REG
Connexió de servei soterrada a la xarxa de reg de 2 m de longitud, formada per tub de polietilè PE 40, de 20 mm de diàmetre exterior, PN=10 atm i 2,8 mm de gruix i clau de tall allotjada en pericó prefabricada de polipropilè.</t>
  </si>
  <si>
    <t>SENSOR DE PLUJA
Sensor de pluja ajustable entre 3 i 25 mm, suport de muntatge d'alumini.</t>
  </si>
  <si>
    <t>ELECTROVÀLVULA
Electrovàlvula per a reg, cos de polipropilè reforçat amb fibra de vidre, connexions roscades, de 1" de diàmetre, alimentació del solenoide a 24 Vca, amb possibilitat d'apertura manual i sistema d'autoneteja, amb pericó de plàstic proveït de tapa.</t>
  </si>
  <si>
    <t>CAPÍTOL 5: JARDINERIA</t>
  </si>
  <si>
    <t>SUBMINISTRAMENT DE PLANTES</t>
  </si>
  <si>
    <t>5.01.01</t>
  </si>
  <si>
    <t>5.01.02</t>
  </si>
  <si>
    <t>TOTAL CAPÍTOL 05.01:</t>
  </si>
  <si>
    <t>5.02.01</t>
  </si>
  <si>
    <t>5.02.02</t>
  </si>
  <si>
    <t>TOTAL CAPÍTOL 05.02:</t>
  </si>
  <si>
    <t>ALTRES</t>
  </si>
  <si>
    <t>5.03</t>
  </si>
  <si>
    <t>5.03.01</t>
  </si>
  <si>
    <t>TUTOR D'ARBRE
Tutor doble d'arbre, realitzat mitjançant dues estaques, clavades verticalment en el fons del clot de plantació, subjectant al tronc de l'arbre cadascuna d'elles mitjançant un cinturó elàstic de goma, regulable, de 4 cm d'amplada, exercint la funció d'aspre per mantenir l'arbre dret durant el seu creixement.</t>
  </si>
  <si>
    <t>5.03.02</t>
  </si>
  <si>
    <t>m²</t>
  </si>
  <si>
    <t>5.03.03</t>
  </si>
  <si>
    <t>5.03.04</t>
  </si>
  <si>
    <t xml:space="preserve">PERIMETRE DE PROTECCIÓ PLANTACIÓ
Formació de protecció permanent de zona de plantació per mitjà de la col·locació d'estaques de fusta de pi tractada amb autoclau i corda de fibra de 25mm de gruix. </t>
  </si>
  <si>
    <t>6.01</t>
  </si>
  <si>
    <t>6.02</t>
  </si>
  <si>
    <t>TOTAL CAPÍTOL 06:</t>
  </si>
  <si>
    <t>CAPÍTOL GR.01: RESIDUS I ENDERROCS</t>
  </si>
  <si>
    <t>CAPÍTOL SS.01: SEGURETAT I SALUT</t>
  </si>
  <si>
    <t>CAPÍTOL PA.01: CONTROL DE QUALITAT I CERTIFICACIONS</t>
  </si>
  <si>
    <t>PLANTACIÓ D'ARBRE
Plantació d'arbre de 14 a 25 cm de perímetre de tronc a 1 m del terra, amb mitjans manuals, en terreny de trànsit, amb aportació d'un 25% de terra vegetal garbellada i fertilitzada, en clot de 100x100x60 cm  i primer reg; subministrament en contenidor. El preu no inclou l'arbre.</t>
  </si>
  <si>
    <t>TOTAL CAPÍTOL 05.03:</t>
  </si>
  <si>
    <t>SORRALL
Cobriment del terreny,realitzada mitjançant: estesa de sorra rentada, de granulometria compresa entre 0 i 3 mm, amb mitjans manuals, fins a formar una capa uniforme de 40 cm de gruix mínim.</t>
  </si>
  <si>
    <t>EXCAVACIÓ DE RASES D'INFILTRACIÓ
Excavació de rases de 40cm d'amplada i 60 cm de profunditat, amb mitjans mecànics.</t>
  </si>
  <si>
    <t>REBLIMENT I COMPACTACIONS</t>
  </si>
  <si>
    <t>CANONADA DE FORNIMENT I DISTRIBUCIÓ
Canonada de forniment i distribució d'aigua de reg, formada per tub de polietilè PE 40 de color negre amb bandes de color blau, de 32 mm de diàmetre exterior i 5,5 mm de gruix, PN=10 atm, enterrada.</t>
  </si>
  <si>
    <t xml:space="preserve">CANONADA DE REG PER DEGOTEIG
Canonada de reg per degoteig, formada per tub de polietilè, color marró, de 12 mm de diàmetre exterior, amb degoters autocompensables i autonetejables integrats, situats cada 30 cm. </t>
  </si>
  <si>
    <t>LOT 3. LLAR D'INFANTS PALAFOLLETS</t>
  </si>
  <si>
    <t xml:space="preserve">PROTECCIÓ ARBRAT
Protecció individual de tronc d'arbre de perímetre aproximat entre 95 i 125 cm, amb estructura de fustes lligades entre si amb filferro, de 2 m d'alçària mínima, col·locades sobre material amb funció d'enconxat, amb el desmuntatge inclòs.
La partida es certificarà per unitats realitzades. Inclou la part proporcional de mitjans auxiliars i materials complementaris per deixar la partida d'obra completament acabada. </t>
  </si>
  <si>
    <t>RETIRADA DE TANCA EXISTENT
Desmuntatge de tanca existent de fusta que divideix la zona de pati d'estiu i la zona de pati d'hivern. S'inclou la retirada i transport a abocador homologat.</t>
  </si>
  <si>
    <t>EXCAVACIÓ DE RASES PER A LA XARXA DE REG
Excavació de rases  de fins a 20 cm d'amplada i 50 cm de profunditat, amb mitjans mecànics i tapat manual d'aquesta. Inclou posterior tapat de la rasa amb les mateixes terres de la pròpia excavació.</t>
  </si>
  <si>
    <t>REBLERT DE RASES D'INFILTRACIÓ
Reblert de rasa d'infiltració, de 60 cm d'altura i 40 cm d'amplada, amb un pendent màxim del 3%, amb grava filtrant sense classificar, embolicada en geotèxtil i compactació en tongades successives de 20 cm d'espessor màxim amb picó de guiat manual. El preu no inclou l'excavació.</t>
  </si>
  <si>
    <t>PROGRAMADOR DE REG
Programador electrònic per a regatge automàtic, per a 4 estacions, amb 1 programa i 3 arrencades diàries del programa, alimentació per bateria de 9 V, amb capacitat per posar en funcionament diverses electrovàlvules simultàniament i col·locació mural en interior.</t>
  </si>
  <si>
    <t>4.01.06</t>
  </si>
  <si>
    <t>PLANTES ARBUSTIVES "ACCÉS PRINCIPAL"
Subministrament en contenidor de 5L de plantes arbustives en proporció equitativa de les següents espècies:
Santolina chamaecyrissus, Achilea millefolium, Salvia nemorosa, Lavandula angustifolia, Rosmarinus officinalis, Salvia officinalis, Melissa officinalis, Origanum vulgare, Tymus vulgaris</t>
  </si>
  <si>
    <t>PLANTES ENFILADISSES "ACCÉS PRINCIPAL"
Subministrament en contenidor de 10L de Gessamí de llet (Trachelospermum jasminoides - Rhynchospermum jasminoides)</t>
  </si>
  <si>
    <t>5.01.03</t>
  </si>
  <si>
    <t>PLANTES ARBUSTIVES "TANCA VEGETAL " 10L
Subministrament en contenidor de 10L de plantes arbustives com a cos de tanca.
Laurus nobilis</t>
  </si>
  <si>
    <t>5.01.04</t>
  </si>
  <si>
    <t>PLANTES ARBUSTIVES "TANCA VEGETAL " 5L
Subministrament en contenidor de 5L de Sàlvia de fulla petita (Salvia microphylla), Espígol (Lavandula angustifolia), Farigola
(Thymus vulgaris), Margarides grogues (Euryops pectinatus)</t>
  </si>
  <si>
    <t>ARBRE (ACER)
Auró blanc o similar segons indicacions de la Direcció Facultativa de 16 a 20 cm de diàmetre de tronc; subministrament en contenidor estàndard de 90L.</t>
  </si>
  <si>
    <t>5.01.05</t>
  </si>
  <si>
    <t>PLANTACIÓ</t>
  </si>
  <si>
    <t>PLANTACIÓ D'ARBUST O ENFILADISSA
Plantació d'arbust o enfiladissa, excavació de clot de plantació  amb mitjans manuals,  reblert del clot amb terra vegetal suministrada i primer reg.</t>
  </si>
  <si>
    <t>TANCAMENT NATURAL
Tancament d'escorça d'avet, qualitat extra, de 150 cm d'altura, teixit amb filferro galvanitzat, subjecte amb filferro galvanitzat sobre un suport existent.</t>
  </si>
  <si>
    <t>LIMITS ECO-TRAVESSES
Instal·lació de límits de l'espai tallats d'ecotravesses de fusta tractada en autoclau protecció classe IV, col·locats de cantell i soterrats parcialment, travessats amb varetes d'acer corrugades de ø10 mm, mínim 2 varetes per travessa. Dimensions 22x12 cm. Incloses les varetes ø10 mm de 50-60 cm de llarg. Talls i disposició dels trams segons plànols.</t>
  </si>
  <si>
    <t>ENCINTAT NATURAL
Formació de jardins de rocalla amb còdols naturals de riu  (15-30kg/u) i combinació d’arbustives i aromàtiques variades:
Conjunt 01 (arbust Marfull de 1,0-1,25 m d'altura, Euryops pectinatus de 0,5 – 0,75 m d’altura, i Rosmarnius officinalis 0,5 – 75 m d’altura.
Conjunt 02 (arbust Llentiscle de 1,0-1,25 m d'altura, Lavandula angustifolia de 0,5 – 0,75 m d’altura, i Salvia microphylla 0,5 – 75 m d’altura</t>
  </si>
  <si>
    <t>TENSORS TUTOR ENFILADISSA
Subministrament i instal·lació de tutors per planta enfiladissa fabricats per mitjà de substructurra formada per perfils metàl·lics d'acer secció T 35 mm,  tensors i cable d'acer inoxidable  i els seus ancoratges a formigó. S'inclouen tots els elements necessaris per a la seva correcta instal·lació. Veure documentació gràfica.</t>
  </si>
  <si>
    <t>CAPÍTOL 6: MOBILIARI EXTERIOR</t>
  </si>
  <si>
    <t>TAULA DE PICNIC
Suministrament I col·locació taula de pícnic de fusta tractada de sis places. Dimensions de 180cm de llarg, 164cm d'ample i 78,5cm d'alt. Construïda mitjançant taulons de pi silvestre de 8cm de gruix tractats per a classe d'ús IV. Inclou subministrament, daus de formigó, ancoratge i col·locació.</t>
  </si>
  <si>
    <t>TANCA DE FUSTA
Suministrament I col·locació de tanca de fusta de 1m d'alçada fabricada amb fusta de pi tractada per a classe d'ús IV.</t>
  </si>
  <si>
    <t>TOTAL CAPÍTOL GR.01:</t>
  </si>
  <si>
    <t>TOTAL CAPÍTOL SS.01:</t>
  </si>
  <si>
    <t>TOTAL CAPÍTOL PA.01:</t>
  </si>
  <si>
    <t>5.03.05</t>
  </si>
  <si>
    <t>5.03.06</t>
  </si>
  <si>
    <t>PRESSUPOST DE L’EXECUCIÓ MATERIAL LOT 3 (PEM)</t>
  </si>
  <si>
    <t>DESPESES GENERALS LOT 3 (13%)</t>
  </si>
  <si>
    <t>BENEFICI INDUSTRIAL LOT 3(6%)</t>
  </si>
  <si>
    <t>PRESSUPOST DE L´EXECUCIÓ PER CONTRACTE LOT 3 (PEC)</t>
  </si>
  <si>
    <t>IVA 21% LOT 3</t>
  </si>
  <si>
    <t>TOTAL CONTRACTE LOT 3</t>
  </si>
  <si>
    <t>PA</t>
  </si>
  <si>
    <t>ANNEX 4. JUSTIFICACIÓ DE L’OFERTA ECONÒMICA LOT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</si>
</sst>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9" x14ac:knownFonts="1">
    <font>
      <sz val="10"/>
      <color rgb="FF000000"/>
      <name val="Times New Roman"/>
      <charset val="204"/>
    </font>
    <font>
      <sz val="10"/>
      <color rgb="FF000000"/>
      <name val="Calibri"/>
      <family val="2"/>
      <scheme val="minor"/>
    </font>
    <font>
      <b/>
      <sz val="11"/>
      <name val="Calibri"/>
      <family val="2"/>
      <scheme val="minor"/>
    </font>
    <font>
      <sz val="10"/>
      <name val="Calibri"/>
      <family val="2"/>
      <scheme val="minor"/>
    </font>
    <font>
      <sz val="11"/>
      <name val="Calibri"/>
      <family val="2"/>
      <scheme val="minor"/>
    </font>
    <font>
      <b/>
      <sz val="10"/>
      <name val="Calibri"/>
      <family val="2"/>
      <scheme val="minor"/>
    </font>
    <font>
      <b/>
      <sz val="10"/>
      <color rgb="FF000000"/>
      <name val="Calibri"/>
      <family val="2"/>
      <scheme val="minor"/>
    </font>
    <font>
      <b/>
      <sz val="11"/>
      <color rgb="FF000000"/>
      <name val="Calibri"/>
      <family val="2"/>
      <scheme val="minor"/>
    </font>
    <font>
      <b/>
      <u/>
      <sz val="10"/>
      <name val="Calibri"/>
      <family val="2"/>
      <scheme val="minor"/>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1">
    <xf numFmtId="0" fontId="0" fillId="0" borderId="0"/>
  </cellStyleXfs>
  <cellXfs count="81">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3" fillId="0" borderId="0" xfId="0" applyFont="1" applyFill="1" applyBorder="1" applyAlignment="1">
      <alignment vertical="top" wrapText="1"/>
    </xf>
    <xf numFmtId="0" fontId="1" fillId="0" borderId="0" xfId="0" applyFont="1" applyFill="1" applyBorder="1" applyAlignment="1">
      <alignment vertical="center" wrapText="1"/>
    </xf>
    <xf numFmtId="0" fontId="3" fillId="0" borderId="0" xfId="0" applyFont="1" applyFill="1" applyBorder="1" applyAlignment="1">
      <alignment horizontal="left" vertical="top" wrapText="1"/>
    </xf>
    <xf numFmtId="0" fontId="1" fillId="0" borderId="0" xfId="0" applyFont="1" applyFill="1" applyBorder="1" applyAlignment="1">
      <alignment vertical="top" wrapText="1"/>
    </xf>
    <xf numFmtId="0" fontId="1" fillId="0" borderId="0" xfId="0" applyFont="1" applyFill="1" applyBorder="1" applyAlignment="1">
      <alignment horizontal="left" vertical="top" wrapText="1"/>
    </xf>
    <xf numFmtId="4" fontId="1" fillId="0" borderId="0" xfId="0" applyNumberFormat="1" applyFont="1" applyFill="1" applyBorder="1" applyAlignment="1">
      <alignment vertical="center" shrinkToFit="1"/>
    </xf>
    <xf numFmtId="0" fontId="1" fillId="0" borderId="0" xfId="0" applyFont="1" applyFill="1" applyBorder="1" applyAlignment="1">
      <alignment horizontal="left" wrapText="1"/>
    </xf>
    <xf numFmtId="0" fontId="1" fillId="0" borderId="0" xfId="0" applyFont="1" applyFill="1" applyBorder="1" applyAlignment="1">
      <alignment horizontal="left" vertical="center"/>
    </xf>
    <xf numFmtId="0" fontId="3" fillId="0" borderId="0" xfId="0" applyFont="1" applyFill="1" applyBorder="1" applyAlignment="1">
      <alignment vertical="top"/>
    </xf>
    <xf numFmtId="4" fontId="3" fillId="0" borderId="0" xfId="0" applyNumberFormat="1" applyFont="1" applyFill="1" applyBorder="1" applyAlignment="1">
      <alignment vertical="center"/>
    </xf>
    <xf numFmtId="4" fontId="3" fillId="0" borderId="0" xfId="0" applyNumberFormat="1" applyFont="1" applyFill="1" applyBorder="1" applyAlignment="1">
      <alignment horizontal="center" vertical="center" wrapText="1"/>
    </xf>
    <xf numFmtId="4" fontId="1" fillId="0" borderId="0" xfId="0" applyNumberFormat="1" applyFont="1" applyFill="1" applyBorder="1" applyAlignment="1">
      <alignment vertical="center" wrapText="1"/>
    </xf>
    <xf numFmtId="4" fontId="1" fillId="0" borderId="0" xfId="0" applyNumberFormat="1" applyFont="1" applyFill="1" applyBorder="1" applyAlignment="1">
      <alignment horizontal="left" vertical="center" wrapText="1"/>
    </xf>
    <xf numFmtId="4" fontId="1" fillId="0" borderId="0" xfId="0" applyNumberFormat="1" applyFont="1" applyFill="1" applyBorder="1" applyAlignment="1">
      <alignment horizontal="left" vertical="center"/>
    </xf>
    <xf numFmtId="0" fontId="3" fillId="0" borderId="0" xfId="0" applyFont="1" applyFill="1" applyBorder="1" applyAlignment="1">
      <alignment horizontal="right" vertical="center" wrapText="1"/>
    </xf>
    <xf numFmtId="4" fontId="3" fillId="0" borderId="0" xfId="0" applyNumberFormat="1" applyFont="1" applyFill="1" applyBorder="1" applyAlignment="1">
      <alignment vertical="center" wrapText="1"/>
    </xf>
    <xf numFmtId="0" fontId="5" fillId="0" borderId="0" xfId="0" applyFont="1" applyFill="1" applyBorder="1" applyAlignment="1">
      <alignment horizontal="right" vertical="center" wrapText="1"/>
    </xf>
    <xf numFmtId="4" fontId="6" fillId="0" borderId="0" xfId="0" applyNumberFormat="1" applyFont="1" applyFill="1" applyBorder="1" applyAlignment="1">
      <alignment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vertical="center" wrapText="1"/>
    </xf>
    <xf numFmtId="4" fontId="1" fillId="0" borderId="1" xfId="0" applyNumberFormat="1" applyFont="1" applyFill="1" applyBorder="1" applyAlignment="1">
      <alignment vertical="center" wrapText="1"/>
    </xf>
    <xf numFmtId="4" fontId="1" fillId="0" borderId="1" xfId="0" applyNumberFormat="1" applyFont="1" applyFill="1" applyBorder="1" applyAlignment="1">
      <alignment vertical="center" shrinkToFit="1"/>
    </xf>
    <xf numFmtId="0" fontId="1" fillId="0" borderId="1" xfId="0" applyFont="1" applyFill="1" applyBorder="1" applyAlignment="1">
      <alignment vertical="center" wrapText="1"/>
    </xf>
    <xf numFmtId="0" fontId="4" fillId="0" borderId="0" xfId="0" applyFont="1" applyFill="1" applyBorder="1" applyAlignment="1">
      <alignment horizontal="centerContinuous" vertical="top"/>
    </xf>
    <xf numFmtId="0" fontId="4" fillId="0" borderId="0" xfId="0" applyFont="1" applyFill="1" applyBorder="1" applyAlignment="1">
      <alignment horizontal="centerContinuous" vertical="center"/>
    </xf>
    <xf numFmtId="4" fontId="4" fillId="0" borderId="0" xfId="0" applyNumberFormat="1" applyFont="1" applyFill="1" applyBorder="1" applyAlignment="1">
      <alignment horizontal="centerContinuous" vertical="center"/>
    </xf>
    <xf numFmtId="0" fontId="7" fillId="0" borderId="0" xfId="0" applyFont="1" applyFill="1" applyBorder="1" applyAlignment="1">
      <alignment horizontal="left" vertical="center"/>
    </xf>
    <xf numFmtId="4" fontId="1" fillId="0" borderId="1" xfId="0" applyNumberFormat="1" applyFont="1" applyFill="1" applyBorder="1" applyAlignment="1" applyProtection="1">
      <alignment horizontal="right" vertical="center" shrinkToFit="1"/>
      <protection locked="0"/>
    </xf>
    <xf numFmtId="4" fontId="1" fillId="0" borderId="1" xfId="0" applyNumberFormat="1" applyFont="1" applyFill="1" applyBorder="1" applyAlignment="1" applyProtection="1">
      <alignment horizontal="right" vertical="center" wrapText="1"/>
      <protection locked="0"/>
    </xf>
    <xf numFmtId="4" fontId="1" fillId="0" borderId="0" xfId="0" applyNumberFormat="1" applyFont="1" applyFill="1" applyBorder="1" applyAlignment="1" applyProtection="1">
      <alignment horizontal="left" vertical="center" wrapText="1"/>
      <protection locked="0"/>
    </xf>
    <xf numFmtId="4" fontId="6" fillId="0" borderId="0" xfId="0" applyNumberFormat="1" applyFont="1" applyFill="1" applyBorder="1" applyAlignment="1" applyProtection="1">
      <alignment horizontal="left" vertical="center" wrapText="1"/>
      <protection locked="0"/>
    </xf>
    <xf numFmtId="4" fontId="1" fillId="0" borderId="1" xfId="0" applyNumberFormat="1" applyFont="1" applyFill="1" applyBorder="1" applyAlignment="1" applyProtection="1">
      <alignment vertical="center" wrapText="1"/>
      <protection locked="0"/>
    </xf>
    <xf numFmtId="4" fontId="3" fillId="0" borderId="0" xfId="0" applyNumberFormat="1" applyFont="1" applyFill="1" applyBorder="1" applyAlignment="1" applyProtection="1">
      <alignment vertical="center" wrapText="1"/>
      <protection locked="0"/>
    </xf>
    <xf numFmtId="0" fontId="2" fillId="0" borderId="0" xfId="0" applyFont="1" applyFill="1" applyBorder="1" applyAlignment="1">
      <alignment horizontal="centerContinuous" vertical="top" wrapText="1"/>
    </xf>
    <xf numFmtId="0" fontId="6" fillId="0" borderId="0" xfId="0" applyFont="1" applyFill="1" applyBorder="1" applyAlignment="1">
      <alignment horizontal="left" vertical="top"/>
    </xf>
    <xf numFmtId="0" fontId="5" fillId="0" borderId="0" xfId="0" applyFont="1" applyFill="1" applyBorder="1" applyAlignment="1">
      <alignment vertical="top"/>
    </xf>
    <xf numFmtId="0" fontId="5" fillId="0" borderId="0" xfId="0" applyFont="1" applyFill="1" applyBorder="1" applyAlignment="1">
      <alignment vertical="center"/>
    </xf>
    <xf numFmtId="4" fontId="5" fillId="0" borderId="0" xfId="0" applyNumberFormat="1" applyFont="1" applyFill="1" applyBorder="1" applyAlignment="1">
      <alignment vertical="center"/>
    </xf>
    <xf numFmtId="0" fontId="5" fillId="0" borderId="0" xfId="0" applyFont="1" applyFill="1" applyBorder="1" applyAlignment="1">
      <alignment vertical="center" wrapText="1"/>
    </xf>
    <xf numFmtId="164" fontId="1" fillId="0" borderId="1" xfId="0" applyNumberFormat="1" applyFont="1" applyFill="1" applyBorder="1" applyAlignment="1">
      <alignment horizontal="right" vertical="center" shrinkToFit="1"/>
    </xf>
    <xf numFmtId="164" fontId="1" fillId="0" borderId="0" xfId="0" applyNumberFormat="1" applyFont="1" applyFill="1" applyBorder="1" applyAlignment="1">
      <alignment horizontal="left" vertical="center"/>
    </xf>
    <xf numFmtId="164" fontId="4" fillId="0" borderId="0" xfId="0" applyNumberFormat="1" applyFont="1" applyFill="1" applyBorder="1" applyAlignment="1">
      <alignment horizontal="centerContinuous" vertical="center"/>
    </xf>
    <xf numFmtId="164" fontId="3" fillId="0" borderId="0" xfId="0" applyNumberFormat="1" applyFont="1" applyFill="1" applyBorder="1" applyAlignment="1">
      <alignment vertical="center"/>
    </xf>
    <xf numFmtId="164" fontId="5" fillId="0" borderId="0" xfId="0" applyNumberFormat="1" applyFont="1" applyFill="1" applyBorder="1" applyAlignment="1">
      <alignment vertical="center"/>
    </xf>
    <xf numFmtId="164" fontId="3" fillId="0" borderId="0" xfId="0" applyNumberFormat="1" applyFont="1" applyFill="1" applyBorder="1" applyAlignment="1">
      <alignment horizontal="center" vertical="center" wrapText="1"/>
    </xf>
    <xf numFmtId="164" fontId="1" fillId="0" borderId="0" xfId="0" applyNumberFormat="1" applyFont="1" applyFill="1" applyBorder="1" applyAlignment="1">
      <alignment horizontal="left" vertical="center" wrapText="1"/>
    </xf>
    <xf numFmtId="164" fontId="6" fillId="0" borderId="0" xfId="0" applyNumberFormat="1" applyFont="1" applyFill="1" applyBorder="1" applyAlignment="1">
      <alignment horizontal="left" vertical="center" wrapText="1"/>
    </xf>
    <xf numFmtId="164" fontId="1" fillId="0" borderId="1" xfId="0" applyNumberFormat="1" applyFont="1" applyFill="1" applyBorder="1" applyAlignment="1">
      <alignment vertical="center" wrapText="1"/>
    </xf>
    <xf numFmtId="164" fontId="3" fillId="0" borderId="0" xfId="0" applyNumberFormat="1" applyFont="1" applyFill="1" applyBorder="1" applyAlignment="1">
      <alignment vertical="center" wrapText="1"/>
    </xf>
    <xf numFmtId="164" fontId="1" fillId="0" borderId="1" xfId="0" applyNumberFormat="1" applyFont="1" applyFill="1" applyBorder="1" applyAlignment="1">
      <alignment horizontal="right" vertical="center" wrapText="1"/>
    </xf>
    <xf numFmtId="164" fontId="1" fillId="0" borderId="0" xfId="0" applyNumberFormat="1" applyFont="1" applyFill="1" applyBorder="1" applyAlignment="1">
      <alignment vertical="center" shrinkToFit="1"/>
    </xf>
    <xf numFmtId="164" fontId="6" fillId="0" borderId="0" xfId="0" applyNumberFormat="1" applyFont="1" applyFill="1" applyBorder="1" applyAlignment="1">
      <alignment horizontal="right" vertical="center" shrinkToFit="1"/>
    </xf>
    <xf numFmtId="164" fontId="6" fillId="0" borderId="0" xfId="0" applyNumberFormat="1" applyFont="1" applyFill="1" applyBorder="1" applyAlignment="1">
      <alignment vertical="center" shrinkToFit="1"/>
    </xf>
    <xf numFmtId="0" fontId="5" fillId="0" borderId="1"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0" xfId="0" applyFont="1" applyFill="1" applyBorder="1" applyAlignment="1">
      <alignment horizontal="right" vertical="center" wrapText="1"/>
    </xf>
    <xf numFmtId="164" fontId="6" fillId="0" borderId="0" xfId="0" applyNumberFormat="1" applyFont="1" applyFill="1" applyBorder="1" applyAlignment="1">
      <alignment horizontal="right" vertical="center" wrapText="1"/>
    </xf>
    <xf numFmtId="0" fontId="6" fillId="0" borderId="0" xfId="0" applyFont="1" applyFill="1" applyBorder="1" applyAlignment="1">
      <alignment vertical="center" wrapText="1"/>
    </xf>
    <xf numFmtId="0" fontId="8" fillId="0" borderId="0" xfId="0" applyFont="1" applyFill="1" applyBorder="1" applyAlignment="1">
      <alignment vertical="center" wrapText="1"/>
    </xf>
    <xf numFmtId="0" fontId="5" fillId="0" borderId="0" xfId="0" applyFont="1" applyFill="1" applyBorder="1" applyAlignment="1">
      <alignment horizontal="left" vertical="top" wrapText="1"/>
    </xf>
    <xf numFmtId="164" fontId="3" fillId="0" borderId="1" xfId="0" applyNumberFormat="1" applyFont="1" applyFill="1" applyBorder="1" applyAlignment="1">
      <alignment horizontal="right" vertical="center" shrinkToFit="1"/>
    </xf>
    <xf numFmtId="4" fontId="3" fillId="0" borderId="1" xfId="0" applyNumberFormat="1" applyFont="1" applyFill="1" applyBorder="1" applyAlignment="1">
      <alignment vertical="center" shrinkToFit="1"/>
    </xf>
    <xf numFmtId="0" fontId="3" fillId="0" borderId="0" xfId="0" applyFont="1" applyFill="1" applyBorder="1" applyAlignment="1">
      <alignment horizontal="left" vertical="top"/>
    </xf>
    <xf numFmtId="4" fontId="3" fillId="0" borderId="0" xfId="0" applyNumberFormat="1" applyFont="1" applyFill="1" applyBorder="1" applyAlignment="1" applyProtection="1">
      <alignment horizontal="right" vertical="center" shrinkToFit="1"/>
      <protection locked="0"/>
    </xf>
    <xf numFmtId="164" fontId="3" fillId="0" borderId="0" xfId="0" applyNumberFormat="1" applyFont="1" applyFill="1" applyBorder="1" applyAlignment="1">
      <alignment horizontal="left" vertical="center" wrapText="1"/>
    </xf>
    <xf numFmtId="164" fontId="3" fillId="0" borderId="0" xfId="0" applyNumberFormat="1" applyFont="1" applyFill="1" applyBorder="1" applyAlignment="1">
      <alignment horizontal="right" vertical="center" shrinkToFit="1"/>
    </xf>
    <xf numFmtId="4" fontId="3" fillId="0" borderId="0" xfId="0" applyNumberFormat="1" applyFont="1" applyFill="1" applyBorder="1" applyAlignment="1" applyProtection="1">
      <alignment horizontal="left" vertical="center" wrapText="1"/>
      <protection locked="0"/>
    </xf>
    <xf numFmtId="4" fontId="3" fillId="0" borderId="0" xfId="0" applyNumberFormat="1" applyFont="1" applyFill="1" applyBorder="1" applyAlignment="1">
      <alignment vertical="center" shrinkToFit="1"/>
    </xf>
    <xf numFmtId="4" fontId="3"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4" fontId="3" fillId="0" borderId="1" xfId="0" applyNumberFormat="1" applyFont="1" applyFill="1" applyBorder="1" applyAlignment="1" applyProtection="1">
      <alignment vertical="center" wrapText="1"/>
      <protection locked="0"/>
    </xf>
    <xf numFmtId="164" fontId="1" fillId="0" borderId="0" xfId="0" applyNumberFormat="1" applyFont="1" applyAlignment="1">
      <alignment vertical="center" shrinkToFit="1"/>
    </xf>
    <xf numFmtId="164" fontId="6" fillId="0" borderId="0" xfId="0" applyNumberFormat="1" applyFont="1" applyAlignment="1">
      <alignment vertical="center" shrinkToFit="1"/>
    </xf>
    <xf numFmtId="0" fontId="1" fillId="0" borderId="1" xfId="0" applyFont="1" applyFill="1" applyBorder="1" applyAlignment="1">
      <alignment horizontal="left" vertical="top" wrapText="1"/>
    </xf>
    <xf numFmtId="0" fontId="6" fillId="0" borderId="1"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86"/>
  <sheetViews>
    <sheetView tabSelected="1" topLeftCell="A63" zoomScaleNormal="100" zoomScaleSheetLayoutView="100" workbookViewId="0">
      <selection activeCell="D88" sqref="D88"/>
    </sheetView>
  </sheetViews>
  <sheetFormatPr baseColWidth="10" defaultColWidth="9.33203125" defaultRowHeight="12.75" x14ac:dyDescent="0.2"/>
  <cols>
    <col min="1" max="1" width="1.83203125" style="1" customWidth="1"/>
    <col min="2" max="2" width="8.5" style="1" customWidth="1"/>
    <col min="3" max="3" width="4.5" style="1" customWidth="1"/>
    <col min="4" max="4" width="62.83203125" style="13" customWidth="1"/>
    <col min="5" max="5" width="9.1640625" style="19" bestFit="1" customWidth="1"/>
    <col min="6" max="6" width="10.83203125" style="46" bestFit="1" customWidth="1"/>
    <col min="7" max="7" width="11.5" style="46" bestFit="1" customWidth="1"/>
    <col min="8" max="8" width="1" style="1" customWidth="1"/>
    <col min="9" max="9" width="9.1640625" style="19" bestFit="1" customWidth="1"/>
    <col min="10" max="10" width="13.5" style="46" bestFit="1" customWidth="1"/>
    <col min="11" max="16384" width="9.33203125" style="1"/>
  </cols>
  <sheetData>
    <row r="1" spans="2:10" ht="15" x14ac:dyDescent="0.2">
      <c r="D1" s="32" t="s">
        <v>122</v>
      </c>
    </row>
    <row r="2" spans="2:10" ht="6" customHeight="1" x14ac:dyDescent="0.2"/>
    <row r="3" spans="2:10" ht="30" x14ac:dyDescent="0.2">
      <c r="B3" s="39" t="s">
        <v>18</v>
      </c>
      <c r="C3" s="29"/>
      <c r="D3" s="30"/>
      <c r="E3" s="31"/>
      <c r="F3" s="47"/>
      <c r="G3" s="47"/>
      <c r="H3" s="3"/>
      <c r="I3" s="31"/>
      <c r="J3" s="47"/>
    </row>
    <row r="4" spans="2:10" ht="5.0999999999999996" customHeight="1" x14ac:dyDescent="0.2">
      <c r="B4" s="14"/>
      <c r="C4" s="14"/>
      <c r="D4" s="2"/>
      <c r="E4" s="15"/>
      <c r="F4" s="48"/>
      <c r="G4" s="48"/>
      <c r="H4" s="3"/>
      <c r="I4" s="15"/>
      <c r="J4" s="48"/>
    </row>
    <row r="5" spans="2:10" s="40" customFormat="1" ht="15" x14ac:dyDescent="0.2">
      <c r="B5" s="32" t="s">
        <v>86</v>
      </c>
      <c r="C5" s="41"/>
      <c r="D5" s="42"/>
      <c r="E5" s="43"/>
      <c r="F5" s="49"/>
      <c r="G5" s="49"/>
      <c r="H5" s="44"/>
      <c r="I5" s="43"/>
      <c r="J5" s="49"/>
    </row>
    <row r="6" spans="2:10" ht="5.0999999999999996" customHeight="1" x14ac:dyDescent="0.2">
      <c r="B6" s="14"/>
      <c r="C6" s="14"/>
      <c r="D6" s="2"/>
      <c r="E6" s="15"/>
      <c r="F6" s="48"/>
      <c r="G6" s="48"/>
      <c r="H6" s="3"/>
      <c r="I6" s="15"/>
      <c r="J6" s="48"/>
    </row>
    <row r="7" spans="2:10" ht="25.5" x14ac:dyDescent="0.2">
      <c r="B7" s="4" t="s">
        <v>0</v>
      </c>
      <c r="C7" s="4" t="s">
        <v>7</v>
      </c>
      <c r="D7" s="4" t="s">
        <v>11</v>
      </c>
      <c r="E7" s="16" t="s">
        <v>8</v>
      </c>
      <c r="F7" s="50" t="s">
        <v>9</v>
      </c>
      <c r="G7" s="50" t="s">
        <v>10</v>
      </c>
      <c r="H7" s="5"/>
      <c r="I7" s="16" t="s">
        <v>16</v>
      </c>
      <c r="J7" s="50" t="s">
        <v>17</v>
      </c>
    </row>
    <row r="8" spans="2:10" x14ac:dyDescent="0.2">
      <c r="B8" s="10"/>
      <c r="C8" s="10"/>
      <c r="D8" s="64" t="s">
        <v>19</v>
      </c>
      <c r="E8" s="17"/>
      <c r="F8" s="51"/>
      <c r="G8" s="51"/>
      <c r="H8" s="5"/>
      <c r="I8" s="18"/>
      <c r="J8" s="51"/>
    </row>
    <row r="9" spans="2:10" ht="102" x14ac:dyDescent="0.2">
      <c r="B9" s="24" t="s">
        <v>1</v>
      </c>
      <c r="C9" s="24" t="s">
        <v>44</v>
      </c>
      <c r="D9" s="25" t="s">
        <v>87</v>
      </c>
      <c r="E9" s="27">
        <v>3</v>
      </c>
      <c r="F9" s="45">
        <v>70.977999999999994</v>
      </c>
      <c r="G9" s="45">
        <f>ROUND(E9*F9,2)</f>
        <v>212.93</v>
      </c>
      <c r="H9" s="10"/>
      <c r="I9" s="33"/>
      <c r="J9" s="45" t="str">
        <f>IF(ISNUMBER(I9),ROUND(E9*I9,2),"")</f>
        <v/>
      </c>
    </row>
    <row r="10" spans="2:10" ht="51" x14ac:dyDescent="0.2">
      <c r="B10" s="24" t="s">
        <v>2</v>
      </c>
      <c r="C10" s="24" t="s">
        <v>44</v>
      </c>
      <c r="D10" s="25" t="s">
        <v>20</v>
      </c>
      <c r="E10" s="27">
        <v>15</v>
      </c>
      <c r="F10" s="45">
        <v>34.56</v>
      </c>
      <c r="G10" s="45">
        <f t="shared" ref="G10" si="0">ROUND(E10*F10,2)</f>
        <v>518.4</v>
      </c>
      <c r="H10" s="10"/>
      <c r="I10" s="33"/>
      <c r="J10" s="45" t="str">
        <f t="shared" ref="J10" si="1">IF(ISNUMBER(I10),ROUND(E10*I10,2),"")</f>
        <v/>
      </c>
    </row>
    <row r="11" spans="2:10" x14ac:dyDescent="0.2">
      <c r="B11" s="10"/>
      <c r="C11" s="10"/>
      <c r="D11" s="22" t="s">
        <v>3</v>
      </c>
      <c r="E11" s="17"/>
      <c r="F11" s="51"/>
      <c r="G11" s="57">
        <f>ROUND(SUM(G9:G10),2)</f>
        <v>731.33</v>
      </c>
      <c r="H11" s="12"/>
      <c r="I11" s="35"/>
      <c r="J11" s="57" t="str">
        <f>IF(SUM(J9:J10)=0,"",SUM(J9:J10))</f>
        <v/>
      </c>
    </row>
    <row r="12" spans="2:10" x14ac:dyDescent="0.2">
      <c r="B12" s="10"/>
      <c r="C12" s="10"/>
      <c r="D12" s="22"/>
      <c r="E12" s="17"/>
      <c r="F12" s="51"/>
      <c r="G12" s="57"/>
      <c r="H12" s="12"/>
      <c r="I12" s="35"/>
      <c r="J12" s="57"/>
    </row>
    <row r="13" spans="2:10" x14ac:dyDescent="0.2">
      <c r="B13" s="10"/>
      <c r="C13" s="10"/>
      <c r="D13" s="64" t="s">
        <v>21</v>
      </c>
      <c r="E13" s="17"/>
      <c r="F13" s="51"/>
      <c r="G13" s="51"/>
      <c r="H13" s="5"/>
      <c r="I13" s="18"/>
      <c r="J13" s="51"/>
    </row>
    <row r="14" spans="2:10" ht="51" x14ac:dyDescent="0.2">
      <c r="B14" s="24" t="s">
        <v>4</v>
      </c>
      <c r="C14" s="24" t="s">
        <v>44</v>
      </c>
      <c r="D14" s="25" t="s">
        <v>88</v>
      </c>
      <c r="E14" s="26">
        <v>1</v>
      </c>
      <c r="F14" s="45">
        <v>228</v>
      </c>
      <c r="G14" s="45">
        <f t="shared" ref="G14" si="2">ROUND(E14*F14,2)</f>
        <v>228</v>
      </c>
      <c r="H14" s="10"/>
      <c r="I14" s="34"/>
      <c r="J14" s="45" t="str">
        <f t="shared" ref="J14" si="3">IF(ISNUMBER(I14),ROUND(E14*I14,2),"")</f>
        <v/>
      </c>
    </row>
    <row r="15" spans="2:10" x14ac:dyDescent="0.2">
      <c r="B15" s="10"/>
      <c r="C15" s="10"/>
      <c r="D15" s="22" t="s">
        <v>22</v>
      </c>
      <c r="E15" s="17"/>
      <c r="F15" s="51"/>
      <c r="G15" s="57">
        <f>ROUND(SUM(G14:G14),2)</f>
        <v>228</v>
      </c>
      <c r="H15" s="12"/>
      <c r="I15" s="35"/>
      <c r="J15" s="57" t="str">
        <f>IF(SUM(J14)=0,"",SUM(J14))</f>
        <v/>
      </c>
    </row>
    <row r="16" spans="2:10" x14ac:dyDescent="0.2">
      <c r="B16" s="9"/>
      <c r="C16" s="9"/>
      <c r="D16" s="7"/>
      <c r="E16" s="18"/>
      <c r="F16" s="51"/>
      <c r="G16" s="51"/>
      <c r="H16" s="10"/>
      <c r="I16" s="35"/>
      <c r="J16" s="51"/>
    </row>
    <row r="17" spans="2:10" x14ac:dyDescent="0.2">
      <c r="B17" s="10"/>
      <c r="C17" s="10"/>
      <c r="D17" s="64" t="s">
        <v>23</v>
      </c>
      <c r="E17" s="17"/>
      <c r="F17" s="51"/>
      <c r="G17" s="51"/>
      <c r="I17" s="35"/>
      <c r="J17" s="51"/>
    </row>
    <row r="18" spans="2:10" x14ac:dyDescent="0.2">
      <c r="B18" s="59" t="s">
        <v>5</v>
      </c>
      <c r="C18" s="60"/>
      <c r="D18" s="44" t="s">
        <v>26</v>
      </c>
      <c r="E18" s="17"/>
      <c r="F18" s="51"/>
      <c r="G18" s="51"/>
      <c r="I18" s="35"/>
      <c r="J18" s="51"/>
    </row>
    <row r="19" spans="2:10" ht="63.75" x14ac:dyDescent="0.2">
      <c r="B19" s="24" t="s">
        <v>25</v>
      </c>
      <c r="C19" s="24" t="s">
        <v>24</v>
      </c>
      <c r="D19" s="25" t="s">
        <v>89</v>
      </c>
      <c r="E19" s="27">
        <v>25</v>
      </c>
      <c r="F19" s="45">
        <v>13.21</v>
      </c>
      <c r="G19" s="45">
        <f t="shared" ref="G19:G24" si="4">ROUND(E19*F19,2)</f>
        <v>330.25</v>
      </c>
      <c r="I19" s="33"/>
      <c r="J19" s="45" t="str">
        <f t="shared" ref="J19:J24" si="5">IF(ISNUMBER(I19),ROUND(E19*I19,2),"")</f>
        <v/>
      </c>
    </row>
    <row r="20" spans="2:10" ht="38.25" x14ac:dyDescent="0.2">
      <c r="B20" s="24" t="s">
        <v>27</v>
      </c>
      <c r="C20" s="24" t="s">
        <v>24</v>
      </c>
      <c r="D20" s="25" t="s">
        <v>82</v>
      </c>
      <c r="E20" s="27">
        <v>8</v>
      </c>
      <c r="F20" s="45">
        <v>28.681999999999999</v>
      </c>
      <c r="G20" s="45">
        <f t="shared" si="4"/>
        <v>229.46</v>
      </c>
      <c r="I20" s="33"/>
      <c r="J20" s="45" t="str">
        <f t="shared" si="5"/>
        <v/>
      </c>
    </row>
    <row r="21" spans="2:10" ht="38.25" x14ac:dyDescent="0.2">
      <c r="B21" s="24" t="s">
        <v>28</v>
      </c>
      <c r="C21" s="24" t="s">
        <v>12</v>
      </c>
      <c r="D21" s="25" t="s">
        <v>29</v>
      </c>
      <c r="E21" s="27">
        <v>1.6</v>
      </c>
      <c r="F21" s="45">
        <v>19.920000000000002</v>
      </c>
      <c r="G21" s="45">
        <f t="shared" si="4"/>
        <v>31.87</v>
      </c>
      <c r="I21" s="34"/>
      <c r="J21" s="45" t="str">
        <f t="shared" si="5"/>
        <v/>
      </c>
    </row>
    <row r="22" spans="2:10" s="68" customFormat="1" ht="38.25" x14ac:dyDescent="0.2">
      <c r="B22" s="24" t="s">
        <v>30</v>
      </c>
      <c r="C22" s="24" t="s">
        <v>12</v>
      </c>
      <c r="D22" s="25" t="s">
        <v>33</v>
      </c>
      <c r="E22" s="67">
        <v>35.409999999999997</v>
      </c>
      <c r="F22" s="66">
        <v>13.210599999999999</v>
      </c>
      <c r="G22" s="66">
        <f t="shared" si="4"/>
        <v>467.79</v>
      </c>
      <c r="I22" s="34"/>
      <c r="J22" s="45" t="str">
        <f t="shared" si="5"/>
        <v/>
      </c>
    </row>
    <row r="23" spans="2:10" ht="51" x14ac:dyDescent="0.2">
      <c r="B23" s="24" t="s">
        <v>31</v>
      </c>
      <c r="C23" s="24" t="s">
        <v>12</v>
      </c>
      <c r="D23" s="25" t="s">
        <v>34</v>
      </c>
      <c r="E23" s="27">
        <v>37.65</v>
      </c>
      <c r="F23" s="45">
        <v>6.5566000000000004</v>
      </c>
      <c r="G23" s="66">
        <f t="shared" si="4"/>
        <v>246.86</v>
      </c>
      <c r="I23" s="34"/>
      <c r="J23" s="45" t="str">
        <f t="shared" si="5"/>
        <v/>
      </c>
    </row>
    <row r="24" spans="2:10" ht="114.75" x14ac:dyDescent="0.2">
      <c r="B24" s="24" t="s">
        <v>32</v>
      </c>
      <c r="C24" s="24" t="s">
        <v>12</v>
      </c>
      <c r="D24" s="25" t="s">
        <v>35</v>
      </c>
      <c r="E24" s="27">
        <v>37.65</v>
      </c>
      <c r="F24" s="45">
        <v>12.066599999999999</v>
      </c>
      <c r="G24" s="45">
        <f t="shared" si="4"/>
        <v>454.31</v>
      </c>
      <c r="I24" s="34"/>
      <c r="J24" s="45" t="str">
        <f t="shared" si="5"/>
        <v/>
      </c>
    </row>
    <row r="25" spans="2:10" x14ac:dyDescent="0.2">
      <c r="B25" s="10"/>
      <c r="C25" s="10"/>
      <c r="D25" s="22" t="s">
        <v>36</v>
      </c>
      <c r="E25" s="23"/>
      <c r="F25" s="52"/>
      <c r="G25" s="57">
        <f>SUM(G19:G24)</f>
        <v>1760.54</v>
      </c>
      <c r="I25" s="36"/>
      <c r="J25" s="57" t="str">
        <f>IF(SUM(J19:J24)=0,"",SUM(J19:J24))</f>
        <v/>
      </c>
    </row>
    <row r="26" spans="2:10" x14ac:dyDescent="0.2">
      <c r="B26" s="10"/>
      <c r="C26" s="10"/>
      <c r="D26" s="22"/>
      <c r="E26" s="23"/>
      <c r="F26" s="52"/>
      <c r="G26" s="57"/>
      <c r="I26" s="36"/>
      <c r="J26" s="57"/>
    </row>
    <row r="27" spans="2:10" s="40" customFormat="1" x14ac:dyDescent="0.2">
      <c r="B27" s="59" t="s">
        <v>37</v>
      </c>
      <c r="C27" s="60"/>
      <c r="D27" s="44" t="s">
        <v>83</v>
      </c>
      <c r="E27" s="23"/>
      <c r="F27" s="52"/>
      <c r="G27" s="52"/>
      <c r="I27" s="36"/>
      <c r="J27" s="52"/>
    </row>
    <row r="28" spans="2:10" ht="76.5" x14ac:dyDescent="0.2">
      <c r="B28" s="24" t="s">
        <v>38</v>
      </c>
      <c r="C28" s="24" t="s">
        <v>24</v>
      </c>
      <c r="D28" s="25" t="s">
        <v>90</v>
      </c>
      <c r="E28" s="27">
        <v>8</v>
      </c>
      <c r="F28" s="45">
        <v>18.739999999999998</v>
      </c>
      <c r="G28" s="45">
        <f t="shared" ref="G28:G31" si="6">ROUND(E28*F28,2)</f>
        <v>149.91999999999999</v>
      </c>
      <c r="I28" s="33"/>
      <c r="J28" s="45" t="str">
        <f t="shared" ref="J28:J31" si="7">IF(ISNUMBER(I28),ROUND(E28*I28,2),"")</f>
        <v/>
      </c>
    </row>
    <row r="29" spans="2:10" ht="76.5" x14ac:dyDescent="0.2">
      <c r="B29" s="24" t="s">
        <v>39</v>
      </c>
      <c r="C29" s="24" t="s">
        <v>44</v>
      </c>
      <c r="D29" s="25" t="s">
        <v>42</v>
      </c>
      <c r="E29" s="27">
        <v>2</v>
      </c>
      <c r="F29" s="45">
        <v>42.68</v>
      </c>
      <c r="G29" s="45">
        <f t="shared" si="6"/>
        <v>85.36</v>
      </c>
      <c r="I29" s="34"/>
      <c r="J29" s="45" t="str">
        <f t="shared" si="7"/>
        <v/>
      </c>
    </row>
    <row r="30" spans="2:10" ht="63.75" x14ac:dyDescent="0.2">
      <c r="B30" s="24" t="s">
        <v>40</v>
      </c>
      <c r="C30" s="24" t="s">
        <v>12</v>
      </c>
      <c r="D30" s="25" t="s">
        <v>43</v>
      </c>
      <c r="E30" s="27">
        <v>8.83</v>
      </c>
      <c r="F30" s="45">
        <v>100.17</v>
      </c>
      <c r="G30" s="45">
        <f t="shared" si="6"/>
        <v>884.5</v>
      </c>
      <c r="I30" s="34"/>
      <c r="J30" s="45" t="str">
        <f t="shared" si="7"/>
        <v/>
      </c>
    </row>
    <row r="31" spans="2:10" ht="50.25" customHeight="1" x14ac:dyDescent="0.2">
      <c r="B31" s="24" t="s">
        <v>41</v>
      </c>
      <c r="C31" s="24" t="s">
        <v>12</v>
      </c>
      <c r="D31" s="25" t="s">
        <v>81</v>
      </c>
      <c r="E31" s="27">
        <v>26.58</v>
      </c>
      <c r="F31" s="45">
        <v>183.97739999999999</v>
      </c>
      <c r="G31" s="45">
        <f t="shared" si="6"/>
        <v>4890.12</v>
      </c>
      <c r="I31" s="34"/>
      <c r="J31" s="45" t="str">
        <f t="shared" si="7"/>
        <v/>
      </c>
    </row>
    <row r="32" spans="2:10" x14ac:dyDescent="0.2">
      <c r="B32" s="10"/>
      <c r="C32" s="10"/>
      <c r="D32" s="22" t="s">
        <v>45</v>
      </c>
      <c r="E32" s="23"/>
      <c r="F32" s="52"/>
      <c r="G32" s="57">
        <f>SUM(G28:G31)</f>
        <v>6009.9</v>
      </c>
      <c r="I32" s="36"/>
      <c r="J32" s="57" t="str">
        <f>IF(SUM(J28:J31)=0,"",SUM(J28:J31))</f>
        <v/>
      </c>
    </row>
    <row r="33" spans="2:10" s="68" customFormat="1" x14ac:dyDescent="0.2">
      <c r="B33" s="8"/>
      <c r="C33" s="8"/>
      <c r="D33" s="3"/>
      <c r="E33" s="21"/>
      <c r="F33" s="70"/>
      <c r="G33" s="71"/>
      <c r="I33" s="72"/>
      <c r="J33" s="71"/>
    </row>
    <row r="34" spans="2:10" s="68" customFormat="1" x14ac:dyDescent="0.2">
      <c r="B34" s="65"/>
      <c r="C34" s="65"/>
      <c r="D34" s="64" t="s">
        <v>46</v>
      </c>
      <c r="E34" s="73"/>
      <c r="F34" s="71"/>
      <c r="G34" s="71"/>
      <c r="I34" s="69"/>
      <c r="J34" s="71"/>
    </row>
    <row r="35" spans="2:10" s="68" customFormat="1" x14ac:dyDescent="0.2">
      <c r="B35" s="59" t="s">
        <v>6</v>
      </c>
      <c r="C35" s="65"/>
      <c r="D35" s="44" t="s">
        <v>47</v>
      </c>
      <c r="E35" s="21"/>
      <c r="F35" s="70"/>
      <c r="G35" s="70"/>
      <c r="I35" s="72"/>
      <c r="J35" s="70"/>
    </row>
    <row r="36" spans="2:10" s="68" customFormat="1" ht="63.75" x14ac:dyDescent="0.2">
      <c r="B36" s="24" t="s">
        <v>48</v>
      </c>
      <c r="C36" s="24" t="s">
        <v>44</v>
      </c>
      <c r="D36" s="25" t="s">
        <v>53</v>
      </c>
      <c r="E36" s="74">
        <v>1</v>
      </c>
      <c r="F36" s="75">
        <v>371.2</v>
      </c>
      <c r="G36" s="66">
        <f t="shared" ref="G36:G41" si="8">ROUND(E36*F36,2)</f>
        <v>371.2</v>
      </c>
      <c r="I36" s="76"/>
      <c r="J36" s="45" t="str">
        <f t="shared" ref="J36:J41" si="9">IF(ISNUMBER(I36),ROUND(E36*I36,2),"")</f>
        <v/>
      </c>
    </row>
    <row r="37" spans="2:10" ht="63.75" x14ac:dyDescent="0.2">
      <c r="B37" s="24" t="s">
        <v>49</v>
      </c>
      <c r="C37" s="24" t="s">
        <v>24</v>
      </c>
      <c r="D37" s="28" t="s">
        <v>84</v>
      </c>
      <c r="E37" s="26">
        <v>25</v>
      </c>
      <c r="F37" s="53">
        <v>10.039999999999999</v>
      </c>
      <c r="G37" s="45">
        <f t="shared" si="8"/>
        <v>251</v>
      </c>
      <c r="I37" s="37"/>
      <c r="J37" s="45" t="str">
        <f t="shared" si="9"/>
        <v/>
      </c>
    </row>
    <row r="38" spans="2:10" ht="57.75" customHeight="1" x14ac:dyDescent="0.2">
      <c r="B38" s="24" t="s">
        <v>50</v>
      </c>
      <c r="C38" s="24" t="s">
        <v>24</v>
      </c>
      <c r="D38" s="28" t="s">
        <v>85</v>
      </c>
      <c r="E38" s="26">
        <v>42.23</v>
      </c>
      <c r="F38" s="53">
        <v>3.57</v>
      </c>
      <c r="G38" s="45">
        <f t="shared" si="8"/>
        <v>150.76</v>
      </c>
      <c r="I38" s="37"/>
      <c r="J38" s="45" t="str">
        <f t="shared" si="9"/>
        <v/>
      </c>
    </row>
    <row r="39" spans="2:10" ht="63.75" x14ac:dyDescent="0.2">
      <c r="B39" s="24" t="s">
        <v>51</v>
      </c>
      <c r="C39" s="24" t="s">
        <v>44</v>
      </c>
      <c r="D39" s="28" t="s">
        <v>55</v>
      </c>
      <c r="E39" s="26">
        <v>2</v>
      </c>
      <c r="F39" s="53">
        <v>126.99</v>
      </c>
      <c r="G39" s="45">
        <f t="shared" si="8"/>
        <v>253.98</v>
      </c>
      <c r="I39" s="37"/>
      <c r="J39" s="45" t="str">
        <f t="shared" si="9"/>
        <v/>
      </c>
    </row>
    <row r="40" spans="2:10" ht="76.5" x14ac:dyDescent="0.2">
      <c r="B40" s="24" t="s">
        <v>52</v>
      </c>
      <c r="C40" s="24" t="s">
        <v>44</v>
      </c>
      <c r="D40" s="28" t="s">
        <v>91</v>
      </c>
      <c r="E40" s="26">
        <v>2</v>
      </c>
      <c r="F40" s="53">
        <v>199.51</v>
      </c>
      <c r="G40" s="45">
        <f t="shared" si="8"/>
        <v>399.02</v>
      </c>
      <c r="I40" s="37"/>
      <c r="J40" s="45" t="str">
        <f t="shared" si="9"/>
        <v/>
      </c>
    </row>
    <row r="41" spans="2:10" ht="38.25" x14ac:dyDescent="0.2">
      <c r="B41" s="24" t="s">
        <v>92</v>
      </c>
      <c r="C41" s="24" t="s">
        <v>44</v>
      </c>
      <c r="D41" s="28" t="s">
        <v>54</v>
      </c>
      <c r="E41" s="26">
        <v>2</v>
      </c>
      <c r="F41" s="53">
        <v>41.93</v>
      </c>
      <c r="G41" s="45">
        <f t="shared" si="8"/>
        <v>83.86</v>
      </c>
      <c r="I41" s="37"/>
      <c r="J41" s="45" t="str">
        <f t="shared" si="9"/>
        <v/>
      </c>
    </row>
    <row r="42" spans="2:10" x14ac:dyDescent="0.2">
      <c r="B42" s="10"/>
      <c r="C42" s="10"/>
      <c r="D42" s="22" t="s">
        <v>13</v>
      </c>
      <c r="E42" s="23"/>
      <c r="F42" s="52"/>
      <c r="G42" s="57">
        <f>SUM(G36:G41)</f>
        <v>1509.82</v>
      </c>
      <c r="I42" s="36"/>
      <c r="J42" s="57" t="str">
        <f>IF(SUM(J36:J41)=0,"",SUM(J36:J41))</f>
        <v/>
      </c>
    </row>
    <row r="43" spans="2:10" x14ac:dyDescent="0.2">
      <c r="B43" s="10"/>
      <c r="C43" s="10"/>
      <c r="D43" s="7"/>
      <c r="E43" s="17"/>
      <c r="F43" s="51"/>
      <c r="G43" s="51"/>
      <c r="I43" s="35"/>
      <c r="J43" s="51"/>
    </row>
    <row r="44" spans="2:10" x14ac:dyDescent="0.2">
      <c r="B44" s="60"/>
      <c r="C44" s="60"/>
      <c r="D44" s="63" t="s">
        <v>56</v>
      </c>
      <c r="E44" s="17"/>
      <c r="F44" s="51"/>
      <c r="G44" s="51"/>
      <c r="I44" s="35"/>
      <c r="J44" s="51"/>
    </row>
    <row r="45" spans="2:10" x14ac:dyDescent="0.2">
      <c r="B45" s="59" t="s">
        <v>14</v>
      </c>
      <c r="C45" s="60"/>
      <c r="D45" s="44" t="s">
        <v>57</v>
      </c>
      <c r="E45" s="17"/>
      <c r="F45" s="51"/>
      <c r="G45" s="51"/>
      <c r="I45" s="35"/>
      <c r="J45" s="51"/>
    </row>
    <row r="46" spans="2:10" ht="81.75" customHeight="1" x14ac:dyDescent="0.2">
      <c r="B46" s="24" t="s">
        <v>58</v>
      </c>
      <c r="C46" s="24" t="s">
        <v>44</v>
      </c>
      <c r="D46" s="25" t="s">
        <v>93</v>
      </c>
      <c r="E46" s="27">
        <v>36</v>
      </c>
      <c r="F46" s="45">
        <v>9.18</v>
      </c>
      <c r="G46" s="45">
        <f t="shared" ref="G46:G50" si="10">ROUND(E46*F46,2)</f>
        <v>330.48</v>
      </c>
      <c r="I46" s="33"/>
      <c r="J46" s="45" t="str">
        <f t="shared" ref="J46:J50" si="11">IF(ISNUMBER(I46),ROUND(E46*I46,2),"")</f>
        <v/>
      </c>
    </row>
    <row r="47" spans="2:10" ht="38.25" x14ac:dyDescent="0.2">
      <c r="B47" s="24" t="s">
        <v>59</v>
      </c>
      <c r="C47" s="24" t="s">
        <v>44</v>
      </c>
      <c r="D47" s="25" t="s">
        <v>94</v>
      </c>
      <c r="E47" s="27">
        <v>5</v>
      </c>
      <c r="F47" s="45">
        <v>37.69</v>
      </c>
      <c r="G47" s="45">
        <f t="shared" ref="G47" si="12">ROUND(E47*F47,2)</f>
        <v>188.45</v>
      </c>
      <c r="I47" s="33"/>
      <c r="J47" s="45" t="str">
        <f t="shared" si="11"/>
        <v/>
      </c>
    </row>
    <row r="48" spans="2:10" ht="51" x14ac:dyDescent="0.2">
      <c r="B48" s="24" t="s">
        <v>95</v>
      </c>
      <c r="C48" s="24" t="s">
        <v>44</v>
      </c>
      <c r="D48" s="25" t="s">
        <v>96</v>
      </c>
      <c r="E48" s="27">
        <v>41</v>
      </c>
      <c r="F48" s="45">
        <v>18.87</v>
      </c>
      <c r="G48" s="45">
        <f t="shared" ref="G48" si="13">ROUND(E48*F48,2)</f>
        <v>773.67</v>
      </c>
      <c r="I48" s="33"/>
      <c r="J48" s="45" t="str">
        <f t="shared" si="11"/>
        <v/>
      </c>
    </row>
    <row r="49" spans="2:10" ht="51" x14ac:dyDescent="0.2">
      <c r="B49" s="24" t="s">
        <v>97</v>
      </c>
      <c r="C49" s="24" t="s">
        <v>44</v>
      </c>
      <c r="D49" s="25" t="s">
        <v>98</v>
      </c>
      <c r="E49" s="27">
        <v>61</v>
      </c>
      <c r="F49" s="45">
        <v>9.18</v>
      </c>
      <c r="G49" s="45">
        <f t="shared" ref="G49" si="14">ROUND(E49*F49,2)</f>
        <v>559.98</v>
      </c>
      <c r="I49" s="33"/>
      <c r="J49" s="45" t="str">
        <f t="shared" si="11"/>
        <v/>
      </c>
    </row>
    <row r="50" spans="2:10" ht="51" x14ac:dyDescent="0.2">
      <c r="B50" s="24" t="s">
        <v>100</v>
      </c>
      <c r="C50" s="24" t="s">
        <v>44</v>
      </c>
      <c r="D50" s="25" t="s">
        <v>99</v>
      </c>
      <c r="E50" s="27">
        <v>1</v>
      </c>
      <c r="F50" s="45">
        <v>121.72</v>
      </c>
      <c r="G50" s="45">
        <f t="shared" si="10"/>
        <v>121.72</v>
      </c>
      <c r="I50" s="33"/>
      <c r="J50" s="45" t="str">
        <f t="shared" si="11"/>
        <v/>
      </c>
    </row>
    <row r="51" spans="2:10" x14ac:dyDescent="0.2">
      <c r="B51" s="6"/>
      <c r="C51" s="6"/>
      <c r="D51" s="22" t="s">
        <v>60</v>
      </c>
      <c r="E51" s="21"/>
      <c r="F51" s="54"/>
      <c r="G51" s="57">
        <f>SUM(G46:G50)</f>
        <v>1974.3</v>
      </c>
      <c r="I51" s="38"/>
      <c r="J51" s="57" t="str">
        <f>IF(SUM(J46:J50)=0,"",SUM(J46:J50))</f>
        <v/>
      </c>
    </row>
    <row r="52" spans="2:10" x14ac:dyDescent="0.2">
      <c r="B52" s="6"/>
      <c r="C52" s="6"/>
      <c r="D52" s="22"/>
      <c r="E52" s="21"/>
      <c r="F52" s="54"/>
      <c r="G52" s="57"/>
      <c r="I52" s="38"/>
      <c r="J52" s="57"/>
    </row>
    <row r="53" spans="2:10" x14ac:dyDescent="0.2">
      <c r="B53" s="59" t="s">
        <v>15</v>
      </c>
      <c r="C53" s="60"/>
      <c r="D53" s="44" t="s">
        <v>101</v>
      </c>
      <c r="E53" s="17"/>
      <c r="F53" s="51"/>
      <c r="G53" s="51"/>
      <c r="I53" s="35"/>
      <c r="J53" s="51"/>
    </row>
    <row r="54" spans="2:10" ht="76.5" x14ac:dyDescent="0.2">
      <c r="B54" s="24" t="s">
        <v>61</v>
      </c>
      <c r="C54" s="24" t="s">
        <v>44</v>
      </c>
      <c r="D54" s="25" t="s">
        <v>79</v>
      </c>
      <c r="E54" s="27">
        <v>1</v>
      </c>
      <c r="F54" s="45">
        <v>30.77</v>
      </c>
      <c r="G54" s="45">
        <f t="shared" ref="G54" si="15">ROUND(E54*F54,2)</f>
        <v>30.77</v>
      </c>
      <c r="I54" s="33"/>
      <c r="J54" s="45" t="str">
        <f t="shared" ref="J54" si="16">IF(ISNUMBER(I54),ROUND(E54*I54,2),"")</f>
        <v/>
      </c>
    </row>
    <row r="55" spans="2:10" ht="51" x14ac:dyDescent="0.2">
      <c r="B55" s="24" t="s">
        <v>62</v>
      </c>
      <c r="C55" s="24" t="s">
        <v>44</v>
      </c>
      <c r="D55" s="25" t="s">
        <v>102</v>
      </c>
      <c r="E55" s="27">
        <v>143</v>
      </c>
      <c r="F55" s="45">
        <v>7.66</v>
      </c>
      <c r="G55" s="45">
        <f>ROUND(E55*F55,2)</f>
        <v>1095.3800000000001</v>
      </c>
      <c r="I55" s="33"/>
      <c r="J55" s="45" t="str">
        <f>IF(ISNUMBER(I55),ROUND(E55*I55,2),"")</f>
        <v/>
      </c>
    </row>
    <row r="56" spans="2:10" x14ac:dyDescent="0.2">
      <c r="B56" s="6"/>
      <c r="C56" s="6"/>
      <c r="D56" s="22" t="s">
        <v>63</v>
      </c>
      <c r="E56" s="21"/>
      <c r="F56" s="54"/>
      <c r="G56" s="57">
        <f>SUM(G54:G55)</f>
        <v>1126.1500000000001</v>
      </c>
      <c r="I56" s="38"/>
      <c r="J56" s="57" t="str">
        <f>IF(SUM(J54:J55)=0,"",SUM(J54:J55))</f>
        <v/>
      </c>
    </row>
    <row r="57" spans="2:10" x14ac:dyDescent="0.2">
      <c r="B57" s="6"/>
      <c r="C57" s="6"/>
      <c r="D57" s="3"/>
      <c r="E57" s="21"/>
      <c r="F57" s="54"/>
      <c r="G57" s="54"/>
      <c r="I57" s="38"/>
      <c r="J57" s="54"/>
    </row>
    <row r="58" spans="2:10" x14ac:dyDescent="0.2">
      <c r="B58" s="59" t="s">
        <v>65</v>
      </c>
      <c r="C58" s="10"/>
      <c r="D58" s="44" t="s">
        <v>64</v>
      </c>
      <c r="E58" s="17"/>
      <c r="F58" s="51"/>
      <c r="G58" s="51"/>
      <c r="I58" s="35"/>
      <c r="J58" s="51"/>
    </row>
    <row r="59" spans="2:10" ht="76.5" x14ac:dyDescent="0.2">
      <c r="B59" s="24" t="s">
        <v>66</v>
      </c>
      <c r="C59" s="24" t="s">
        <v>44</v>
      </c>
      <c r="D59" s="25" t="s">
        <v>67</v>
      </c>
      <c r="E59" s="74">
        <v>1</v>
      </c>
      <c r="F59" s="75">
        <v>23.31</v>
      </c>
      <c r="G59" s="45">
        <f t="shared" ref="G59:G64" si="17">ROUND(E59*F59,2)</f>
        <v>23.31</v>
      </c>
      <c r="I59" s="34"/>
      <c r="J59" s="45" t="str">
        <f t="shared" ref="J59:J63" si="18">IF(ISNUMBER(I59),ROUND(E59*I59,2),"")</f>
        <v/>
      </c>
    </row>
    <row r="60" spans="2:10" ht="51" x14ac:dyDescent="0.2">
      <c r="B60" s="24" t="s">
        <v>68</v>
      </c>
      <c r="C60" s="24" t="s">
        <v>69</v>
      </c>
      <c r="D60" s="25" t="s">
        <v>103</v>
      </c>
      <c r="E60" s="74">
        <v>49</v>
      </c>
      <c r="F60" s="75">
        <v>22.07</v>
      </c>
      <c r="G60" s="45">
        <f t="shared" ref="G60" si="19">ROUND(E60*F60,2)</f>
        <v>1081.43</v>
      </c>
      <c r="I60" s="34"/>
      <c r="J60" s="45" t="str">
        <f t="shared" si="18"/>
        <v/>
      </c>
    </row>
    <row r="61" spans="2:10" ht="89.25" x14ac:dyDescent="0.2">
      <c r="B61" s="24" t="s">
        <v>70</v>
      </c>
      <c r="C61" s="24" t="s">
        <v>24</v>
      </c>
      <c r="D61" s="25" t="s">
        <v>104</v>
      </c>
      <c r="E61" s="74">
        <v>39</v>
      </c>
      <c r="F61" s="75">
        <v>39.36</v>
      </c>
      <c r="G61" s="45">
        <f t="shared" ref="G61" si="20">ROUND(E61*F61,2)</f>
        <v>1535.04</v>
      </c>
      <c r="I61" s="34"/>
      <c r="J61" s="45" t="str">
        <f t="shared" si="18"/>
        <v/>
      </c>
    </row>
    <row r="62" spans="2:10" ht="51" x14ac:dyDescent="0.2">
      <c r="B62" s="24" t="s">
        <v>71</v>
      </c>
      <c r="C62" s="24" t="s">
        <v>24</v>
      </c>
      <c r="D62" s="25" t="s">
        <v>72</v>
      </c>
      <c r="E62" s="74">
        <v>75.73</v>
      </c>
      <c r="F62" s="75">
        <v>18.5</v>
      </c>
      <c r="G62" s="45">
        <f t="shared" si="17"/>
        <v>1401.01</v>
      </c>
      <c r="I62" s="34"/>
      <c r="J62" s="45" t="str">
        <f t="shared" si="18"/>
        <v/>
      </c>
    </row>
    <row r="63" spans="2:10" ht="114.75" x14ac:dyDescent="0.2">
      <c r="B63" s="24" t="s">
        <v>113</v>
      </c>
      <c r="C63" s="24" t="s">
        <v>69</v>
      </c>
      <c r="D63" s="25" t="s">
        <v>105</v>
      </c>
      <c r="E63" s="74">
        <v>15.15</v>
      </c>
      <c r="F63" s="75">
        <v>55.718000000000004</v>
      </c>
      <c r="G63" s="45">
        <f t="shared" si="17"/>
        <v>844.13</v>
      </c>
      <c r="I63" s="34"/>
      <c r="J63" s="45" t="str">
        <f t="shared" si="18"/>
        <v/>
      </c>
    </row>
    <row r="64" spans="2:10" ht="82.5" customHeight="1" x14ac:dyDescent="0.2">
      <c r="B64" s="24" t="s">
        <v>114</v>
      </c>
      <c r="C64" s="24" t="s">
        <v>44</v>
      </c>
      <c r="D64" s="25" t="s">
        <v>106</v>
      </c>
      <c r="E64" s="74">
        <v>5</v>
      </c>
      <c r="F64" s="75">
        <v>92.09</v>
      </c>
      <c r="G64" s="45">
        <f t="shared" si="17"/>
        <v>460.45</v>
      </c>
      <c r="I64" s="34"/>
      <c r="J64" s="45" t="str">
        <f>IF(ISNUMBER(I64),ROUND(E64*I64,2),"")</f>
        <v/>
      </c>
    </row>
    <row r="65" spans="2:10" x14ac:dyDescent="0.2">
      <c r="B65" s="6"/>
      <c r="C65" s="6"/>
      <c r="D65" s="22" t="s">
        <v>80</v>
      </c>
      <c r="E65" s="21"/>
      <c r="F65" s="54"/>
      <c r="G65" s="57">
        <f>SUM(G59:G64)</f>
        <v>5345.37</v>
      </c>
      <c r="I65" s="21"/>
      <c r="J65" s="57" t="str">
        <f>IF(SUM(J59:J64)=0,"",SUM(J59:J64))</f>
        <v/>
      </c>
    </row>
    <row r="66" spans="2:10" x14ac:dyDescent="0.2">
      <c r="B66" s="6"/>
      <c r="C66" s="6"/>
      <c r="D66" s="3"/>
      <c r="E66" s="21"/>
      <c r="F66" s="54"/>
      <c r="G66" s="54"/>
      <c r="I66" s="38"/>
      <c r="J66" s="54"/>
    </row>
    <row r="67" spans="2:10" x14ac:dyDescent="0.2">
      <c r="B67" s="10"/>
      <c r="C67" s="10"/>
      <c r="D67" s="63" t="s">
        <v>107</v>
      </c>
      <c r="E67" s="17"/>
      <c r="F67" s="51"/>
      <c r="G67" s="51"/>
      <c r="I67" s="35"/>
      <c r="J67" s="51"/>
    </row>
    <row r="68" spans="2:10" ht="76.5" x14ac:dyDescent="0.2">
      <c r="B68" s="24" t="s">
        <v>73</v>
      </c>
      <c r="C68" s="24" t="s">
        <v>44</v>
      </c>
      <c r="D68" s="25" t="s">
        <v>108</v>
      </c>
      <c r="E68" s="26">
        <v>1</v>
      </c>
      <c r="F68" s="55">
        <v>448.53</v>
      </c>
      <c r="G68" s="45">
        <f t="shared" ref="G68" si="21">ROUND(E68*F68,2)</f>
        <v>448.53</v>
      </c>
      <c r="I68" s="34"/>
      <c r="J68" s="45" t="str">
        <f t="shared" ref="J68:J69" si="22">IF(ISNUMBER(I68),ROUND(E68*I68,2),"")</f>
        <v/>
      </c>
    </row>
    <row r="69" spans="2:10" ht="38.25" x14ac:dyDescent="0.2">
      <c r="B69" s="24" t="s">
        <v>74</v>
      </c>
      <c r="C69" s="24" t="s">
        <v>24</v>
      </c>
      <c r="D69" s="25" t="s">
        <v>109</v>
      </c>
      <c r="E69" s="26">
        <v>3</v>
      </c>
      <c r="F69" s="55">
        <v>87.78</v>
      </c>
      <c r="G69" s="45">
        <f t="shared" ref="G69" si="23">ROUND(E69*F69,2)</f>
        <v>263.33999999999997</v>
      </c>
      <c r="I69" s="34"/>
      <c r="J69" s="45" t="str">
        <f t="shared" si="22"/>
        <v/>
      </c>
    </row>
    <row r="70" spans="2:10" x14ac:dyDescent="0.2">
      <c r="B70" s="6"/>
      <c r="C70" s="6"/>
      <c r="D70" s="22" t="s">
        <v>75</v>
      </c>
      <c r="E70" s="21"/>
      <c r="F70" s="54"/>
      <c r="G70" s="57">
        <f>SUM(G68:G69)</f>
        <v>711.86999999999989</v>
      </c>
      <c r="I70" s="21"/>
      <c r="J70" s="57" t="str">
        <f>IF(SUM(J68:J69)=0,"",SUM(J68:J69))</f>
        <v/>
      </c>
    </row>
    <row r="71" spans="2:10" x14ac:dyDescent="0.2">
      <c r="B71" s="6"/>
      <c r="C71" s="6"/>
      <c r="D71" s="3"/>
      <c r="E71" s="21"/>
      <c r="F71" s="54"/>
      <c r="G71" s="54"/>
      <c r="I71" s="21"/>
      <c r="J71" s="54"/>
    </row>
    <row r="72" spans="2:10" x14ac:dyDescent="0.2">
      <c r="B72" s="79"/>
      <c r="C72" s="79" t="s">
        <v>121</v>
      </c>
      <c r="D72" s="80" t="s">
        <v>76</v>
      </c>
      <c r="E72" s="26">
        <v>1</v>
      </c>
      <c r="F72" s="55">
        <v>193.98</v>
      </c>
      <c r="G72" s="45">
        <f t="shared" ref="G72" si="24">ROUND(E72*F72,2)</f>
        <v>193.98</v>
      </c>
      <c r="I72" s="34"/>
      <c r="J72" s="45" t="str">
        <f t="shared" ref="J72" si="25">IF(ISNUMBER(I72),ROUND(E72*I72,2),"")</f>
        <v/>
      </c>
    </row>
    <row r="73" spans="2:10" x14ac:dyDescent="0.2">
      <c r="B73" s="10"/>
      <c r="C73" s="10"/>
      <c r="D73" s="61" t="s">
        <v>110</v>
      </c>
      <c r="E73" s="17"/>
      <c r="F73" s="51"/>
      <c r="G73" s="62">
        <f>SUM(G72)</f>
        <v>193.98</v>
      </c>
      <c r="I73" s="35"/>
      <c r="J73" s="57" t="str">
        <f>IF(SUM(J72)=0,"",SUM(J72))</f>
        <v/>
      </c>
    </row>
    <row r="74" spans="2:10" x14ac:dyDescent="0.2">
      <c r="B74" s="10"/>
      <c r="C74" s="10"/>
      <c r="D74" s="61"/>
      <c r="E74" s="17"/>
      <c r="F74" s="51"/>
      <c r="G74" s="62"/>
      <c r="I74" s="35"/>
      <c r="J74" s="51"/>
    </row>
    <row r="75" spans="2:10" x14ac:dyDescent="0.2">
      <c r="B75" s="79"/>
      <c r="C75" s="79" t="s">
        <v>121</v>
      </c>
      <c r="D75" s="80" t="s">
        <v>77</v>
      </c>
      <c r="E75" s="26">
        <v>1</v>
      </c>
      <c r="F75" s="55">
        <v>290.95999999999998</v>
      </c>
      <c r="G75" s="45">
        <f t="shared" ref="G75" si="26">ROUND(E75*F75,2)</f>
        <v>290.95999999999998</v>
      </c>
      <c r="I75" s="34"/>
      <c r="J75" s="45" t="str">
        <f t="shared" ref="J75" si="27">IF(ISNUMBER(I75),ROUND(E75*I75,2),"")</f>
        <v/>
      </c>
    </row>
    <row r="76" spans="2:10" x14ac:dyDescent="0.2">
      <c r="B76" s="10"/>
      <c r="C76" s="10"/>
      <c r="D76" s="61" t="s">
        <v>111</v>
      </c>
      <c r="E76" s="17"/>
      <c r="F76" s="1"/>
      <c r="G76" s="62">
        <f>SUM(G75)</f>
        <v>290.95999999999998</v>
      </c>
      <c r="I76" s="35"/>
      <c r="J76" s="57" t="str">
        <f>IF(SUM(J75)=0,"",SUM(J75))</f>
        <v/>
      </c>
    </row>
    <row r="77" spans="2:10" x14ac:dyDescent="0.2">
      <c r="B77" s="10"/>
      <c r="C77" s="10"/>
      <c r="D77" s="61"/>
      <c r="E77" s="17"/>
      <c r="F77" s="51"/>
      <c r="G77" s="62"/>
      <c r="I77" s="35"/>
      <c r="J77" s="51"/>
    </row>
    <row r="78" spans="2:10" x14ac:dyDescent="0.2">
      <c r="B78" s="79"/>
      <c r="C78" s="79" t="s">
        <v>121</v>
      </c>
      <c r="D78" s="80" t="s">
        <v>78</v>
      </c>
      <c r="E78" s="26">
        <v>1</v>
      </c>
      <c r="F78" s="55">
        <v>969.86</v>
      </c>
      <c r="G78" s="45">
        <f t="shared" ref="G78" si="28">ROUND(E78*F78,2)</f>
        <v>969.86</v>
      </c>
      <c r="I78" s="34"/>
      <c r="J78" s="45" t="str">
        <f t="shared" ref="J78" si="29">IF(ISNUMBER(I78),ROUND(E78*I78,2),"")</f>
        <v/>
      </c>
    </row>
    <row r="79" spans="2:10" x14ac:dyDescent="0.2">
      <c r="B79" s="10"/>
      <c r="C79" s="10"/>
      <c r="D79" s="61" t="s">
        <v>112</v>
      </c>
      <c r="E79" s="17"/>
      <c r="F79" s="51"/>
      <c r="G79" s="62">
        <f>SUM(G78)</f>
        <v>969.86</v>
      </c>
      <c r="I79" s="35"/>
      <c r="J79" s="57" t="str">
        <f>IF(SUM(J78)=0,"",SUM(J78))</f>
        <v/>
      </c>
    </row>
    <row r="80" spans="2:10" x14ac:dyDescent="0.2">
      <c r="B80" s="10"/>
      <c r="C80" s="10"/>
      <c r="D80" s="7"/>
      <c r="E80" s="17"/>
      <c r="F80" s="51"/>
      <c r="G80" s="51"/>
      <c r="I80" s="35"/>
      <c r="J80" s="51"/>
    </row>
    <row r="81" spans="2:10" x14ac:dyDescent="0.2">
      <c r="B81" s="9"/>
      <c r="C81" s="9"/>
      <c r="D81" s="20" t="s">
        <v>115</v>
      </c>
      <c r="E81" s="1"/>
      <c r="F81" s="56"/>
      <c r="G81" s="58">
        <f>ROUND(SUM(G9:G80)/2,2)</f>
        <v>20852.080000000002</v>
      </c>
      <c r="I81" s="11"/>
      <c r="J81" s="57" t="str">
        <f>IF(SUM(J9:J80)=0,"",ROUND(SUM(J9:J80)/2,2))</f>
        <v/>
      </c>
    </row>
    <row r="82" spans="2:10" x14ac:dyDescent="0.2">
      <c r="B82" s="9"/>
      <c r="C82" s="9"/>
      <c r="D82" s="20" t="s">
        <v>116</v>
      </c>
      <c r="E82" s="1"/>
      <c r="F82" s="56"/>
      <c r="G82" s="56">
        <f>ROUND(G81*0.13,2)</f>
        <v>2710.77</v>
      </c>
      <c r="I82" s="11"/>
      <c r="J82" s="77" t="str">
        <f>IF(ISNUMBER($J$81),ROUND($J$81*0.13,2),"")</f>
        <v/>
      </c>
    </row>
    <row r="83" spans="2:10" x14ac:dyDescent="0.2">
      <c r="B83" s="9"/>
      <c r="C83" s="9"/>
      <c r="D83" s="20" t="s">
        <v>117</v>
      </c>
      <c r="E83" s="1"/>
      <c r="F83" s="56"/>
      <c r="G83" s="56">
        <f>ROUND(G81*0.06,2)</f>
        <v>1251.1199999999999</v>
      </c>
      <c r="I83" s="11"/>
      <c r="J83" s="77" t="str">
        <f>IF(ISNUMBER($J$81),ROUND($J$81*0.06,2),"")</f>
        <v/>
      </c>
    </row>
    <row r="84" spans="2:10" x14ac:dyDescent="0.2">
      <c r="B84" s="9"/>
      <c r="C84" s="9"/>
      <c r="D84" s="20" t="s">
        <v>118</v>
      </c>
      <c r="E84" s="1"/>
      <c r="F84" s="56"/>
      <c r="G84" s="58">
        <f>SUM(G81:G83)</f>
        <v>24813.97</v>
      </c>
      <c r="I84" s="11"/>
      <c r="J84" s="78" t="str">
        <f>IF(ISNUMBER(J81),SUM(J81:J83),"")</f>
        <v/>
      </c>
    </row>
    <row r="85" spans="2:10" x14ac:dyDescent="0.2">
      <c r="B85" s="9"/>
      <c r="C85" s="9"/>
      <c r="D85" s="20" t="s">
        <v>119</v>
      </c>
      <c r="E85" s="1"/>
      <c r="F85" s="56"/>
      <c r="G85" s="56">
        <f>ROUND(G84*0.21,2)</f>
        <v>5210.93</v>
      </c>
      <c r="I85" s="11"/>
      <c r="J85" s="77" t="str">
        <f>IF(ISNUMBER($J$84),ROUND($J$84*0.21,2),"")</f>
        <v/>
      </c>
    </row>
    <row r="86" spans="2:10" x14ac:dyDescent="0.2">
      <c r="B86" s="9"/>
      <c r="C86" s="9"/>
      <c r="D86" s="20" t="s">
        <v>120</v>
      </c>
      <c r="E86" s="1"/>
      <c r="F86" s="56"/>
      <c r="G86" s="58">
        <f>G84+G85</f>
        <v>30024.9</v>
      </c>
      <c r="I86" s="11"/>
      <c r="J86" s="78" t="str">
        <f>IF(ISNUMBER(J84),J84+J85,"")</f>
        <v/>
      </c>
    </row>
  </sheetData>
  <pageMargins left="0.39370078740157483" right="0.39370078740157483" top="0.59055118110236227" bottom="0.39370078740157483" header="0.31496062992125984" footer="0.31496062992125984"/>
  <pageSetup paperSize="9"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LOT 3 LLAR INFANTS PALAFOLLETS</vt:lpstr>
      <vt:lpstr>'LOT 3 LLAR INFANTS PALAFOLLETS'!Títulos_a_imprimir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Memòria valorada Canvi gespa camp de futbol Palafolls 1.doc</dc:title>
  <dc:creator>andreu</dc:creator>
  <cp:lastModifiedBy>Laia Valhondo González</cp:lastModifiedBy>
  <cp:lastPrinted>2025-06-27T10:41:32Z</cp:lastPrinted>
  <dcterms:created xsi:type="dcterms:W3CDTF">2025-06-08T11:21:35Z</dcterms:created>
  <dcterms:modified xsi:type="dcterms:W3CDTF">2025-09-04T08:06:41Z</dcterms:modified>
</cp:coreProperties>
</file>