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Z:\SECRETARIA\Comun Secretaria\CONTRACTACIO\EXPEDIENTS\2025\X2025002614_OBRA RENATURALITZACIO PATIS\Annex PCAP\"/>
    </mc:Choice>
  </mc:AlternateContent>
  <xr:revisionPtr revIDLastSave="0" documentId="8_{A4E24C74-EB8A-42CE-91AD-5EAA23693047}" xr6:coauthVersionLast="47" xr6:coauthVersionMax="47" xr10:uidLastSave="{00000000-0000-0000-0000-000000000000}"/>
  <bookViews>
    <workbookView xWindow="-28920" yWindow="-120" windowWidth="29040" windowHeight="15720" xr2:uid="{00000000-000D-0000-FFFF-FFFF00000000}"/>
  </bookViews>
  <sheets>
    <sheet name="Table 1" sheetId="1" r:id="rId1"/>
  </sheets>
  <definedNames>
    <definedName name="_xlnm.Print_Titles" localSheetId="0">'Table 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9" i="1" l="1"/>
  <c r="J65" i="1"/>
  <c r="J14" i="1" l="1"/>
  <c r="G15" i="1"/>
  <c r="J74" i="1"/>
  <c r="J75" i="1" s="1"/>
  <c r="J71" i="1"/>
  <c r="J72" i="1" s="1"/>
  <c r="J68" i="1"/>
  <c r="J69" i="1" s="1"/>
  <c r="G77" i="1" l="1"/>
  <c r="G79" i="1" s="1"/>
  <c r="G74" i="1"/>
  <c r="G75" i="1" s="1"/>
  <c r="G71" i="1"/>
  <c r="G72" i="1" s="1"/>
  <c r="G68" i="1"/>
  <c r="G69" i="1" s="1"/>
  <c r="J64" i="1"/>
  <c r="J63" i="1"/>
  <c r="J59" i="1"/>
  <c r="J58" i="1"/>
  <c r="J57" i="1"/>
  <c r="J56" i="1"/>
  <c r="J52" i="1"/>
  <c r="J51" i="1"/>
  <c r="J47" i="1"/>
  <c r="J46" i="1"/>
  <c r="J41" i="1"/>
  <c r="J40" i="1"/>
  <c r="J39" i="1"/>
  <c r="J38" i="1"/>
  <c r="J37" i="1"/>
  <c r="J36" i="1"/>
  <c r="J31" i="1"/>
  <c r="J30" i="1"/>
  <c r="J29" i="1"/>
  <c r="J28" i="1"/>
  <c r="J24" i="1"/>
  <c r="J23" i="1"/>
  <c r="J22" i="1"/>
  <c r="J21" i="1"/>
  <c r="J20" i="1"/>
  <c r="J19" i="1"/>
  <c r="J15" i="1"/>
  <c r="J10" i="1"/>
  <c r="G65" i="1"/>
  <c r="G64" i="1"/>
  <c r="G52" i="1"/>
  <c r="J53" i="1" l="1"/>
  <c r="G78" i="1"/>
  <c r="G80" i="1" s="1"/>
  <c r="J66" i="1"/>
  <c r="J60" i="1"/>
  <c r="J48" i="1"/>
  <c r="J32" i="1"/>
  <c r="J42" i="1"/>
  <c r="J25" i="1"/>
  <c r="G63" i="1"/>
  <c r="G66" i="1" s="1"/>
  <c r="G59" i="1"/>
  <c r="G58" i="1"/>
  <c r="G57" i="1"/>
  <c r="G56" i="1"/>
  <c r="G51" i="1"/>
  <c r="G47" i="1"/>
  <c r="G46" i="1"/>
  <c r="G41" i="1"/>
  <c r="G40" i="1"/>
  <c r="G39" i="1"/>
  <c r="G38" i="1"/>
  <c r="G37" i="1"/>
  <c r="G36" i="1"/>
  <c r="G31" i="1"/>
  <c r="G30" i="1"/>
  <c r="G29" i="1"/>
  <c r="G28" i="1"/>
  <c r="G24" i="1"/>
  <c r="G23" i="1"/>
  <c r="G22" i="1"/>
  <c r="G21" i="1"/>
  <c r="G20" i="1"/>
  <c r="G19" i="1"/>
  <c r="G14" i="1"/>
  <c r="G81" i="1" l="1"/>
  <c r="G82" i="1" s="1"/>
  <c r="G42" i="1"/>
  <c r="G25" i="1"/>
  <c r="G53" i="1"/>
  <c r="G32" i="1"/>
  <c r="G60" i="1"/>
  <c r="G48" i="1"/>
  <c r="G10" i="1" l="1"/>
  <c r="G9" i="1"/>
  <c r="J11" i="1" l="1"/>
  <c r="J77" i="1" s="1"/>
  <c r="G11" i="1"/>
  <c r="J78" i="1" l="1"/>
  <c r="J79" i="1"/>
  <c r="J80" i="1" l="1"/>
  <c r="J81" i="1" s="1"/>
  <c r="J82" i="1" s="1"/>
</calcChain>
</file>

<file path=xl/sharedStrings.xml><?xml version="1.0" encoding="utf-8"?>
<sst xmlns="http://schemas.openxmlformats.org/spreadsheetml/2006/main" count="143" uniqueCount="114">
  <si>
    <t>Núm.</t>
  </si>
  <si>
    <t>1.01</t>
  </si>
  <si>
    <t>1.02</t>
  </si>
  <si>
    <t>TOTAL CAPÍTOL 01:</t>
  </si>
  <si>
    <t>2.01</t>
  </si>
  <si>
    <t>3.01</t>
  </si>
  <si>
    <t>4.01</t>
  </si>
  <si>
    <t>Unt</t>
  </si>
  <si>
    <t>Amid</t>
  </si>
  <si>
    <t>Preu</t>
  </si>
  <si>
    <t>Import</t>
  </si>
  <si>
    <t>Descripció</t>
  </si>
  <si>
    <t>m³</t>
  </si>
  <si>
    <t>TOTAL CAPÍTOL 04:</t>
  </si>
  <si>
    <t>5.01</t>
  </si>
  <si>
    <t>5.02</t>
  </si>
  <si>
    <t>Preu oferta</t>
  </si>
  <si>
    <t>Import oferta</t>
  </si>
  <si>
    <t>PRESSUPOST ADEQUACIÓ I RENATURALITZACIÓ DELS PATIS DE LES DUES ESCOLES PÚBLIQUES DE PRIMÀRIA I LA LLAR D'INFANTS MUNICIPAL</t>
  </si>
  <si>
    <t>CAPÍTOL 1: TREBALLS PREVIS</t>
  </si>
  <si>
    <t>PROTECCIÓ ARBRAT
Protecció individual de tronc d'arbre de perímetre aproximat entre 95 i 125 cm, amb estructura de fustes lligades entre si amb filferro, de 2 m d'alçària mínima, col·locades sobre material amb funció d'enconxat, amb el desmuntatge inclòs.
La partida es certificarà per unitats realitzades. Inclou la part proporcional de mitjans auxiliars i materials complementaris per deixar la partida d'obra completament acabada.</t>
  </si>
  <si>
    <t>TANCA D'OBRA
Tanca de vianants de ferro, de 1,10x2,50 m, color groc, amb barrots verticals muntats sobre bastidor de tub, amb dos peus metàl·lics, inclús placa per a publicitat.</t>
  </si>
  <si>
    <t>CAPÍTOL 2: ENDERROCS</t>
  </si>
  <si>
    <t>TOTAL CAPÍTOL 02:</t>
  </si>
  <si>
    <t>CAPÍTOL 3: MOVIMENT DE TERRES</t>
  </si>
  <si>
    <t>m</t>
  </si>
  <si>
    <t>3.01.01</t>
  </si>
  <si>
    <t>EXCAVACIONS</t>
  </si>
  <si>
    <t>EXCAVACIÓ DE RASES PER A LA XARXA DE REG
Excavació de rases  de fins a 20 cm d'amplada i 50 cm de profunditat, amb mitjans mecànics i tapat manual d'aquesta. Inclou posterior tapat de la rasa amb les mateixes terres de la pròpia excavació. Amidament a justificar en obra.</t>
  </si>
  <si>
    <t>3.01.02</t>
  </si>
  <si>
    <t>3.01.03</t>
  </si>
  <si>
    <t>EXCAVACIÓ DE POUS D'INFILTRACIÓ
Excavació de pous en terreny de trànsit compacte, de fins a 1,25 m de profunditat màxima, amb mitjans mecànics.</t>
  </si>
  <si>
    <t>3.01.04</t>
  </si>
  <si>
    <t>3.01.05</t>
  </si>
  <si>
    <t>3.01.06</t>
  </si>
  <si>
    <t>EXCAVACIÓ 
Excavació en terra tova, amb mitjans mecànics, i càrrega a camió. El preu no inclou el transport dels materials excavats.</t>
  </si>
  <si>
    <t>CÀRREGA DE TERRES
Càrrega de terres procedents d'excavacions, amb mitjans mecànics, sobre camió. El preu inclou el temps d'espera en obra durant les operacions de càrrega, però no inclou el transport.</t>
  </si>
  <si>
    <t>TRANSPORT DE TERRES
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màxima de 20 km. El preu inclou el temps d'espera en obra durant les operacions de càrrega, el viatge d'anada, la descàrrega i el viatge de tornada, però no inclou la càrrega en obra.</t>
  </si>
  <si>
    <t>TOTAL SUBCAPÍTOL 03.01:</t>
  </si>
  <si>
    <t>3.02</t>
  </si>
  <si>
    <t>3.02.01</t>
  </si>
  <si>
    <t>3.02.02</t>
  </si>
  <si>
    <t>3.02.03</t>
  </si>
  <si>
    <t>3.02.04</t>
  </si>
  <si>
    <t>REBLERT DE POUS D'INFILTRACIÓ
Pou d'infiltració, de 1,5 m de profunditat i 0,50 m de diàmetre exterior, amb grava filtrant sense classificar, embolicada en geotèxtil i compactació en tongades successives de 30 cm d'espessor màxim amb picó de guiat manual. El preu no inclou l'excavació.</t>
  </si>
  <si>
    <t>APORTACIÓ TERRA VEGETAL
Aportació de terra vegetal garbellada, subministrada al lloc en sacs big-bag amb camió grua i estesa amb mitjans manuals (pala, aixada i rasclet)  en capes de gruix uniforme i sense produir danys als arbres existents.</t>
  </si>
  <si>
    <t>u</t>
  </si>
  <si>
    <t>TOTAL SUBCAPÍTOL 03.02:</t>
  </si>
  <si>
    <t>CAPÍTOL 4: INSTAL·LACIONS</t>
  </si>
  <si>
    <t>XARXA DE REG</t>
  </si>
  <si>
    <t>4.01.01</t>
  </si>
  <si>
    <t>4.01.02</t>
  </si>
  <si>
    <t>4.01.03</t>
  </si>
  <si>
    <t>4.01.04</t>
  </si>
  <si>
    <t>4.01.05</t>
  </si>
  <si>
    <t>ESCOMESA A LA XARXA DE REG
Connexió de servei soterrada a la xarxa de reg de 2 m de longitud, formada per tub de polietilè PE 40, de 20 mm de diàmetre exterior, PN=10 atm i 2,8 mm de gruix i clau de tall allotjada en pericó prefabricada de polipropilè.</t>
  </si>
  <si>
    <t>SENSOR DE PLUJA
Sensor de pluja ajustable entre 3 i 25 mm, suport de muntatge d'alumini.</t>
  </si>
  <si>
    <t>PROGRAMADOR DE REG
Programador electrònic per a regatge automàtic, per a 4 estacions, amb 1 programa i 3 arrencades diàries del programa, alimentació per bateria de 9 V, amb capacitat per posar en funcionament diverses electrovàlvules simultàniament.</t>
  </si>
  <si>
    <t>ELECTROVÀLVULA
Electrovàlvula per a reg, cos de polipropilè reforçat amb fibra de vidre, connexions roscades, de 1" de diàmetre, alimentació del solenoide a 24 Vca, amb possibilitat d'apertura manual i sistema d'autoneteja, amb pericó de plàstic proveït de tapa.</t>
  </si>
  <si>
    <t>CAPÍTOL 5: JARDINERIA</t>
  </si>
  <si>
    <t>SUBMINISTRAMENT DE PLANTES</t>
  </si>
  <si>
    <t>5.01.01</t>
  </si>
  <si>
    <t>5.01.02</t>
  </si>
  <si>
    <t>TOTAL CAPÍTOL 05.01:</t>
  </si>
  <si>
    <t>5.02.01</t>
  </si>
  <si>
    <t>5.02.02</t>
  </si>
  <si>
    <t>TOTAL CAPÍTOL 05.02:</t>
  </si>
  <si>
    <t>ALTRES</t>
  </si>
  <si>
    <t>5.03</t>
  </si>
  <si>
    <t>5.03.01</t>
  </si>
  <si>
    <t>TUTOR D'ARBRE
Tutor doble d'arbre, realitzat mitjançant dues estaques, clavades verticalment en el fons del clot de plantació, subjectant al tronc de l'arbre cadascuna d'elles mitjançant un cinturó elàstic de goma, regulable, de 4 cm d'amplada, exercint la funció d'aspre per mantenir l'arbre dret durant el seu creixement.</t>
  </si>
  <si>
    <t>5.03.02</t>
  </si>
  <si>
    <t>m²</t>
  </si>
  <si>
    <t>5.03.03</t>
  </si>
  <si>
    <t>ROTLLE EN FIBRA DE COCO
Rotlle estructurat en fibra de 30 cm de diàmetre i 3 m de llargària, amb matriu de fibra de coco compactada; xarxa estructural exterior de polipropilè de 50 mm de malla i 2,5 mm de diàmetre, amb els caps cosits entre ells mitjansant corda i fixats mecànicanicament al paviment amb fixacions no visibles; es fixaran amb varilles d'acer corrugat de 8mm d'uns 45 cm de llarg.</t>
  </si>
  <si>
    <t>5.03.04</t>
  </si>
  <si>
    <t xml:space="preserve">PERIMETRE DE PROTECCIÓ PLANTACIÓ
Formació de protecció permanent de zona de plantació per mitjà de la col·locació d'estaques de fusta de pi tractada amb autoclau i corda de fibra de 25mm de gruix. </t>
  </si>
  <si>
    <t>6.01</t>
  </si>
  <si>
    <t>6.02</t>
  </si>
  <si>
    <t>TOTAL CAPÍTOL 06:</t>
  </si>
  <si>
    <t>CAPÍTOL 6: FUSTERIA</t>
  </si>
  <si>
    <t>CAPÍTOL GR.01: RESIDUS I ENDERROCS</t>
  </si>
  <si>
    <t>CAPÍTOL SS.01: SEGURETAT I SALUT</t>
  </si>
  <si>
    <t>CAPÍTOL PA.01: CONTROL DE QUALITAT I CERTIFICACIONS</t>
  </si>
  <si>
    <t>PLANTACIÓ D'ARBRE
Plantació d'arbre de 14 a 25 cm de perímetre de tronc a 1 m del terra, amb mitjans manuals, en terreny de trànsit, amb aportació d'un 25% de terra vegetal garbellada i fertilitzada, en clot de 100x100x60 cm  i primer reg; subministrament en contenidor. El preu no inclou l'arbre.</t>
  </si>
  <si>
    <t>TOTAL CAPÍTOL 05.03:</t>
  </si>
  <si>
    <t>LOT 2. ESCOLA MAS PRATS</t>
  </si>
  <si>
    <t>DESMUNTATGE DE BARANA METÀL·LICA
Desmuntatge de barana metàlica per mitjans manuals. Posterior retirada i transport a abocador homologat.</t>
  </si>
  <si>
    <t>SORRALL
Cobriment del terreny,realitzada mitjançant: estesa de sorra rentada, de granulometria compresa entre 0 i 3 mm, amb mitjans manuals, fins a formar una capa uniforme de 40 cm de gruix mínim.</t>
  </si>
  <si>
    <t>EXCAVACIÓ DE RASES D'INFILTRACIÓ
Excavació de rases de 40cm d'amplada i 60 cm de profunditat, amb mitjans mecànics.</t>
  </si>
  <si>
    <t>REBLIMENT I COMPACTACIONS</t>
  </si>
  <si>
    <t>REBLERT DE RASES D'INFILTRACIÓ
Rasa d'infiltració, de 60 cm d'altura i 40 cm d'amplada, amb un pendent màxim del 3%, amb grava filtrant sense classificar, embolicada en geotèxtil i compactació en tongades successives de 20 cm d'espessor màxim amb picó de guiat manual. El preu no inclou l'excavació.</t>
  </si>
  <si>
    <t>CANONADA DE FORNIMENT I DISTRIBUCIÓ
Canonada de forniment i distribució d'aigua de reg, formada per tub de polietilè PE 40 de color negre amb bandes de color blau, de 32 mm de diàmetre exterior i 5,5 mm de gruix, PN=10 atm, enterrada.</t>
  </si>
  <si>
    <t xml:space="preserve">CANONADA DE REG PER DEGOTEIG
Canonada de reg per degoteig, formada per tub de polietilè, color marró, de 12 mm de diàmetre exterior, amb degoters autocompensables i autonetejables integrats, situats cada 30 cm. </t>
  </si>
  <si>
    <t>PLANTES ARBUSTIVES SORRAL
Subministrament en contenidor de 10L de plantes arbustives en proporció equitativa de les següents espècies:
Viburnum tinus, Arbutus unedo, Rhamnus alaternus, Euonimus europaeus, Myrtus communis, Ginesta cinera, Ruta graveolens, Clematis cirrhosa, Callistemon citrinus, Retama raetam, Pistacia lentiscus, Pistacia terebinthus</t>
  </si>
  <si>
    <t>ARBRE (ACER)
Subministrament d'Acer de 16 a 20 cm de diàmetre de tronc; subministrament en contenidor estàndard de 90L.
Zona menjador i Zona sorral (Acer platanoides "Crimson King" i Acer Freemanii "Autumn Blaze")</t>
  </si>
  <si>
    <t>PLANTACIÓ D'ARBUST
Plantació d'arbust, excavació de clot de plantació  amb mitjans manuals,  reblert del clot amb terra vegetal suministrada i primer reg.</t>
  </si>
  <si>
    <t>ENCINTAT NATURAL
Formació de jardins de rocalla amb còdols naturals de riu  (50 kg/m²) i subministrament en contenidor de 2.5L de plantes ornamentales en proporció equitativa de les següents espècies:  Genista cinerea, Stipa tennusima,  Iris latifolia ,Iris pseudacorus, vitex agnus-castus</t>
  </si>
  <si>
    <t>TARIMA SORRAL
Fabricació, subministrament i col·locació de rampa i tarima per a exterior, formada per taules de fusta massissa, de pi de flandes, de 95x21 mm de secció, resistència al lliscament classe 3, segons CTE DB SU, fixades mitjançant el sistema de fixació vista, sobre estructura de rastrells de pi bàltic, de 65x38 mm de secció fixats a la solera de formigó existent amb tacs expansius metàl·lics i tirafons; raspallat i posterior aplicació de dues mans de lasur a l'aigua d'assecat ràpid per a interior i exterior, per a terres, color a definir per la Direcció Facultativa, acabat setinat rendiment: 0,083 l/m² cada mà com a tractament protector i decoratiu. Inclús tirafons per a subjecció de les taules a les llates i peces especials.</t>
  </si>
  <si>
    <t>GRADA MENJADOR
Fabricació, subministrament i col·locació de tarima per a exterior, formada per taules de fusta massissa, de pi de flandes, de 95x21 mm de secció, resistència al lliscament classe 3, segons CTE DB SU, fixades mitjançant el sistema de fixació vista, sobre estructura de rastrells de pi bàltic, de 65x38 mm de secció fixats a la solera de formigó existent amb tacs expansius metàl·lics i tirafons; raspallat i posterior aplicació de dues mans de lasur a l'aigua d'assecat ràpid per a interior i exterior, per a terres, color a definir per la Direcció Facultativa, acabat setinat rendiment: 0,083 l/m² cada mà com a tractament protector i decoratiu. Inclús tirafons per a subjecció de les taules a les llates i peces especials.</t>
  </si>
  <si>
    <t>6.03</t>
  </si>
  <si>
    <t>GRADA PISTA
Fabricació, subministrament i col·locació de tarima per a exterior, formada per taules de fusta massissa, de pi de flandes, de 95x21 mm de secció, resistència al lliscament classe 3, segons CTE DB SU, fixades mitjançant el sistema de fixació vista, sobre estructura de rastrells de pi bàltic, de 65x38 mm de secció fixats a la solera de formigó existent amb tacs expansius metàl·lics i tirafons; raspallat i posterior aplicació de dues mans de lasur a l'aigua d'assecat ràpid per a interior i exterior, per a terres, color a definir per la Direcció Facultativa, acabat setinat rendiment: 0,083 l/m² cada mà com a tractament protector i decoratiu. Inclús tirafons per a subjecció de les taules a les llates i peces especials.</t>
  </si>
  <si>
    <t>TOTAL CAPÍTOL GR.01:</t>
  </si>
  <si>
    <t>TOTAL CAPÍTOL SS.01:</t>
  </si>
  <si>
    <t>TOTAL CAPÍTOL PA.01:</t>
  </si>
  <si>
    <t>DESPESES GENERALS LOT 2 (13%)</t>
  </si>
  <si>
    <t>PRESSUPOST DE L’EXECUCIÓ MATERIAL LOT 2 (PEM)</t>
  </si>
  <si>
    <t>BENEFICI INDUSTRIAL LOT 2 (6%)</t>
  </si>
  <si>
    <t>PRESSUPOST DE L´EXECUCIÓ PER CONTRACTE LOT 2 (PEC)</t>
  </si>
  <si>
    <t>IVA 21% LOT 2</t>
  </si>
  <si>
    <t>TOTAL CONTRACTE LOT 2</t>
  </si>
  <si>
    <t>4.01.06</t>
  </si>
  <si>
    <t>PA</t>
  </si>
  <si>
    <t>ANNEX 4. JUSTIFICACIÓ DE L’OFERTA ECONÒMICA LOT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</si>
</sst>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9" x14ac:knownFonts="1">
    <font>
      <sz val="10"/>
      <color rgb="FF000000"/>
      <name val="Times New Roman"/>
      <charset val="204"/>
    </font>
    <font>
      <sz val="10"/>
      <color rgb="FF000000"/>
      <name val="Calibri"/>
      <family val="2"/>
      <scheme val="minor"/>
    </font>
    <font>
      <b/>
      <sz val="11"/>
      <name val="Calibri"/>
      <family val="2"/>
      <scheme val="minor"/>
    </font>
    <font>
      <sz val="10"/>
      <name val="Calibri"/>
      <family val="2"/>
      <scheme val="minor"/>
    </font>
    <font>
      <sz val="11"/>
      <name val="Calibri"/>
      <family val="2"/>
      <scheme val="minor"/>
    </font>
    <font>
      <b/>
      <sz val="10"/>
      <name val="Calibri"/>
      <family val="2"/>
      <scheme val="minor"/>
    </font>
    <font>
      <b/>
      <sz val="10"/>
      <color rgb="FF000000"/>
      <name val="Calibri"/>
      <family val="2"/>
      <scheme val="minor"/>
    </font>
    <font>
      <b/>
      <sz val="11"/>
      <color rgb="FF000000"/>
      <name val="Calibri"/>
      <family val="2"/>
      <scheme val="minor"/>
    </font>
    <font>
      <b/>
      <u/>
      <sz val="10"/>
      <name val="Calibri"/>
      <family val="2"/>
      <scheme val="minor"/>
    </font>
  </fonts>
  <fills count="2">
    <fill>
      <patternFill patternType="none"/>
    </fill>
    <fill>
      <patternFill patternType="gray125"/>
    </fill>
  </fills>
  <borders count="3">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s>
  <cellStyleXfs count="1">
    <xf numFmtId="0" fontId="0" fillId="0" borderId="0"/>
  </cellStyleXfs>
  <cellXfs count="79">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3" fillId="0" borderId="0" xfId="0" applyFont="1" applyFill="1" applyBorder="1" applyAlignment="1">
      <alignment vertical="top" wrapText="1"/>
    </xf>
    <xf numFmtId="0" fontId="1" fillId="0" borderId="0" xfId="0" applyFont="1" applyFill="1" applyBorder="1" applyAlignment="1">
      <alignment vertical="center" wrapText="1"/>
    </xf>
    <xf numFmtId="0" fontId="1" fillId="0" borderId="0" xfId="0" applyFont="1" applyFill="1" applyBorder="1" applyAlignment="1">
      <alignment vertical="top" wrapText="1"/>
    </xf>
    <xf numFmtId="0" fontId="1" fillId="0" borderId="0" xfId="0" applyFont="1" applyFill="1" applyBorder="1" applyAlignment="1">
      <alignment horizontal="left" vertical="top" wrapText="1"/>
    </xf>
    <xf numFmtId="4" fontId="1" fillId="0" borderId="0" xfId="0" applyNumberFormat="1" applyFont="1" applyFill="1" applyBorder="1" applyAlignment="1">
      <alignment vertical="center" shrinkToFit="1"/>
    </xf>
    <xf numFmtId="0" fontId="1" fillId="0" borderId="0" xfId="0" applyFont="1" applyFill="1" applyBorder="1" applyAlignment="1">
      <alignment horizontal="left" wrapText="1"/>
    </xf>
    <xf numFmtId="0" fontId="1" fillId="0" borderId="0" xfId="0" applyFont="1" applyFill="1" applyBorder="1" applyAlignment="1">
      <alignment horizontal="left" vertical="center"/>
    </xf>
    <xf numFmtId="0" fontId="3" fillId="0" borderId="0" xfId="0" applyFont="1" applyFill="1" applyBorder="1" applyAlignment="1">
      <alignment vertical="top"/>
    </xf>
    <xf numFmtId="4" fontId="3" fillId="0" borderId="0" xfId="0" applyNumberFormat="1" applyFont="1" applyFill="1" applyBorder="1" applyAlignment="1">
      <alignment vertical="center"/>
    </xf>
    <xf numFmtId="4" fontId="3" fillId="0" borderId="0" xfId="0" applyNumberFormat="1" applyFont="1" applyFill="1" applyBorder="1" applyAlignment="1">
      <alignment horizontal="center" vertical="center" wrapText="1"/>
    </xf>
    <xf numFmtId="4" fontId="1" fillId="0" borderId="0" xfId="0" applyNumberFormat="1" applyFont="1" applyFill="1" applyBorder="1" applyAlignment="1">
      <alignment vertical="center" wrapText="1"/>
    </xf>
    <xf numFmtId="4" fontId="1" fillId="0" borderId="0" xfId="0" applyNumberFormat="1" applyFont="1" applyFill="1" applyBorder="1" applyAlignment="1">
      <alignment horizontal="left" vertical="center" wrapText="1"/>
    </xf>
    <xf numFmtId="4" fontId="1" fillId="0" borderId="0" xfId="0" applyNumberFormat="1" applyFont="1" applyFill="1" applyBorder="1" applyAlignment="1">
      <alignment horizontal="left" vertical="center"/>
    </xf>
    <xf numFmtId="0" fontId="3" fillId="0" borderId="0" xfId="0" applyFont="1" applyFill="1" applyBorder="1" applyAlignment="1">
      <alignment horizontal="right" vertical="center" wrapText="1"/>
    </xf>
    <xf numFmtId="4" fontId="3" fillId="0" borderId="0" xfId="0" applyNumberFormat="1" applyFont="1" applyFill="1" applyBorder="1" applyAlignment="1">
      <alignment vertical="center" wrapText="1"/>
    </xf>
    <xf numFmtId="0" fontId="5" fillId="0" borderId="0" xfId="0" applyFont="1" applyFill="1" applyBorder="1" applyAlignment="1">
      <alignment horizontal="right" vertical="center" wrapText="1"/>
    </xf>
    <xf numFmtId="4" fontId="6" fillId="0" borderId="0" xfId="0" applyNumberFormat="1" applyFont="1" applyFill="1" applyBorder="1" applyAlignment="1">
      <alignment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vertical="center" wrapText="1"/>
    </xf>
    <xf numFmtId="4" fontId="1" fillId="0" borderId="1" xfId="0" applyNumberFormat="1" applyFont="1" applyFill="1" applyBorder="1" applyAlignment="1">
      <alignment vertical="center" wrapText="1"/>
    </xf>
    <xf numFmtId="4" fontId="1" fillId="0" borderId="1" xfId="0" applyNumberFormat="1" applyFont="1" applyFill="1" applyBorder="1" applyAlignment="1">
      <alignment vertical="center" shrinkToFit="1"/>
    </xf>
    <xf numFmtId="0" fontId="1" fillId="0" borderId="1" xfId="0" applyFont="1" applyFill="1" applyBorder="1" applyAlignment="1">
      <alignment vertical="top" wrapText="1"/>
    </xf>
    <xf numFmtId="0" fontId="1" fillId="0" borderId="1" xfId="0" applyFont="1" applyFill="1" applyBorder="1" applyAlignment="1">
      <alignment vertical="center" wrapText="1"/>
    </xf>
    <xf numFmtId="0" fontId="4" fillId="0" borderId="0" xfId="0" applyFont="1" applyFill="1" applyBorder="1" applyAlignment="1">
      <alignment horizontal="centerContinuous" vertical="top"/>
    </xf>
    <xf numFmtId="0" fontId="4" fillId="0" borderId="0" xfId="0" applyFont="1" applyFill="1" applyBorder="1" applyAlignment="1">
      <alignment horizontal="centerContinuous" vertical="center"/>
    </xf>
    <xf numFmtId="4" fontId="4" fillId="0" borderId="0" xfId="0" applyNumberFormat="1" applyFont="1" applyFill="1" applyBorder="1" applyAlignment="1">
      <alignment horizontal="centerContinuous" vertical="center"/>
    </xf>
    <xf numFmtId="0" fontId="7" fillId="0" borderId="0" xfId="0" applyFont="1" applyFill="1" applyBorder="1" applyAlignment="1">
      <alignment horizontal="left" vertical="center"/>
    </xf>
    <xf numFmtId="0" fontId="2" fillId="0" borderId="0" xfId="0" applyFont="1" applyFill="1" applyBorder="1" applyAlignment="1">
      <alignment horizontal="centerContinuous" vertical="top" wrapText="1"/>
    </xf>
    <xf numFmtId="0" fontId="6" fillId="0" borderId="0" xfId="0" applyFont="1" applyFill="1" applyBorder="1" applyAlignment="1">
      <alignment horizontal="left" vertical="top"/>
    </xf>
    <xf numFmtId="0" fontId="5" fillId="0" borderId="0" xfId="0" applyFont="1" applyFill="1" applyBorder="1" applyAlignment="1">
      <alignment vertical="top"/>
    </xf>
    <xf numFmtId="0" fontId="5" fillId="0" borderId="0" xfId="0" applyFont="1" applyFill="1" applyBorder="1" applyAlignment="1">
      <alignment vertical="center"/>
    </xf>
    <xf numFmtId="4" fontId="5" fillId="0" borderId="0" xfId="0" applyNumberFormat="1" applyFont="1" applyFill="1" applyBorder="1" applyAlignment="1">
      <alignment vertical="center"/>
    </xf>
    <xf numFmtId="0" fontId="5" fillId="0" borderId="0" xfId="0" applyFont="1" applyFill="1" applyBorder="1" applyAlignment="1">
      <alignment vertical="center" wrapText="1"/>
    </xf>
    <xf numFmtId="164" fontId="1" fillId="0" borderId="1" xfId="0" applyNumberFormat="1" applyFont="1" applyFill="1" applyBorder="1" applyAlignment="1">
      <alignment horizontal="right" vertical="center" shrinkToFit="1"/>
    </xf>
    <xf numFmtId="164" fontId="1" fillId="0" borderId="0" xfId="0" applyNumberFormat="1" applyFont="1" applyFill="1" applyBorder="1" applyAlignment="1">
      <alignment horizontal="left" vertical="center"/>
    </xf>
    <xf numFmtId="164" fontId="4" fillId="0" borderId="0" xfId="0" applyNumberFormat="1" applyFont="1" applyFill="1" applyBorder="1" applyAlignment="1">
      <alignment horizontal="centerContinuous" vertical="center"/>
    </xf>
    <xf numFmtId="164" fontId="3" fillId="0" borderId="0" xfId="0" applyNumberFormat="1" applyFont="1" applyFill="1" applyBorder="1" applyAlignment="1">
      <alignment vertical="center"/>
    </xf>
    <xf numFmtId="164" fontId="5" fillId="0" borderId="0" xfId="0" applyNumberFormat="1" applyFont="1" applyFill="1" applyBorder="1" applyAlignment="1">
      <alignment vertical="center"/>
    </xf>
    <xf numFmtId="164" fontId="3" fillId="0" borderId="0" xfId="0" applyNumberFormat="1" applyFont="1" applyFill="1" applyBorder="1" applyAlignment="1">
      <alignment horizontal="center" vertical="center" wrapText="1"/>
    </xf>
    <xf numFmtId="164" fontId="1" fillId="0" borderId="0" xfId="0" applyNumberFormat="1" applyFont="1" applyFill="1" applyBorder="1" applyAlignment="1">
      <alignment horizontal="left" vertical="center" wrapText="1"/>
    </xf>
    <xf numFmtId="164" fontId="6" fillId="0" borderId="0" xfId="0" applyNumberFormat="1" applyFont="1" applyFill="1" applyBorder="1" applyAlignment="1">
      <alignment horizontal="left" vertical="center" wrapText="1"/>
    </xf>
    <xf numFmtId="164" fontId="1" fillId="0" borderId="0" xfId="0" applyNumberFormat="1" applyFont="1" applyFill="1" applyBorder="1" applyAlignment="1">
      <alignment horizontal="right" vertical="center" shrinkToFit="1"/>
    </xf>
    <xf numFmtId="164" fontId="1" fillId="0" borderId="1" xfId="0" applyNumberFormat="1" applyFont="1" applyFill="1" applyBorder="1" applyAlignment="1">
      <alignment vertical="center" wrapText="1"/>
    </xf>
    <xf numFmtId="164" fontId="3" fillId="0" borderId="0" xfId="0" applyNumberFormat="1" applyFont="1" applyFill="1" applyBorder="1" applyAlignment="1">
      <alignment vertical="center" wrapText="1"/>
    </xf>
    <xf numFmtId="164" fontId="1" fillId="0" borderId="1" xfId="0" applyNumberFormat="1" applyFont="1" applyFill="1" applyBorder="1" applyAlignment="1">
      <alignment horizontal="right" vertical="center" wrapText="1"/>
    </xf>
    <xf numFmtId="164" fontId="1" fillId="0" borderId="0" xfId="0" applyNumberFormat="1" applyFont="1" applyFill="1" applyBorder="1" applyAlignment="1">
      <alignment vertical="center" shrinkToFit="1"/>
    </xf>
    <xf numFmtId="164" fontId="6" fillId="0" borderId="0" xfId="0" applyNumberFormat="1" applyFont="1" applyFill="1" applyBorder="1" applyAlignment="1">
      <alignment horizontal="right" vertical="center" shrinkToFit="1"/>
    </xf>
    <xf numFmtId="0" fontId="6" fillId="0" borderId="0" xfId="0" applyFont="1" applyFill="1" applyBorder="1" applyAlignment="1">
      <alignment horizontal="left" vertical="top" wrapText="1"/>
    </xf>
    <xf numFmtId="0" fontId="6" fillId="0" borderId="0" xfId="0" applyFont="1" applyFill="1" applyBorder="1" applyAlignment="1">
      <alignment horizontal="right" vertical="center" wrapText="1"/>
    </xf>
    <xf numFmtId="164" fontId="6" fillId="0" borderId="0" xfId="0" applyNumberFormat="1" applyFont="1" applyFill="1" applyBorder="1" applyAlignment="1">
      <alignment horizontal="right" vertical="center" wrapText="1"/>
    </xf>
    <xf numFmtId="0" fontId="6" fillId="0" borderId="0" xfId="0" applyFont="1" applyFill="1" applyBorder="1" applyAlignment="1">
      <alignment vertical="center" wrapText="1"/>
    </xf>
    <xf numFmtId="0" fontId="8" fillId="0" borderId="0" xfId="0" applyFont="1" applyFill="1" applyBorder="1" applyAlignment="1">
      <alignment vertical="center" wrapText="1"/>
    </xf>
    <xf numFmtId="0" fontId="5" fillId="0" borderId="0" xfId="0" applyFont="1" applyFill="1" applyBorder="1" applyAlignment="1">
      <alignment horizontal="left" vertical="top" wrapText="1"/>
    </xf>
    <xf numFmtId="164" fontId="3" fillId="0" borderId="1" xfId="0" applyNumberFormat="1" applyFont="1" applyFill="1" applyBorder="1" applyAlignment="1">
      <alignment horizontal="right" vertical="center" shrinkToFit="1"/>
    </xf>
    <xf numFmtId="164" fontId="1" fillId="0" borderId="1" xfId="0" applyNumberFormat="1" applyFont="1" applyBorder="1" applyAlignment="1">
      <alignment horizontal="right" vertical="center" shrinkToFit="1"/>
    </xf>
    <xf numFmtId="0" fontId="1" fillId="0" borderId="0" xfId="0" applyFont="1" applyAlignment="1">
      <alignment horizontal="left" vertical="top"/>
    </xf>
    <xf numFmtId="0" fontId="1" fillId="0" borderId="0" xfId="0" applyFont="1" applyAlignment="1">
      <alignment horizontal="left" vertical="top" wrapText="1"/>
    </xf>
    <xf numFmtId="0" fontId="6" fillId="0" borderId="0" xfId="0" applyFont="1" applyAlignment="1">
      <alignment horizontal="right" vertical="center" wrapText="1"/>
    </xf>
    <xf numFmtId="4" fontId="1" fillId="0" borderId="0" xfId="0" applyNumberFormat="1" applyFont="1" applyAlignment="1">
      <alignment vertical="center" wrapText="1"/>
    </xf>
    <xf numFmtId="164" fontId="1" fillId="0" borderId="0" xfId="0" applyNumberFormat="1" applyFont="1" applyAlignment="1">
      <alignment horizontal="left" vertical="center" wrapText="1"/>
    </xf>
    <xf numFmtId="164" fontId="6" fillId="0" borderId="0" xfId="0" applyNumberFormat="1" applyFont="1" applyAlignment="1">
      <alignment horizontal="right" vertical="center" wrapText="1"/>
    </xf>
    <xf numFmtId="164" fontId="6" fillId="0" borderId="0" xfId="0" applyNumberFormat="1" applyFont="1" applyAlignment="1">
      <alignment horizontal="right" vertical="center" shrinkToFit="1"/>
    </xf>
    <xf numFmtId="164" fontId="6" fillId="0" borderId="0" xfId="0" applyNumberFormat="1" applyFont="1" applyAlignment="1">
      <alignment vertical="center" shrinkToFit="1"/>
    </xf>
    <xf numFmtId="164" fontId="1" fillId="0" borderId="0" xfId="0" applyNumberFormat="1" applyFont="1" applyAlignment="1">
      <alignment vertical="center" shrinkToFit="1"/>
    </xf>
    <xf numFmtId="0" fontId="5" fillId="0" borderId="2" xfId="0" applyFont="1" applyFill="1" applyBorder="1" applyAlignment="1">
      <alignment horizontal="left" vertical="top" wrapText="1"/>
    </xf>
    <xf numFmtId="0" fontId="3" fillId="0" borderId="1" xfId="0" applyFont="1" applyFill="1" applyBorder="1" applyAlignment="1">
      <alignment vertical="top" wrapText="1"/>
    </xf>
    <xf numFmtId="4" fontId="3"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0" fontId="1" fillId="0" borderId="1" xfId="0" applyFont="1" applyFill="1" applyBorder="1" applyAlignment="1">
      <alignment horizontal="left" vertical="top" wrapText="1"/>
    </xf>
    <xf numFmtId="164" fontId="1" fillId="0" borderId="0" xfId="0" applyNumberFormat="1" applyFont="1" applyAlignment="1">
      <alignment horizontal="left" vertical="top"/>
    </xf>
    <xf numFmtId="164" fontId="1" fillId="0" borderId="0" xfId="0" applyNumberFormat="1" applyFont="1" applyAlignment="1" applyProtection="1">
      <alignment horizontal="left" vertical="center" wrapText="1"/>
      <protection locked="0"/>
    </xf>
    <xf numFmtId="164" fontId="6" fillId="0" borderId="0" xfId="0" applyNumberFormat="1" applyFont="1" applyFill="1" applyBorder="1" applyAlignment="1">
      <alignment vertical="center" shrinkToFit="1"/>
    </xf>
    <xf numFmtId="0" fontId="6" fillId="0" borderId="1"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82"/>
  <sheetViews>
    <sheetView tabSelected="1" topLeftCell="A64" workbookViewId="0">
      <selection activeCell="D6" sqref="D6"/>
    </sheetView>
  </sheetViews>
  <sheetFormatPr baseColWidth="10" defaultColWidth="9.33203125" defaultRowHeight="12.75" x14ac:dyDescent="0.2"/>
  <cols>
    <col min="1" max="1" width="1.83203125" style="1" customWidth="1"/>
    <col min="2" max="2" width="8.5" style="1" customWidth="1"/>
    <col min="3" max="3" width="5.1640625" style="1" customWidth="1"/>
    <col min="4" max="4" width="62.83203125" style="12" customWidth="1"/>
    <col min="5" max="5" width="9.1640625" style="18" bestFit="1" customWidth="1"/>
    <col min="6" max="6" width="10.83203125" style="40" bestFit="1" customWidth="1"/>
    <col min="7" max="7" width="11.5" style="40" bestFit="1" customWidth="1"/>
    <col min="8" max="8" width="1" style="1" customWidth="1"/>
    <col min="9" max="9" width="11.1640625" style="40" customWidth="1"/>
    <col min="10" max="10" width="13.5" style="40" bestFit="1" customWidth="1"/>
    <col min="11" max="16384" width="9.33203125" style="1"/>
  </cols>
  <sheetData>
    <row r="1" spans="2:10" ht="15" x14ac:dyDescent="0.2">
      <c r="D1" s="32" t="s">
        <v>113</v>
      </c>
    </row>
    <row r="2" spans="2:10" ht="6" customHeight="1" x14ac:dyDescent="0.2"/>
    <row r="3" spans="2:10" ht="30" x14ac:dyDescent="0.2">
      <c r="B3" s="33" t="s">
        <v>18</v>
      </c>
      <c r="C3" s="29"/>
      <c r="D3" s="30"/>
      <c r="E3" s="31"/>
      <c r="F3" s="41"/>
      <c r="G3" s="41"/>
      <c r="H3" s="3"/>
      <c r="I3" s="41"/>
      <c r="J3" s="41"/>
    </row>
    <row r="4" spans="2:10" ht="5.0999999999999996" customHeight="1" x14ac:dyDescent="0.2">
      <c r="B4" s="13"/>
      <c r="C4" s="13"/>
      <c r="D4" s="2"/>
      <c r="E4" s="14"/>
      <c r="F4" s="42"/>
      <c r="G4" s="42"/>
      <c r="H4" s="3"/>
      <c r="I4" s="42"/>
      <c r="J4" s="42"/>
    </row>
    <row r="5" spans="2:10" s="34" customFormat="1" x14ac:dyDescent="0.2">
      <c r="B5" s="35" t="s">
        <v>86</v>
      </c>
      <c r="C5" s="35"/>
      <c r="D5" s="36"/>
      <c r="E5" s="37"/>
      <c r="F5" s="43"/>
      <c r="G5" s="43"/>
      <c r="H5" s="38"/>
      <c r="I5" s="43"/>
      <c r="J5" s="43"/>
    </row>
    <row r="6" spans="2:10" ht="5.0999999999999996" customHeight="1" x14ac:dyDescent="0.2">
      <c r="B6" s="13"/>
      <c r="C6" s="13"/>
      <c r="D6" s="2"/>
      <c r="E6" s="14"/>
      <c r="F6" s="42"/>
      <c r="G6" s="42"/>
      <c r="H6" s="3"/>
      <c r="I6" s="42"/>
      <c r="J6" s="42"/>
    </row>
    <row r="7" spans="2:10" ht="25.5" x14ac:dyDescent="0.2">
      <c r="B7" s="4" t="s">
        <v>0</v>
      </c>
      <c r="C7" s="4" t="s">
        <v>7</v>
      </c>
      <c r="D7" s="4" t="s">
        <v>11</v>
      </c>
      <c r="E7" s="15" t="s">
        <v>8</v>
      </c>
      <c r="F7" s="44" t="s">
        <v>9</v>
      </c>
      <c r="G7" s="44" t="s">
        <v>10</v>
      </c>
      <c r="H7" s="5"/>
      <c r="I7" s="44" t="s">
        <v>16</v>
      </c>
      <c r="J7" s="44" t="s">
        <v>17</v>
      </c>
    </row>
    <row r="8" spans="2:10" x14ac:dyDescent="0.2">
      <c r="B8" s="9"/>
      <c r="C8" s="9"/>
      <c r="D8" s="57" t="s">
        <v>19</v>
      </c>
      <c r="E8" s="16"/>
      <c r="F8" s="45"/>
      <c r="G8" s="45"/>
      <c r="H8" s="5"/>
      <c r="I8" s="45"/>
      <c r="J8" s="45"/>
    </row>
    <row r="9" spans="2:10" ht="102" x14ac:dyDescent="0.2">
      <c r="B9" s="23" t="s">
        <v>1</v>
      </c>
      <c r="C9" s="23" t="s">
        <v>46</v>
      </c>
      <c r="D9" s="24" t="s">
        <v>20</v>
      </c>
      <c r="E9" s="26">
        <v>8</v>
      </c>
      <c r="F9" s="39">
        <v>70.978999999999999</v>
      </c>
      <c r="G9" s="39">
        <f>ROUND(E9*F9,2)</f>
        <v>567.83000000000004</v>
      </c>
      <c r="H9" s="9"/>
      <c r="I9" s="39"/>
      <c r="J9" s="60" t="str">
        <f>IF(ISNUMBER(I9),ROUND(E9*I9,2),"")</f>
        <v/>
      </c>
    </row>
    <row r="10" spans="2:10" ht="51" x14ac:dyDescent="0.2">
      <c r="B10" s="23" t="s">
        <v>2</v>
      </c>
      <c r="C10" s="23" t="s">
        <v>46</v>
      </c>
      <c r="D10" s="24" t="s">
        <v>21</v>
      </c>
      <c r="E10" s="26">
        <v>10</v>
      </c>
      <c r="F10" s="39">
        <v>34.56</v>
      </c>
      <c r="G10" s="39">
        <f t="shared" ref="G10" si="0">ROUND(E10*F10,2)</f>
        <v>345.6</v>
      </c>
      <c r="H10" s="9"/>
      <c r="I10" s="39"/>
      <c r="J10" s="60" t="str">
        <f>IF(ISNUMBER(I10),ROUND(E10*I10,2),"")</f>
        <v/>
      </c>
    </row>
    <row r="11" spans="2:10" x14ac:dyDescent="0.2">
      <c r="B11" s="9"/>
      <c r="C11" s="9"/>
      <c r="D11" s="21" t="s">
        <v>3</v>
      </c>
      <c r="E11" s="16"/>
      <c r="F11" s="45"/>
      <c r="G11" s="52">
        <f>ROUND(SUM(G9:G10),2)</f>
        <v>913.43</v>
      </c>
      <c r="H11" s="11"/>
      <c r="I11" s="45"/>
      <c r="J11" s="52" t="str">
        <f>IF(SUM(J5:J10)=0,"",SUM(J5:J10))</f>
        <v/>
      </c>
    </row>
    <row r="12" spans="2:10" x14ac:dyDescent="0.2">
      <c r="B12" s="9"/>
      <c r="C12" s="9"/>
      <c r="D12" s="21"/>
      <c r="E12" s="16"/>
      <c r="F12" s="45"/>
      <c r="G12" s="52"/>
      <c r="H12" s="11"/>
      <c r="I12" s="45"/>
      <c r="J12" s="52"/>
    </row>
    <row r="13" spans="2:10" x14ac:dyDescent="0.2">
      <c r="B13" s="9"/>
      <c r="C13" s="9"/>
      <c r="D13" s="57" t="s">
        <v>22</v>
      </c>
      <c r="E13" s="16"/>
      <c r="F13" s="45"/>
      <c r="G13" s="45"/>
      <c r="H13" s="5"/>
      <c r="I13" s="45"/>
      <c r="J13" s="45"/>
    </row>
    <row r="14" spans="2:10" ht="38.25" x14ac:dyDescent="0.2">
      <c r="B14" s="23" t="s">
        <v>4</v>
      </c>
      <c r="C14" s="23" t="s">
        <v>46</v>
      </c>
      <c r="D14" s="24" t="s">
        <v>87</v>
      </c>
      <c r="E14" s="25">
        <v>1</v>
      </c>
      <c r="F14" s="39">
        <v>285.18</v>
      </c>
      <c r="G14" s="39">
        <f t="shared" ref="G14" si="1">ROUND(E14*F14,2)</f>
        <v>285.18</v>
      </c>
      <c r="H14" s="9"/>
      <c r="I14" s="39"/>
      <c r="J14" s="60" t="str">
        <f>IF(ISNUMBER(I14),ROUND(E14*I14,2),"")</f>
        <v/>
      </c>
    </row>
    <row r="15" spans="2:10" x14ac:dyDescent="0.2">
      <c r="B15" s="9"/>
      <c r="C15" s="9"/>
      <c r="D15" s="21" t="s">
        <v>23</v>
      </c>
      <c r="E15" s="16"/>
      <c r="F15" s="45"/>
      <c r="G15" s="52">
        <f>ROUND(SUM(G14:G14),2)</f>
        <v>285.18</v>
      </c>
      <c r="H15" s="11"/>
      <c r="I15" s="45"/>
      <c r="J15" s="52" t="str">
        <f>IF(SUM(J14)=0,"",SUM(J14))</f>
        <v/>
      </c>
    </row>
    <row r="16" spans="2:10" x14ac:dyDescent="0.2">
      <c r="B16" s="8"/>
      <c r="C16" s="8"/>
      <c r="D16" s="7"/>
      <c r="E16" s="17"/>
      <c r="F16" s="45"/>
      <c r="G16" s="45"/>
      <c r="H16" s="9"/>
      <c r="I16" s="45"/>
      <c r="J16" s="45"/>
    </row>
    <row r="17" spans="2:10" x14ac:dyDescent="0.2">
      <c r="B17" s="9"/>
      <c r="C17" s="9"/>
      <c r="D17" s="57" t="s">
        <v>24</v>
      </c>
      <c r="E17" s="16"/>
      <c r="F17" s="45"/>
      <c r="G17" s="45"/>
      <c r="I17" s="45"/>
      <c r="J17" s="45"/>
    </row>
    <row r="18" spans="2:10" x14ac:dyDescent="0.2">
      <c r="B18" s="70" t="s">
        <v>5</v>
      </c>
      <c r="C18" s="53"/>
      <c r="D18" s="38" t="s">
        <v>27</v>
      </c>
      <c r="E18" s="16"/>
      <c r="F18" s="45"/>
      <c r="G18" s="45"/>
      <c r="I18" s="45"/>
      <c r="J18" s="45"/>
    </row>
    <row r="19" spans="2:10" ht="63.75" x14ac:dyDescent="0.2">
      <c r="B19" s="23" t="s">
        <v>26</v>
      </c>
      <c r="C19" s="23" t="s">
        <v>25</v>
      </c>
      <c r="D19" s="24" t="s">
        <v>28</v>
      </c>
      <c r="E19" s="26">
        <v>35</v>
      </c>
      <c r="F19" s="39">
        <v>13.21</v>
      </c>
      <c r="G19" s="39">
        <f t="shared" ref="G19:G24" si="2">ROUND(E19*F19,2)</f>
        <v>462.35</v>
      </c>
      <c r="I19" s="39"/>
      <c r="J19" s="60" t="str">
        <f t="shared" ref="J19:J24" si="3">IF(ISNUMBER(I19),ROUND(E19*I19,2),"")</f>
        <v/>
      </c>
    </row>
    <row r="20" spans="2:10" ht="38.25" x14ac:dyDescent="0.2">
      <c r="B20" s="23" t="s">
        <v>29</v>
      </c>
      <c r="C20" s="23" t="s">
        <v>25</v>
      </c>
      <c r="D20" s="24" t="s">
        <v>89</v>
      </c>
      <c r="E20" s="26">
        <v>4</v>
      </c>
      <c r="F20" s="39">
        <v>28.681999999999999</v>
      </c>
      <c r="G20" s="39">
        <f t="shared" si="2"/>
        <v>114.73</v>
      </c>
      <c r="I20" s="39"/>
      <c r="J20" s="60" t="str">
        <f t="shared" si="3"/>
        <v/>
      </c>
    </row>
    <row r="21" spans="2:10" ht="38.25" x14ac:dyDescent="0.2">
      <c r="B21" s="23" t="s">
        <v>30</v>
      </c>
      <c r="C21" s="23" t="s">
        <v>12</v>
      </c>
      <c r="D21" s="24" t="s">
        <v>31</v>
      </c>
      <c r="E21" s="26">
        <v>2.4</v>
      </c>
      <c r="F21" s="39">
        <v>19.920000000000002</v>
      </c>
      <c r="G21" s="39">
        <f t="shared" si="2"/>
        <v>47.81</v>
      </c>
      <c r="I21" s="39"/>
      <c r="J21" s="60" t="str">
        <f t="shared" si="3"/>
        <v/>
      </c>
    </row>
    <row r="22" spans="2:10" ht="38.25" x14ac:dyDescent="0.2">
      <c r="B22" s="23" t="s">
        <v>32</v>
      </c>
      <c r="C22" s="23" t="s">
        <v>12</v>
      </c>
      <c r="D22" s="24" t="s">
        <v>35</v>
      </c>
      <c r="E22" s="26">
        <v>47.86</v>
      </c>
      <c r="F22" s="39">
        <v>13.210599999999999</v>
      </c>
      <c r="G22" s="39">
        <f t="shared" si="2"/>
        <v>632.26</v>
      </c>
      <c r="I22" s="39"/>
      <c r="J22" s="60" t="str">
        <f t="shared" si="3"/>
        <v/>
      </c>
    </row>
    <row r="23" spans="2:10" ht="51" x14ac:dyDescent="0.2">
      <c r="B23" s="23" t="s">
        <v>33</v>
      </c>
      <c r="C23" s="23" t="s">
        <v>12</v>
      </c>
      <c r="D23" s="24" t="s">
        <v>36</v>
      </c>
      <c r="E23" s="26">
        <v>47.86</v>
      </c>
      <c r="F23" s="39">
        <v>6.5565499999999997</v>
      </c>
      <c r="G23" s="59">
        <f t="shared" si="2"/>
        <v>313.8</v>
      </c>
      <c r="I23" s="39"/>
      <c r="J23" s="60" t="str">
        <f t="shared" si="3"/>
        <v/>
      </c>
    </row>
    <row r="24" spans="2:10" ht="114.75" x14ac:dyDescent="0.2">
      <c r="B24" s="23" t="s">
        <v>34</v>
      </c>
      <c r="C24" s="23" t="s">
        <v>12</v>
      </c>
      <c r="D24" s="24" t="s">
        <v>37</v>
      </c>
      <c r="E24" s="26">
        <v>47.86</v>
      </c>
      <c r="F24" s="39">
        <v>12.066599999999999</v>
      </c>
      <c r="G24" s="39">
        <f t="shared" si="2"/>
        <v>577.51</v>
      </c>
      <c r="I24" s="39"/>
      <c r="J24" s="60" t="str">
        <f t="shared" si="3"/>
        <v/>
      </c>
    </row>
    <row r="25" spans="2:10" x14ac:dyDescent="0.2">
      <c r="B25" s="9"/>
      <c r="C25" s="9"/>
      <c r="D25" s="21" t="s">
        <v>38</v>
      </c>
      <c r="E25" s="22"/>
      <c r="F25" s="46"/>
      <c r="G25" s="52">
        <f>SUM(G19:G24)</f>
        <v>2148.46</v>
      </c>
      <c r="I25" s="46"/>
      <c r="J25" s="52" t="str">
        <f>IF(SUM(J19:J24)=0,"",SUM(J19:J24))</f>
        <v/>
      </c>
    </row>
    <row r="26" spans="2:10" x14ac:dyDescent="0.2">
      <c r="B26" s="9"/>
      <c r="C26" s="9"/>
      <c r="D26" s="21"/>
      <c r="E26" s="22"/>
      <c r="F26" s="46"/>
      <c r="G26" s="52"/>
      <c r="I26" s="46"/>
      <c r="J26" s="52"/>
    </row>
    <row r="27" spans="2:10" s="34" customFormat="1" x14ac:dyDescent="0.2">
      <c r="B27" s="70" t="s">
        <v>39</v>
      </c>
      <c r="C27" s="53"/>
      <c r="D27" s="38" t="s">
        <v>90</v>
      </c>
      <c r="E27" s="22"/>
      <c r="F27" s="46"/>
      <c r="G27" s="46"/>
      <c r="I27" s="46"/>
      <c r="J27" s="46"/>
    </row>
    <row r="28" spans="2:10" ht="76.5" x14ac:dyDescent="0.2">
      <c r="B28" s="23" t="s">
        <v>40</v>
      </c>
      <c r="C28" s="23" t="s">
        <v>25</v>
      </c>
      <c r="D28" s="24" t="s">
        <v>91</v>
      </c>
      <c r="E28" s="26">
        <v>4</v>
      </c>
      <c r="F28" s="39">
        <v>18.739999999999998</v>
      </c>
      <c r="G28" s="39">
        <f t="shared" ref="G28:G31" si="4">ROUND(E28*F28,2)</f>
        <v>74.959999999999994</v>
      </c>
      <c r="I28" s="39"/>
      <c r="J28" s="60" t="str">
        <f t="shared" ref="J28:J31" si="5">IF(ISNUMBER(I28),ROUND(E28*I28,2),"")</f>
        <v/>
      </c>
    </row>
    <row r="29" spans="2:10" ht="76.5" x14ac:dyDescent="0.2">
      <c r="B29" s="23" t="s">
        <v>41</v>
      </c>
      <c r="C29" s="23" t="s">
        <v>46</v>
      </c>
      <c r="D29" s="24" t="s">
        <v>44</v>
      </c>
      <c r="E29" s="26">
        <v>3</v>
      </c>
      <c r="F29" s="39">
        <v>42.68</v>
      </c>
      <c r="G29" s="39">
        <f t="shared" si="4"/>
        <v>128.04</v>
      </c>
      <c r="I29" s="39"/>
      <c r="J29" s="60" t="str">
        <f t="shared" si="5"/>
        <v/>
      </c>
    </row>
    <row r="30" spans="2:10" ht="63.75" x14ac:dyDescent="0.2">
      <c r="B30" s="23" t="s">
        <v>42</v>
      </c>
      <c r="C30" s="23" t="s">
        <v>12</v>
      </c>
      <c r="D30" s="24" t="s">
        <v>45</v>
      </c>
      <c r="E30" s="26">
        <v>7</v>
      </c>
      <c r="F30" s="39">
        <v>100.17</v>
      </c>
      <c r="G30" s="39">
        <f t="shared" si="4"/>
        <v>701.19</v>
      </c>
      <c r="I30" s="39"/>
      <c r="J30" s="60" t="str">
        <f t="shared" si="5"/>
        <v/>
      </c>
    </row>
    <row r="31" spans="2:10" ht="50.25" customHeight="1" x14ac:dyDescent="0.2">
      <c r="B31" s="23" t="s">
        <v>43</v>
      </c>
      <c r="C31" s="23" t="s">
        <v>72</v>
      </c>
      <c r="D31" s="24" t="s">
        <v>88</v>
      </c>
      <c r="E31" s="26">
        <v>40.86</v>
      </c>
      <c r="F31" s="39">
        <v>183.97739999999999</v>
      </c>
      <c r="G31" s="39">
        <f t="shared" si="4"/>
        <v>7517.32</v>
      </c>
      <c r="I31" s="39"/>
      <c r="J31" s="60" t="str">
        <f t="shared" si="5"/>
        <v/>
      </c>
    </row>
    <row r="32" spans="2:10" x14ac:dyDescent="0.2">
      <c r="B32" s="9"/>
      <c r="C32" s="9"/>
      <c r="D32" s="21" t="s">
        <v>47</v>
      </c>
      <c r="E32" s="22"/>
      <c r="F32" s="46"/>
      <c r="G32" s="52">
        <f>SUM(G28:G31)</f>
        <v>8421.51</v>
      </c>
      <c r="I32" s="46"/>
      <c r="J32" s="52" t="str">
        <f>IF(SUM(J28:J31)=0,"",SUM(J28:J31))</f>
        <v/>
      </c>
    </row>
    <row r="33" spans="2:10" x14ac:dyDescent="0.2">
      <c r="B33" s="9"/>
      <c r="C33" s="9"/>
      <c r="D33" s="7"/>
      <c r="E33" s="16"/>
      <c r="F33" s="45"/>
      <c r="G33" s="47"/>
      <c r="I33" s="45"/>
      <c r="J33" s="47"/>
    </row>
    <row r="34" spans="2:10" x14ac:dyDescent="0.2">
      <c r="B34" s="58"/>
      <c r="C34" s="58"/>
      <c r="D34" s="57" t="s">
        <v>48</v>
      </c>
      <c r="E34" s="10"/>
      <c r="F34" s="47"/>
      <c r="G34" s="47"/>
      <c r="I34" s="47"/>
      <c r="J34" s="47"/>
    </row>
    <row r="35" spans="2:10" x14ac:dyDescent="0.2">
      <c r="B35" s="70" t="s">
        <v>6</v>
      </c>
      <c r="C35" s="53"/>
      <c r="D35" s="38" t="s">
        <v>49</v>
      </c>
      <c r="E35" s="16"/>
      <c r="F35" s="45"/>
      <c r="G35" s="45"/>
      <c r="I35" s="45"/>
      <c r="J35" s="45"/>
    </row>
    <row r="36" spans="2:10" ht="63.75" x14ac:dyDescent="0.2">
      <c r="B36" s="23" t="s">
        <v>50</v>
      </c>
      <c r="C36" s="27" t="s">
        <v>46</v>
      </c>
      <c r="D36" s="28" t="s">
        <v>55</v>
      </c>
      <c r="E36" s="25">
        <v>1</v>
      </c>
      <c r="F36" s="48">
        <v>371.2</v>
      </c>
      <c r="G36" s="39">
        <f t="shared" ref="G36:G41" si="6">ROUND(E36*F36,2)</f>
        <v>371.2</v>
      </c>
      <c r="I36" s="48"/>
      <c r="J36" s="60" t="str">
        <f t="shared" ref="J36:J41" si="7">IF(ISNUMBER(I36),ROUND(E36*I36,2),"")</f>
        <v/>
      </c>
    </row>
    <row r="37" spans="2:10" ht="63.75" x14ac:dyDescent="0.2">
      <c r="B37" s="23" t="s">
        <v>51</v>
      </c>
      <c r="C37" s="27" t="s">
        <v>25</v>
      </c>
      <c r="D37" s="28" t="s">
        <v>92</v>
      </c>
      <c r="E37" s="25">
        <v>35</v>
      </c>
      <c r="F37" s="48">
        <v>10.039999999999999</v>
      </c>
      <c r="G37" s="39">
        <f t="shared" si="6"/>
        <v>351.4</v>
      </c>
      <c r="I37" s="48"/>
      <c r="J37" s="60" t="str">
        <f t="shared" si="7"/>
        <v/>
      </c>
    </row>
    <row r="38" spans="2:10" ht="57.75" customHeight="1" x14ac:dyDescent="0.2">
      <c r="B38" s="23" t="s">
        <v>52</v>
      </c>
      <c r="C38" s="27" t="s">
        <v>25</v>
      </c>
      <c r="D38" s="28" t="s">
        <v>93</v>
      </c>
      <c r="E38" s="25">
        <v>35.090000000000003</v>
      </c>
      <c r="F38" s="48">
        <v>3.57</v>
      </c>
      <c r="G38" s="39">
        <f t="shared" si="6"/>
        <v>125.27</v>
      </c>
      <c r="I38" s="48"/>
      <c r="J38" s="60" t="str">
        <f t="shared" si="7"/>
        <v/>
      </c>
    </row>
    <row r="39" spans="2:10" ht="63.75" x14ac:dyDescent="0.2">
      <c r="B39" s="23" t="s">
        <v>53</v>
      </c>
      <c r="C39" s="27" t="s">
        <v>46</v>
      </c>
      <c r="D39" s="28" t="s">
        <v>58</v>
      </c>
      <c r="E39" s="25">
        <v>1</v>
      </c>
      <c r="F39" s="48">
        <v>126.99</v>
      </c>
      <c r="G39" s="39">
        <f t="shared" si="6"/>
        <v>126.99</v>
      </c>
      <c r="I39" s="48"/>
      <c r="J39" s="60" t="str">
        <f t="shared" si="7"/>
        <v/>
      </c>
    </row>
    <row r="40" spans="2:10" ht="63.75" x14ac:dyDescent="0.2">
      <c r="B40" s="23" t="s">
        <v>54</v>
      </c>
      <c r="C40" s="27" t="s">
        <v>46</v>
      </c>
      <c r="D40" s="28" t="s">
        <v>57</v>
      </c>
      <c r="E40" s="25">
        <v>1</v>
      </c>
      <c r="F40" s="48">
        <v>199.51</v>
      </c>
      <c r="G40" s="39">
        <f t="shared" si="6"/>
        <v>199.51</v>
      </c>
      <c r="I40" s="48"/>
      <c r="J40" s="60" t="str">
        <f t="shared" si="7"/>
        <v/>
      </c>
    </row>
    <row r="41" spans="2:10" ht="38.25" x14ac:dyDescent="0.2">
      <c r="B41" s="23" t="s">
        <v>111</v>
      </c>
      <c r="C41" s="27" t="s">
        <v>46</v>
      </c>
      <c r="D41" s="28" t="s">
        <v>56</v>
      </c>
      <c r="E41" s="25">
        <v>1</v>
      </c>
      <c r="F41" s="48">
        <v>41.93</v>
      </c>
      <c r="G41" s="39">
        <f t="shared" si="6"/>
        <v>41.93</v>
      </c>
      <c r="I41" s="48"/>
      <c r="J41" s="60" t="str">
        <f t="shared" si="7"/>
        <v/>
      </c>
    </row>
    <row r="42" spans="2:10" x14ac:dyDescent="0.2">
      <c r="B42" s="9"/>
      <c r="C42" s="9"/>
      <c r="D42" s="21" t="s">
        <v>13</v>
      </c>
      <c r="E42" s="22"/>
      <c r="F42" s="46"/>
      <c r="G42" s="52">
        <f>SUM(G36:G41)</f>
        <v>1216.3</v>
      </c>
      <c r="I42" s="46"/>
      <c r="J42" s="52" t="str">
        <f>IF(SUM(J36:J41)=0,"",SUM(J36:J41))</f>
        <v/>
      </c>
    </row>
    <row r="43" spans="2:10" x14ac:dyDescent="0.2">
      <c r="B43" s="9"/>
      <c r="C43" s="9"/>
      <c r="D43" s="7"/>
      <c r="E43" s="16"/>
      <c r="F43" s="45"/>
      <c r="G43" s="45"/>
      <c r="I43" s="45"/>
      <c r="J43" s="45"/>
    </row>
    <row r="44" spans="2:10" x14ac:dyDescent="0.2">
      <c r="B44" s="53"/>
      <c r="C44" s="53"/>
      <c r="D44" s="56" t="s">
        <v>59</v>
      </c>
      <c r="E44" s="16"/>
      <c r="F44" s="45"/>
      <c r="G44" s="45"/>
      <c r="I44" s="45"/>
      <c r="J44" s="45"/>
    </row>
    <row r="45" spans="2:10" x14ac:dyDescent="0.2">
      <c r="B45" s="70" t="s">
        <v>14</v>
      </c>
      <c r="C45" s="53"/>
      <c r="D45" s="38" t="s">
        <v>60</v>
      </c>
      <c r="E45" s="16"/>
      <c r="F45" s="45"/>
      <c r="G45" s="45"/>
      <c r="I45" s="45"/>
      <c r="J45" s="45"/>
    </row>
    <row r="46" spans="2:10" ht="89.25" x14ac:dyDescent="0.2">
      <c r="B46" s="23" t="s">
        <v>61</v>
      </c>
      <c r="C46" s="23" t="s">
        <v>46</v>
      </c>
      <c r="D46" s="24" t="s">
        <v>94</v>
      </c>
      <c r="E46" s="26">
        <v>56</v>
      </c>
      <c r="F46" s="39">
        <v>18.87</v>
      </c>
      <c r="G46" s="39">
        <f t="shared" ref="G46:G47" si="8">ROUND(E46*F46,2)</f>
        <v>1056.72</v>
      </c>
      <c r="I46" s="39"/>
      <c r="J46" s="60" t="str">
        <f t="shared" ref="J46:J47" si="9">IF(ISNUMBER(I46),ROUND(E46*I46,2),"")</f>
        <v/>
      </c>
    </row>
    <row r="47" spans="2:10" ht="63.75" x14ac:dyDescent="0.2">
      <c r="B47" s="23" t="s">
        <v>62</v>
      </c>
      <c r="C47" s="23" t="s">
        <v>46</v>
      </c>
      <c r="D47" s="24" t="s">
        <v>95</v>
      </c>
      <c r="E47" s="26">
        <v>3</v>
      </c>
      <c r="F47" s="39">
        <v>121.72</v>
      </c>
      <c r="G47" s="39">
        <f t="shared" si="8"/>
        <v>365.16</v>
      </c>
      <c r="I47" s="39"/>
      <c r="J47" s="60" t="str">
        <f t="shared" si="9"/>
        <v/>
      </c>
    </row>
    <row r="48" spans="2:10" x14ac:dyDescent="0.2">
      <c r="B48" s="6"/>
      <c r="C48" s="6"/>
      <c r="D48" s="21" t="s">
        <v>63</v>
      </c>
      <c r="E48" s="20"/>
      <c r="F48" s="49"/>
      <c r="G48" s="52">
        <f>SUM(G46:G47)</f>
        <v>1421.88</v>
      </c>
      <c r="I48" s="49"/>
      <c r="J48" s="52" t="str">
        <f>IF(SUM(J46:J47)=0,"",SUM(J46:J47))</f>
        <v/>
      </c>
    </row>
    <row r="49" spans="2:10" x14ac:dyDescent="0.2">
      <c r="B49" s="6"/>
      <c r="C49" s="6"/>
      <c r="D49" s="21"/>
      <c r="E49" s="20"/>
      <c r="F49" s="49"/>
      <c r="G49" s="52"/>
      <c r="I49" s="49"/>
      <c r="J49" s="52"/>
    </row>
    <row r="50" spans="2:10" x14ac:dyDescent="0.2">
      <c r="B50" s="70" t="s">
        <v>15</v>
      </c>
      <c r="C50" s="53"/>
      <c r="D50" s="38" t="s">
        <v>60</v>
      </c>
      <c r="E50" s="16"/>
      <c r="F50" s="45"/>
      <c r="G50" s="45"/>
      <c r="I50" s="45"/>
      <c r="J50" s="45"/>
    </row>
    <row r="51" spans="2:10" ht="51" x14ac:dyDescent="0.2">
      <c r="B51" s="23" t="s">
        <v>64</v>
      </c>
      <c r="C51" s="23" t="s">
        <v>46</v>
      </c>
      <c r="D51" s="24" t="s">
        <v>96</v>
      </c>
      <c r="E51" s="26">
        <v>56</v>
      </c>
      <c r="F51" s="39">
        <v>7.66</v>
      </c>
      <c r="G51" s="39">
        <f t="shared" ref="G51" si="10">ROUND(E51*F51,2)</f>
        <v>428.96</v>
      </c>
      <c r="I51" s="39"/>
      <c r="J51" s="60" t="str">
        <f t="shared" ref="J51:J52" si="11">IF(ISNUMBER(I51),ROUND(E51*I51,2),"")</f>
        <v/>
      </c>
    </row>
    <row r="52" spans="2:10" ht="76.5" x14ac:dyDescent="0.2">
      <c r="B52" s="23" t="s">
        <v>65</v>
      </c>
      <c r="C52" s="23" t="s">
        <v>46</v>
      </c>
      <c r="D52" s="24" t="s">
        <v>84</v>
      </c>
      <c r="E52" s="26">
        <v>3</v>
      </c>
      <c r="F52" s="39">
        <v>30.77</v>
      </c>
      <c r="G52" s="39">
        <f t="shared" ref="G52" si="12">ROUND(E52*F52,2)</f>
        <v>92.31</v>
      </c>
      <c r="I52" s="39"/>
      <c r="J52" s="60" t="str">
        <f t="shared" si="11"/>
        <v/>
      </c>
    </row>
    <row r="53" spans="2:10" x14ac:dyDescent="0.2">
      <c r="B53" s="6"/>
      <c r="C53" s="6"/>
      <c r="D53" s="21" t="s">
        <v>66</v>
      </c>
      <c r="E53" s="20"/>
      <c r="F53" s="49"/>
      <c r="G53" s="52">
        <f>SUM(G51:G52)</f>
        <v>521.27</v>
      </c>
      <c r="I53" s="49"/>
      <c r="J53" s="52" t="str">
        <f>IF(SUM(J51:J52)=0,"",SUM(J51:J52))</f>
        <v/>
      </c>
    </row>
    <row r="54" spans="2:10" x14ac:dyDescent="0.2">
      <c r="B54" s="6"/>
      <c r="C54" s="6"/>
      <c r="D54" s="3"/>
      <c r="E54" s="20"/>
      <c r="F54" s="49"/>
      <c r="G54" s="49"/>
      <c r="I54" s="49"/>
      <c r="J54" s="49"/>
    </row>
    <row r="55" spans="2:10" x14ac:dyDescent="0.2">
      <c r="B55" s="70" t="s">
        <v>68</v>
      </c>
      <c r="C55" s="9"/>
      <c r="D55" s="38" t="s">
        <v>67</v>
      </c>
      <c r="E55" s="16"/>
      <c r="F55" s="45"/>
      <c r="G55" s="45"/>
      <c r="I55" s="45"/>
      <c r="J55" s="45"/>
    </row>
    <row r="56" spans="2:10" ht="76.5" x14ac:dyDescent="0.2">
      <c r="B56" s="71" t="s">
        <v>69</v>
      </c>
      <c r="C56" s="71" t="s">
        <v>46</v>
      </c>
      <c r="D56" s="24" t="s">
        <v>70</v>
      </c>
      <c r="E56" s="72">
        <v>3</v>
      </c>
      <c r="F56" s="73">
        <v>23.31</v>
      </c>
      <c r="G56" s="39">
        <f t="shared" ref="G56:G59" si="13">ROUND(E56*F56,2)</f>
        <v>69.930000000000007</v>
      </c>
      <c r="I56" s="73"/>
      <c r="J56" s="60" t="str">
        <f t="shared" ref="J56:J59" si="14">IF(ISNUMBER(I56),ROUND(E56*I56,2),"")</f>
        <v/>
      </c>
    </row>
    <row r="57" spans="2:10" ht="91.5" customHeight="1" x14ac:dyDescent="0.2">
      <c r="B57" s="71" t="s">
        <v>71</v>
      </c>
      <c r="C57" s="71" t="s">
        <v>25</v>
      </c>
      <c r="D57" s="24" t="s">
        <v>74</v>
      </c>
      <c r="E57" s="72">
        <v>42</v>
      </c>
      <c r="F57" s="73">
        <v>70.150000000000006</v>
      </c>
      <c r="G57" s="39">
        <f t="shared" si="13"/>
        <v>2946.3</v>
      </c>
      <c r="I57" s="73"/>
      <c r="J57" s="60" t="str">
        <f t="shared" si="14"/>
        <v/>
      </c>
    </row>
    <row r="58" spans="2:10" ht="76.5" x14ac:dyDescent="0.2">
      <c r="B58" s="71" t="s">
        <v>73</v>
      </c>
      <c r="C58" s="71" t="s">
        <v>72</v>
      </c>
      <c r="D58" s="24" t="s">
        <v>97</v>
      </c>
      <c r="E58" s="72">
        <v>20</v>
      </c>
      <c r="F58" s="73">
        <v>55.732999999999997</v>
      </c>
      <c r="G58" s="39">
        <f t="shared" si="13"/>
        <v>1114.6600000000001</v>
      </c>
      <c r="I58" s="73"/>
      <c r="J58" s="60" t="str">
        <f t="shared" si="14"/>
        <v/>
      </c>
    </row>
    <row r="59" spans="2:10" ht="51" x14ac:dyDescent="0.2">
      <c r="B59" s="71" t="s">
        <v>75</v>
      </c>
      <c r="C59" s="71" t="s">
        <v>25</v>
      </c>
      <c r="D59" s="24" t="s">
        <v>76</v>
      </c>
      <c r="E59" s="72">
        <v>76</v>
      </c>
      <c r="F59" s="73">
        <v>18.5</v>
      </c>
      <c r="G59" s="39">
        <f t="shared" si="13"/>
        <v>1406</v>
      </c>
      <c r="I59" s="73"/>
      <c r="J59" s="60" t="str">
        <f t="shared" si="14"/>
        <v/>
      </c>
    </row>
    <row r="60" spans="2:10" x14ac:dyDescent="0.2">
      <c r="B60" s="6"/>
      <c r="C60" s="6"/>
      <c r="D60" s="21" t="s">
        <v>85</v>
      </c>
      <c r="E60" s="20"/>
      <c r="F60" s="49"/>
      <c r="G60" s="52">
        <f>SUM(G56:G59)</f>
        <v>5536.89</v>
      </c>
      <c r="I60" s="49"/>
      <c r="J60" s="52" t="str">
        <f>IF(SUM(J56:J59)=0,"",SUM(J56:J59))</f>
        <v/>
      </c>
    </row>
    <row r="61" spans="2:10" x14ac:dyDescent="0.2">
      <c r="B61" s="6"/>
      <c r="C61" s="6"/>
      <c r="D61" s="3"/>
      <c r="E61" s="20"/>
      <c r="F61" s="49"/>
      <c r="G61" s="49"/>
      <c r="I61" s="49"/>
      <c r="J61" s="49"/>
    </row>
    <row r="62" spans="2:10" x14ac:dyDescent="0.2">
      <c r="B62" s="9"/>
      <c r="C62" s="9"/>
      <c r="D62" s="56" t="s">
        <v>80</v>
      </c>
      <c r="E62" s="16"/>
      <c r="F62" s="45"/>
      <c r="G62" s="45"/>
      <c r="I62" s="45"/>
      <c r="J62" s="45"/>
    </row>
    <row r="63" spans="2:10" ht="154.5" customHeight="1" x14ac:dyDescent="0.2">
      <c r="B63" s="23" t="s">
        <v>77</v>
      </c>
      <c r="C63" s="23" t="s">
        <v>46</v>
      </c>
      <c r="D63" s="24" t="s">
        <v>98</v>
      </c>
      <c r="E63" s="25">
        <v>1</v>
      </c>
      <c r="F63" s="50">
        <v>1772.32</v>
      </c>
      <c r="G63" s="39">
        <f t="shared" ref="G63" si="15">ROUND(E63*F63,2)</f>
        <v>1772.32</v>
      </c>
      <c r="I63" s="50"/>
      <c r="J63" s="60" t="str">
        <f t="shared" ref="J63:J65" si="16">IF(ISNUMBER(I63),ROUND(E63*I63,2),"")</f>
        <v/>
      </c>
    </row>
    <row r="64" spans="2:10" ht="152.25" customHeight="1" x14ac:dyDescent="0.2">
      <c r="B64" s="23" t="s">
        <v>78</v>
      </c>
      <c r="C64" s="23" t="s">
        <v>46</v>
      </c>
      <c r="D64" s="24" t="s">
        <v>99</v>
      </c>
      <c r="E64" s="25">
        <v>1</v>
      </c>
      <c r="F64" s="50">
        <v>1765.67</v>
      </c>
      <c r="G64" s="39">
        <f t="shared" ref="G64:G65" si="17">ROUND(E64*F64,2)</f>
        <v>1765.67</v>
      </c>
      <c r="I64" s="50"/>
      <c r="J64" s="60" t="str">
        <f t="shared" si="16"/>
        <v/>
      </c>
    </row>
    <row r="65" spans="2:10" ht="155.25" customHeight="1" x14ac:dyDescent="0.2">
      <c r="B65" s="23" t="s">
        <v>100</v>
      </c>
      <c r="C65" s="23" t="s">
        <v>46</v>
      </c>
      <c r="D65" s="24" t="s">
        <v>101</v>
      </c>
      <c r="E65" s="25">
        <v>1</v>
      </c>
      <c r="F65" s="50">
        <v>2689.41</v>
      </c>
      <c r="G65" s="39">
        <f t="shared" si="17"/>
        <v>2689.41</v>
      </c>
      <c r="I65" s="50"/>
      <c r="J65" s="60" t="str">
        <f t="shared" si="16"/>
        <v/>
      </c>
    </row>
    <row r="66" spans="2:10" x14ac:dyDescent="0.2">
      <c r="B66" s="6"/>
      <c r="C66" s="6"/>
      <c r="D66" s="21" t="s">
        <v>79</v>
      </c>
      <c r="E66" s="20"/>
      <c r="F66" s="49"/>
      <c r="G66" s="52">
        <f>SUM(G63:G65)</f>
        <v>6227.4</v>
      </c>
      <c r="I66" s="49"/>
      <c r="J66" s="52" t="str">
        <f>IF(SUM(J63:J65)=0,"",SUM(J63:J65))</f>
        <v/>
      </c>
    </row>
    <row r="67" spans="2:10" x14ac:dyDescent="0.2">
      <c r="B67" s="6"/>
      <c r="C67" s="6"/>
      <c r="D67" s="3"/>
      <c r="E67" s="20"/>
      <c r="F67" s="49"/>
      <c r="G67" s="49"/>
      <c r="I67" s="49"/>
      <c r="J67" s="49"/>
    </row>
    <row r="68" spans="2:10" x14ac:dyDescent="0.2">
      <c r="B68" s="74"/>
      <c r="C68" s="74" t="s">
        <v>112</v>
      </c>
      <c r="D68" s="78" t="s">
        <v>81</v>
      </c>
      <c r="E68" s="25">
        <v>1</v>
      </c>
      <c r="F68" s="50">
        <v>266.92</v>
      </c>
      <c r="G68" s="39">
        <f t="shared" ref="G68" si="18">ROUND(E68*F68,2)</f>
        <v>266.92</v>
      </c>
      <c r="I68" s="50"/>
      <c r="J68" s="60" t="str">
        <f t="shared" ref="J68" si="19">IF(ISNUMBER(I68),ROUND(E68*I68,2),"")</f>
        <v/>
      </c>
    </row>
    <row r="69" spans="2:10" s="61" customFormat="1" x14ac:dyDescent="0.2">
      <c r="B69" s="62"/>
      <c r="C69" s="62"/>
      <c r="D69" s="63" t="s">
        <v>102</v>
      </c>
      <c r="E69" s="64"/>
      <c r="F69" s="65"/>
      <c r="G69" s="66">
        <f>SUM(G68)</f>
        <v>266.92</v>
      </c>
      <c r="I69" s="65"/>
      <c r="J69" s="52" t="str">
        <f>IF(SUM(J68)=0,"",SUM(J68))</f>
        <v/>
      </c>
    </row>
    <row r="70" spans="2:10" x14ac:dyDescent="0.2">
      <c r="B70" s="9"/>
      <c r="C70" s="9"/>
      <c r="D70" s="54"/>
      <c r="E70" s="16"/>
      <c r="F70" s="45"/>
      <c r="G70" s="55"/>
      <c r="I70" s="45"/>
      <c r="J70" s="45"/>
    </row>
    <row r="71" spans="2:10" x14ac:dyDescent="0.2">
      <c r="B71" s="74"/>
      <c r="C71" s="74" t="s">
        <v>112</v>
      </c>
      <c r="D71" s="78" t="s">
        <v>82</v>
      </c>
      <c r="E71" s="25">
        <v>1</v>
      </c>
      <c r="F71" s="50">
        <v>400.38</v>
      </c>
      <c r="G71" s="39">
        <f t="shared" ref="G71" si="20">ROUND(E71*F71,2)</f>
        <v>400.38</v>
      </c>
      <c r="I71" s="50"/>
      <c r="J71" s="60" t="str">
        <f t="shared" ref="J71" si="21">IF(ISNUMBER(I71),ROUND(E71*I71,2),"")</f>
        <v/>
      </c>
    </row>
    <row r="72" spans="2:10" s="61" customFormat="1" x14ac:dyDescent="0.2">
      <c r="B72" s="62"/>
      <c r="C72" s="62"/>
      <c r="D72" s="63" t="s">
        <v>103</v>
      </c>
      <c r="E72" s="64"/>
      <c r="G72" s="66">
        <f>SUM(G71)</f>
        <v>400.38</v>
      </c>
      <c r="I72" s="75"/>
      <c r="J72" s="52" t="str">
        <f>IF(SUM(J71)=0,"",SUM(J71))</f>
        <v/>
      </c>
    </row>
    <row r="73" spans="2:10" x14ac:dyDescent="0.2">
      <c r="B73" s="9"/>
      <c r="C73" s="9"/>
      <c r="D73" s="54"/>
      <c r="E73" s="16"/>
      <c r="F73" s="45"/>
      <c r="G73" s="55"/>
      <c r="I73" s="45"/>
      <c r="J73" s="45"/>
    </row>
    <row r="74" spans="2:10" x14ac:dyDescent="0.2">
      <c r="B74" s="74"/>
      <c r="C74" s="74" t="s">
        <v>112</v>
      </c>
      <c r="D74" s="78" t="s">
        <v>83</v>
      </c>
      <c r="E74" s="25">
        <v>1</v>
      </c>
      <c r="F74" s="50">
        <v>1334.62</v>
      </c>
      <c r="G74" s="39">
        <f t="shared" ref="G74" si="22">ROUND(E74*F74,2)</f>
        <v>1334.62</v>
      </c>
      <c r="I74" s="50"/>
      <c r="J74" s="60" t="str">
        <f t="shared" ref="J74" si="23">IF(ISNUMBER(I74),ROUND(E74*I74,2),"")</f>
        <v/>
      </c>
    </row>
    <row r="75" spans="2:10" s="61" customFormat="1" x14ac:dyDescent="0.2">
      <c r="B75" s="62"/>
      <c r="C75" s="62"/>
      <c r="D75" s="63" t="s">
        <v>104</v>
      </c>
      <c r="E75" s="64"/>
      <c r="F75" s="65"/>
      <c r="G75" s="66">
        <f>SUM(G74)</f>
        <v>1334.62</v>
      </c>
      <c r="I75" s="49"/>
      <c r="J75" s="52" t="str">
        <f>IF(SUM(J74)=0,"",SUM(J74))</f>
        <v/>
      </c>
    </row>
    <row r="76" spans="2:10" s="61" customFormat="1" x14ac:dyDescent="0.2">
      <c r="B76" s="62"/>
      <c r="C76" s="62"/>
      <c r="D76" s="63"/>
      <c r="E76" s="64"/>
      <c r="F76" s="65"/>
      <c r="G76" s="66"/>
      <c r="I76" s="76"/>
      <c r="J76" s="67"/>
    </row>
    <row r="77" spans="2:10" x14ac:dyDescent="0.2">
      <c r="B77" s="8"/>
      <c r="C77" s="8"/>
      <c r="D77" s="19" t="s">
        <v>106</v>
      </c>
      <c r="E77" s="1"/>
      <c r="F77" s="51"/>
      <c r="G77" s="68">
        <f>ROUND(SUM(G9:G76)/2,2)</f>
        <v>28694.240000000002</v>
      </c>
      <c r="I77" s="51"/>
      <c r="J77" s="77" t="str">
        <f>IF(SUM(J9:J75)=0,"",ROUND(SUM(J9:J75)/2,2))</f>
        <v/>
      </c>
    </row>
    <row r="78" spans="2:10" x14ac:dyDescent="0.2">
      <c r="B78" s="8"/>
      <c r="C78" s="8"/>
      <c r="D78" s="19" t="s">
        <v>105</v>
      </c>
      <c r="E78" s="1"/>
      <c r="F78" s="51"/>
      <c r="G78" s="69">
        <f>ROUND(G77*0.13,2)</f>
        <v>3730.25</v>
      </c>
      <c r="I78" s="51"/>
      <c r="J78" s="51" t="str">
        <f>IF(ISNUMBER(J77),ROUND(J77*0.13,2),"")</f>
        <v/>
      </c>
    </row>
    <row r="79" spans="2:10" x14ac:dyDescent="0.2">
      <c r="B79" s="8"/>
      <c r="C79" s="8"/>
      <c r="D79" s="19" t="s">
        <v>107</v>
      </c>
      <c r="E79" s="1"/>
      <c r="F79" s="51"/>
      <c r="G79" s="69">
        <f>ROUND(G77*0.06,2)</f>
        <v>1721.65</v>
      </c>
      <c r="I79" s="51"/>
      <c r="J79" s="51" t="str">
        <f>IF(ISNUMBER(J77),ROUND(J77*0.06,2),"")</f>
        <v/>
      </c>
    </row>
    <row r="80" spans="2:10" x14ac:dyDescent="0.2">
      <c r="B80" s="8"/>
      <c r="C80" s="8"/>
      <c r="D80" s="19" t="s">
        <v>108</v>
      </c>
      <c r="E80" s="1"/>
      <c r="F80" s="51"/>
      <c r="G80" s="68">
        <f>SUM(G77:G79)</f>
        <v>34146.14</v>
      </c>
      <c r="I80" s="51"/>
      <c r="J80" s="77" t="str">
        <f>IF(ISNUMBER(J77),SUM(J77:J79),"")</f>
        <v/>
      </c>
    </row>
    <row r="81" spans="2:10" x14ac:dyDescent="0.2">
      <c r="B81" s="8"/>
      <c r="C81" s="8"/>
      <c r="D81" s="19" t="s">
        <v>109</v>
      </c>
      <c r="E81" s="1"/>
      <c r="F81" s="51"/>
      <c r="G81" s="69">
        <f>ROUND(G80*0.21,2)</f>
        <v>7170.69</v>
      </c>
      <c r="I81" s="51"/>
      <c r="J81" s="51" t="str">
        <f>IF(ISNUMBER(J80),ROUND(J80*0.21,2),"")</f>
        <v/>
      </c>
    </row>
    <row r="82" spans="2:10" x14ac:dyDescent="0.2">
      <c r="B82" s="8"/>
      <c r="C82" s="8"/>
      <c r="D82" s="19" t="s">
        <v>110</v>
      </c>
      <c r="E82" s="1"/>
      <c r="F82" s="51"/>
      <c r="G82" s="68">
        <f>G80+G81</f>
        <v>41316.83</v>
      </c>
      <c r="I82" s="51"/>
      <c r="J82" s="77" t="str">
        <f>IF(ISNUMBER(J80),J80+J81,"")</f>
        <v/>
      </c>
    </row>
  </sheetData>
  <protectedRanges>
    <protectedRange sqref="A1:XFD1048576 I74 I71 I68 I63:I65 I56:I59 I51:I52 I46:I47 I36:I41 I28:I31 I19:I24 I14 I9:I10" name="Rango1"/>
  </protectedRanges>
  <pageMargins left="0.39370078740157483" right="0.39370078740157483" top="0.59055118110236227" bottom="0.39370078740157483" header="0.31496062992125984" footer="0.31496062992125984"/>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Table 1</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Word - Memòria valorada Canvi gespa camp de futbol Palafolls 1.doc</dc:title>
  <dc:creator>andreu</dc:creator>
  <cp:lastModifiedBy>Laia Valhondo González</cp:lastModifiedBy>
  <cp:lastPrinted>2025-06-27T06:45:21Z</cp:lastPrinted>
  <dcterms:created xsi:type="dcterms:W3CDTF">2025-06-08T11:21:35Z</dcterms:created>
  <dcterms:modified xsi:type="dcterms:W3CDTF">2025-09-04T08:05:38Z</dcterms:modified>
</cp:coreProperties>
</file>