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SECRETARIA\Comun Secretaria\CONTRACTACIO\EXPEDIENTS\2025\X2025002614_OBRA RENATURALITZACIO PATIS\Annex PCAP\"/>
    </mc:Choice>
  </mc:AlternateContent>
  <xr:revisionPtr revIDLastSave="0" documentId="8_{344FE3AB-83D5-4F3A-AE54-126C1F0F5682}" xr6:coauthVersionLast="47" xr6:coauthVersionMax="47" xr10:uidLastSave="{00000000-0000-0000-0000-000000000000}"/>
  <bookViews>
    <workbookView xWindow="-28920" yWindow="-120" windowWidth="29040" windowHeight="15720" xr2:uid="{00000000-000D-0000-FFFF-FFFF00000000}"/>
  </bookViews>
  <sheets>
    <sheet name="LOT 1" sheetId="1" r:id="rId1"/>
  </sheets>
  <definedNames>
    <definedName name="_xlnm.Print_Titles" localSheetId="0">'LOT 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5" i="1" l="1"/>
  <c r="J90" i="1"/>
  <c r="G90" i="1"/>
  <c r="J87" i="1"/>
  <c r="G87" i="1"/>
  <c r="J82" i="1"/>
  <c r="J83" i="1"/>
  <c r="J78" i="1"/>
  <c r="J79" i="1" s="1"/>
  <c r="J72" i="1"/>
  <c r="J74" i="1"/>
  <c r="J73" i="1"/>
  <c r="J71" i="1"/>
  <c r="J70" i="1"/>
  <c r="J69" i="1"/>
  <c r="J60" i="1"/>
  <c r="J59" i="1"/>
  <c r="J58" i="1"/>
  <c r="J57" i="1"/>
  <c r="J56" i="1"/>
  <c r="J55" i="1"/>
  <c r="J54" i="1"/>
  <c r="J53" i="1"/>
  <c r="J52" i="1"/>
  <c r="J51" i="1"/>
  <c r="J50" i="1"/>
  <c r="J45" i="1"/>
  <c r="J44" i="1"/>
  <c r="J43" i="1"/>
  <c r="J42" i="1"/>
  <c r="J41" i="1"/>
  <c r="J40" i="1"/>
  <c r="J39" i="1"/>
  <c r="J38" i="1"/>
  <c r="J37" i="1"/>
  <c r="J32" i="1"/>
  <c r="J31" i="1"/>
  <c r="J30" i="1"/>
  <c r="J29" i="1"/>
  <c r="J25" i="1"/>
  <c r="J24" i="1"/>
  <c r="J23" i="1"/>
  <c r="J22" i="1"/>
  <c r="J21" i="1"/>
  <c r="J20" i="1"/>
  <c r="J15" i="1"/>
  <c r="J14" i="1"/>
  <c r="J10" i="1"/>
  <c r="J9" i="1"/>
  <c r="J11" i="1" l="1"/>
  <c r="J84" i="1"/>
  <c r="J16" i="1"/>
  <c r="J26" i="1"/>
  <c r="J33" i="1"/>
  <c r="J46" i="1"/>
  <c r="E32" i="1" l="1"/>
  <c r="G83" i="1"/>
  <c r="G82" i="1"/>
  <c r="G74" i="1"/>
  <c r="G73" i="1"/>
  <c r="G72" i="1"/>
  <c r="G71" i="1"/>
  <c r="G70" i="1"/>
  <c r="G69" i="1"/>
  <c r="J65" i="1"/>
  <c r="G65" i="1"/>
  <c r="J64" i="1"/>
  <c r="G64" i="1"/>
  <c r="G60" i="1"/>
  <c r="G59" i="1"/>
  <c r="G58" i="1"/>
  <c r="G57" i="1"/>
  <c r="G56" i="1"/>
  <c r="G55" i="1"/>
  <c r="G54" i="1"/>
  <c r="G53" i="1"/>
  <c r="G52" i="1"/>
  <c r="G51" i="1"/>
  <c r="G45" i="1"/>
  <c r="G44" i="1"/>
  <c r="G43" i="1"/>
  <c r="G42" i="1"/>
  <c r="G41" i="1"/>
  <c r="G40" i="1"/>
  <c r="G39" i="1"/>
  <c r="G84" i="1" l="1"/>
  <c r="G75" i="1"/>
  <c r="G66" i="1"/>
  <c r="G38" i="1" l="1"/>
  <c r="G32" i="1"/>
  <c r="G31" i="1"/>
  <c r="G30" i="1"/>
  <c r="G29" i="1"/>
  <c r="G25" i="1"/>
  <c r="G24" i="1"/>
  <c r="G23" i="1"/>
  <c r="G22" i="1"/>
  <c r="G33" i="1" l="1"/>
  <c r="J61" i="1"/>
  <c r="G78" i="1"/>
  <c r="G50" i="1"/>
  <c r="G61" i="1" s="1"/>
  <c r="G37" i="1"/>
  <c r="G46" i="1" s="1"/>
  <c r="G21" i="1"/>
  <c r="G20" i="1"/>
  <c r="G15" i="1"/>
  <c r="G10" i="1"/>
  <c r="G14" i="1"/>
  <c r="G9" i="1"/>
  <c r="G11" i="1" l="1"/>
  <c r="J66" i="1"/>
  <c r="G16" i="1"/>
  <c r="G26" i="1"/>
  <c r="G79" i="1"/>
  <c r="G97" i="1" l="1"/>
  <c r="G96" i="1"/>
  <c r="J95" i="1"/>
  <c r="G98" i="1" l="1"/>
  <c r="G99" i="1" s="1"/>
  <c r="G100" i="1" s="1"/>
  <c r="J97" i="1"/>
  <c r="J96" i="1"/>
  <c r="J98" i="1" s="1"/>
  <c r="J99" i="1" l="1"/>
  <c r="J100" i="1" s="1"/>
</calcChain>
</file>

<file path=xl/sharedStrings.xml><?xml version="1.0" encoding="utf-8"?>
<sst xmlns="http://schemas.openxmlformats.org/spreadsheetml/2006/main" count="189" uniqueCount="147">
  <si>
    <t>Núm.</t>
  </si>
  <si>
    <t>1.01</t>
  </si>
  <si>
    <t>ut</t>
  </si>
  <si>
    <t>1.02</t>
  </si>
  <si>
    <t>TOTAL CAPÍTOL 01:</t>
  </si>
  <si>
    <t>2.01</t>
  </si>
  <si>
    <t>2.02</t>
  </si>
  <si>
    <t>3.01</t>
  </si>
  <si>
    <t>4.01</t>
  </si>
  <si>
    <t>Unt</t>
  </si>
  <si>
    <t>Amid</t>
  </si>
  <si>
    <t>Preu</t>
  </si>
  <si>
    <t>Import</t>
  </si>
  <si>
    <t>Descripció</t>
  </si>
  <si>
    <t>m³</t>
  </si>
  <si>
    <t>TOTAL CAPÍTOL 04:</t>
  </si>
  <si>
    <t>5.01</t>
  </si>
  <si>
    <t>5.02</t>
  </si>
  <si>
    <t>Preu oferta</t>
  </si>
  <si>
    <t>Import oferta</t>
  </si>
  <si>
    <t>PRESSUPOST ADEQUACIÓ I RENATURALITZACIÓ DELS PATIS DE LES DUES ESCOLES PÚBLIQUES DE PRIMÀRIA I LA LLAR D'INFANTS MUNICIPAL</t>
  </si>
  <si>
    <t>LOT 1. ESCOLA LES FERRERIES</t>
  </si>
  <si>
    <t>CAPÍTOL 1: TREBALLS PREVIS</t>
  </si>
  <si>
    <t>PROTECCIÓ ARBRAT
Protecció individual de tronc d'arbre de perímetre aproximat entre 95 i 125 cm, amb estructura de fustes lligades entre si amb filferro, de 2 m d'alçària mínima, col·locades sobre material amb funció d'enconxat, amb el desmuntatge inclòs.
La partida es certificarà per unitats realitzades. Inclou la part proporcional de mitjans auxiliars i materials complementaris per deixar la partida d'obra completament acabada.</t>
  </si>
  <si>
    <t>TANCA D'OBRA
Tanca de vianants de ferro, de 1,10x2,50 m, color groc, amb barrots verticals muntats sobre bastidor de tub, amb dos peus metàl·lics, inclús placa per a publicitat.</t>
  </si>
  <si>
    <t>CAPÍTOL 2: ENDERROCS</t>
  </si>
  <si>
    <t>DESMUNTATGE DE JOC INFANTIL
Desmuntatge de joc infantil, tipus Àgora, realitzada amb pneumàtics, posterior càrrega sobre camió contenidor i transport a abocador homologat.</t>
  </si>
  <si>
    <t>RETIRADA DE BANC EXISTENT
Desmuntatge de bancs de fusta i ferro existents, posterior càrrega sobre camió contenidor i transport a abocador homologat.</t>
  </si>
  <si>
    <t>TOTAL CAPÍTOL 02:</t>
  </si>
  <si>
    <t>CAPÍTOL 3: MOVIMENT DE TERRES</t>
  </si>
  <si>
    <t>m</t>
  </si>
  <si>
    <t>3.01.01</t>
  </si>
  <si>
    <t>EXCAVACIONS</t>
  </si>
  <si>
    <t>EXCAVACIÓ DE RASES PER A LA XARXA DE REG
Excavació de rases  de fins a 20 cm d'amplada i 50 cm de profunditat, amb mitjans mecànics i tapat manual d'aquesta. Inclou posterior tapat de la rasa amb les mateixes terres de la pròpia excavació. Amidament a justificar en obra.</t>
  </si>
  <si>
    <t>3.01.02</t>
  </si>
  <si>
    <t>EXCAVACIÓ DE RASES D'INFILTRACIÓ
Excavació de rases  de fins a 20 cm d'amplada i 50 cm de profunditat, amb mitjans mecànics i tapat manual d'aquesta. Inclou posterior tapat de la rasa amb les mateixes terres de la pròpia excavació. Amidament a justificar en obra.</t>
  </si>
  <si>
    <t>3.01.03</t>
  </si>
  <si>
    <t>EXCAVACIÓ DE POUS D'INFILTRACIÓ
Excavació de pous en terreny de trànsit compacte, de fins a 1,25 m de profunditat màxima, amb mitjans mecànics.</t>
  </si>
  <si>
    <t>3.01.04</t>
  </si>
  <si>
    <t>3.01.05</t>
  </si>
  <si>
    <t>3.01.06</t>
  </si>
  <si>
    <t>EXCAVACIÓ 
Excavació en terra tova, amb mitjans mecànics, i càrrega a camió. El preu no inclou el transport dels materials excavats.</t>
  </si>
  <si>
    <t>CÀRREGA DE TERRES
Càrrega de terres procedents d'excavacions, amb mitjans mecànics, sobre camió. El preu inclou el temps d'espera en obra durant les operacions de càrrega, però no inclou el transport.</t>
  </si>
  <si>
    <t>TRANSPORT DE TERRES
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20 km. El preu inclou el temps d'espera en obra durant les operacions de càrrega, el viatge d'anada, la descàrrega i el viatge de tornada, però no inclou la càrrega en obra.</t>
  </si>
  <si>
    <t>TOTAL SUBCAPÍTOL 03.01:</t>
  </si>
  <si>
    <t>3.02</t>
  </si>
  <si>
    <t>3.02.01</t>
  </si>
  <si>
    <t>3.02.02</t>
  </si>
  <si>
    <t>3.02.03</t>
  </si>
  <si>
    <t>3.02.04</t>
  </si>
  <si>
    <t>REBLIMENT I COMPACTACIÓ</t>
  </si>
  <si>
    <t>REBLERT DE RASES D'INFILTRACIÓ
Reblert de rasa d'infiltració, de 60 cm d'altura i 40 cm d'amplada, amb un pendent màxim del 3%, amb grava filtrant sense classificar, embolicada en geotèxtil i compactació en tongades successives de 20 cm d'espessor màxim amb picó de guiat manual. El preu no inclou l'excavació.</t>
  </si>
  <si>
    <t>REBLERT DE POUS D'INFILTRACIÓ
Pou d'infiltració, de 1,5 m de profunditat i 0,50 m de diàmetre exterior, amb grava filtrant sense classificar, embolicada en geotèxtil i compactació en tongades successives de 30 cm d'espessor màxim amb picó de guiat manual. El preu no inclou l'excavació.</t>
  </si>
  <si>
    <t>APORTACIÓ TERRA VEGETAL
Aportació de terra vegetal garbellada, subministrada al lloc en sacs big-bag amb camió grua i estesa amb mitjans manuals (pala, aixada i rasclet)  en capes de gruix uniforme i sense produir danys als arbres existents.</t>
  </si>
  <si>
    <t xml:space="preserve">CAMI DE GRAVA 
Paviment realitzat mitjançant estesa de grava "còdol de riu", calcari, de gra rodó i rentat, de dimensions entre 20-40mm, amb mitjans manuals, compactada, fins a formar una capa uniforme de 20 cm de gruix.  </t>
  </si>
  <si>
    <t>u</t>
  </si>
  <si>
    <t>TOTAL SUBCAPÍTOL 03.02:</t>
  </si>
  <si>
    <t>CAPÍTOL 4: INSTAL·LACIONS</t>
  </si>
  <si>
    <t>XARXA DE REG</t>
  </si>
  <si>
    <t>4.01.01</t>
  </si>
  <si>
    <t>GRUP DE PRESSIÓ POU
Grup de pressió, per a subministrament d'aigua en aspiració de pou, format per: electrobomba autoaspirant horitzontal de ferro colat, AGA 1,5 M, amb una potència de 1,1 kW, per a una pressió màxima de treball de 10 bar, temperatura màxima del líquid conduït 35°C segons UNE-EN 60335-2-41, autoaspirant fins a 8 m de profunditat (disminuint el cabal subministrat amb l'augment de la profunditat d'aspiració), eix motor d'AISI 303, impulsor de llautó estampat, tanca mecànica de carbó/ceràmica/NBR, motor asíncron de 2 pols i ventilació forçada, aïllament classe F, protecció IP44, per a alimentació monofàsica a 230 V a 230 V i 50 Hz de freqüència, condensador i protecció termoamperimètrica de rearmament automàtic incorporats, amb dipòsit acumulador de xapa d'acer esfèric de 24 l, amb membrana recanviable, pressòstat, manòmetre i ràcord de varies vies, i cable elèctric de connexió amb endoll tipus shuko.</t>
  </si>
  <si>
    <t>4.01.02</t>
  </si>
  <si>
    <t>COMPTADOR D'AIGUA
Comptador d'aigua freda de lectura directa, de raig simple, cabal nominal 1,5 m³/h, diàmetre 1/2", temperatura màxima 30°C, pressió màxima 16 bar, apte per a aigües molt dures, amb tapa, ràcords de connexió i precinte.</t>
  </si>
  <si>
    <t>4.01.03</t>
  </si>
  <si>
    <t>4.01.04</t>
  </si>
  <si>
    <t>4.01.05</t>
  </si>
  <si>
    <t>4.01.06</t>
  </si>
  <si>
    <t>FILTRE DE CARTUXT
Filtre de cartutx contenidor de carbó actiu, rosca de 3/4", cabal de 0,4 m³/h, amb dues aixetes de pas de comporta.</t>
  </si>
  <si>
    <t>ESCOMESA A LA XARXA DE REG
Connexió de servei soterrada a la xarxa de reg de 2 m de longitud, formada per tub de polietilè PE 40, de 20 mm de diàmetre exterior, PN=10 atm i 2,8 mm de gruix i clau de tall allotjada en pericó prefabricada de polipropilè.</t>
  </si>
  <si>
    <t>CANONADA DE FORNIMENT I DISTRIBUCIÓ
Canonada de forniment i distribució d'aigua de reg, formada per tub de polietilè PE 40 de color negre amb bandes de color blau, de 32 mm de diàmetre exterior i 5,5 mm de gruix, PN=10 atm, enterrada.  Amidament a justificar en obra.</t>
  </si>
  <si>
    <t>CANONADA DE REG PER DEGOTEIG
Canonada de reg per degoteig, formada per tub de polietilè, color marró, de 12 mm de diàmetre exterior, amb degoters autocompensables i autonetejables integrats, situats cada 30 cm.</t>
  </si>
  <si>
    <t>4.01.07</t>
  </si>
  <si>
    <t>4.01.08</t>
  </si>
  <si>
    <t>4.01.09</t>
  </si>
  <si>
    <t>SENSOR DE PLUJA
Sensor de pluja ajustable entre 3 i 25 mm, suport de muntatge d'alumini.</t>
  </si>
  <si>
    <t>PROGRAMADOR DE REG
Programador electrònic per a regatge automàtic, per a 4 estacions, amb 1 programa i 3 arrencades diàries del programa, alimentació per bateria de 9 V, amb capacitat per posar en funcionament diverses electrovàlvules simultàniament.</t>
  </si>
  <si>
    <t>ELECTROVÀLVULA
Electrovàlvula per a reg, cos de polipropilè reforçat amb fibra de vidre, connexions roscades, de 1" de diàmetre, alimentació del solenoide a 24 Vca, amb possibilitat d'apertura manual i sistema d'autoneteja, amb pericó de plàstic proveït de tapa.</t>
  </si>
  <si>
    <t>CAPÍTOL 5: JARDINERIA</t>
  </si>
  <si>
    <t>SUBMINISTRAMENT DE PLANTES</t>
  </si>
  <si>
    <t>5.01.01</t>
  </si>
  <si>
    <t>PLANTES ARBUSTIVES / AROMÀTIQUES "JARDI DE PAPALLONES"
Subministrament en contenidor de 10L de plantes arbustives en proporció equitativa de les següents espècies:
Romaní (Rosmarnius officinalis), Farigola (Thymus
vulgaris), Espernallac (Santolina chamaecyparissus), Melissa o taronfina (Melissa officinalis), Orenga (Origanum
vulgare), Camamilla (Matricaria chamomilla), Sàlvia Comuna (Sàlvia officinalis), Sàlvia de fulla petita (Salvia
microphylla), Verbena bonariensis, Ibericus sempervirens, Llengua de bou (Echium vulgare), Herba de Sant Jordi
(Centranthus ruber), Xuclamel (Lonicera fragrantissima), Malví (Althaea officinalis)</t>
  </si>
  <si>
    <t>5.01.02</t>
  </si>
  <si>
    <t>5.01.03</t>
  </si>
  <si>
    <t>PLANTA ENFILADISSA
Subministrament en contenidor de 10L de Gessamí de llet (Trachelospermum jasminoides - Rhynchospermum jasminoides)</t>
  </si>
  <si>
    <t>5.01.04</t>
  </si>
  <si>
    <t>PLANTA ENFILADISSA "BOSC COMESTIBLE" 2,5L
Subministrament en contenidor de 2,5L de plantes arbustives en proporció equitativa de les següents espècies:
Espígol (Lavandula angustifolia), Romaní
(Rosmarnius officinalis), Farigola (Thymus vulgaris), Espernallac (Santolina chamaecyparissus), Orenga (Origanum
vulgare), Camamilla (Matricaria chamomilla), Sàlvia Comuna (Sàlvia officinalis)</t>
  </si>
  <si>
    <t>PLANTA ENFILADISSA "BOSC COMESTIBLE" i "JOC SIMBÒLIC" 10L
Subministrament en contenidor de 10L de plantes arbustives en proporció equitativa de les següents espècies:
Llentiscle (Pistacia lentiscus), Marfull (Viburnum tinus),
Margarides grogues (Euryops pectinatus) Murta (Myrtus communis), Carxofera (Cynara cardunculus var. Scolymus),
Arboç (Arbutus unedo), Llorer (Laurus nobilis)</t>
  </si>
  <si>
    <t>5.01.05</t>
  </si>
  <si>
    <t>ARBRE (ACER)
Subministrament d'Acer de 16 a 20 cm de diàmetre de tronc; subministrament en contenidor estàndard de 90L.
Zona accés principal (Acer platanoides "Crimson King" i Acer Freemanii "Autumn Blaze")
Zona bosc comestible (Acer campestre "Elsrijk" i un Acer Freemanii "Autumn Blaze")</t>
  </si>
  <si>
    <t>5.01.06</t>
  </si>
  <si>
    <t>ARBRE (PRUNUS AVIUM)
Cirerer (Prunus avium 'Royal red') o similar segons indicacions de la Direcció Facultativa de 12 a 14 cm de diàmetre de tronc; subministrament en contenidor estàndard de 25L.</t>
  </si>
  <si>
    <t>5.01.07</t>
  </si>
  <si>
    <t>ARBRE (PRUNUS DULCIS)
Ametller (Prunus dulcis 'Guara') o similar segons indicacions de la Direcció Facultativa de 12 de diàmetre de tronc; subministrament en contenidor estàndard de 30L.</t>
  </si>
  <si>
    <t>5.01.08</t>
  </si>
  <si>
    <t>ARBRE (PRUNUS DULCIS)
Ametller (Prunus dulcis 'Marcona') o similar segons indicacions de la Direcció Facultativa de 10 de diàmetre de tronc; subministrament en contenidor estàndard de 30L.</t>
  </si>
  <si>
    <t>ARBRE (OLEA EUROPAEA)
Olivera (Olea europaea 'Empeltre') o similar segons indicacions de la Direcció Facultativa de 12 de diàmetre de tronc; subministrament en contenidor estàndard de 35L.</t>
  </si>
  <si>
    <t>5.01.09</t>
  </si>
  <si>
    <t>5.01.10</t>
  </si>
  <si>
    <t>5.01.11</t>
  </si>
  <si>
    <t>ARBRE (ARBUTUS UNEDO)
Arboç (Arbutus unedo) o similar segons indicacions de la Direcció Facultativa de 12 de diàmetre de tronc; subministrament en contenidor estàndard de 30L.</t>
  </si>
  <si>
    <t>ARBRE (PUNICA GRANATUM)
Magraner (Punica granatum) o similar segons indicacions de la Direcció Facultativa de 12 de diàmetre de tronc; subministrament en contenidor estàndard de 30L.</t>
  </si>
  <si>
    <t>TOTAL CAPÍTOL 05.01:</t>
  </si>
  <si>
    <t>5.02.01</t>
  </si>
  <si>
    <t>5.02.02</t>
  </si>
  <si>
    <t>PLANTACIÓ D'ARBUST O ENFILADISSA
Plantació d'arbust, excavació de clot de plantació  amb mitjans manuals,  reblert del clot amb terra vegetal suministrada i primer reg.</t>
  </si>
  <si>
    <t>TOTAL CAPÍTOL 05.02:</t>
  </si>
  <si>
    <t>ALTRES</t>
  </si>
  <si>
    <t>5.03</t>
  </si>
  <si>
    <t>5.03.01</t>
  </si>
  <si>
    <t>TUTOR D'ARBRE
Tutor doble d'arbre, realitzat mitjançant dues estaques, clavades verticalment en el fons del clot de plantació, subjectant al tronc de l'arbre cadascuna d'elles mitjançant un cinturó elàstic de goma, regulable, de 4 cm d'amplada, exercint la funció d'aspre per mantenir l'arbre dret durant el seu creixement.</t>
  </si>
  <si>
    <t>5.03.02</t>
  </si>
  <si>
    <t>m²</t>
  </si>
  <si>
    <t>REBLERT AMB GRAVETA "ULL DE PERDIU"
Paviment absorbidor d'impactes, en àrees exteriors de jocs infantils,realitzada mitjançant estesa de graveta "ull de perdiu", calcari, de gra rodó i rentat, de dimensions entre 2 i 5 mm, amb mitjans manuals, fins a formar una capa uniforme.</t>
  </si>
  <si>
    <t>5.03.03</t>
  </si>
  <si>
    <t>ROTLLE EN FIBRA DE COCO
Rotlle estructurat en fibra de 30 cm de diàmetre i 3 m de llargària, amb matriu de fibra de coco compactada; xarxa estructural exterior de polipropilè de 50 mm de malla i 2,5 mm de diàmetre, amb els caps cosits entre ells mitjansant corda i fixats mecànicanicament al paviment amb fixacions no visibles; es fixaran amb varilles d'acer corrugat de 8mm d'uns 45 cm de llarg.</t>
  </si>
  <si>
    <t>5.03.04</t>
  </si>
  <si>
    <t>LIMITS ECO-TRAVESSES
Instal·lació de límits de l'espai tallats d'ecotravesses de fusta tractada en autoclau protecció classe IV, col·locats de cantell i soterrats parcialment, travessats amb varetes d'acer corrugades de ø10 mm, mínim 2 varetes per travessa. Dimensions 22x12 cm. Incloses les varetes ø10 mm de 50-60 cm de llarg.</t>
  </si>
  <si>
    <t>5.03.05</t>
  </si>
  <si>
    <t>ENCINTAT NATURAL
Formació de jardins de rocalla amb còdols naturals de riu  (15-30kg/u) i combinació d’arbustives i aromàtiques variades:
Conjunt 01 (arbust Marfull de 1,0-1,25 m d'altura, Euryops pectinatus de 0,5 – 0,75 m d’altura, i Rosmarnius officinalis 0,5 – 75 m d’altura.
Conjunt 02 (arbust Llentiscle de 1,0-1,25 m d'altura, Lavandula angustifolia de 0,5 – 0,75 m d’altura, i Salvia microphylla 0,5 – 75 m d’altura</t>
  </si>
  <si>
    <t>5.03.06</t>
  </si>
  <si>
    <t>ml</t>
  </si>
  <si>
    <t xml:space="preserve">PERIMETRE DE PROTECCIÓ PLANTACIÓ
Formació de protecció permanent de zona de plantació per mitjà de la col·locació d'estaques de fusta de pi tractada amb autoclau i corda de fibra de 25mm de gruix. </t>
  </si>
  <si>
    <t>6.01</t>
  </si>
  <si>
    <t>HOTEL DE PAPALLONES
Fabricació i instal.lació d'hotel de papallones de 3 x 2 x 0,40m de llistons de fusta de pi tractada en autoclau classe IV. Polit i posterior aplicació de dues mans d'oli de tung. Inclou fixació de llistons de fusta de mateix tipus i tractament.</t>
  </si>
  <si>
    <t>TOTAL CAPÍTOL 06:</t>
  </si>
  <si>
    <t>CAPÍTOL 6: FUSTERIA</t>
  </si>
  <si>
    <t>CAPÍTOL 7: MOBILIARI EXTERIOR</t>
  </si>
  <si>
    <t>7.01</t>
  </si>
  <si>
    <t>TAULA DE PICNIC
Suministrament I col·locació taula de pícnic de fusta tractada de sis places. Dimensions de 180cm de llarg, 164cm d'ample i 78,5cm d'alt. Construïda mitjançant taulons de pi silvestre de 8cm de gruix tractats per a classe d'ús IV. Inclou subministrament, daus de formigó, ancoratge i col·locació.</t>
  </si>
  <si>
    <t>7.02</t>
  </si>
  <si>
    <t>JOC SIMBÒLIC
Conjunt de 3-5 troncs d'acàcia, formant un tipi, de 2 m d'altura màxima, no escalable. Subministrament, formació de daus de formigó, col·locació i tractament natural fusta. Inclòs certificat d'acompliment de la UNE-EN 1176 i UNE-EN 177.</t>
  </si>
  <si>
    <t>TOTAL CAPÍTOL 07:</t>
  </si>
  <si>
    <t>CAPÍTOL GR.01: RESIDUS I ENDERROCS</t>
  </si>
  <si>
    <t>CAPÍTOL SS.01: SEGURETAT I SALUT</t>
  </si>
  <si>
    <t>CAPÍTOL PA.01: CONTROL DE QUALITAT I CERTIFICACIONS</t>
  </si>
  <si>
    <t>PLANTACIÓ D'ARBRE
Plantació d'arbre de 14 a 25 cm de perímetre de tronc a 1 m del terra, amb mitjans manuals, en terreny de trànsit, amb aportació d'un 25% de terra vegetal garbellada i fertilitzada, en clot de 100x100x60 cm  i primer reg; subministrament en contenidor. El preu no inclou l'arbre.</t>
  </si>
  <si>
    <t>TOTAL CAPÍTOL 05.03:</t>
  </si>
  <si>
    <t>PRESSUPOST DE L’EXECUCIÓ MATERIAL LOT 1 (PEM)</t>
  </si>
  <si>
    <t>DESPESES GENERALS LOT 1 (13%)</t>
  </si>
  <si>
    <t>BENEFICI INDUSTRIAL LOT 1(6%)</t>
  </si>
  <si>
    <t>PRESSUPOST DE L´EXECUCIÓ PER CONTRACTE LOT 1 (PEC)</t>
  </si>
  <si>
    <t>IVA 21% LOT 1</t>
  </si>
  <si>
    <t>TOTAL CONTRACTE LOT 1</t>
  </si>
  <si>
    <t>TOTAL CAPÍTOL GR.01:</t>
  </si>
  <si>
    <t>TOTAL CAPÍTOL SS.01:</t>
  </si>
  <si>
    <t>PA</t>
  </si>
  <si>
    <t>ANNEX 3. JUSTIFICACIÓ DE L’OFERTA ECONÒMICA 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</si>
</sst>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0"/>
      <color rgb="FF000000"/>
      <name val="Times New Roman"/>
      <charset val="204"/>
    </font>
    <font>
      <sz val="10"/>
      <color rgb="FF000000"/>
      <name val="Calibri"/>
      <family val="2"/>
      <scheme val="minor"/>
    </font>
    <font>
      <b/>
      <sz val="11"/>
      <name val="Calibri"/>
      <family val="2"/>
      <scheme val="minor"/>
    </font>
    <font>
      <sz val="10"/>
      <name val="Calibri"/>
      <family val="2"/>
      <scheme val="minor"/>
    </font>
    <font>
      <sz val="11"/>
      <name val="Calibri"/>
      <family val="2"/>
      <scheme val="minor"/>
    </font>
    <font>
      <b/>
      <sz val="10"/>
      <name val="Calibri"/>
      <family val="2"/>
      <scheme val="minor"/>
    </font>
    <font>
      <b/>
      <sz val="10"/>
      <color rgb="FF000000"/>
      <name val="Calibri"/>
      <family val="2"/>
      <scheme val="minor"/>
    </font>
    <font>
      <b/>
      <sz val="11"/>
      <color rgb="FF000000"/>
      <name val="Calibri"/>
      <family val="2"/>
      <scheme val="minor"/>
    </font>
    <font>
      <b/>
      <u/>
      <sz val="10"/>
      <name val="Calibri"/>
      <family val="2"/>
      <scheme val="minor"/>
    </font>
  </fonts>
  <fills count="2">
    <fill>
      <patternFill patternType="none"/>
    </fill>
    <fill>
      <patternFill patternType="gray125"/>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1">
    <xf numFmtId="0" fontId="0" fillId="0" borderId="0"/>
  </cellStyleXfs>
  <cellXfs count="79">
    <xf numFmtId="0" fontId="0" fillId="0" borderId="0" xfId="0" applyAlignment="1">
      <alignment horizontal="left" vertical="top"/>
    </xf>
    <xf numFmtId="0" fontId="1" fillId="0" borderId="0" xfId="0" applyFont="1" applyAlignment="1">
      <alignment horizontal="left" vertical="top"/>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top" wrapText="1"/>
    </xf>
    <xf numFmtId="4" fontId="1" fillId="0" borderId="0" xfId="0" applyNumberFormat="1" applyFont="1" applyAlignment="1">
      <alignment vertical="center" shrinkToFit="1"/>
    </xf>
    <xf numFmtId="4" fontId="1" fillId="0" borderId="0" xfId="0" applyNumberFormat="1" applyFont="1" applyAlignment="1">
      <alignment horizontal="right" vertical="center" shrinkToFit="1"/>
    </xf>
    <xf numFmtId="0" fontId="1" fillId="0" borderId="0" xfId="0" applyFont="1" applyAlignment="1">
      <alignment horizontal="left" wrapText="1"/>
    </xf>
    <xf numFmtId="0" fontId="1" fillId="0" borderId="0" xfId="0" applyFont="1" applyAlignment="1">
      <alignment horizontal="left" vertical="center"/>
    </xf>
    <xf numFmtId="0" fontId="3" fillId="0" borderId="0" xfId="0" applyFont="1" applyAlignment="1">
      <alignment vertical="top"/>
    </xf>
    <xf numFmtId="4" fontId="3" fillId="0" borderId="0" xfId="0" applyNumberFormat="1" applyFont="1" applyAlignment="1">
      <alignment vertical="center"/>
    </xf>
    <xf numFmtId="4" fontId="3" fillId="0" borderId="0" xfId="0" applyNumberFormat="1" applyFont="1" applyAlignment="1">
      <alignment horizontal="center" vertical="center" wrapText="1"/>
    </xf>
    <xf numFmtId="4" fontId="1" fillId="0" borderId="0" xfId="0" applyNumberFormat="1" applyFont="1" applyAlignment="1">
      <alignment vertical="center" wrapText="1"/>
    </xf>
    <xf numFmtId="4" fontId="1" fillId="0" borderId="0" xfId="0" applyNumberFormat="1" applyFont="1" applyAlignment="1">
      <alignment horizontal="left" vertical="center" wrapText="1"/>
    </xf>
    <xf numFmtId="4" fontId="1" fillId="0" borderId="0" xfId="0" applyNumberFormat="1" applyFont="1" applyAlignment="1">
      <alignment horizontal="left" vertical="center"/>
    </xf>
    <xf numFmtId="0" fontId="3" fillId="0" borderId="0" xfId="0" applyFont="1" applyAlignment="1">
      <alignment horizontal="right" vertical="center" wrapText="1"/>
    </xf>
    <xf numFmtId="4" fontId="3" fillId="0" borderId="0" xfId="0" applyNumberFormat="1" applyFont="1" applyAlignment="1">
      <alignment vertical="center" wrapText="1"/>
    </xf>
    <xf numFmtId="0" fontId="5" fillId="0" borderId="0" xfId="0" applyFont="1" applyAlignment="1">
      <alignment horizontal="right" vertical="center" wrapText="1"/>
    </xf>
    <xf numFmtId="4" fontId="6" fillId="0" borderId="0" xfId="0" applyNumberFormat="1" applyFont="1" applyAlignment="1">
      <alignment horizontal="right" vertical="center" shrinkToFit="1"/>
    </xf>
    <xf numFmtId="4" fontId="6" fillId="0" borderId="0" xfId="0" applyNumberFormat="1" applyFont="1" applyAlignment="1">
      <alignment vertical="center" wrapText="1"/>
    </xf>
    <xf numFmtId="4" fontId="6" fillId="0" borderId="0" xfId="0" applyNumberFormat="1" applyFont="1" applyAlignment="1">
      <alignment horizontal="left" vertical="center" wrapText="1"/>
    </xf>
    <xf numFmtId="4" fontId="6" fillId="0" borderId="0" xfId="0" applyNumberFormat="1" applyFont="1" applyAlignment="1">
      <alignment vertical="center" shrinkToFit="1"/>
    </xf>
    <xf numFmtId="0" fontId="3" fillId="0" borderId="1" xfId="0" applyFont="1" applyBorder="1" applyAlignment="1">
      <alignment horizontal="left" vertical="top" wrapText="1"/>
    </xf>
    <xf numFmtId="0" fontId="3" fillId="0" borderId="1" xfId="0" applyFont="1" applyBorder="1" applyAlignment="1">
      <alignment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right" vertical="center" shrinkToFit="1"/>
    </xf>
    <xf numFmtId="0" fontId="1" fillId="0" borderId="1" xfId="0" applyFont="1" applyBorder="1" applyAlignment="1">
      <alignment horizontal="left" vertical="top" wrapText="1"/>
    </xf>
    <xf numFmtId="4" fontId="1" fillId="0" borderId="1" xfId="0" applyNumberFormat="1" applyFont="1" applyBorder="1" applyAlignment="1">
      <alignment vertical="center" shrinkToFit="1"/>
    </xf>
    <xf numFmtId="0" fontId="1" fillId="0" borderId="1" xfId="0" applyFont="1" applyBorder="1" applyAlignment="1">
      <alignment vertical="center" wrapText="1"/>
    </xf>
    <xf numFmtId="4" fontId="4" fillId="0" borderId="0" xfId="0" applyNumberFormat="1" applyFont="1" applyAlignment="1">
      <alignment horizontal="centerContinuous" vertical="center"/>
    </xf>
    <xf numFmtId="0" fontId="7" fillId="0" borderId="0" xfId="0" applyFont="1" applyAlignment="1">
      <alignment horizontal="left" vertical="center"/>
    </xf>
    <xf numFmtId="0" fontId="2" fillId="0" borderId="0" xfId="0" applyFont="1" applyAlignment="1">
      <alignment horizontal="centerContinuous" vertical="top" wrapText="1"/>
    </xf>
    <xf numFmtId="0" fontId="6"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xf>
    <xf numFmtId="4" fontId="5" fillId="0" borderId="0" xfId="0" applyNumberFormat="1" applyFont="1" applyAlignment="1">
      <alignment vertical="center"/>
    </xf>
    <xf numFmtId="0" fontId="5" fillId="0" borderId="0" xfId="0" applyFont="1" applyAlignment="1">
      <alignment vertical="center" wrapText="1"/>
    </xf>
    <xf numFmtId="164" fontId="1" fillId="0" borderId="1" xfId="0" applyNumberFormat="1" applyFont="1" applyBorder="1" applyAlignment="1">
      <alignment horizontal="right" vertical="center" shrinkToFit="1"/>
    </xf>
    <xf numFmtId="164" fontId="1" fillId="0" borderId="0" xfId="0" applyNumberFormat="1" applyFont="1" applyAlignment="1">
      <alignment horizontal="left" vertical="center"/>
    </xf>
    <xf numFmtId="164" fontId="3" fillId="0" borderId="0" xfId="0" applyNumberFormat="1" applyFont="1" applyAlignment="1">
      <alignment vertical="center"/>
    </xf>
    <xf numFmtId="164" fontId="5" fillId="0" borderId="0" xfId="0" applyNumberFormat="1" applyFont="1" applyAlignment="1">
      <alignment vertical="center"/>
    </xf>
    <xf numFmtId="164" fontId="3" fillId="0" borderId="0" xfId="0" applyNumberFormat="1" applyFont="1" applyAlignment="1">
      <alignment horizontal="center" vertical="center" wrapText="1"/>
    </xf>
    <xf numFmtId="164" fontId="1"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64" fontId="1" fillId="0" borderId="0" xfId="0" applyNumberFormat="1" applyFont="1" applyAlignment="1">
      <alignment horizontal="right" vertical="center" shrinkToFit="1"/>
    </xf>
    <xf numFmtId="164" fontId="1" fillId="0" borderId="1" xfId="0" applyNumberFormat="1" applyFont="1" applyBorder="1" applyAlignment="1">
      <alignment vertical="center" wrapText="1"/>
    </xf>
    <xf numFmtId="164" fontId="3" fillId="0" borderId="0" xfId="0" applyNumberFormat="1" applyFont="1" applyAlignment="1">
      <alignment vertical="center" wrapText="1"/>
    </xf>
    <xf numFmtId="164" fontId="1" fillId="0" borderId="1" xfId="0" applyNumberFormat="1" applyFont="1" applyBorder="1" applyAlignment="1">
      <alignment horizontal="right" vertical="center" wrapText="1"/>
    </xf>
    <xf numFmtId="164" fontId="1" fillId="0" borderId="0" xfId="0" applyNumberFormat="1" applyFont="1" applyAlignment="1">
      <alignment vertical="center" shrinkToFit="1"/>
    </xf>
    <xf numFmtId="164" fontId="6" fillId="0" borderId="0" xfId="0" applyNumberFormat="1" applyFont="1" applyAlignment="1">
      <alignment horizontal="right" vertical="center" shrinkToFit="1"/>
    </xf>
    <xf numFmtId="0" fontId="5" fillId="0" borderId="1"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right" vertical="center" wrapText="1"/>
    </xf>
    <xf numFmtId="164" fontId="6" fillId="0" borderId="0" xfId="0" applyNumberFormat="1" applyFont="1" applyAlignment="1">
      <alignment horizontal="right" vertical="center" wrapText="1"/>
    </xf>
    <xf numFmtId="0" fontId="6"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left" vertical="top" wrapText="1"/>
    </xf>
    <xf numFmtId="0" fontId="3" fillId="0" borderId="0" xfId="0" applyFont="1" applyAlignment="1">
      <alignment horizontal="left" vertical="top"/>
    </xf>
    <xf numFmtId="164" fontId="3" fillId="0" borderId="1" xfId="0" applyNumberFormat="1" applyFont="1" applyBorder="1" applyAlignment="1">
      <alignment horizontal="right" vertical="center" shrinkToFit="1"/>
    </xf>
    <xf numFmtId="164" fontId="6" fillId="0" borderId="0" xfId="0" applyNumberFormat="1" applyFont="1" applyAlignment="1">
      <alignment vertical="center" shrinkToFit="1"/>
    </xf>
    <xf numFmtId="0" fontId="5" fillId="0" borderId="2" xfId="0" applyFont="1" applyBorder="1" applyAlignment="1">
      <alignment horizontal="left" vertical="top" wrapText="1"/>
    </xf>
    <xf numFmtId="0" fontId="3" fillId="0" borderId="1" xfId="0" applyFont="1" applyBorder="1" applyAlignment="1">
      <alignment vertical="top" wrapText="1"/>
    </xf>
    <xf numFmtId="4"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164" fontId="1" fillId="0" borderId="1" xfId="0" applyNumberFormat="1" applyFont="1" applyBorder="1" applyAlignment="1" applyProtection="1">
      <alignment horizontal="right" vertical="center" shrinkToFit="1"/>
      <protection locked="0"/>
    </xf>
    <xf numFmtId="164" fontId="1" fillId="0" borderId="0" xfId="0" applyNumberFormat="1" applyFont="1" applyAlignment="1" applyProtection="1">
      <alignment horizontal="left" vertical="center" wrapText="1"/>
      <protection locked="0"/>
    </xf>
    <xf numFmtId="164" fontId="6" fillId="0" borderId="0" xfId="0" applyNumberFormat="1" applyFont="1" applyAlignment="1" applyProtection="1">
      <alignment horizontal="left" vertical="center" wrapText="1"/>
      <protection locked="0"/>
    </xf>
    <xf numFmtId="164" fontId="1" fillId="0" borderId="0" xfId="0" applyNumberFormat="1" applyFont="1" applyAlignment="1" applyProtection="1">
      <alignment horizontal="right" vertical="center" shrinkToFit="1"/>
      <protection locked="0"/>
    </xf>
    <xf numFmtId="164" fontId="3" fillId="0" borderId="0" xfId="0" applyNumberFormat="1" applyFont="1" applyAlignment="1" applyProtection="1">
      <alignment vertical="center" wrapText="1"/>
      <protection locked="0"/>
    </xf>
    <xf numFmtId="164" fontId="1"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Alignment="1">
      <alignment horizontal="centerContinuous" vertical="center" wrapText="1"/>
    </xf>
    <xf numFmtId="4" fontId="4" fillId="0" borderId="0" xfId="0" applyNumberFormat="1" applyFont="1" applyAlignment="1">
      <alignment horizontal="centerContinuous" vertical="center" wrapText="1"/>
    </xf>
    <xf numFmtId="164" fontId="4" fillId="0" borderId="0" xfId="0" applyNumberFormat="1" applyFont="1" applyAlignment="1">
      <alignment horizontal="centerContinuous"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
  <sheetViews>
    <sheetView tabSelected="1" view="pageLayout" topLeftCell="A79" zoomScaleNormal="100" zoomScaleSheetLayoutView="100" workbookViewId="0">
      <selection activeCell="G96" sqref="G96"/>
    </sheetView>
  </sheetViews>
  <sheetFormatPr baseColWidth="10" defaultColWidth="9.33203125" defaultRowHeight="12.75" x14ac:dyDescent="0.2"/>
  <cols>
    <col min="1" max="1" width="1.1640625" style="1" customWidth="1"/>
    <col min="2" max="2" width="8.5" style="1" customWidth="1"/>
    <col min="3" max="3" width="4.33203125" style="1" customWidth="1"/>
    <col min="4" max="4" width="62.83203125" style="13" customWidth="1"/>
    <col min="5" max="5" width="9.1640625" style="19" bestFit="1" customWidth="1"/>
    <col min="6" max="6" width="10.83203125" style="43" bestFit="1" customWidth="1"/>
    <col min="7" max="7" width="11.5" style="43" bestFit="1" customWidth="1"/>
    <col min="8" max="8" width="1" style="1" customWidth="1"/>
    <col min="9" max="9" width="9.1640625" style="43" bestFit="1" customWidth="1"/>
    <col min="10" max="10" width="13.5" style="19" bestFit="1" customWidth="1"/>
    <col min="11" max="16384" width="9.33203125" style="1"/>
  </cols>
  <sheetData>
    <row r="1" spans="2:10" ht="15" x14ac:dyDescent="0.2">
      <c r="D1" s="35" t="s">
        <v>146</v>
      </c>
    </row>
    <row r="2" spans="2:10" ht="6" customHeight="1" x14ac:dyDescent="0.2"/>
    <row r="3" spans="2:10" ht="30" x14ac:dyDescent="0.2">
      <c r="C3" s="36" t="s">
        <v>20</v>
      </c>
      <c r="D3" s="76"/>
      <c r="E3" s="77"/>
      <c r="F3" s="78"/>
      <c r="G3" s="78"/>
      <c r="H3" s="3"/>
      <c r="I3" s="78"/>
      <c r="J3" s="34"/>
    </row>
    <row r="4" spans="2:10" ht="5.0999999999999996" customHeight="1" x14ac:dyDescent="0.2">
      <c r="B4" s="14"/>
      <c r="C4" s="14"/>
      <c r="D4" s="2"/>
      <c r="E4" s="15"/>
      <c r="F4" s="44"/>
      <c r="G4" s="44"/>
      <c r="H4" s="3"/>
      <c r="I4" s="44"/>
      <c r="J4" s="15"/>
    </row>
    <row r="5" spans="2:10" s="37" customFormat="1" ht="15" x14ac:dyDescent="0.2">
      <c r="B5" s="35" t="s">
        <v>21</v>
      </c>
      <c r="C5" s="38"/>
      <c r="D5" s="39"/>
      <c r="E5" s="40"/>
      <c r="F5" s="45"/>
      <c r="G5" s="45"/>
      <c r="H5" s="41"/>
      <c r="I5" s="45"/>
      <c r="J5" s="40"/>
    </row>
    <row r="6" spans="2:10" ht="5.0999999999999996" customHeight="1" x14ac:dyDescent="0.2">
      <c r="B6" s="14"/>
      <c r="C6" s="14"/>
      <c r="D6" s="2"/>
      <c r="E6" s="15"/>
      <c r="F6" s="44"/>
      <c r="G6" s="44"/>
      <c r="H6" s="3"/>
      <c r="I6" s="44"/>
      <c r="J6" s="15"/>
    </row>
    <row r="7" spans="2:10" ht="25.5" x14ac:dyDescent="0.2">
      <c r="B7" s="4" t="s">
        <v>0</v>
      </c>
      <c r="C7" s="4" t="s">
        <v>9</v>
      </c>
      <c r="D7" s="4" t="s">
        <v>13</v>
      </c>
      <c r="E7" s="16" t="s">
        <v>10</v>
      </c>
      <c r="F7" s="46" t="s">
        <v>11</v>
      </c>
      <c r="G7" s="46" t="s">
        <v>12</v>
      </c>
      <c r="H7" s="5"/>
      <c r="I7" s="46" t="s">
        <v>18</v>
      </c>
      <c r="J7" s="16" t="s">
        <v>19</v>
      </c>
    </row>
    <row r="8" spans="2:10" x14ac:dyDescent="0.2">
      <c r="B8" s="9"/>
      <c r="C8" s="9"/>
      <c r="D8" s="60" t="s">
        <v>22</v>
      </c>
      <c r="E8" s="17"/>
      <c r="F8" s="47"/>
      <c r="G8" s="47"/>
      <c r="H8" s="5"/>
      <c r="I8" s="47"/>
      <c r="J8" s="18"/>
    </row>
    <row r="9" spans="2:10" ht="102" x14ac:dyDescent="0.2">
      <c r="B9" s="27" t="s">
        <v>1</v>
      </c>
      <c r="C9" s="27" t="s">
        <v>2</v>
      </c>
      <c r="D9" s="28" t="s">
        <v>23</v>
      </c>
      <c r="E9" s="32">
        <v>3</v>
      </c>
      <c r="F9" s="42">
        <v>70.974999999999994</v>
      </c>
      <c r="G9" s="42">
        <f>ROUND(E9*F9,2)</f>
        <v>212.93</v>
      </c>
      <c r="H9" s="9"/>
      <c r="I9" s="69"/>
      <c r="J9" s="42" t="str">
        <f>IF(ISNUMBER(I9),ROUND(E9*I9,2),"")</f>
        <v/>
      </c>
    </row>
    <row r="10" spans="2:10" ht="51" x14ac:dyDescent="0.2">
      <c r="B10" s="27" t="s">
        <v>3</v>
      </c>
      <c r="C10" s="27" t="s">
        <v>2</v>
      </c>
      <c r="D10" s="28" t="s">
        <v>24</v>
      </c>
      <c r="E10" s="32">
        <v>23</v>
      </c>
      <c r="F10" s="42">
        <v>34.56</v>
      </c>
      <c r="G10" s="42">
        <f t="shared" ref="G10:G15" si="0">ROUND(E10*F10,2)</f>
        <v>794.88</v>
      </c>
      <c r="H10" s="9"/>
      <c r="I10" s="69"/>
      <c r="J10" s="42" t="str">
        <f t="shared" ref="J10" si="1">IF(ISNUMBER(I10),ROUND(E10*I10,2),"")</f>
        <v/>
      </c>
    </row>
    <row r="11" spans="2:10" x14ac:dyDescent="0.2">
      <c r="B11" s="9"/>
      <c r="C11" s="9"/>
      <c r="D11" s="22" t="s">
        <v>4</v>
      </c>
      <c r="E11" s="17"/>
      <c r="F11" s="47"/>
      <c r="G11" s="54">
        <f>ROUND(SUM(G9:G10),2)</f>
        <v>1007.81</v>
      </c>
      <c r="H11" s="12"/>
      <c r="I11" s="70"/>
      <c r="J11" s="54" t="str">
        <f>IF(SUM(J9:J10)=0,"",SUM(J9:J10))</f>
        <v/>
      </c>
    </row>
    <row r="12" spans="2:10" ht="6" customHeight="1" x14ac:dyDescent="0.2">
      <c r="B12" s="9"/>
      <c r="C12" s="9"/>
      <c r="D12" s="22"/>
      <c r="E12" s="17"/>
      <c r="F12" s="47"/>
      <c r="G12" s="54"/>
      <c r="H12" s="12"/>
      <c r="I12" s="70"/>
      <c r="J12" s="23"/>
    </row>
    <row r="13" spans="2:10" x14ac:dyDescent="0.2">
      <c r="B13" s="9"/>
      <c r="C13" s="9"/>
      <c r="D13" s="60" t="s">
        <v>25</v>
      </c>
      <c r="E13" s="17"/>
      <c r="F13" s="47"/>
      <c r="G13" s="47"/>
      <c r="H13" s="5"/>
      <c r="I13" s="47"/>
      <c r="J13" s="18"/>
    </row>
    <row r="14" spans="2:10" ht="51" x14ac:dyDescent="0.2">
      <c r="B14" s="27" t="s">
        <v>5</v>
      </c>
      <c r="C14" s="27" t="s">
        <v>2</v>
      </c>
      <c r="D14" s="28" t="s">
        <v>26</v>
      </c>
      <c r="E14" s="29">
        <v>1</v>
      </c>
      <c r="F14" s="42">
        <v>342.36</v>
      </c>
      <c r="G14" s="42">
        <f t="shared" si="0"/>
        <v>342.36</v>
      </c>
      <c r="H14" s="9"/>
      <c r="I14" s="69"/>
      <c r="J14" s="42" t="str">
        <f>IF(ISNUMBER(I14),ROUND(E14*I14,2),"")</f>
        <v/>
      </c>
    </row>
    <row r="15" spans="2:10" ht="39.75" customHeight="1" x14ac:dyDescent="0.2">
      <c r="B15" s="31" t="s">
        <v>6</v>
      </c>
      <c r="C15" s="31" t="s">
        <v>2</v>
      </c>
      <c r="D15" s="33" t="s">
        <v>27</v>
      </c>
      <c r="E15" s="29">
        <v>2</v>
      </c>
      <c r="F15" s="42">
        <v>50.335000000000001</v>
      </c>
      <c r="G15" s="42">
        <f t="shared" si="0"/>
        <v>100.67</v>
      </c>
      <c r="H15" s="9"/>
      <c r="I15" s="69"/>
      <c r="J15" s="42" t="str">
        <f t="shared" ref="J15" si="2">IF(ISNUMBER(I15),ROUND(E15*I15,2),"")</f>
        <v/>
      </c>
    </row>
    <row r="16" spans="2:10" x14ac:dyDescent="0.2">
      <c r="B16" s="9"/>
      <c r="C16" s="9"/>
      <c r="D16" s="22" t="s">
        <v>28</v>
      </c>
      <c r="E16" s="17"/>
      <c r="F16" s="47"/>
      <c r="G16" s="54">
        <f>ROUND(SUM(G14:G15),2)</f>
        <v>443.03</v>
      </c>
      <c r="H16" s="12"/>
      <c r="I16" s="70"/>
      <c r="J16" s="54" t="str">
        <f>IF(SUM(J14:J15)=0,"",SUM(J14:J15))</f>
        <v/>
      </c>
    </row>
    <row r="17" spans="2:10" ht="6" customHeight="1" x14ac:dyDescent="0.2">
      <c r="B17" s="8"/>
      <c r="C17" s="8"/>
      <c r="D17" s="7"/>
      <c r="E17" s="18"/>
      <c r="F17" s="47"/>
      <c r="G17" s="47"/>
      <c r="H17" s="9"/>
      <c r="I17" s="70"/>
      <c r="J17" s="18"/>
    </row>
    <row r="18" spans="2:10" x14ac:dyDescent="0.2">
      <c r="B18" s="9"/>
      <c r="C18" s="9"/>
      <c r="D18" s="60" t="s">
        <v>29</v>
      </c>
      <c r="E18" s="17"/>
      <c r="F18" s="47"/>
      <c r="G18" s="47"/>
      <c r="I18" s="70"/>
      <c r="J18" s="18"/>
    </row>
    <row r="19" spans="2:10" x14ac:dyDescent="0.2">
      <c r="B19" s="55" t="s">
        <v>7</v>
      </c>
      <c r="C19" s="56"/>
      <c r="D19" s="41" t="s">
        <v>32</v>
      </c>
      <c r="E19" s="17"/>
      <c r="F19" s="47"/>
      <c r="G19" s="47"/>
      <c r="I19" s="70"/>
      <c r="J19" s="18"/>
    </row>
    <row r="20" spans="2:10" ht="63.75" x14ac:dyDescent="0.2">
      <c r="B20" s="27" t="s">
        <v>31</v>
      </c>
      <c r="C20" s="27" t="s">
        <v>30</v>
      </c>
      <c r="D20" s="28" t="s">
        <v>33</v>
      </c>
      <c r="E20" s="32">
        <v>25.8</v>
      </c>
      <c r="F20" s="42">
        <v>13.21</v>
      </c>
      <c r="G20" s="42">
        <f t="shared" ref="G20:G37" si="3">ROUND(E20*F20,2)</f>
        <v>340.82</v>
      </c>
      <c r="I20" s="69"/>
      <c r="J20" s="42" t="str">
        <f t="shared" ref="J20:J25" si="4">IF(ISNUMBER(I20),ROUND(E20*I20,2),"")</f>
        <v/>
      </c>
    </row>
    <row r="21" spans="2:10" ht="63.75" x14ac:dyDescent="0.2">
      <c r="B21" s="27" t="s">
        <v>34</v>
      </c>
      <c r="C21" s="27" t="s">
        <v>30</v>
      </c>
      <c r="D21" s="28" t="s">
        <v>35</v>
      </c>
      <c r="E21" s="32">
        <v>41.2</v>
      </c>
      <c r="F21" s="42">
        <v>28.682400000000001</v>
      </c>
      <c r="G21" s="42">
        <f t="shared" si="3"/>
        <v>1181.71</v>
      </c>
      <c r="I21" s="69"/>
      <c r="J21" s="42" t="str">
        <f t="shared" si="4"/>
        <v/>
      </c>
    </row>
    <row r="22" spans="2:10" ht="38.25" x14ac:dyDescent="0.2">
      <c r="B22" s="27" t="s">
        <v>36</v>
      </c>
      <c r="C22" s="27" t="s">
        <v>14</v>
      </c>
      <c r="D22" s="28" t="s">
        <v>37</v>
      </c>
      <c r="E22" s="32">
        <v>2.4</v>
      </c>
      <c r="F22" s="42">
        <v>19.920000000000002</v>
      </c>
      <c r="G22" s="42">
        <f t="shared" ref="G22" si="5">ROUND(E22*F22,2)</f>
        <v>47.81</v>
      </c>
      <c r="I22" s="69"/>
      <c r="J22" s="42" t="str">
        <f t="shared" si="4"/>
        <v/>
      </c>
    </row>
    <row r="23" spans="2:10" ht="38.25" x14ac:dyDescent="0.2">
      <c r="B23" s="27" t="s">
        <v>38</v>
      </c>
      <c r="C23" s="27" t="s">
        <v>14</v>
      </c>
      <c r="D23" s="28" t="s">
        <v>41</v>
      </c>
      <c r="E23" s="32">
        <v>33.44</v>
      </c>
      <c r="F23" s="42">
        <v>13.209</v>
      </c>
      <c r="G23" s="42">
        <f t="shared" ref="G23:G25" si="6">ROUND(E23*F23,2)</f>
        <v>441.71</v>
      </c>
      <c r="I23" s="69"/>
      <c r="J23" s="42" t="str">
        <f t="shared" si="4"/>
        <v/>
      </c>
    </row>
    <row r="24" spans="2:10" ht="51" x14ac:dyDescent="0.2">
      <c r="B24" s="27" t="s">
        <v>39</v>
      </c>
      <c r="C24" s="27" t="s">
        <v>14</v>
      </c>
      <c r="D24" s="28" t="s">
        <v>42</v>
      </c>
      <c r="E24" s="32">
        <v>33.44</v>
      </c>
      <c r="F24" s="42">
        <v>6.556</v>
      </c>
      <c r="G24" s="63">
        <f t="shared" si="6"/>
        <v>219.23</v>
      </c>
      <c r="H24" s="62"/>
      <c r="I24" s="69"/>
      <c r="J24" s="42" t="str">
        <f t="shared" si="4"/>
        <v/>
      </c>
    </row>
    <row r="25" spans="2:10" ht="114.75" x14ac:dyDescent="0.2">
      <c r="B25" s="27" t="s">
        <v>40</v>
      </c>
      <c r="C25" s="27" t="s">
        <v>14</v>
      </c>
      <c r="D25" s="28" t="s">
        <v>43</v>
      </c>
      <c r="E25" s="32">
        <v>33.44</v>
      </c>
      <c r="F25" s="42">
        <v>12.065300000000001</v>
      </c>
      <c r="G25" s="42">
        <f t="shared" si="6"/>
        <v>403.46</v>
      </c>
      <c r="I25" s="69"/>
      <c r="J25" s="42" t="str">
        <f t="shared" si="4"/>
        <v/>
      </c>
    </row>
    <row r="26" spans="2:10" x14ac:dyDescent="0.2">
      <c r="B26" s="9"/>
      <c r="C26" s="9"/>
      <c r="D26" s="22" t="s">
        <v>44</v>
      </c>
      <c r="E26" s="24"/>
      <c r="F26" s="48"/>
      <c r="G26" s="54">
        <f>SUM(G20:G25)</f>
        <v>2634.74</v>
      </c>
      <c r="I26" s="70"/>
      <c r="J26" s="54" t="str">
        <f>IF(SUM(J20:J25)=0,"",SUM(J20:J25))</f>
        <v/>
      </c>
    </row>
    <row r="27" spans="2:10" ht="6" customHeight="1" x14ac:dyDescent="0.2">
      <c r="B27" s="9"/>
      <c r="C27" s="9"/>
      <c r="D27" s="22"/>
      <c r="E27" s="24"/>
      <c r="F27" s="48"/>
      <c r="G27" s="54"/>
      <c r="I27" s="71"/>
      <c r="J27" s="23"/>
    </row>
    <row r="28" spans="2:10" s="37" customFormat="1" x14ac:dyDescent="0.2">
      <c r="B28" s="55" t="s">
        <v>45</v>
      </c>
      <c r="C28" s="56"/>
      <c r="D28" s="41" t="s">
        <v>50</v>
      </c>
      <c r="E28" s="24"/>
      <c r="F28" s="48"/>
      <c r="G28" s="48"/>
      <c r="I28" s="71"/>
      <c r="J28" s="25"/>
    </row>
    <row r="29" spans="2:10" ht="76.5" x14ac:dyDescent="0.2">
      <c r="B29" s="27" t="s">
        <v>46</v>
      </c>
      <c r="C29" s="27" t="s">
        <v>30</v>
      </c>
      <c r="D29" s="28" t="s">
        <v>51</v>
      </c>
      <c r="E29" s="32">
        <v>41.2</v>
      </c>
      <c r="F29" s="42">
        <v>18.739999999999998</v>
      </c>
      <c r="G29" s="42">
        <f t="shared" ref="G29:G32" si="7">ROUND(E29*F29,2)</f>
        <v>772.09</v>
      </c>
      <c r="I29" s="69"/>
      <c r="J29" s="42" t="str">
        <f t="shared" ref="J29:J32" si="8">IF(ISNUMBER(I29),ROUND(E29*I29,2),"")</f>
        <v/>
      </c>
    </row>
    <row r="30" spans="2:10" ht="76.5" x14ac:dyDescent="0.2">
      <c r="B30" s="27" t="s">
        <v>47</v>
      </c>
      <c r="C30" s="27" t="s">
        <v>55</v>
      </c>
      <c r="D30" s="28" t="s">
        <v>52</v>
      </c>
      <c r="E30" s="32">
        <v>3</v>
      </c>
      <c r="F30" s="42">
        <v>42.68</v>
      </c>
      <c r="G30" s="42">
        <f t="shared" si="7"/>
        <v>128.04</v>
      </c>
      <c r="I30" s="69"/>
      <c r="J30" s="42" t="str">
        <f t="shared" si="8"/>
        <v/>
      </c>
    </row>
    <row r="31" spans="2:10" ht="63.75" x14ac:dyDescent="0.2">
      <c r="B31" s="27" t="s">
        <v>48</v>
      </c>
      <c r="C31" s="27" t="s">
        <v>14</v>
      </c>
      <c r="D31" s="28" t="s">
        <v>53</v>
      </c>
      <c r="E31" s="32">
        <v>26.77</v>
      </c>
      <c r="F31" s="42">
        <v>100.185</v>
      </c>
      <c r="G31" s="42">
        <f t="shared" si="7"/>
        <v>2681.95</v>
      </c>
      <c r="I31" s="69"/>
      <c r="J31" s="42" t="str">
        <f t="shared" si="8"/>
        <v/>
      </c>
    </row>
    <row r="32" spans="2:10" ht="63.75" x14ac:dyDescent="0.2">
      <c r="B32" s="27" t="s">
        <v>49</v>
      </c>
      <c r="C32" s="27" t="s">
        <v>14</v>
      </c>
      <c r="D32" s="28" t="s">
        <v>54</v>
      </c>
      <c r="E32" s="32">
        <f>33.31*0.2</f>
        <v>6.6620000000000008</v>
      </c>
      <c r="F32" s="42">
        <v>67.285499999999999</v>
      </c>
      <c r="G32" s="42">
        <f t="shared" si="7"/>
        <v>448.26</v>
      </c>
      <c r="I32" s="69"/>
      <c r="J32" s="42" t="str">
        <f t="shared" si="8"/>
        <v/>
      </c>
    </row>
    <row r="33" spans="2:10" x14ac:dyDescent="0.2">
      <c r="B33" s="9"/>
      <c r="C33" s="9"/>
      <c r="D33" s="22" t="s">
        <v>56</v>
      </c>
      <c r="E33" s="24"/>
      <c r="F33" s="48"/>
      <c r="G33" s="54">
        <f>SUM(G29:G32)</f>
        <v>4030.34</v>
      </c>
      <c r="I33" s="71"/>
      <c r="J33" s="54" t="str">
        <f>IF(SUM(J29:J32)=0,"",SUM(J29:J32))</f>
        <v/>
      </c>
    </row>
    <row r="34" spans="2:10" ht="6" customHeight="1" x14ac:dyDescent="0.2">
      <c r="B34" s="9"/>
      <c r="C34" s="9"/>
      <c r="D34" s="7"/>
      <c r="E34" s="17"/>
      <c r="F34" s="47"/>
      <c r="G34" s="49"/>
      <c r="I34" s="70"/>
      <c r="J34" s="11"/>
    </row>
    <row r="35" spans="2:10" x14ac:dyDescent="0.2">
      <c r="B35" s="61"/>
      <c r="C35" s="61"/>
      <c r="D35" s="60" t="s">
        <v>57</v>
      </c>
      <c r="E35" s="10"/>
      <c r="F35" s="49"/>
      <c r="G35" s="49"/>
      <c r="I35" s="72"/>
      <c r="J35" s="11"/>
    </row>
    <row r="36" spans="2:10" x14ac:dyDescent="0.2">
      <c r="B36" s="55" t="s">
        <v>8</v>
      </c>
      <c r="C36" s="56"/>
      <c r="D36" s="41" t="s">
        <v>58</v>
      </c>
      <c r="E36" s="17"/>
      <c r="F36" s="47"/>
      <c r="G36" s="47"/>
      <c r="I36" s="70"/>
      <c r="J36" s="18"/>
    </row>
    <row r="37" spans="2:10" ht="204" x14ac:dyDescent="0.2">
      <c r="B37" s="27" t="s">
        <v>59</v>
      </c>
      <c r="C37" s="27" t="s">
        <v>55</v>
      </c>
      <c r="D37" s="33" t="s">
        <v>60</v>
      </c>
      <c r="E37" s="29">
        <v>1</v>
      </c>
      <c r="F37" s="50">
        <v>841.41</v>
      </c>
      <c r="G37" s="42">
        <f t="shared" si="3"/>
        <v>841.41</v>
      </c>
      <c r="I37" s="69"/>
      <c r="J37" s="42" t="str">
        <f t="shared" ref="J37:J45" si="9">IF(ISNUMBER(I37),ROUND(E37*I37,2),"")</f>
        <v/>
      </c>
    </row>
    <row r="38" spans="2:10" ht="63.75" x14ac:dyDescent="0.2">
      <c r="B38" s="27" t="s">
        <v>61</v>
      </c>
      <c r="C38" s="27" t="s">
        <v>55</v>
      </c>
      <c r="D38" s="33" t="s">
        <v>62</v>
      </c>
      <c r="E38" s="29">
        <v>1</v>
      </c>
      <c r="F38" s="50">
        <v>51.5</v>
      </c>
      <c r="G38" s="42">
        <f t="shared" ref="G38" si="10">ROUND(E38*F38,2)</f>
        <v>51.5</v>
      </c>
      <c r="I38" s="69"/>
      <c r="J38" s="42" t="str">
        <f t="shared" si="9"/>
        <v/>
      </c>
    </row>
    <row r="39" spans="2:10" ht="38.25" x14ac:dyDescent="0.2">
      <c r="B39" s="27" t="s">
        <v>63</v>
      </c>
      <c r="C39" s="27" t="s">
        <v>55</v>
      </c>
      <c r="D39" s="33" t="s">
        <v>67</v>
      </c>
      <c r="E39" s="29">
        <v>1</v>
      </c>
      <c r="F39" s="50">
        <v>116.68</v>
      </c>
      <c r="G39" s="42">
        <f t="shared" ref="G39:G41" si="11">ROUND(E39*F39,2)</f>
        <v>116.68</v>
      </c>
      <c r="I39" s="69"/>
      <c r="J39" s="42" t="str">
        <f t="shared" si="9"/>
        <v/>
      </c>
    </row>
    <row r="40" spans="2:10" ht="63.75" x14ac:dyDescent="0.2">
      <c r="B40" s="27" t="s">
        <v>64</v>
      </c>
      <c r="C40" s="27" t="s">
        <v>55</v>
      </c>
      <c r="D40" s="33" t="s">
        <v>68</v>
      </c>
      <c r="E40" s="29">
        <v>1</v>
      </c>
      <c r="F40" s="50">
        <v>371.2</v>
      </c>
      <c r="G40" s="42">
        <f t="shared" si="11"/>
        <v>371.2</v>
      </c>
      <c r="I40" s="69"/>
      <c r="J40" s="42" t="str">
        <f t="shared" si="9"/>
        <v/>
      </c>
    </row>
    <row r="41" spans="2:10" ht="63.75" x14ac:dyDescent="0.2">
      <c r="B41" s="27" t="s">
        <v>65</v>
      </c>
      <c r="C41" s="27" t="s">
        <v>30</v>
      </c>
      <c r="D41" s="33" t="s">
        <v>69</v>
      </c>
      <c r="E41" s="29">
        <v>25.8</v>
      </c>
      <c r="F41" s="50">
        <v>10.039999999999999</v>
      </c>
      <c r="G41" s="42">
        <f t="shared" si="11"/>
        <v>259.02999999999997</v>
      </c>
      <c r="I41" s="69"/>
      <c r="J41" s="42" t="str">
        <f t="shared" si="9"/>
        <v/>
      </c>
    </row>
    <row r="42" spans="2:10" ht="57.75" customHeight="1" x14ac:dyDescent="0.2">
      <c r="B42" s="27" t="s">
        <v>66</v>
      </c>
      <c r="C42" s="27" t="s">
        <v>30</v>
      </c>
      <c r="D42" s="33" t="s">
        <v>70</v>
      </c>
      <c r="E42" s="29">
        <v>108.84</v>
      </c>
      <c r="F42" s="50">
        <v>3.57</v>
      </c>
      <c r="G42" s="42">
        <f t="shared" ref="G42" si="12">ROUND(E42*F42,2)</f>
        <v>388.56</v>
      </c>
      <c r="I42" s="69"/>
      <c r="J42" s="42" t="str">
        <f t="shared" si="9"/>
        <v/>
      </c>
    </row>
    <row r="43" spans="2:10" ht="63.75" x14ac:dyDescent="0.2">
      <c r="B43" s="27" t="s">
        <v>71</v>
      </c>
      <c r="C43" s="27" t="s">
        <v>55</v>
      </c>
      <c r="D43" s="33" t="s">
        <v>76</v>
      </c>
      <c r="E43" s="29">
        <v>2</v>
      </c>
      <c r="F43" s="50">
        <v>126.99</v>
      </c>
      <c r="G43" s="42">
        <f t="shared" ref="G43:G45" si="13">ROUND(E43*F43,2)</f>
        <v>253.98</v>
      </c>
      <c r="I43" s="69"/>
      <c r="J43" s="42" t="str">
        <f t="shared" si="9"/>
        <v/>
      </c>
    </row>
    <row r="44" spans="2:10" ht="63.75" x14ac:dyDescent="0.2">
      <c r="B44" s="27" t="s">
        <v>72</v>
      </c>
      <c r="C44" s="27" t="s">
        <v>55</v>
      </c>
      <c r="D44" s="33" t="s">
        <v>75</v>
      </c>
      <c r="E44" s="29">
        <v>2</v>
      </c>
      <c r="F44" s="50">
        <v>199.51</v>
      </c>
      <c r="G44" s="42">
        <f t="shared" si="13"/>
        <v>399.02</v>
      </c>
      <c r="I44" s="69"/>
      <c r="J44" s="42" t="str">
        <f t="shared" si="9"/>
        <v/>
      </c>
    </row>
    <row r="45" spans="2:10" ht="38.25" x14ac:dyDescent="0.2">
      <c r="B45" s="27" t="s">
        <v>73</v>
      </c>
      <c r="C45" s="27" t="s">
        <v>55</v>
      </c>
      <c r="D45" s="33" t="s">
        <v>74</v>
      </c>
      <c r="E45" s="29">
        <v>2</v>
      </c>
      <c r="F45" s="50">
        <v>41.93</v>
      </c>
      <c r="G45" s="42">
        <f t="shared" si="13"/>
        <v>83.86</v>
      </c>
      <c r="I45" s="69"/>
      <c r="J45" s="42" t="str">
        <f t="shared" si="9"/>
        <v/>
      </c>
    </row>
    <row r="46" spans="2:10" x14ac:dyDescent="0.2">
      <c r="B46" s="9"/>
      <c r="C46" s="9"/>
      <c r="D46" s="22" t="s">
        <v>15</v>
      </c>
      <c r="E46" s="24"/>
      <c r="F46" s="48"/>
      <c r="G46" s="54">
        <f>SUM(G37:G45)</f>
        <v>2765.24</v>
      </c>
      <c r="I46" s="71"/>
      <c r="J46" s="54" t="str">
        <f>IF(SUM(J37:J45)=0,"",SUM(J37:J45))</f>
        <v/>
      </c>
    </row>
    <row r="47" spans="2:10" ht="6" customHeight="1" x14ac:dyDescent="0.2">
      <c r="B47" s="9"/>
      <c r="C47" s="9"/>
      <c r="D47" s="7"/>
      <c r="E47" s="17"/>
      <c r="F47" s="47"/>
      <c r="G47" s="47"/>
      <c r="I47" s="70"/>
      <c r="J47" s="18"/>
    </row>
    <row r="48" spans="2:10" x14ac:dyDescent="0.2">
      <c r="B48" s="56"/>
      <c r="C48" s="56"/>
      <c r="D48" s="59" t="s">
        <v>77</v>
      </c>
      <c r="E48" s="17"/>
      <c r="F48" s="47"/>
      <c r="G48" s="47"/>
      <c r="I48" s="70"/>
      <c r="J48" s="18"/>
    </row>
    <row r="49" spans="2:10" x14ac:dyDescent="0.2">
      <c r="B49" s="55" t="s">
        <v>16</v>
      </c>
      <c r="C49" s="56"/>
      <c r="D49" s="41" t="s">
        <v>78</v>
      </c>
      <c r="E49" s="17"/>
      <c r="F49" s="47"/>
      <c r="G49" s="47"/>
      <c r="I49" s="70"/>
      <c r="J49" s="18"/>
    </row>
    <row r="50" spans="2:10" ht="153" x14ac:dyDescent="0.2">
      <c r="B50" s="27" t="s">
        <v>79</v>
      </c>
      <c r="C50" s="27" t="s">
        <v>2</v>
      </c>
      <c r="D50" s="28" t="s">
        <v>80</v>
      </c>
      <c r="E50" s="32">
        <v>40</v>
      </c>
      <c r="F50" s="42">
        <v>18.87</v>
      </c>
      <c r="G50" s="42">
        <f t="shared" ref="G50" si="14">ROUND(E50*F50,2)</f>
        <v>754.8</v>
      </c>
      <c r="I50" s="69"/>
      <c r="J50" s="42" t="str">
        <f t="shared" ref="J50:J57" si="15">IF(ISNUMBER(I50),ROUND(E50*I50,2),"")</f>
        <v/>
      </c>
    </row>
    <row r="51" spans="2:10" ht="38.25" x14ac:dyDescent="0.2">
      <c r="B51" s="27" t="s">
        <v>81</v>
      </c>
      <c r="C51" s="27" t="s">
        <v>2</v>
      </c>
      <c r="D51" s="28" t="s">
        <v>83</v>
      </c>
      <c r="E51" s="32">
        <v>7</v>
      </c>
      <c r="F51" s="42">
        <v>37.69</v>
      </c>
      <c r="G51" s="42">
        <f t="shared" ref="G51:G54" si="16">ROUND(E51*F51,2)</f>
        <v>263.83</v>
      </c>
      <c r="I51" s="69"/>
      <c r="J51" s="42" t="str">
        <f t="shared" si="15"/>
        <v/>
      </c>
    </row>
    <row r="52" spans="2:10" ht="114.75" x14ac:dyDescent="0.2">
      <c r="B52" s="27" t="s">
        <v>82</v>
      </c>
      <c r="C52" s="27" t="s">
        <v>2</v>
      </c>
      <c r="D52" s="28" t="s">
        <v>85</v>
      </c>
      <c r="E52" s="32">
        <v>75</v>
      </c>
      <c r="F52" s="42">
        <v>2.04</v>
      </c>
      <c r="G52" s="42">
        <f t="shared" si="16"/>
        <v>153</v>
      </c>
      <c r="I52" s="69"/>
      <c r="J52" s="42" t="str">
        <f t="shared" si="15"/>
        <v/>
      </c>
    </row>
    <row r="53" spans="2:10" ht="102" x14ac:dyDescent="0.2">
      <c r="B53" s="27" t="s">
        <v>84</v>
      </c>
      <c r="C53" s="27" t="s">
        <v>2</v>
      </c>
      <c r="D53" s="28" t="s">
        <v>86</v>
      </c>
      <c r="E53" s="32">
        <v>67</v>
      </c>
      <c r="F53" s="42">
        <v>18.839500000000001</v>
      </c>
      <c r="G53" s="42">
        <f t="shared" si="16"/>
        <v>1262.25</v>
      </c>
      <c r="I53" s="69"/>
      <c r="J53" s="42" t="str">
        <f t="shared" si="15"/>
        <v/>
      </c>
    </row>
    <row r="54" spans="2:10" ht="89.25" x14ac:dyDescent="0.2">
      <c r="B54" s="27" t="s">
        <v>87</v>
      </c>
      <c r="C54" s="27" t="s">
        <v>2</v>
      </c>
      <c r="D54" s="28" t="s">
        <v>88</v>
      </c>
      <c r="E54" s="32">
        <v>4</v>
      </c>
      <c r="F54" s="42">
        <v>121.72</v>
      </c>
      <c r="G54" s="42">
        <f t="shared" si="16"/>
        <v>486.88</v>
      </c>
      <c r="I54" s="69"/>
      <c r="J54" s="42" t="str">
        <f t="shared" si="15"/>
        <v/>
      </c>
    </row>
    <row r="55" spans="2:10" ht="51" x14ac:dyDescent="0.2">
      <c r="B55" s="27" t="s">
        <v>89</v>
      </c>
      <c r="C55" s="27" t="s">
        <v>2</v>
      </c>
      <c r="D55" s="28" t="s">
        <v>90</v>
      </c>
      <c r="E55" s="32">
        <v>1</v>
      </c>
      <c r="F55" s="42">
        <v>111.71</v>
      </c>
      <c r="G55" s="42">
        <f t="shared" ref="G55" si="17">ROUND(E55*F55,2)</f>
        <v>111.71</v>
      </c>
      <c r="I55" s="69"/>
      <c r="J55" s="42" t="str">
        <f t="shared" si="15"/>
        <v/>
      </c>
    </row>
    <row r="56" spans="2:10" ht="51" x14ac:dyDescent="0.2">
      <c r="B56" s="27" t="s">
        <v>91</v>
      </c>
      <c r="C56" s="27" t="s">
        <v>2</v>
      </c>
      <c r="D56" s="28" t="s">
        <v>92</v>
      </c>
      <c r="E56" s="32">
        <v>1</v>
      </c>
      <c r="F56" s="42">
        <v>96.39</v>
      </c>
      <c r="G56" s="42">
        <f t="shared" ref="G56" si="18">ROUND(E56*F56,2)</f>
        <v>96.39</v>
      </c>
      <c r="I56" s="69"/>
      <c r="J56" s="42" t="str">
        <f t="shared" si="15"/>
        <v/>
      </c>
    </row>
    <row r="57" spans="2:10" ht="51" x14ac:dyDescent="0.2">
      <c r="B57" s="27" t="s">
        <v>93</v>
      </c>
      <c r="C57" s="27" t="s">
        <v>2</v>
      </c>
      <c r="D57" s="28" t="s">
        <v>94</v>
      </c>
      <c r="E57" s="32">
        <v>1</v>
      </c>
      <c r="F57" s="42">
        <v>96.39</v>
      </c>
      <c r="G57" s="42">
        <f t="shared" ref="G57" si="19">ROUND(E57*F57,2)</f>
        <v>96.39</v>
      </c>
      <c r="I57" s="69"/>
      <c r="J57" s="42" t="str">
        <f t="shared" si="15"/>
        <v/>
      </c>
    </row>
    <row r="58" spans="2:10" ht="51" x14ac:dyDescent="0.2">
      <c r="B58" s="27" t="s">
        <v>96</v>
      </c>
      <c r="C58" s="27" t="s">
        <v>2</v>
      </c>
      <c r="D58" s="28" t="s">
        <v>95</v>
      </c>
      <c r="E58" s="32">
        <v>1</v>
      </c>
      <c r="F58" s="42">
        <v>137.19</v>
      </c>
      <c r="G58" s="42">
        <f t="shared" ref="G58" si="20">ROUND(E58*F58,2)</f>
        <v>137.19</v>
      </c>
      <c r="I58" s="69"/>
      <c r="J58" s="42" t="str">
        <f t="shared" ref="J58:J60" si="21">IF(ISNUMBER(I58),ROUND(E58*I58,2),"")</f>
        <v/>
      </c>
    </row>
    <row r="59" spans="2:10" ht="51" x14ac:dyDescent="0.2">
      <c r="B59" s="27" t="s">
        <v>97</v>
      </c>
      <c r="C59" s="27" t="s">
        <v>2</v>
      </c>
      <c r="D59" s="28" t="s">
        <v>99</v>
      </c>
      <c r="E59" s="32">
        <v>1</v>
      </c>
      <c r="F59" s="42">
        <v>106.59</v>
      </c>
      <c r="G59" s="42">
        <f t="shared" ref="G59:G60" si="22">ROUND(E59*F59,2)</f>
        <v>106.59</v>
      </c>
      <c r="I59" s="69"/>
      <c r="J59" s="42" t="str">
        <f t="shared" si="21"/>
        <v/>
      </c>
    </row>
    <row r="60" spans="2:10" ht="51" x14ac:dyDescent="0.2">
      <c r="B60" s="27" t="s">
        <v>98</v>
      </c>
      <c r="C60" s="27" t="s">
        <v>2</v>
      </c>
      <c r="D60" s="28" t="s">
        <v>100</v>
      </c>
      <c r="E60" s="32">
        <v>1</v>
      </c>
      <c r="F60" s="42">
        <v>96.39</v>
      </c>
      <c r="G60" s="42">
        <f t="shared" si="22"/>
        <v>96.39</v>
      </c>
      <c r="I60" s="69"/>
      <c r="J60" s="42" t="str">
        <f t="shared" si="21"/>
        <v/>
      </c>
    </row>
    <row r="61" spans="2:10" x14ac:dyDescent="0.2">
      <c r="B61" s="6"/>
      <c r="C61" s="6"/>
      <c r="D61" s="22" t="s">
        <v>101</v>
      </c>
      <c r="E61" s="21"/>
      <c r="F61" s="51"/>
      <c r="G61" s="54">
        <f>SUM(G50:G60)</f>
        <v>3565.42</v>
      </c>
      <c r="I61" s="73"/>
      <c r="J61" s="23" t="str">
        <f>IF(SUM(J50)=0,"",SUM(J50))</f>
        <v/>
      </c>
    </row>
    <row r="62" spans="2:10" ht="6" customHeight="1" x14ac:dyDescent="0.2">
      <c r="B62" s="6"/>
      <c r="C62" s="6"/>
      <c r="D62" s="22"/>
      <c r="E62" s="21"/>
      <c r="F62" s="51"/>
      <c r="G62" s="54"/>
      <c r="I62" s="73"/>
      <c r="J62" s="23"/>
    </row>
    <row r="63" spans="2:10" x14ac:dyDescent="0.2">
      <c r="B63" s="55" t="s">
        <v>17</v>
      </c>
      <c r="C63" s="56"/>
      <c r="D63" s="41" t="s">
        <v>78</v>
      </c>
      <c r="E63" s="17"/>
      <c r="F63" s="47"/>
      <c r="G63" s="47"/>
      <c r="I63" s="70"/>
      <c r="J63" s="18"/>
    </row>
    <row r="64" spans="2:10" ht="76.5" x14ac:dyDescent="0.2">
      <c r="B64" s="27" t="s">
        <v>102</v>
      </c>
      <c r="C64" s="27" t="s">
        <v>2</v>
      </c>
      <c r="D64" s="28" t="s">
        <v>135</v>
      </c>
      <c r="E64" s="32">
        <v>10</v>
      </c>
      <c r="F64" s="42">
        <v>30.77</v>
      </c>
      <c r="G64" s="42">
        <f t="shared" ref="G64" si="23">ROUND(E64*F64,2)</f>
        <v>307.7</v>
      </c>
      <c r="I64" s="69"/>
      <c r="J64" s="30" t="str">
        <f t="shared" ref="J64" si="24">IF(ISNUMBER(I64),ROUND(E64*I64,2),"")</f>
        <v/>
      </c>
    </row>
    <row r="65" spans="2:10" ht="51" x14ac:dyDescent="0.2">
      <c r="B65" s="27" t="s">
        <v>103</v>
      </c>
      <c r="C65" s="27" t="s">
        <v>2</v>
      </c>
      <c r="D65" s="28" t="s">
        <v>104</v>
      </c>
      <c r="E65" s="32">
        <v>197</v>
      </c>
      <c r="F65" s="42">
        <v>7.66</v>
      </c>
      <c r="G65" s="42">
        <f t="shared" ref="G65" si="25">ROUND(E65*F65,2)</f>
        <v>1509.02</v>
      </c>
      <c r="I65" s="69"/>
      <c r="J65" s="30" t="str">
        <f t="shared" ref="J65" si="26">IF(ISNUMBER(I65),ROUND(E65*I65,2),"")</f>
        <v/>
      </c>
    </row>
    <row r="66" spans="2:10" x14ac:dyDescent="0.2">
      <c r="B66" s="6"/>
      <c r="C66" s="6"/>
      <c r="D66" s="22" t="s">
        <v>105</v>
      </c>
      <c r="E66" s="21"/>
      <c r="F66" s="51"/>
      <c r="G66" s="54">
        <f>SUM(G64:G65)</f>
        <v>1816.72</v>
      </c>
      <c r="I66" s="73"/>
      <c r="J66" s="54" t="str">
        <f>IF(SUM(J50:J65)=0,"",SUM(J50:J65))</f>
        <v/>
      </c>
    </row>
    <row r="67" spans="2:10" ht="6" customHeight="1" x14ac:dyDescent="0.2">
      <c r="B67" s="6"/>
      <c r="C67" s="6"/>
      <c r="D67" s="3"/>
      <c r="E67" s="21"/>
      <c r="F67" s="51"/>
      <c r="G67" s="51"/>
      <c r="I67" s="73"/>
      <c r="J67" s="21"/>
    </row>
    <row r="68" spans="2:10" x14ac:dyDescent="0.2">
      <c r="B68" s="65" t="s">
        <v>107</v>
      </c>
      <c r="C68" s="9"/>
      <c r="D68" s="41" t="s">
        <v>106</v>
      </c>
      <c r="E68" s="17"/>
      <c r="F68" s="47"/>
      <c r="G68" s="47"/>
      <c r="I68" s="70"/>
      <c r="J68" s="18"/>
    </row>
    <row r="69" spans="2:10" ht="76.5" x14ac:dyDescent="0.2">
      <c r="B69" s="66" t="s">
        <v>108</v>
      </c>
      <c r="C69" s="66" t="s">
        <v>2</v>
      </c>
      <c r="D69" s="28" t="s">
        <v>109</v>
      </c>
      <c r="E69" s="67">
        <v>7</v>
      </c>
      <c r="F69" s="68">
        <v>23.31</v>
      </c>
      <c r="G69" s="42">
        <f t="shared" ref="G69" si="27">ROUND(E69*F69,2)</f>
        <v>163.16999999999999</v>
      </c>
      <c r="I69" s="69"/>
      <c r="J69" s="30" t="str">
        <f t="shared" ref="J69:J74" si="28">IF(ISNUMBER(I69),ROUND(E69*I69,2),"")</f>
        <v/>
      </c>
    </row>
    <row r="70" spans="2:10" ht="63.75" x14ac:dyDescent="0.2">
      <c r="B70" s="66" t="s">
        <v>110</v>
      </c>
      <c r="C70" s="66" t="s">
        <v>111</v>
      </c>
      <c r="D70" s="28" t="s">
        <v>112</v>
      </c>
      <c r="E70" s="67">
        <v>30.33</v>
      </c>
      <c r="F70" s="68">
        <v>27.06</v>
      </c>
      <c r="G70" s="42">
        <f t="shared" ref="G70" si="29">ROUND(E70*F70,2)</f>
        <v>820.73</v>
      </c>
      <c r="I70" s="69"/>
      <c r="J70" s="30" t="str">
        <f t="shared" si="28"/>
        <v/>
      </c>
    </row>
    <row r="71" spans="2:10" ht="91.5" customHeight="1" x14ac:dyDescent="0.2">
      <c r="B71" s="66" t="s">
        <v>113</v>
      </c>
      <c r="C71" s="66" t="s">
        <v>111</v>
      </c>
      <c r="D71" s="28" t="s">
        <v>114</v>
      </c>
      <c r="E71" s="67">
        <v>12</v>
      </c>
      <c r="F71" s="68">
        <v>70.150000000000006</v>
      </c>
      <c r="G71" s="42">
        <f t="shared" ref="G71" si="30">ROUND(E71*F71,2)</f>
        <v>841.8</v>
      </c>
      <c r="I71" s="69"/>
      <c r="J71" s="30" t="str">
        <f t="shared" si="28"/>
        <v/>
      </c>
    </row>
    <row r="72" spans="2:10" ht="76.5" x14ac:dyDescent="0.2">
      <c r="B72" s="66" t="s">
        <v>115</v>
      </c>
      <c r="C72" s="66" t="s">
        <v>111</v>
      </c>
      <c r="D72" s="28" t="s">
        <v>116</v>
      </c>
      <c r="E72" s="67">
        <v>25</v>
      </c>
      <c r="F72" s="68">
        <v>39.36</v>
      </c>
      <c r="G72" s="42">
        <f t="shared" ref="G72" si="31">ROUND(E72*F72,2)</f>
        <v>984</v>
      </c>
      <c r="I72" s="69"/>
      <c r="J72" s="30" t="str">
        <f>IF(ISNUMBER(I72),ROUND(E72*I72,2),"")</f>
        <v/>
      </c>
    </row>
    <row r="73" spans="2:10" ht="114.75" x14ac:dyDescent="0.2">
      <c r="B73" s="66" t="s">
        <v>117</v>
      </c>
      <c r="C73" s="66" t="s">
        <v>111</v>
      </c>
      <c r="D73" s="28" t="s">
        <v>118</v>
      </c>
      <c r="E73" s="67">
        <v>35.33</v>
      </c>
      <c r="F73" s="68">
        <v>55.732799999999997</v>
      </c>
      <c r="G73" s="42">
        <f t="shared" ref="G73" si="32">ROUND(E73*F73,2)</f>
        <v>1969.04</v>
      </c>
      <c r="I73" s="69"/>
      <c r="J73" s="30" t="str">
        <f t="shared" si="28"/>
        <v/>
      </c>
    </row>
    <row r="74" spans="2:10" ht="51" x14ac:dyDescent="0.2">
      <c r="B74" s="66" t="s">
        <v>119</v>
      </c>
      <c r="C74" s="66" t="s">
        <v>120</v>
      </c>
      <c r="D74" s="28" t="s">
        <v>121</v>
      </c>
      <c r="E74" s="67">
        <v>98.6</v>
      </c>
      <c r="F74" s="68">
        <v>18.5</v>
      </c>
      <c r="G74" s="42">
        <f t="shared" ref="G74" si="33">ROUND(E74*F74,2)</f>
        <v>1824.1</v>
      </c>
      <c r="I74" s="69"/>
      <c r="J74" s="30" t="str">
        <f t="shared" si="28"/>
        <v/>
      </c>
    </row>
    <row r="75" spans="2:10" x14ac:dyDescent="0.2">
      <c r="B75" s="6"/>
      <c r="C75" s="6"/>
      <c r="D75" s="22" t="s">
        <v>136</v>
      </c>
      <c r="E75" s="21"/>
      <c r="F75" s="51"/>
      <c r="G75" s="54">
        <f>SUM(G69:G74)</f>
        <v>6602.84</v>
      </c>
      <c r="I75" s="51"/>
      <c r="J75" s="54"/>
    </row>
    <row r="76" spans="2:10" ht="6" customHeight="1" x14ac:dyDescent="0.2">
      <c r="B76" s="6"/>
      <c r="C76" s="6"/>
      <c r="D76" s="3"/>
      <c r="E76" s="21"/>
      <c r="F76" s="51"/>
      <c r="G76" s="51"/>
      <c r="I76" s="73"/>
      <c r="J76" s="21"/>
    </row>
    <row r="77" spans="2:10" x14ac:dyDescent="0.2">
      <c r="B77" s="9"/>
      <c r="C77" s="9"/>
      <c r="D77" s="59" t="s">
        <v>125</v>
      </c>
      <c r="E77" s="17"/>
      <c r="F77" s="47"/>
      <c r="G77" s="47"/>
      <c r="I77" s="70"/>
      <c r="J77" s="18"/>
    </row>
    <row r="78" spans="2:10" ht="63.75" x14ac:dyDescent="0.2">
      <c r="B78" s="27" t="s">
        <v>122</v>
      </c>
      <c r="C78" s="27" t="s">
        <v>2</v>
      </c>
      <c r="D78" s="28" t="s">
        <v>123</v>
      </c>
      <c r="E78" s="29">
        <v>1</v>
      </c>
      <c r="F78" s="52">
        <v>385.6</v>
      </c>
      <c r="G78" s="42">
        <f t="shared" ref="G78" si="34">ROUND(E78*F78,2)</f>
        <v>385.6</v>
      </c>
      <c r="I78" s="69"/>
      <c r="J78" s="30" t="str">
        <f t="shared" ref="J78" si="35">IF(ISNUMBER(I78),ROUND(E78*I78,2),"")</f>
        <v/>
      </c>
    </row>
    <row r="79" spans="2:10" x14ac:dyDescent="0.2">
      <c r="B79" s="6"/>
      <c r="C79" s="6"/>
      <c r="D79" s="22" t="s">
        <v>124</v>
      </c>
      <c r="E79" s="21"/>
      <c r="F79" s="51"/>
      <c r="G79" s="54">
        <f>SUM(G78:G78)</f>
        <v>385.6</v>
      </c>
      <c r="I79" s="51"/>
      <c r="J79" s="54" t="str">
        <f>IF(SUM(J78:J78)=0,"",SUM(J78:J78))</f>
        <v/>
      </c>
    </row>
    <row r="80" spans="2:10" ht="6" customHeight="1" x14ac:dyDescent="0.2">
      <c r="B80" s="6"/>
      <c r="C80" s="6"/>
      <c r="D80" s="3"/>
      <c r="E80" s="21"/>
      <c r="F80" s="51"/>
      <c r="G80" s="51"/>
      <c r="I80" s="51"/>
      <c r="J80" s="21"/>
    </row>
    <row r="81" spans="2:10" x14ac:dyDescent="0.2">
      <c r="B81" s="9"/>
      <c r="C81" s="9"/>
      <c r="D81" s="59" t="s">
        <v>126</v>
      </c>
      <c r="E81" s="17"/>
      <c r="F81" s="47"/>
      <c r="G81" s="47"/>
      <c r="I81" s="70"/>
      <c r="J81" s="18"/>
    </row>
    <row r="82" spans="2:10" ht="76.5" x14ac:dyDescent="0.2">
      <c r="B82" s="27" t="s">
        <v>127</v>
      </c>
      <c r="C82" s="27" t="s">
        <v>2</v>
      </c>
      <c r="D82" s="28" t="s">
        <v>128</v>
      </c>
      <c r="E82" s="29">
        <v>6</v>
      </c>
      <c r="F82" s="52">
        <v>448.52600000000001</v>
      </c>
      <c r="G82" s="42">
        <f t="shared" ref="G82" si="36">ROUND(E82*F82,2)</f>
        <v>2691.16</v>
      </c>
      <c r="I82" s="69"/>
      <c r="J82" s="30" t="str">
        <f t="shared" ref="J82" si="37">IF(ISNUMBER(I82),ROUND(E82*I82,2),"")</f>
        <v/>
      </c>
    </row>
    <row r="83" spans="2:10" ht="63.75" x14ac:dyDescent="0.2">
      <c r="B83" s="27" t="s">
        <v>129</v>
      </c>
      <c r="C83" s="27" t="s">
        <v>2</v>
      </c>
      <c r="D83" s="28" t="s">
        <v>130</v>
      </c>
      <c r="E83" s="29">
        <v>1</v>
      </c>
      <c r="F83" s="52">
        <v>1701.54</v>
      </c>
      <c r="G83" s="42">
        <f t="shared" ref="G83" si="38">ROUND(E83*F83,2)</f>
        <v>1701.54</v>
      </c>
      <c r="I83" s="69"/>
      <c r="J83" s="30" t="str">
        <f t="shared" ref="J83" si="39">IF(ISNUMBER(I83),ROUND(E83*I83,2),"")</f>
        <v/>
      </c>
    </row>
    <row r="84" spans="2:10" x14ac:dyDescent="0.2">
      <c r="B84" s="6"/>
      <c r="C84" s="6"/>
      <c r="D84" s="22" t="s">
        <v>131</v>
      </c>
      <c r="E84" s="21"/>
      <c r="F84" s="51"/>
      <c r="G84" s="54">
        <f>SUM(G82:G83)</f>
        <v>4392.7</v>
      </c>
      <c r="I84" s="51"/>
      <c r="J84" s="54" t="str">
        <f>IF(SUM(J82:J83)=0,"",SUM(J82:J83))</f>
        <v/>
      </c>
    </row>
    <row r="85" spans="2:10" ht="6" customHeight="1" x14ac:dyDescent="0.2">
      <c r="B85" s="6"/>
      <c r="C85" s="6"/>
      <c r="D85" s="3"/>
      <c r="E85" s="21"/>
      <c r="F85" s="51"/>
      <c r="G85" s="51"/>
      <c r="I85" s="51"/>
      <c r="J85" s="21"/>
    </row>
    <row r="86" spans="2:10" x14ac:dyDescent="0.2">
      <c r="B86" s="31"/>
      <c r="C86" s="31" t="s">
        <v>145</v>
      </c>
      <c r="D86" s="75" t="s">
        <v>132</v>
      </c>
      <c r="E86" s="29"/>
      <c r="F86" s="74"/>
      <c r="G86" s="52">
        <v>276.44</v>
      </c>
      <c r="I86" s="69"/>
      <c r="J86" s="30"/>
    </row>
    <row r="87" spans="2:10" x14ac:dyDescent="0.2">
      <c r="B87" s="9"/>
      <c r="C87" s="9"/>
      <c r="D87" s="57" t="s">
        <v>143</v>
      </c>
      <c r="E87" s="17"/>
      <c r="F87" s="47"/>
      <c r="G87" s="58">
        <f>SUM(G86)</f>
        <v>276.44</v>
      </c>
      <c r="I87" s="70"/>
      <c r="J87" s="54" t="str">
        <f>IF(SUM(J86)=0,"",SUM(J86))</f>
        <v/>
      </c>
    </row>
    <row r="88" spans="2:10" ht="6" customHeight="1" x14ac:dyDescent="0.2">
      <c r="B88" s="9"/>
      <c r="C88" s="9"/>
      <c r="D88" s="57"/>
      <c r="E88" s="17"/>
      <c r="F88" s="47"/>
      <c r="G88" s="58"/>
      <c r="I88" s="70"/>
      <c r="J88" s="54"/>
    </row>
    <row r="89" spans="2:10" x14ac:dyDescent="0.2">
      <c r="B89" s="31"/>
      <c r="C89" s="31" t="s">
        <v>145</v>
      </c>
      <c r="D89" s="75" t="s">
        <v>133</v>
      </c>
      <c r="E89" s="29"/>
      <c r="F89" s="74"/>
      <c r="G89" s="52">
        <v>414.68</v>
      </c>
      <c r="I89" s="69"/>
      <c r="J89" s="30"/>
    </row>
    <row r="90" spans="2:10" x14ac:dyDescent="0.2">
      <c r="B90" s="9"/>
      <c r="C90" s="9"/>
      <c r="D90" s="57" t="s">
        <v>144</v>
      </c>
      <c r="E90" s="17"/>
      <c r="F90" s="1"/>
      <c r="G90" s="58">
        <f>SUM(G89)</f>
        <v>414.68</v>
      </c>
      <c r="I90" s="70"/>
      <c r="J90" s="54" t="str">
        <f>IF(SUM(J89)=0,"",SUM(J89))</f>
        <v/>
      </c>
    </row>
    <row r="91" spans="2:10" ht="6" customHeight="1" x14ac:dyDescent="0.2">
      <c r="B91" s="9"/>
      <c r="C91" s="9"/>
      <c r="D91" s="57"/>
      <c r="E91" s="17"/>
      <c r="F91" s="47"/>
      <c r="G91" s="58"/>
      <c r="I91" s="70"/>
      <c r="J91" s="18"/>
    </row>
    <row r="92" spans="2:10" x14ac:dyDescent="0.2">
      <c r="B92" s="31"/>
      <c r="C92" s="31" t="s">
        <v>145</v>
      </c>
      <c r="D92" s="75" t="s">
        <v>134</v>
      </c>
      <c r="E92" s="29"/>
      <c r="F92" s="74"/>
      <c r="G92" s="52">
        <v>1382.23</v>
      </c>
      <c r="I92" s="69"/>
      <c r="J92" s="30"/>
    </row>
    <row r="93" spans="2:10" x14ac:dyDescent="0.2">
      <c r="B93" s="9"/>
      <c r="C93" s="9"/>
      <c r="D93" s="57"/>
      <c r="E93" s="17"/>
      <c r="F93" s="47"/>
      <c r="G93" s="58"/>
      <c r="I93" s="70"/>
      <c r="J93" s="18"/>
    </row>
    <row r="94" spans="2:10" x14ac:dyDescent="0.2">
      <c r="B94" s="9"/>
      <c r="C94" s="9"/>
      <c r="D94" s="7"/>
      <c r="E94" s="17"/>
      <c r="F94" s="47"/>
      <c r="G94" s="47"/>
      <c r="I94" s="70"/>
      <c r="J94" s="18"/>
    </row>
    <row r="95" spans="2:10" x14ac:dyDescent="0.2">
      <c r="B95" s="8"/>
      <c r="C95" s="8"/>
      <c r="D95" s="20" t="s">
        <v>137</v>
      </c>
      <c r="E95" s="1"/>
      <c r="F95" s="53"/>
      <c r="G95" s="64">
        <f>G11+G16+G26+G33+G46+G61+G66+G75+G79+G84+G87+G90+G92</f>
        <v>29717.789999999997</v>
      </c>
      <c r="I95" s="53"/>
      <c r="J95" s="26" t="str">
        <f>IF(SUM(J9:J80)=0,"",ROUND(SUM(J9:J80)/2,2))</f>
        <v/>
      </c>
    </row>
    <row r="96" spans="2:10" x14ac:dyDescent="0.2">
      <c r="B96" s="8"/>
      <c r="C96" s="8"/>
      <c r="D96" s="20" t="s">
        <v>138</v>
      </c>
      <c r="E96" s="1"/>
      <c r="F96" s="53"/>
      <c r="G96" s="53">
        <f>ROUND(G95*0.13,2)</f>
        <v>3863.31</v>
      </c>
      <c r="I96" s="53"/>
      <c r="J96" s="10" t="str">
        <f>IF(ISNUMBER($J$95),ROUND($J$95*0.13,2),"")</f>
        <v/>
      </c>
    </row>
    <row r="97" spans="2:10" x14ac:dyDescent="0.2">
      <c r="B97" s="8"/>
      <c r="C97" s="8"/>
      <c r="D97" s="20" t="s">
        <v>139</v>
      </c>
      <c r="E97" s="1"/>
      <c r="F97" s="53"/>
      <c r="G97" s="53">
        <f>ROUND(G95*0.06,2)</f>
        <v>1783.07</v>
      </c>
      <c r="I97" s="53"/>
      <c r="J97" s="10" t="str">
        <f>IF(ISNUMBER($J$95),ROUND($J$95*0.06,2),"")</f>
        <v/>
      </c>
    </row>
    <row r="98" spans="2:10" x14ac:dyDescent="0.2">
      <c r="B98" s="8"/>
      <c r="C98" s="8"/>
      <c r="D98" s="20" t="s">
        <v>140</v>
      </c>
      <c r="E98" s="1"/>
      <c r="F98" s="53"/>
      <c r="G98" s="64">
        <f>SUM(G95:G97)</f>
        <v>35364.17</v>
      </c>
      <c r="I98" s="53"/>
      <c r="J98" s="26" t="str">
        <f>IF(ISNUMBER(J95),SUM(J95:J97),"")</f>
        <v/>
      </c>
    </row>
    <row r="99" spans="2:10" x14ac:dyDescent="0.2">
      <c r="B99" s="8"/>
      <c r="C99" s="8"/>
      <c r="D99" s="20" t="s">
        <v>141</v>
      </c>
      <c r="E99" s="1"/>
      <c r="F99" s="53"/>
      <c r="G99" s="53">
        <f>ROUND(G98*0.21,2)</f>
        <v>7426.48</v>
      </c>
      <c r="I99" s="53"/>
      <c r="J99" s="10" t="str">
        <f>IF(ISNUMBER($J$98),ROUND($J$98*0.21,2),"")</f>
        <v/>
      </c>
    </row>
    <row r="100" spans="2:10" x14ac:dyDescent="0.2">
      <c r="B100" s="8"/>
      <c r="C100" s="8"/>
      <c r="D100" s="20" t="s">
        <v>142</v>
      </c>
      <c r="E100" s="1"/>
      <c r="F100" s="53"/>
      <c r="G100" s="64">
        <f>G98+G99</f>
        <v>42790.649999999994</v>
      </c>
      <c r="I100" s="53"/>
      <c r="J100" s="26" t="str">
        <f>IF(ISNUMBER(J98),J98+J99,"")</f>
        <v/>
      </c>
    </row>
  </sheetData>
  <pageMargins left="0.39370078740157483" right="0.39370078740157483" top="0.59055118110236227" bottom="0.39370078740157483" header="0.31496062992125984" footer="0.31496062992125984"/>
  <pageSetup paperSize="9" scale="80" fitToHeight="0"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1</vt:lpstr>
      <vt:lpstr>'LOT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Memòria valorada Canvi gespa camp de futbol Palafolls 1.doc</dc:title>
  <dc:creator>andreu</dc:creator>
  <cp:lastModifiedBy>Laia Valhondo González</cp:lastModifiedBy>
  <cp:lastPrinted>2025-07-12T11:50:35Z</cp:lastPrinted>
  <dcterms:created xsi:type="dcterms:W3CDTF">2025-06-08T11:21:35Z</dcterms:created>
  <dcterms:modified xsi:type="dcterms:W3CDTF">2025-09-04T08:04:21Z</dcterms:modified>
</cp:coreProperties>
</file>