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20730" windowHeight="11760"/>
  </bookViews>
  <sheets>
    <sheet name="Climatizació-Ventilació" sheetId="1" r:id="rId1"/>
  </sheets>
  <definedNames>
    <definedName name="Climatización_de_oficinas" localSheetId="0">'Climatizació-Ventilació'!#REF!</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3" i="1"/>
  <c r="C124"/>
  <c r="H6" l="1"/>
  <c r="H149" l="1"/>
  <c r="H3" l="1"/>
  <c r="C18" l="1"/>
  <c r="C84" l="1"/>
  <c r="H111"/>
  <c r="H154" l="1"/>
  <c r="H157" s="1"/>
  <c r="H7" l="1"/>
  <c r="H132"/>
  <c r="H14"/>
  <c r="E5" l="1"/>
  <c r="H5" l="1"/>
  <c r="H44" l="1"/>
  <c r="H108"/>
  <c r="H144" l="1"/>
  <c r="H143"/>
  <c r="H141"/>
  <c r="C142"/>
  <c r="H142" l="1"/>
  <c r="H13" l="1"/>
  <c r="H15" l="1"/>
  <c r="H30"/>
  <c r="H31"/>
  <c r="H87" l="1"/>
  <c r="H118" l="1"/>
  <c r="H119"/>
  <c r="H62"/>
  <c r="H148"/>
  <c r="H17"/>
  <c r="H18" l="1"/>
  <c r="H16"/>
  <c r="H4" l="1"/>
  <c r="H8"/>
  <c r="H19"/>
  <c r="C22"/>
  <c r="H27"/>
  <c r="H28"/>
  <c r="H29"/>
  <c r="H32"/>
  <c r="H33"/>
  <c r="H34"/>
  <c r="H35"/>
  <c r="H36"/>
  <c r="H37"/>
  <c r="H38"/>
  <c r="H39"/>
  <c r="H42"/>
  <c r="H43"/>
  <c r="H45"/>
  <c r="H46"/>
  <c r="H47"/>
  <c r="H48"/>
  <c r="H49"/>
  <c r="H50"/>
  <c r="H51"/>
  <c r="H54"/>
  <c r="H55"/>
  <c r="H56"/>
  <c r="H57"/>
  <c r="H58"/>
  <c r="H59"/>
  <c r="H67"/>
  <c r="H68"/>
  <c r="H69"/>
  <c r="H70"/>
  <c r="H71"/>
  <c r="H72"/>
  <c r="H73"/>
  <c r="H74"/>
  <c r="H75"/>
  <c r="H76"/>
  <c r="H77"/>
  <c r="H78"/>
  <c r="H79"/>
  <c r="H82"/>
  <c r="H83"/>
  <c r="C88"/>
  <c r="H84"/>
  <c r="H89"/>
  <c r="H90"/>
  <c r="C91"/>
  <c r="C94"/>
  <c r="C95"/>
  <c r="H96"/>
  <c r="H97"/>
  <c r="H103"/>
  <c r="H106"/>
  <c r="H107"/>
  <c r="H109"/>
  <c r="H110"/>
  <c r="H114"/>
  <c r="H115"/>
  <c r="H116"/>
  <c r="H117"/>
  <c r="H120"/>
  <c r="H121"/>
  <c r="H126"/>
  <c r="H122"/>
  <c r="C123"/>
  <c r="H125"/>
  <c r="H129"/>
  <c r="H130"/>
  <c r="H131"/>
  <c r="H134"/>
  <c r="H135"/>
  <c r="H136"/>
  <c r="H137"/>
  <c r="H138"/>
  <c r="H145"/>
  <c r="H146"/>
  <c r="H147"/>
  <c r="H63" l="1"/>
  <c r="H9"/>
  <c r="H24" s="1"/>
  <c r="H22"/>
  <c r="H123"/>
  <c r="H94"/>
  <c r="H86"/>
  <c r="H91"/>
  <c r="H124"/>
  <c r="H88"/>
  <c r="H85"/>
  <c r="H99" s="1"/>
  <c r="H95"/>
  <c r="H133"/>
  <c r="H10"/>
  <c r="H151" l="1"/>
  <c r="H162" s="1"/>
  <c r="H164" s="1"/>
  <c r="H166" l="1"/>
  <c r="H165"/>
  <c r="H167" l="1"/>
  <c r="H168" s="1"/>
  <c r="H169" s="1"/>
</calcChain>
</file>

<file path=xl/sharedStrings.xml><?xml version="1.0" encoding="utf-8"?>
<sst xmlns="http://schemas.openxmlformats.org/spreadsheetml/2006/main" count="433" uniqueCount="207">
  <si>
    <t>h</t>
  </si>
  <si>
    <t>m</t>
  </si>
  <si>
    <t>m²</t>
  </si>
  <si>
    <t>DESCRIPCIÓ PARTIDA</t>
  </si>
  <si>
    <t>QUANTITAT</t>
  </si>
  <si>
    <t>HORES / U</t>
  </si>
  <si>
    <t>PREU MATERIAL</t>
  </si>
  <si>
    <t>PREU</t>
  </si>
  <si>
    <t>IMPORT</t>
  </si>
  <si>
    <t>TOTAL CAPÍTOL 02 CLIMATITZACIÓ</t>
  </si>
  <si>
    <t>Canalització de tub corbable de poliamida, exempt d'halògens, transversalment elàstic, corrugat, de color gris, de 16 mm de diàmetre nominal, resistència a la compressió 320 N, amb grau de protecció IP547, col·locada en fals sostre.</t>
  </si>
  <si>
    <t>21% IVA</t>
  </si>
  <si>
    <t>TOTAL</t>
  </si>
  <si>
    <t>6% de benefici industrial</t>
  </si>
  <si>
    <t>PRESSUPOST D'EXECUCIÓ MATERIAL</t>
  </si>
  <si>
    <t>PRESSUPOST BASE DE LICITACIÓ</t>
  </si>
  <si>
    <t>13% de despeses generals</t>
  </si>
  <si>
    <t>10</t>
  </si>
  <si>
    <t>11</t>
  </si>
  <si>
    <t>U.</t>
  </si>
  <si>
    <t>20</t>
  </si>
  <si>
    <t>21</t>
  </si>
  <si>
    <t>22</t>
  </si>
  <si>
    <t>N.</t>
  </si>
  <si>
    <t>u</t>
  </si>
  <si>
    <t>Daikin BHFA22P1007 o equivalent. Junta connexió de 2 unitats exteriors VRV B/C R32. Connexió de la unitat exterior RXYA8A amb la unitat exterior RXYA12A.</t>
  </si>
  <si>
    <t>Daikin FXSA20A o equivalent. Unitat interior de conductes d'expansió directa. Potència frigorífica 2,2 kW i potència calorífica 2,5 kW. Totalment instal·lada. Comprovació del seu correcte funcionament pel servei tècnic de la marca.</t>
  </si>
  <si>
    <t>Daikin FXSA25A o equivalent. Unitat interior de conductes d'expansió directa. Potència frigorífica 2,8 kW i potència calorífica 3,2 kW. Totalment instal·lada. Comprovació del seu correcte funcionament pel servei tècnic de la marca.</t>
  </si>
  <si>
    <t>Daikin FXSA32A o equivalent. Unitat interior de conductes d'expansió directa. Potència frigorífica 3,6 kW i potència calorífica 4,0 kW. Totalment instal·lada. Comprovació del seu correcte funcionament pel servei tècnic de la marca.</t>
  </si>
  <si>
    <t>Daikin FXSA63A o equivalent. Unitat interior de conductes d'expansió directa. Potència frigorífica 7,1 kW i potència calorífica 8,0 kW. Totalment instal·lada. Comprovació del seu correcte funcionament pel servei tècnic de la marca.</t>
  </si>
  <si>
    <t>Daikin FXSA80A o equivalent. Unitat interior de conductes d'expansió directa. Potència frigorífica 9,0 kW i potència calorífica 10,0 kW. Totalment instal·lada. Comprovació del seu correcte funcionament pel servei tècnic de la marca.</t>
  </si>
  <si>
    <t>Daikin FXSA125A o equivalent. Unitat interior de conductes d'expansió directa. Potència frigorífica 14,0 kW i potència calorífica 16,0 kW. Totalment instal·lada. Comprovació del seu correcte funcionament pel servei tècnic de la marca.</t>
  </si>
  <si>
    <t xml:space="preserve">Comporta de cabal constant Trox VFL/100 o equivalent, per regular l'aportació d'aire de ventilació per  l'extracció o l'aportació (despatx) de l'aire de ventilació. </t>
  </si>
  <si>
    <t>Reposar aïllament de llana de roca que falta en l'envà Sandwich del badalot i tancar-lo amb xapa ondulada similar a l'existent. L'aïllament es farà amb panell de llana de roca Sonorock Eco ROCKWOOL o equivalent, de dimensions 1350 mm x 600 mm, de 80 mm de gruix, i resistència tèrmica 2,2 m²K/W.</t>
  </si>
  <si>
    <t>Interruptor diferencial instantani, de 2 mòduls, bipolar (2P), intensitat nominal 40 A, sensibilitat 300 mA., poder de tall 6 kA, classe AC. Muntat.</t>
  </si>
  <si>
    <t>Interruptor automàtic magnetotèrmic, de 2 mòduls, bipolar (2P), intensitat nominal 10 A, poder de tall 6 kA, corba C. Muntat.</t>
  </si>
  <si>
    <t>Interruptor diferencial instantani, de 4 mòduls, tetrapolar (4P), intensitat nominal 40 A, sensibilitat 300 mA., poder de tall 6 kA, classe AC.Muntat.</t>
  </si>
  <si>
    <t>Interruptor automàtic magnetotèrmic, de 4 mòduls, tetrapolar (4P), intensitat nominal 10 A, poder de tall 6 kA, corba C. Muntat.</t>
  </si>
  <si>
    <t>Interruptor automàtic magnetotèrmic, de 4 mòduls, tetrapolar (4P), intensitat nominal 16 A, poder de tall 6 kA, corba C. Muntat.</t>
  </si>
  <si>
    <t>Interruptor automàtic magnetotèrmic, de 4 mòduls, tetrapolar (4P), intensitat nominal 20 A, poder de tall 6 kA, corba C. Muntat.</t>
  </si>
  <si>
    <t>Interruptor automàtic magnetotèrmic, de 4 mòduls, tetrapolar (4P), intensitat nominal 32 A, poder de tall 6 kA, corba C. Muntat.</t>
  </si>
  <si>
    <t>Línia frigorífica doble realitzada amb canonada per a gas mitjançant tub de coure sense soldadura, d'1/2" de diàmetre i 0,8 mm de gruix amb conquilla d'escuma elastomèrica, de 13 mm de diàmetre interior i 10 mm de gruix, a base de cautxú sintètic flexible, d'estructura cel·lular tancada i canonada per a líquid mitjançant tub de coure sense soldadura, d'1/4" de diàmetre i 0,8 mm de gruix amb conquilla d'escuma elastomèrica, de 7 mm de diàmetre interior i 10 mm de gruix, a base de cautxú sintètic flexible, d'estructura cel·lular tancada, col·locada a l'interior de l'edifici.</t>
  </si>
  <si>
    <t>Línia frigorífica doble realitzada amb canonada per a gas mitjançant tub de coure sense soldadura, de 5/8" de diàmetre i 1 mm de gruix amb conquilla d'escuma elastomèrica, de 16 mm de diàmetre interior i 15 mm de gruix, a base de cautxú sintètic flexible, d'estructura cel·lular tancada i canonada per a líquid mitjançant tub de coure sense soldadura, de 3/8" de diàmetre i 0,8 mm de gruix amb conquilla d'escuma elastomèrica, d'11 mm de diàmetre interior i 10 mm de gruix, a base de cautxú sintètic flexible, d'estructura cel·lular tancada, col·locada a l'interior de l'edifici.</t>
  </si>
  <si>
    <t xml:space="preserve">Línia frigorífica doble realitzada amb canonada per a gas mitjançant tub de coure sense soldadura, de 7/8" de diàmetre i 1 mm de gruix amb conquilla d'escuma elastomèrica, de 23 mm de diàmetre interior i 20 mm de gruix, a base de cautxú sintètic flexible, d'estructura cel·lular tancada i canonada per a líquid mitjançant tub de coure sense soldadura, d'1/2" de diàmetre i 0,8 mm de gruix amb conquilla d'escuma elastomèrica, de 13 mm de diàmetre interior i 15 mm de gruix, a base de cautxú sintètic flexible, d'estructura cel·lular tancada, revestida amb xapa d'alumini de 0,6 mm de gruix vorejada, encavalcada, reblada i col·locada a l'exterior de l'edifici.
</t>
  </si>
  <si>
    <t xml:space="preserve">Línia frigorífica doble realitzada amb canonada per a gas mitjançant tub de coure sense soldadura, de 3/4" de diàmetre i 1 mm de gruix amb conquilla d'escuma elastomèrica, de 19 mm de diàmetre interior i 20 mm de gruix, a base de cautxú sintètic flexible, d'estructura cel·lular tancada i canonada per a líquid mitjançant tub de coure sense soldadura, de 3/8" de diàmetre i 0,8 mm de gruix amb conquilla d'escuma elastomèrica, d'11 mm de diàmetre interior i 15 mm de gruix, a base de cautxú sintètic flexible, d'estructura cel·lular tancada, revestida amb xapa d'alumini de 0,6 mm de gruix vorejada, encavalcada, reblada i col·locada a l'exterior de l'edifici.
</t>
  </si>
  <si>
    <t>Interruptor automàtic magnetotèrmic, de 4 mòduls, tetrapolar (4P), intensitat nominal 80 A, poder de tall 10 kA, corba C. Muntat.</t>
  </si>
  <si>
    <t>Sonda de qualitat d'aire (CO2) ON/OFF Siemens QPA84 o equivalent. Muntat a una altura de 1,5 m.</t>
  </si>
  <si>
    <t>Reixeta Trox WG/1400x1485 o equivalent, per a instal·lació a intempèrie per a la protecció de la ventilació de les UTAs. Muntada a la coberta.</t>
  </si>
  <si>
    <t xml:space="preserve">Tecna ELITURBO 2000 ELC 2000 color blanc. Desestratificador d'Aire - Economitzador Mesclador amb Turbina Helicó-Centrífuga de Disseny Especial Ventilador de 2 Pales - Cabal d'Aire 7500 m³/h. - 700 rpm - Potència Absorbida 220 w. - 230v. IP 55. Dimensions: Ø 680 mm x Alçada 585 mm - Pes 14 kg. - Nivell de Pressió Sonora 34 dB(A) a 5 m. Inclou ancoratge, connexió elèctrica i interruptor de connexió. L'ancoratge serà a la bigueta central del sostre del vestíbul en dos punts (vegeu recomanacions, instruccions de muntatge). El cable d'acer haurà de suportar una càrrega mínima de 45 kg, i cada una de les dues argolles 90 kg. Muntat per sota de la coberta del badalot. </t>
  </si>
  <si>
    <t>Boca d'extracció Trox LVS/100. Muntada al fals sostre dels serveis.</t>
  </si>
  <si>
    <t>kg</t>
  </si>
  <si>
    <t>Daikin RXYA8A o equivalent. Unitat exterior de la gamma VRV-V Bomba de Calor R32 de Daikin. Potència frigorífica i calorífica de 22,4 kW. Totalment instal·lada. Comprovació del seu correcte funcionament pel servei tècnic de la marca.</t>
  </si>
  <si>
    <t>Daikin RXYA12A o equivalent. Unitat exterior de la gamma VRV-V Bomba de Calor R32 de Daikin. Potència frigorífica i calorifica de 33,5 kW. Totalment instal·lada. Comprovació del seu correcte funcionament pel servei tècnic de la marca.</t>
  </si>
  <si>
    <t>Daikin RXYA14A o equivalent. Unitat exterior de la gamma VRV-V Bomba de Calor R32 de Daikin. Potència frigorífica i calorifica de 33,5 kW. Totalment instal·lada. Comprovació del seu correcte funcionament pel servei tècnic de la marca.</t>
  </si>
  <si>
    <t>Carrega addicional de refrigerant R32 (inclòs tasses)</t>
  </si>
  <si>
    <t>Vàlvula de tall Daikin SV4A14A o equivalent per bombes de calor VRV 5, de dimensions  845 x 291 x 600 mm (profunditat x altura x amplària).</t>
  </si>
  <si>
    <t>Control centralitzat tàctil ITouch Manager Daikin DCM601B51 o equivalent. Muntat, connectat i configurat. Ubicació i altura en plànols pendent de confirmació pel promotor.</t>
  </si>
  <si>
    <t xml:space="preserve">Línia frigorífica doble realitzada amb canonada per a gas mitjançant tub de coure sense soldadura, de 7/8" de diàmetre i 1 mm de gruix amb conquilla d'escuma elastomèrica, de 23 mm de diàmetre interior i 15 mm de gruix, a base de cautxú sintètic flexible, d'estructura cel·lular tancada i canonada per a líquid mitjançant tub de coure sense soldadura, de 1/2" de diàmetre i 0,8 mm de gruix amb conquilla d'escuma elastomèrica, de 13 mm de diàmetre interior i 10 mm de gruix, a base de cautxú sintètic flexible, d'estructura cel·lular tancada, col·locada a l'interior de l'edifici.
</t>
  </si>
  <si>
    <t xml:space="preserve">Línia frigorífica doble realitzada amb canonada per a gas mitjançant tub de coure sense soldadura, de 3/4" de diàmetre i 1 mm de gruix amb conquilla d'escuma elastomèrica, de 19 mm de diàmetre interior i 15 mm de gruix, a base de cautxú sintètic flexible, d'estructura cel·lular tancada i canonada per a líquid mitjançant tub de coure sense soldadura, de 3/8" de diàmetre i 0,8 mm de gruix amb conquilla d'escuma elastomèrica, d'11 mm de diàmetre interior i 10 mm de gruix, a base de cautxú sintètic flexible, d'estructura cel·lular tancada, col·locada a l'interior de l'edifici.
</t>
  </si>
  <si>
    <t xml:space="preserve">Línia frigorífica doble realitzada amb canonada per a gas mitjançant tub de coure sense soldadura, de 3/8" de diàmetre i 0,8 mm de gruix amb conquilla d'escuma elastomèrica, d'11 mm de diàmetre interior i 10 mm de gruix, a base de cautxú sintètic flexible, d'estructura cel·lular tancada i canonada per a líquid mitjançant tub de coure sense soldadura, de 1/4" de diàmetre i 0,8 mm de gruix amb conquilla d'escuma elastomèrica, de 7 mm de diàmetre interior i 10 mm de gruix, a base de cautxú sintètic flexible, d'estructura cel·lular tancada, col·locada a l'interior de l'edifici.
</t>
  </si>
  <si>
    <t xml:space="preserve">Notes: </t>
  </si>
  <si>
    <t xml:space="preserve">En les hores està contemplat que el treball es fa al mateix temps per un oficial i un ajudant. </t>
  </si>
  <si>
    <t>Safata perforada amb tapa, de 60x100 per suport, protecció i conducció de cables, Unex U23X o equivalent, amb material termoplàstic aïllant sense halògens i amb bon comportament davant els rajos UV i intempèrie. Muntat.</t>
  </si>
  <si>
    <t>Safata perforada, de 60x100 per suport, protecció i conducció de cables, Unex U23X o equivalent, amb material termoplàstic aïllant sense halògens i amb bon comportament davant els rajos UV i intempèrie. Muntat al fals sostre.</t>
  </si>
  <si>
    <t>Safata perforada de 60x200 amb tapa, de 60x100 per suport,  per suport, protecció i conducció de cables, Unex U23X o equivalent, amb material termoplàstic aïllant sense halògens i amb bon comportament davant els rajos UV i intempèrie. Muntat.</t>
  </si>
  <si>
    <t>Safata perforada amb tapa, de 60x300 per suport, protecció i conducció de cables, Unex U23X o equivalent, amb material termoplàstic aïllant sense halògens i amb bon comportament davant els rajos UV i intempèrie. Muntat.</t>
  </si>
  <si>
    <t>Safata perforada de 60x200, de 60x100 per suport,  per suport, protecció i conducció de cables, Unex U23X o equivalent, amb material termoplàstic aïllant sense halògens i amb bon comportament davant els rajos UV i intempèrie. Muntat.</t>
  </si>
  <si>
    <t>Conducte circular de paret simple helicoidal d'acer galvanitzat, de 100 mm de diàmetre i 0,5 mm de gruix, subministrat en trams de 3 o 5 m, per a instal·lacions de ventilació i climatització. Fins i tot accessoris de muntatge i elements de fixació. Col·locat i inclou les proves mínimes necessàries segons normativa d'aplicació.</t>
  </si>
  <si>
    <t>Kg</t>
  </si>
  <si>
    <t xml:space="preserve">Tobera TROX DUE-V-0-LB/200/0/0/P1/RAL9010/GE50 o equivalent. V-Girable i orientable. LB-Xapa perforada. P1-Pintat a la pols. Muntat en envà de pladur. </t>
  </si>
  <si>
    <t xml:space="preserve">Tobera TROX DUE-V-0-LB/250/0/0/P1/RAL9010/GE50 o equivalent. V-Girable i orientable. LB-Xapa perforada. P1-Pintat a la pols. Muntat en envà de pladur. </t>
  </si>
  <si>
    <t>Reixeta de retícula Trox AEP-AG/565x565/0/0/P1/RAL9010/GE50 o equivalent, per l'extracció d'aire de ventilació, amb comporta de regulació. Reixeta substitutiva de placa de fals sostre. AG-Comporta regulació de cabal amb làmines en oposició. P1-Pintat a la pols. Muntada en fals sostre.</t>
  </si>
  <si>
    <t>Reixeta de retícula Trox AEP-A/565x565/0/0/P1/RAL9010/GE50 o equivalent, pel retorn d'aire dels splits de conductes, sense comporta de regulació. Reixeta substitutiva de placa de fals sostre. A-Sense accessoris (només part frontal). P1-Pintat a la pols. Muntada en fals sostre.</t>
  </si>
  <si>
    <t>Comporta de cabal variable Trox TVE-Q/300x200/XB0/V0/173-1728 m³/h o equivalent. XB0: component de regulació sèrie Compact, transductor: dinàmic, Interfax: analògica. Comporta per regular l'aportació d'aire de ventilació segons el nivell de CO₂ (senyal 0-10V DC).</t>
  </si>
  <si>
    <t>Reixeta Trox X-Grille-Modular-H-F0-L-VS/225x75/A/B1/P1/RAL9010/GE50 o equivalent, per l'extracció d'aire de ventilació, sense comporta de regulació. H-Lames horitzontals. F0-Fixes, separació de lames 12,5 mm. L-Large (Marco de 20 mm).VS-Fixació oculta. A-Sense accessoris (només part frontal). B1-Marc de muntatge 5 mm. P1-Pintat a la pols. Muntada en fals sostre.</t>
  </si>
  <si>
    <t>Reixeta Trox X-Grille-Modular-H-F0-L-VS-225x225/A/B1/P1/RAL9010/GE50 o equivalent, per l'extracció d'aire de ventilació, sense comporta de regulació. H-Lames horitzontals. F0-Fixes, separació de lames 12,5 mm. L-Large (Marco de 20 mm).VS-Fixació oculta. A-Sense accessoris (només part frontal). B1-Marc de muntatge 5 mm. P1-Pintat a la pols. Muntada en fals sostre.</t>
  </si>
  <si>
    <t>Reixeta Trox X-GRILLE-Modular-H-F0-L-SP/325x225/A/0/P1/RAL9010/GE50 o equivalent, per l'extracció d'aire de ventilació, sense comporta de regulació. H-Lames horitzontals. F0-Fixes, separació de lames 12,5 mm. L-Large (Marco de 20 mm). SP-Fixació per a pladur. A-Sense accessoris (només part frontal). P1-Pintat a la pols. Muntada en envà de pladur.</t>
  </si>
  <si>
    <t>Reixeta de porta Trox AGS-T/425x225/P1/RAL9010/GE50 o equivalent, per la transferència de l'aire de ventilació entre dependències. Les lames, horitzontals, són fixes en forma de V. T-Contramarc de muntatge. P1-Pintat a la pols.</t>
  </si>
  <si>
    <t>Reixeta de porta Trox AGS-T/325x165/P1/RAL9010/GE50 o equivalent, per la transferència de l'aire de ventilació entre dependències. Les lames, horitzontals, són fixes en forma de V. T-Contramarc de muntatge. P1-Pintat a la pols.</t>
  </si>
  <si>
    <t>Comporta de cabal tot o un mínim Trox JZ-S-R/200x180/0/Z43 o equivalent. Comporta de regulació multilames serie JZ, construïda en xapa d'acer galvanitzat, de lames acoblades en sentit oposat. R-Costat d'accionament dret. Z43-Actuador tot/res, NM230A parell 10 Nm. Per regular l'aportació d'aire de ventilació en l'office-serveis tècnics (segons nivell de CO₂ o per presència de persones en office) i en l'aula (segons nivell de CO₂). Inclòs actuador tot/res Trox NM230A o equivalent.</t>
  </si>
  <si>
    <t>Comporta de regulació Trox JZ-S-R/800x180/0 o equivalent, per regular l'aportació d'aire de ventilació al ramal d'extracció als espais Préstec i espai Lectura petits. La regulació s'ha de fer de manera que la perduda de càrrega fins a la reixeta de l'espai Lectura petits sigui la mateixa que per a la reixeta del espai Lectura infants.</t>
  </si>
  <si>
    <t>Cable d'1 mm² de secció, H05Z1-K o equivalent, de color negre, sent la seva tensió assignada de 300/500 V, reacció al foc classe Cca-s1b,d1,a1, amb conductor de coure electrolític flexible (Classe V), aïllament de material termoplàstic lliure d'halògens, i amb les següents característiques: no propagació de la flama, baixa emissió de fums opacs i lliure d'halògens. Per la connexió entre la sortida 0-10 V de la sonda CO₂ i les comportes. Col·locat en tub o en safata.</t>
  </si>
  <si>
    <t>Cable multipolar de 2x1 mm² de secció, H05Z1Z1-F o equivalent, amb cables de colors marró i blau, sent la seva tensió assignada de 300/500 V, reacció al foc classe Dca-s2,d2,a2, amb conductor de coure electrolític flexible (Classe V), aïllament de poliolefina termoplàstica lliure d'halògens, coberta de poliolefina termoplàstica lliure d'halògens, i amb les següents característiques: no propagació de la flama, baixa emissió de fums opacs i lliure d'halògens. Per la connexió entre el comandament i les unitats interiors; entre el control centralitzat i les unitats exteriors de climatització; i per l'alimentació a 24VDC de les comportes i sondes CO₂ 0-10 V. Col·locat en tub o en safata.</t>
  </si>
  <si>
    <t>CAPÍTOL 02 CLIMATITZACIÓ</t>
  </si>
  <si>
    <t>CAPÍTOL 01 OBRA</t>
  </si>
  <si>
    <t>TOTAL CAPÍTOL 01 OBRA</t>
  </si>
  <si>
    <t>Paviment interior de peces de gres esmaltat de 200x200x10 mm, sobre base rígida de fusta o altre material, per tapar espai rectangular situat en la part baixa dels muntants (safates de cables i tubs frigorífics) que hi ha al servei d'homes de la planta baixa. Les peces de gres seran de gamma mitjana, amb capacitat d'absorció d'aigua E&lt;3%, grup BIb, segons UNE-EN 14411, amb resistència al lliscament 35&lt;Rd&lt;=45 segons UNE-EN 16165 i relliscositat classe 2 segons CTE. SUPORT: de morter de ciment. COL·LOCACIÓ: en capa fina i mitjançant encolat simple amb adhesiu cimentós millorat, C2 ET, segons UNE-EN 12004, amb lliscament reduït i temps obert ampliat. REJUNTADA: amb morter de juntes cimentós millorat, amb absorció d'aigua reduïda i resistència elevada a l'abrasió tipus CG 2 W A, color blanc, en juntes de 2 mm de gruix.</t>
  </si>
  <si>
    <t>Cable multipolar RZ1-K (AS), sent la seva tensió assignada de 0,6/1 kV, reacció al foc classe Cca-s1b,d1,a1, amb conductor de coure classe 5 (-K) de 3G1,5 mm² de secció, amb aïllament de polietilè reticulat (R) i coberta de compost termoplàstic a base de poliolefina lliure d'halògens amb baixa emissió de fums i gasos corrosius (Z1). Fins i tot accessoris i elements de subjecció.</t>
  </si>
  <si>
    <t>Cable multipolar RZ1-K (AS), sent la seva tensió assignada de 0,6/1 kV, reacció al foc classe Cca-s1b,d1,a1, amb conductor de coure classe 5 (-K) de 5G1,5 mm² de secció, amb aïllament de polietilè reticulat (R) i coberta de compost termoplàstic a base de poliolefina lliure d'halògens amb baixa emissió de fums i gasos corrosius (Z1). Fins i tot accessoris i elements de subjecció.</t>
  </si>
  <si>
    <t>Cable multipolar RZ1-K (AS), sent la seva tensió assignada de 0,6/1 kV, reacció al foc classe Cca-s1b,d1,a1, amb conductor de coure classe 5 (-K) de 5G2,5 mm² de secció, amb aïllament de polietilè reticulat (R) i coberta de compost termoplàstic a base de poliolefina lliure d'halògens amb baixa emissió de fums i gasos corrosius (Z1). Fins i tot accessoris i elements de subjecció.</t>
  </si>
  <si>
    <t>Cable multipolar RZ1-K (AS), sent la seva tensió assignada de 0,6/1 kV, reacció al foc classe Cca-s1b,d1,a1, amb conductor de coure classe 5 (-K) de 5G4 mm² de secció, amb aïllament de polietilè reticulat (R) i coberta de compost termoplàstic a base de poliolefina lliure d'halògens amb baixa emissió de fums i gasos corrosius (Z1). Fins i tot accessoris i elements de subjecció.</t>
  </si>
  <si>
    <t>Cable multipolar RZ1-K (AS), sent la seva tensió assignada de 0,6/1 kV, reacció al foc classe Cca-s1b,d1,a1, amb conductor de coure classe 5 (-K) de 5G10 mm² de secció, amb aïllament de polietilè reticulat (R) i coberta de compost termoplàstic a base de poliolefina lliure d'halògens amb baixa emissió de fums i gasos corrosius (Z1). Fins i tot accessoris i elements de subjecció.</t>
  </si>
  <si>
    <t>Cable multipolar RZ1-K (AS), sent la seva tensió assignada de 0,6/1 kV, reacció al foc classe Cca-s1b,d1,a1, amb conductor de coure classe 5 (-K) de 5G16 mm² de secció, amb aïllament de polietilè reticulat (R) i coberta de compost termoplàstic a base de poliolefina lliure d'halògens amb baixa emissió de fums i gasos corrosius (Z1). Fins i tot accessoris i elements de subjecció.</t>
  </si>
  <si>
    <t>Cable multipolar RZ1-K (AS), sent la seva tensió assignada de 0,6/1 kV, reacció al foc classe Cca-s1b,d1,a1, amb conductor de coure classe 5 (-K) de 5G25 mm² de secció, amb aïllament de polietilè reticulat (R) i coberta de compost termoplàstic a base de poliolefina lliure d'halògens amb baixa emissió de fums i gasos corrosius (Z1). Fins i tot accessoris i elements de subjecció.</t>
  </si>
  <si>
    <t>Mesurador de CO₂, temperatura i humitat, visualitzades en pantalla mural LED, avisador acústic per alta concentració de CO₂. De dimensions mínimes de 388 x 288 mm i una exactitud de mesura de ± 0,5 °C. També pot indicar l'hora. Alimentació per cable. Instal·lat a les sales préstec, auditori, lectura infants-petits i lectura adults. Inclou canaleta si no fos possible fer l'alimentació elèctrica per darrere de l'envà on s'ubica l'element de climatització i ventilació.</t>
  </si>
  <si>
    <t>Daikin BRC1H52W o equivalent. Comandament unitats interiors (una per cada espai a climatitzar). Muntat, connectat i configurat. Ubicació i altura en plànols pendent de confirmació pel promotor. Inclou canaleta si no fos possible fer l'alimentació elèctrica per darrere de l'envà on s'ubica l'element de climatització.</t>
  </si>
  <si>
    <t>En les partides està inclòs els accessoris, mesures de seguretat i salut, i tasques necessàries per muntar correctament el material d'aquesta. Per exemple està inclòs si fos necessari, fer forats a envans per passar instal·lacions i el seu posterior segellament.</t>
  </si>
  <si>
    <t>INSTAL·LACIÓ DE CLIMATITZACIÓ I VENTILACIÓ</t>
  </si>
  <si>
    <t>Derivació de línia frigorífica formada per conjunt de dues juntes Refnet, una per a la línia de líquid i una altra per a la línia de gas, per a sistema VRV-5 (Volum de Refrigerant Variable), per a gas R-32, model KHRA22M65T "DAIKIN" o equivalent, amb índex màxim de connexió d'unitats interiors de 650. Muntada.</t>
  </si>
  <si>
    <t>Kit de distribució de canonades, per a la línia frigorífica de líquid i de gas, model KHRQ22M20TA "DAIKIN" o equivalent. Muntat.</t>
  </si>
  <si>
    <t>Derivació de línia frigorífica formada per conjunt de dues juntes Refnet, una per a la línia de líquid i una altra per a la línia de gas, per a sistema VRV-IV (Volum de Refrigerant Variable), model KHRQ22M29T9 "DAIKIN" o equivalent, amb índex màxim de connexió d'unitats interiors de 289. Muntada.</t>
  </si>
  <si>
    <t xml:space="preserve">Línia frigorífica doble realitzada amb canonada per a gas mitjançant tub de coure sense soldadura, d'1 1/8" de diàmetre i 1 mm de gruix amb conquilla d'escuma elastomèrica, de 29 mm de diàmetre interior i 20 mm de gruix, a base de cautxú sintètic flexible, d'estructura cel·lular tancada i canonada per a líquid mitjançant tub de coure sense soldadura, de 1/2" de diàmetre i 0,8 mm de gruix amb conquilla d'escuma elastomèrica, de 13 mm de diàmetre interior i 10 mm de gruix, a base de cautxú sintètic flexible, d'estructura cel·lular tancada, col·locada a l'interior de l'edifici.
</t>
  </si>
  <si>
    <t>Subquadre Clima i Ventilació. Caixa de distribució superfície metàl·lica Hager FW624WT o equivalent, classe I de 6 files x 24 mòduls (144 mòduls en total). Dimensions: 1091mm x 571mm x 150mm (altura x amplada x profunditat). Muntat.</t>
  </si>
  <si>
    <t>Sonda de qualitat d'aire (CO₂) 0-10V Siemens QPA1004 o equivalent. Inclòs font d'alimentació 24VDC, mínim 0,6A, col·locada sobre la sonda, damunt el fals sostre. Sonda muntada i ubicada segons plànol. Inclou canaleta si no fos possible fer l'alimentació elèctrica per darrere de l'envà on s'ubica l'element de climatització i ventilació.</t>
  </si>
  <si>
    <t xml:space="preserve">Detector de presència PIR ON/US 360º Legrand REF 048804 o equivalent. Encastat al fals sostre. </t>
  </si>
  <si>
    <t>Conducte rectangular per a la distribució d'aire climatitzat per l'exterior de l'edifici, format per panell rígid d'alta densitat de llana de vidre Climaver Star "ISOVER" o equivalent, segons UNE-EN 14303, de 40 mm de gruix, revestit per alumini gofratge plastificat per l'exterior i teixit NET per l'interior, resistència tèrmica 1,25 m²K/W, conductivitat tèrmica 0,032 W/(mK). Fins i tot colzes, suportació amb biguetes de formigó recolzades sobre la coberta, derivacions, registres, segellat d'unions amb cua Climaver, embocadures, suports metàl·lics galvanitzats, elements de fixació, segellat de trams amb cinta Climaver Star d'alumini, accessoris de muntatge i peces especials. Col·locat i inclou les proves mínimes necessàries segons normativa d'aplicació.</t>
  </si>
  <si>
    <t>Xarxa de conductes flexibles de distribució d'aire per climatització, constituïda per tub flexible de 254 mm de diàmetre, Flexiver Clima "ISOVER" o equivalent, compost per un tub interior d'un complex de polièster i alumini amb reforç de filferro tractat contra l'oxidació en forma d'espiral helicoïdal Flexiver D, aïllament de feltre de llana de vidre de 20 mm d'espessor i recobriment exterior d'un complex de polièster i alumini reforçat. Inclús cinta d'alumini i elements de fixació.</t>
  </si>
  <si>
    <t>Xarxa de conductes flexibles de distribució d'aire per climatització, constituïda per tub flexible de 160 mm de diàmetre, Flexiver Clima "ISOVER" o equivalent, compost per un tub interior d'un complex de polièster i alumini amb reforç de filferro tractat contra l'oxidació en forma d'espiral helicoïdal Flexiver D, aïllament de feltre de llana de vidre de 20 mm d'espessor i recobriment exterior d'un complex de polièster i alumini reforçat. Inclús cinta d'alumini i elements de fixació.</t>
  </si>
  <si>
    <t>Xarxa de conductes flexibles de distribució d'aire per climatització, constituïda per tub flexible de 203 mm de diàmetre, Flexiver Clima "ISOVER" o equivalent, compost per un tub interior d'un complex de polièster i alumini amb reforç de filferro tractat contra l'oxidació en forma d'espiral helicoïdal Flexiver D, aïllament de feltre de llana de vidre de 20 mm d'espessor i recobriment exterior d'un complex de polièster i alumini reforçat. Inclús cinta d'alumini i elements de fixació.</t>
  </si>
  <si>
    <t>Xarxa de conductes flexibles de distribució d'aire per climatització, constituïda per tub flexible de 305 mm de diàmetre, Flexiver Clima "ISOVER" o equivalent, compost per un tub interior d'un complex de polièster i alumini amb reforç de filferro tractat contra l'oxidació en forma d'espiral helicoïdal Flexiver D, aïllament de feltre de llana de vidre de 20 mm d'espessor i recobriment exterior d'un complex de polièster i alumini reforçat. Inclús cinta d'alumini i elements de fixació.</t>
  </si>
  <si>
    <t xml:space="preserve">Aïllament termoacústico exterior per a conducte metàl·lic circular de climatització, realitzat amb manta de llana de vidre Climcover Roll Alu3 "ISOVER" o equivalent, segons UNE-EN 14303, revestida per una de les seves cares amb un complex kraft-alumini reforçat que actua com a barrera de vapor, incorporant solapa de 5 cm per al segellament entre trams, de 30 mm de gruix, resistència tèrmica 0,86 m²K/W, conductivitat tèrmica 0,035 W/(mK), fixat amb cinta autoadhesiva d'alumini. Fins i tot cinta autoadhesiva d'alumini per al segellament de juntes. Col·locat en l'exterior de comportes i tubs circulars d'acer galvanitzat de 100mm. </t>
  </si>
  <si>
    <t>Desmuntatge de fals sostre enregistrable de plaques metàl·liques per poder realitzar la nova instal·lació de ventilació i climatització. Fins i tot, reposició de plaques metàl·liques retallades per unes noves i la reposició de l'estructura de fals sostre extreta en retirar-se la instal·lació actual de climatització i ventilació. Apilament i protecció del material desmuntat en obra fins al seu posterior muntatge. Apilament, retirada i càrrega manual d'enderrocs sobre camió o contenidor.</t>
  </si>
  <si>
    <t>En les partides està inclòs el cost de la gestió de residus i les minves dels materials pressupostats. També està inclòs la correcta regulació dels equips i la realització de les proves obligatòries segons normativa d'aplicació.</t>
  </si>
  <si>
    <t>Comporta de regulació Trox JZ-S-R/600x180/0 o equivalent, per regular l'aportació d'aire de ventilació a una de les reixetes de l'auditori. La regulació s'ha de fer després de regular la comporta de la reixeta AEP-AG 565x565 al 25% d'obertura.</t>
  </si>
  <si>
    <t>Substitució del tancament de pavès per un altre amb fusteria d'alumini amb finestres fixes. El tancament es realitzarà segons projecte "Arranjament de la paret de pavès de la biblioteca municipal de Sant Quirze del Vallès" de l'arquitecta Patrícia Cifuentes amb fusteria d'alumini de la firma K.LINE color plata o equivalent, finestres fixes amb vidre Laminat 4+4 Superplus / gas argó / laminat 4+4 imprès (translúcid). La finestra tindrà un factor solar d'un 28% i una transmissió lluminosa d'un 60%. S'adjunta pressupost detallat.</t>
  </si>
  <si>
    <t>CAPÍTOL 01 OBRA (CONTINUACIÓ)</t>
  </si>
  <si>
    <t>CAPÍTOL 02 CLIMATITZACIÓ (CONTINUACIÓ)</t>
  </si>
  <si>
    <t>1</t>
  </si>
  <si>
    <t>2</t>
  </si>
  <si>
    <t>3</t>
  </si>
  <si>
    <t>4</t>
  </si>
  <si>
    <t>5</t>
  </si>
  <si>
    <t>6</t>
  </si>
  <si>
    <t>7</t>
  </si>
  <si>
    <t>8</t>
  </si>
  <si>
    <t>9</t>
  </si>
  <si>
    <t>12</t>
  </si>
  <si>
    <t>13</t>
  </si>
  <si>
    <t>15</t>
  </si>
  <si>
    <t>16</t>
  </si>
  <si>
    <t>17</t>
  </si>
  <si>
    <t>18</t>
  </si>
  <si>
    <t>19</t>
  </si>
  <si>
    <t>23</t>
  </si>
  <si>
    <t>24</t>
  </si>
  <si>
    <t>25</t>
  </si>
  <si>
    <t>26</t>
  </si>
  <si>
    <t>27</t>
  </si>
  <si>
    <t>28</t>
  </si>
  <si>
    <t>29</t>
  </si>
  <si>
    <t>30</t>
  </si>
  <si>
    <t>31</t>
  </si>
  <si>
    <t>32</t>
  </si>
  <si>
    <t>33</t>
  </si>
  <si>
    <t>34</t>
  </si>
  <si>
    <t>35</t>
  </si>
  <si>
    <t>47</t>
  </si>
  <si>
    <t>48</t>
  </si>
  <si>
    <t>49</t>
  </si>
  <si>
    <t>50</t>
  </si>
  <si>
    <t>51</t>
  </si>
  <si>
    <t>52</t>
  </si>
  <si>
    <t>53</t>
  </si>
  <si>
    <t>54</t>
  </si>
  <si>
    <t>55</t>
  </si>
  <si>
    <t>56</t>
  </si>
  <si>
    <t>57</t>
  </si>
  <si>
    <t>58</t>
  </si>
  <si>
    <t>77</t>
  </si>
  <si>
    <t>Impermeabilització de canal aiguafons en coberta metàl·lica de la zona lectura petits de longitud 11 m i desenvolupament &lt;1m, mitjançant sistema de membrana de poliuretà adherida SIKALASTIC 612 o equivalent, amb dotació de 2kg/m2 aplicat a dues mans, prèvia imprimació SIKA METALL PRIMER o equivalent i dotació de 0.1-0.2kg/m2, segellats amb massilla de poliuretà i acabat de protecció de poliuretà alifàtic SIKALASTIC 701 o equivalent i dotació de 0,2-0,3kg/m2.</t>
  </si>
  <si>
    <t>Conducte rectangular per a la distribució d'aire climatitzat per l'interior de l'edifici format per panell rígid d'alta densitat de llana de vidre Climaver Neto "ISOVER" o equivalent, segons UNE-EN 14303, de 25 mm de gruix, revestit per un complex triplex alumini vist + malla de fibra de vidre + kraft per l'exterior i un teixit de vidre acústic d'alta resistència mecànica (teixit NET) per l'interior, resistència tèrmica 0,78 m²K/W, conductivitat tèrmica 0,032 W/(mK). Fins i tot colzes, derivacions, registres, segellat d'unions amb cola Climaver, embocadures, suports metàl·lics galvanitzats, elements de fixació, segellat de trams amb cinta Climaver Net d'alumini, accessoris de muntatge i peces especials. Col·locat i inclou les proves mínimes necessàries segons normativa d'aplicació.</t>
  </si>
  <si>
    <t>Desmuntatge del paviment flotant, totxanes, morter i poliestirè extruit de la zona a impermeabilitzar en la coberta de les zones UTAs i bombes de calor. Apilament i protecció del paviment flotant retirat, en obra fins al seu posterior muntatge. Apilament, retirada i càrrega manual d'enderrocs sobre camió o contenidor. Inclou la grua autopropulsada de braç telescòpic per la retirada dels materials de la zona a impermeabilitzar, amb els corresponents permisos de l'Agència Estatal de Seguretat Àrea.</t>
  </si>
  <si>
    <t>Cable multipolar de 2x1 mm² de secció, apantallat, 05Z1C4Z1-K 300/500 V o equivalent. Conductor de coure electrolític flexible (Classe V), aïllament de poliolefina termoplàstica lliure d'halògens, apantallat amb trena de coure polit sobre làmina de polièster, coberta de poliolefina termoplàstica lliure d'halògens, i amb les següents característiques: no propagació de la flama, baixa emissió de fums opacs i lliure d'halògens. Per la connexió entre unitats interiors i exteriors de la instal·lació de climatització, i per la connexió entre la unitat exterior RXYA8A i la RXYA12A. Col·locat en tub o en safata.</t>
  </si>
  <si>
    <t>Xarxa d'evacuació de condensats per les unitats interiors de climatització, formada per tub rígid per a 20 atm de pressió de PVC-U, de 25 mm de diàmetre i 2,3 mm de gruix, que connecta la unitat d'aire condicionat amb la xarxa de petita evacuació, el baixant, el col·lector o la caixa sifònica. Fins i tot material auxiliar per a muntatge i subjecció a l'obra, accessoris i peces especials col·locats mitjançant unió pegada amb adhesiu. Els tubs, sempre que sigui possible, han de tenir un pendent mínim del 2%. Col·locada.</t>
  </si>
  <si>
    <t>Cable elèctric per a transmissió de dades en xarxa d'àrea local (LAN), UC400 C6 U/UTP 4P LSHF "PRYSMIAN" o equivalent, tipus O/FTP, categoria 6, classe E, de 4 parells trenats amb conductors de coure rígid, coberta de poliolefina termoplàstica, de tipus Afumex Z1, i amb les següents característiques: no propagació de la flama, baixa emissió de fums opacs, lliure d'halògens i nul·la emissió de gasos corrosius, amb connexió certificada, col·locat en tub. Els cables connectaran el control centralitzat AE-200 (Sala de Prèstec) amb la xarxa d'àrea local (Serveis tècnics) i cada una de les dos UTAs. Col·locat en tub o en safata.</t>
  </si>
  <si>
    <t>Plataforma, escala i un passamans per poder realitzar el manteniment de la UTA de planta soterrani de 9 m x 0,9 m, format per reixeta electrosoldada formada per platina d'acer galvanitzat, de 30x2 mm, formant quadrícula de 30x30 mm i bastidor amb unions electrosoldades, muntatge mitjançant ancoratge mecànic amb tacs de nilons i caragols d'acer. Inclosos tots els accessoris per muntar la plataforma, l'escala i el passamans, que ha d'anar ancorada a l'estructura de les UTAs i només recolzada amb un perfil (amb goma per sota) en l'extrem de l'escala sobre el paviment flotant.</t>
  </si>
  <si>
    <t>14</t>
  </si>
  <si>
    <t>Neteja de 465m² de conductes d'aire existents, els quals s'aprofiten per a la nova instal·lació de ventilació i climatització. Inclou afegir els registres necessaris i repàs de la xarxa de conductes per eliminar possibles obstacles d'aire i reparar possibles fuites d'aire. Inclou les proves obligatòries segons la IT2 del RITE.</t>
  </si>
  <si>
    <t>CAPÍTOL 03 ELECTRICITAT</t>
  </si>
  <si>
    <t>CAPÍTOL 03 ELECTRICITAT (CONTINUACIÓ)</t>
  </si>
  <si>
    <t>TOTAL CAPÍTOL 03 ELECTRICITAT</t>
  </si>
  <si>
    <t>CAPÍTOL 04 VENTILACIÓ</t>
  </si>
  <si>
    <t>CAPÍTOL 04 VENTILACIÓ (CONTINUACIÓ)</t>
  </si>
  <si>
    <t>Xarxa d'evacuació de condensats de les dues Unitats de Tractament d'Aire, formada per tub compost Italsan NIRON PP-RCT RA7050 + FV SDR11 sèrie 5, o equivalent, de 32 mm de diàmetre exterior i 3,6 mm de gruix, amb pendent mínim del 2%, que connecta l'UTA amb l'embornal més proper d'aigües pluvials en la coberta. Inclou material auxiliar para muntatge i subjecció a l'obra, accessoris i peces especials.</t>
  </si>
  <si>
    <t xml:space="preserve">TOTALS CAPÍTOLS OBRA + CLIMATITZACIÓ + ELECTRICITAT+ VENTILACIÓ + REFORMA EN TANCAMENT PAVÈS </t>
  </si>
  <si>
    <t>Subministrament i instal·lació de barana autoportant abatible M-SAFE ref. MF de 18 m de longitud (3 m x 6 unitats) amb contrapesos de 12,5 kg, o equivalent. Conforme a normes EN ISO 14122-3 i NF 85-015 de 2019. Estructura fabricada en alumini i cargols de muntatge en acer inoxidable. Muntada en el perímetre de la coberta davant dels equips de ventilació i climatització.</t>
  </si>
  <si>
    <t>Canonada per l'alimentació d'aigua potable dels dos humectadors de les UTAs amb protecció de la radiació ultraviolada, col·locada superficialment i fixada al parament, formada per tub compost Italsan NIRON PP-RCT RA7050 amb protecció de diòxid de titani SDR11/sèrie 5, o equivalent, de 32 mm de diàmetre exterior i 3,6 mm de gruix. Inclou material auxiliar para muntatge i subjecció a l'obra, accessoris i peces especials. Inclou 3 vàlvules de tall, la general i una per cada humectador. Inclou un comptador d'aigua freda.</t>
  </si>
  <si>
    <t>TOTAL CAPÍTOL 04 VENTILACIÓ</t>
  </si>
  <si>
    <t>TOTAL CAPÍTOL 05 REFORMA EN TANCAMENT PAVÈS</t>
  </si>
  <si>
    <t>CAPÍTOL 05 REFORMA EN TANCAMENT PAVÈS</t>
  </si>
  <si>
    <t>36</t>
  </si>
  <si>
    <t>37</t>
  </si>
  <si>
    <t>59</t>
  </si>
  <si>
    <t>60</t>
  </si>
  <si>
    <t>61</t>
  </si>
  <si>
    <t>113</t>
  </si>
  <si>
    <t>Desmuntatge de la instal·lació actual de climatització i ventilació (tubs, línies elèctriques, proteccions subquadre elèctric, unitats interiors, unitats exteriors, conductes, difusors, reixes,...), excepte els conductes d'aire que s'aprofiten. Tapar forats en treure's els conductes o els tubs. Per la retirada de les unitats exteriors actuals serà necessari retirar l'aler (inclòs) i no tornar-lo a col·locar després d'ubicar les UTAs. Apilament, retirada i càrrega manual d'enderrocs sobre camió o contenidor. Inclou la grua autopropulsada de braç telescòpic per la retirada de l'aler i elements de climatització existents en la coberta, amb els corresponents permisos de l'Agència Estatal de Seguretat Àrea. Inclou fer un escopidor en la rematada de la coberta del vestíbul, després de retirar l'aler. L'escopidor es farà de manera semblant al que es troba a l'altre costat de la coberta del vestíbul.</t>
  </si>
  <si>
    <t>Impermeabilització de la coberta de les zones UTAs i bombes de calor. Els treballs consisteixen en la formació de capa de pendents amb morter alleugerit de 4 a 10 cm; subministrament i col·locació d'aïllament tèrmic XPS de 80 mm de gruix instal·lat a trenca juntes; col·locació d'impermeabilització amb làmina de poliolefina termoplàstica d'1,5 mm de gruix SIKAPLAN 15 TM o equivalent; col·locació de plots i del paviment flotant retirat. Inclou les peces cantoneres i raconeres, així com embornals i envà separador de la nova zona a impermeabilitzar amb l'existent. Inclou fer un nou embornal i la connexió amb el baixant d'aigües pluvials més proper. Inclou la grua autopropulsada de braç telescòpic per pujar els materials amb els corresponents permisos de l'Agència Estatal de Seguretat Àrea.</t>
  </si>
  <si>
    <t>Demolició de fals sostre continu de plaques de guix o d'escaiola a totes les dependències amb fals sostre continu en planta baixa i en planta soterrani, amb mitjans manuals, sense deteriorar els elements constructius contigus, i càrrega manual sobre camió o contenidor. El preu inclou la demolició de l'estructura metàl·lica de subjecció, de les falses bigues i de les rematades. Apilament i protecció del material de la instal·lació d'enllumenat (cablejat i lluminàries) desmuntat en obra fins al seu posterior muntatge.</t>
  </si>
  <si>
    <t>Fals sostre enregistrable suspès en tota la superfície del fals sostre continu retirat, situat a una altura menor de 4 m, constituït per: ESTRUCTURA: perfilaria vista acabada lacada, color blanc, comprenent perfils primaris i secundaris, suspesos del forjat o element suporti amb varetes i penjadors; PLAQUES: plaques d'escaiola, de superfície fissurada, 60x60 cm. Fins i tot perfils angulars, fixacions per a l'ancoratge dels perfils i accessoris de muntatge. Inclou muntatge de la instal·lació d'enllumenat desmuntada prèviament en retirar-se el fals sostre continu.</t>
  </si>
  <si>
    <t>Grua autopropulsada de braç telescòpic per pujar a coberta tots els elements necessaris per a la instal·lació de climatització, ventilació i impermeabilització coberta, excepte les unitats exteriors i les UTAs. Està inclòs els corresponents permisos de l'Agència Estatal de Seguretat Àrea. Inclou totes les mesures de seguretat necessàries per treballs amb risc de caiguda d'altura. Inclou repartir el material pujat a la coberta de manera que mai se superi la càrrega de 100 kg/m².</t>
  </si>
  <si>
    <t>Grua autopropulsada de braç telescòpic per pujar les quatre unitats exteriors de climatització i les dues unitats de tractament d'aire (UTAs). Les UTAs s'han de pujar amb les dos seccions unides. Totes aquestes unitats s'han de situar directament sobre els seus aïlladors metàl·lics (col·locats prèviament sobre les estructures). Està inclòs els corresponents permisos de l'Agència Estatal de Seguretat Àrea. Inclou totes les mesures de seguretat necessàries per treballs amb risc de caiguda d'altura.</t>
  </si>
  <si>
    <t xml:space="preserve">Estructura de repartiment de càrregues de les unitats exteriors petites. L'estructura està composta per tubs rectangulars i perfils UPN 220, tot soldat entre si en taller. Els tubs rectangulars (36 unitats) tindran unes dimensions de 80x20x1,5 mm. Els perfils UPN 220 (18 unitats) tindran una longitud de 210 mm. Els perfils seran d'acer UNE-EN 10025 S275JR i l'acabat serà amb imprimació antioxidant. L'estructura anirà recolzada sobre els panells de poliestirè extruït, en la coberta de l'edifici. Inclou perforar el paviment flotant perquè passin els perfils UPN 220 i els aïlladors antivibratoris, i si fos possible, retallar el paviment per sota dels mòduls per alleugerir pes. </t>
  </si>
  <si>
    <t xml:space="preserve">Estructura de repartiment de càrregues de la unitat exterior gran. L'estructura està composta per tubs rectangulars i perfils UPN 220, tot soldat entre si en taller. Els tubs rectangulars (12 unitats) tindran unes dimensions de 80x20x1,5 mm. Els perfils UPN 220 (6 unitats) tindran una longitud de 210 mm. Els perfils seran d'acer UNE-EN 10025 S275JR i l'acabat serà amb imprimació antioxidant. L'estructura anirà recolzada sobre els panells de poliestirè extruït, en la coberta de l'edifici. Inclou perforar el paviment flotant perquè passin els perfils UPN 220 i els aïlladors antivibratoris, i si fos possible, retallar el paviment per sota dels mòduls per alleugerir pes. </t>
  </si>
  <si>
    <t>Estructura per la suportació de les dues unitats de tractament d'aire (UTAs), formada per perfils UPN80, peces simples de perfils d'acer UNE-EN 10025 S275JR laminats en calent, acabat amb imprimació antioxidant, amb unions soldades en obra. Aquesta estructura estarà soldada a les platines dels pilars metàl·lics amb perfil UPN100 existents en la coberta (els utilitzats per la suportació dels rooftops). El preu inclou les soldadures, els talls, els despuntis, les peces especials, els casquets i els elements auxiliars de muntatge. Inclou platines soldades a l'estructura, on aniran els aïlladors antivibratoris, de 130mm o 210mm de llarg.</t>
  </si>
  <si>
    <t>Opcional Daikin EKMBDXB o equivalent, per enviar informació del sistema de climatització i dels consums dels comptadors d'energia elèctrica a la plataforma Sentilo. El Daikin EKMBDXB és un sistema de control integrat per a connexió perfecta entre unitats Split, Sky Air, VRV, refrigeradores, AHU i sistemes BMS. Muntat i programat per obtenir com a mínim la temperatura de les sales auditori, sala préstec, lectura infants i lectura adults; la humitat relativa de les dues UTAs, i el consums d'energia elèctrica dels 3 comptadors instal·lats.</t>
  </si>
  <si>
    <t>Comptador d'energia activa trifàsica amb sortida d'impulsos i comunicació Modbus RS485, marca Socomec Countis E2x o equivalent. Muntat. Inclou cable transmissor d'impulsos i connexió del comptador a la centraleta de climatització.</t>
  </si>
  <si>
    <t xml:space="preserve">Unitat de tractament d'aire per la planta baixa, marca DAIKIN, sèrie MODULAR P SIZE 5, construïda amb perfileria d'alumini anoditzat internament arrodonida i panells tipus sandwich de 42 mm de gruix, amb xapa exterior prepintada amb elevada resistència a la corrosió i a la radiació UV (categoria RC5 i RUV4 segons la norma EN 10169) i xapa interior en Aluzinc. Inclou recuperador de plaques tipus CounterFlow de molt alta eficiència (amb by-pass intern) i control totalment integrat i cablejat a l'interior de la unitat (quadre, proteccions, sensors...) amb un únic punt de subministrament elèctric. Inclou ventiladors tipus plug-fan amb motor EC (classe d'eficiència IE4) i control a pressió constant. Sèrie amb CERTIFICACION EUROVENT i prestacions segons fitxa tècnica annexa. Regulació del ventilador extracció al mateix cabal d'aire que el d'impulsió. Inclou humidificador de vapor de 15 kg/h, targeta de comunicació Bacnet (ITM) i teulada per a intempèrie MP T5. Inclou la unió de les dues seccions de la UTA. Inclou rigiditzar els trams de perfils on es recolzen els aïlladors antivibratoris. </t>
  </si>
  <si>
    <t xml:space="preserve">Unitat de tractament d'aire per la planta soterrani, marca DAIKIN, sèrie MODULAR P SIZE 3, construïda amb perfileria d'alumini anoditzat internament arrodonida i panells tipus sandwich de 42 mm de gruix, amb xapa exterior prepintada amb elevada resistència a la corrosió i a la radiació UV (categoria RC5 i RUV4 segons la norma EN 10169) i xapa interior en Aluzinc. Inclou recuperador de plaques tipus CounterFlow de molt alta eficiència (amb by-pass intern) i control totalment integrat i cablejat a l'interior de la unitat (quadre, proteccions, sensors...) amb un únic punt de subministrament elèctric. Inclou ventiladors tipus plug-fan amb motor EC (classe d'eficiència IE4) i control a pressió constant. Sèrie amb CERTIFICACION EUROVENT i prestacions segons fitxa tècnica annexa. Regulació del ventilador extracció al mateix cabal d'aire que el d'impulsió. Inclou humidificador de vapor de 10 kg/h, targeta de comunicació Bacnet (ITM) i teulada per a intempèrie MP T5. Inclou la unió de les dues seccions de la UTA. Inclou rigiditzar els trams de perfils on es recolzen els aïlladors antivibratoris. </t>
  </si>
  <si>
    <t>Difusor rotacional de deflectors negres  fixos model VDW-Q-Z-H-M/600x24/0/0/P1/RAL9010/GE50 de la marca TROX o equivalent. Q-Placa frontal quadrada. Z-Impulsió d'aire. H-Plènum de connexió horitzontal. M-Comporta de regulació de cabal. 0 Impulsió: Deflectors negres fixos. P1-Pintat a la pols. Boca D=248 mm. Si fos necessari, ajust dels deflectors per a evitar corrents d'aire molestes. Muntat en fals sostre.</t>
  </si>
  <si>
    <t>Difusor rotacional de deflectors negres  fixos amb la altura reduida model VDW-Q-Z-H-M/600x24/0/0/P1/RAL9010/GE50 amb la cota H3=270 de la marca TROX o equivalent. Q-Placa frontal quadrada. Z-Impulsió d'aire. H-Plènum de connexió horitzontal. M-Comporta de regulació de cabal. 0 Impulsió: Deflectors negres fixos. P1-Pintat a la pols. Boca D=248 mm. Si fos necessari, ajust dels deflectors per a evitar corrents d'aire molestes. Muntat en fals sostre del aula i del office.</t>
  </si>
  <si>
    <t>Difusor rotacional de deflectors negres  fixos model VDW-Q-Z-H-M/400x16/600/0/P1/RAL9010/GE50 de la marca TROX o equivalent. Q-Placa frontal quadrada. Z-Impulsió d'aire. H-Plènum de connexió horitzontal. M-Comporta de regulació de cabal. 0 Impulsió: Deflectors negres fixos. P1-Pintat a la pols. Boca D=198 mm. Si fos necessari, ajust dels deflectors per a evitar corrents d'aire molestes. Muntat en fals sostre.</t>
  </si>
  <si>
    <t>Difusor rotacional de deflectors negres  fixos model VDW-Q-Z-H-M/300x8/600/0/P1/RAL9010/GE50 de la marca TROX o equivalent. Q-Placa frontal quadrada. Z-Impulsió d'aire. H-Plènum de connexió horitzontal. M-Comporta de regulació de cabal. 0 Impulsió: Deflectors negres fixos. P1-Pintat a la pols. Boca D=158 mm. Si fos necessari, ajust dels deflectors per a evitar corrents d'aire molestes. Muntat en fals sostre.</t>
  </si>
  <si>
    <t>Aïllament acústic a soroll aeri produït pels splits de conducte, fet amb panells de llana mineral de llana de roca volcànica Alpharock Premium "ROCKWOOL" o equivalent, de dimensions 1350 mm x 600 mm, segons UNE-EN 13162, no revestit, de 40 mm de gruix, resistència tèrmica 1,2 m²K/W, conductivitat tèrmica 0,033 W/(mK). Muntar els panells per damunt del fals sostre i sota els splits de conductes FXSA63A (2 unitats per split), FXSA80A (2 unitats per split) i FXSA125A (3 unitats per split).</t>
  </si>
  <si>
    <t xml:space="preserve">Línia frigorífica doble realitzada amb canonada per a gas mitjançant tub de coure sense soldadura, d'1 1/8" de diàmetre i 1 mm de gruix amb conquilla d'escuma elastomèrica, de 29 mm de diàmetre interior i 25 mm de gruix, a base de cautxú sintètic flexible, d'estructura cel·lular tancada i canonada per a líquid mitjançant tub de coure sense soldadura, de 1/2" de diàmetre i 0,8 mm de gruix amb conquilla d'escuma elastomèrica, de 13 mm de diàmetre interior i 15 mm de gruix, a base de cautxú sintètic flexible, d'estructura cel·lular tancada, revestida amb xapa d'alumini de 0,6 mm de gruix vorejada, encavalcada, reblada i col·locada a l'exterior de l'edifici.
</t>
  </si>
  <si>
    <t xml:space="preserve">Conjunt de muntatge antivibratori format per 4 aïlladors metàl·lics de vibració Vibcon de la sèrie VIB 1.000 EBB i 2 aïlladors centrals de la sèrie VIB 20.000 o equivalent, degudament calculat s/centre de gravetat de la màquina i règim de funcionament del compressor. Els aïlladors aniran recolzats sobre l'estructura metàl·lica de les unitats de tractament d'aire en les posicions indicades al plànol. Veure fitxa tècnica aïlladors 2.II.5. </t>
  </si>
  <si>
    <t>Conjunt de muntatge antivibratori format per 6 aïlladors metàl·lics de vibració Vibcon de la sèrie VIB 2.000 E M10+AV12,5 o equivalent, degudament calculat s/centre de gravetat de la màquina i règim de funcionament del compressor. Cada aïllador anirà recolzat sobre cada un dels perfils UPN 220 de l'estructura de repartiment de càrregues de les bombes de calor. Veure fitxa tècnica aïlladors 1.II.6.</t>
  </si>
</sst>
</file>

<file path=xl/styles.xml><?xml version="1.0" encoding="utf-8"?>
<styleSheet xmlns="http://schemas.openxmlformats.org/spreadsheetml/2006/main">
  <numFmts count="3">
    <numFmt numFmtId="43" formatCode="_-* #,##0.00\ _€_-;\-* #,##0.00\ _€_-;_-* &quot;-&quot;??\ _€_-;_-@_-"/>
    <numFmt numFmtId="164" formatCode="0.0"/>
    <numFmt numFmtId="165" formatCode="_-* #,##0.0\ _€_-;\-* #,##0.0\ _€_-;_-* &quot;-&quot;??\ _€_-;_-@_-"/>
  </numFmts>
  <fonts count="22">
    <font>
      <sz val="10"/>
      <name val="Arial"/>
    </font>
    <font>
      <b/>
      <sz val="8"/>
      <name val="Arial Narrow"/>
      <family val="2"/>
    </font>
    <font>
      <sz val="10"/>
      <name val="Arial"/>
      <family val="2"/>
    </font>
    <font>
      <sz val="8"/>
      <name val="Arial Narrow"/>
      <family val="2"/>
    </font>
    <font>
      <b/>
      <sz val="9"/>
      <name val="Arial Narrow"/>
      <family val="2"/>
    </font>
    <font>
      <sz val="8"/>
      <name val="Arial"/>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7"/>
      <name val="Arial Narrow"/>
      <family val="2"/>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rgb="FFFFFFFF"/>
        <bgColor rgb="FF000000"/>
      </patternFill>
    </fill>
    <fill>
      <patternFill patternType="solid">
        <fgColor theme="8" tint="0.59999389629810485"/>
        <bgColor indexed="64"/>
      </patternFill>
    </fill>
    <fill>
      <patternFill patternType="solid">
        <fgColor theme="0"/>
        <bgColor indexed="64"/>
      </patternFill>
    </fill>
    <fill>
      <patternFill patternType="solid">
        <fgColor theme="0"/>
        <bgColor rgb="FF000000"/>
      </patternFill>
    </fill>
  </fills>
  <borders count="11">
    <border>
      <left/>
      <right/>
      <top/>
      <bottom/>
      <diagonal/>
    </border>
    <border>
      <left/>
      <right/>
      <top style="thin">
        <color indexed="64"/>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41">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8" fillId="20" borderId="3" applyNumberFormat="0" applyAlignment="0" applyProtection="0"/>
    <xf numFmtId="0" fontId="9" fillId="21" borderId="4" applyNumberFormat="0" applyAlignment="0" applyProtection="0"/>
    <xf numFmtId="0" fontId="10" fillId="0" borderId="5" applyNumberFormat="0" applyFill="0" applyAlignment="0" applyProtection="0"/>
    <xf numFmtId="0" fontId="11" fillId="0" borderId="0" applyNumberFormat="0" applyFill="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12" fillId="28" borderId="3" applyNumberFormat="0" applyAlignment="0" applyProtection="0"/>
    <xf numFmtId="0" fontId="13" fillId="29" borderId="0" applyNumberFormat="0" applyBorder="0" applyAlignment="0" applyProtection="0"/>
    <xf numFmtId="43" fontId="2" fillId="0" borderId="0" applyFont="0" applyFill="0" applyBorder="0" applyAlignment="0" applyProtection="0"/>
    <xf numFmtId="0" fontId="14" fillId="30" borderId="0" applyNumberFormat="0" applyBorder="0" applyAlignment="0" applyProtection="0"/>
    <xf numFmtId="0" fontId="6" fillId="31" borderId="6" applyNumberFormat="0" applyFont="0" applyAlignment="0" applyProtection="0"/>
    <xf numFmtId="0" fontId="15" fillId="20" borderId="7"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8" applyNumberFormat="0" applyFill="0" applyAlignment="0" applyProtection="0"/>
    <xf numFmtId="0" fontId="11" fillId="0" borderId="9" applyNumberFormat="0" applyFill="0" applyAlignment="0" applyProtection="0"/>
    <xf numFmtId="0" fontId="20" fillId="0" borderId="10" applyNumberFormat="0" applyFill="0" applyAlignment="0" applyProtection="0"/>
  </cellStyleXfs>
  <cellXfs count="57">
    <xf numFmtId="0" fontId="0" fillId="0" borderId="0" xfId="0" applyFont="1"/>
    <xf numFmtId="0" fontId="1" fillId="32" borderId="0" xfId="0" applyFont="1" applyFill="1"/>
    <xf numFmtId="0" fontId="1" fillId="32" borderId="0" xfId="0" applyFont="1" applyFill="1" applyAlignment="1">
      <alignment vertical="center"/>
    </xf>
    <xf numFmtId="43" fontId="1" fillId="32" borderId="0" xfId="0" applyNumberFormat="1" applyFont="1" applyFill="1" applyAlignment="1">
      <alignment vertical="center"/>
    </xf>
    <xf numFmtId="43" fontId="1" fillId="32" borderId="0" xfId="0" applyNumberFormat="1" applyFont="1" applyFill="1" applyAlignment="1">
      <alignment horizontal="right" vertical="center"/>
    </xf>
    <xf numFmtId="0" fontId="3" fillId="32" borderId="0" xfId="0" applyFont="1" applyFill="1"/>
    <xf numFmtId="0" fontId="3" fillId="33" borderId="0" xfId="0" applyFont="1" applyFill="1" applyAlignment="1">
      <alignment wrapText="1"/>
    </xf>
    <xf numFmtId="0" fontId="3" fillId="35" borderId="0" xfId="0" applyFont="1" applyFill="1"/>
    <xf numFmtId="0" fontId="3" fillId="0" borderId="0" xfId="0" applyFont="1" applyAlignment="1">
      <alignment vertical="center"/>
    </xf>
    <xf numFmtId="0" fontId="3" fillId="32" borderId="0" xfId="0" applyFont="1" applyFill="1" applyAlignment="1">
      <alignment vertical="center"/>
    </xf>
    <xf numFmtId="0" fontId="3" fillId="35" borderId="0" xfId="0" applyFont="1" applyFill="1" applyAlignment="1">
      <alignment vertical="center"/>
    </xf>
    <xf numFmtId="0" fontId="3" fillId="0" borderId="0" xfId="0" applyFont="1" applyAlignment="1">
      <alignment vertical="top" wrapText="1"/>
    </xf>
    <xf numFmtId="0" fontId="3" fillId="0" borderId="0" xfId="0" applyFont="1"/>
    <xf numFmtId="0" fontId="3" fillId="32" borderId="1" xfId="0" applyFont="1" applyFill="1" applyBorder="1" applyAlignment="1">
      <alignment vertical="center"/>
    </xf>
    <xf numFmtId="0" fontId="3" fillId="33" borderId="0" xfId="0" applyFont="1" applyFill="1" applyAlignment="1">
      <alignment vertical="center" wrapText="1"/>
    </xf>
    <xf numFmtId="0" fontId="3" fillId="34" borderId="0" xfId="0" applyFont="1" applyFill="1" applyAlignment="1">
      <alignment vertical="top" wrapText="1"/>
    </xf>
    <xf numFmtId="43" fontId="3" fillId="32" borderId="0" xfId="0" applyNumberFormat="1" applyFont="1" applyFill="1"/>
    <xf numFmtId="0" fontId="3" fillId="32" borderId="0" xfId="0" applyFont="1" applyFill="1" applyAlignment="1">
      <alignment horizontal="right"/>
    </xf>
    <xf numFmtId="43" fontId="1" fillId="32" borderId="0" xfId="0" applyNumberFormat="1" applyFont="1" applyFill="1"/>
    <xf numFmtId="0" fontId="1" fillId="32" borderId="0" xfId="0" applyFont="1" applyFill="1" applyAlignment="1">
      <alignment horizontal="right"/>
    </xf>
    <xf numFmtId="0" fontId="4" fillId="32" borderId="0" xfId="0" applyFont="1" applyFill="1" applyAlignment="1">
      <alignment horizontal="right"/>
    </xf>
    <xf numFmtId="43" fontId="4" fillId="32" borderId="0" xfId="0" applyNumberFormat="1" applyFont="1" applyFill="1"/>
    <xf numFmtId="0" fontId="3" fillId="32" borderId="0" xfId="0" applyFont="1" applyFill="1" applyAlignment="1">
      <alignment vertical="top"/>
    </xf>
    <xf numFmtId="49" fontId="3" fillId="32" borderId="0" xfId="0" applyNumberFormat="1" applyFont="1" applyFill="1" applyAlignment="1">
      <alignment vertical="top"/>
    </xf>
    <xf numFmtId="0" fontId="3" fillId="0" borderId="0" xfId="0" applyFont="1" applyAlignment="1">
      <alignment horizontal="right" vertical="center"/>
    </xf>
    <xf numFmtId="43" fontId="3" fillId="0" borderId="0" xfId="31" applyFont="1" applyFill="1" applyBorder="1" applyAlignment="1">
      <alignment horizontal="right" vertical="center"/>
    </xf>
    <xf numFmtId="0" fontId="3" fillId="34" borderId="0" xfId="0" applyFont="1" applyFill="1" applyAlignment="1">
      <alignment vertical="center"/>
    </xf>
    <xf numFmtId="0" fontId="3" fillId="0" borderId="0" xfId="0" applyFont="1" applyAlignment="1">
      <alignment horizontal="left" vertical="top" wrapText="1"/>
    </xf>
    <xf numFmtId="0" fontId="3" fillId="34" borderId="0" xfId="0" applyFont="1" applyFill="1" applyAlignment="1">
      <alignment horizontal="left" vertical="top" wrapText="1"/>
    </xf>
    <xf numFmtId="165" fontId="3" fillId="33" borderId="0" xfId="0" applyNumberFormat="1" applyFont="1" applyFill="1" applyAlignment="1">
      <alignment wrapText="1"/>
    </xf>
    <xf numFmtId="165" fontId="3" fillId="0" borderId="0" xfId="31" applyNumberFormat="1" applyFont="1" applyFill="1" applyBorder="1" applyAlignment="1">
      <alignment horizontal="right" vertical="center"/>
    </xf>
    <xf numFmtId="165" fontId="3" fillId="0" borderId="0" xfId="31" applyNumberFormat="1" applyFont="1" applyFill="1" applyAlignment="1">
      <alignment horizontal="right" vertical="center"/>
    </xf>
    <xf numFmtId="165" fontId="3" fillId="34" borderId="0" xfId="31" applyNumberFormat="1" applyFont="1" applyFill="1" applyBorder="1" applyAlignment="1">
      <alignment horizontal="right" vertical="center"/>
    </xf>
    <xf numFmtId="165" fontId="3" fillId="35" borderId="0" xfId="31" applyNumberFormat="1" applyFont="1" applyFill="1" applyAlignment="1">
      <alignment vertical="center"/>
    </xf>
    <xf numFmtId="165" fontId="3" fillId="32" borderId="0" xfId="31" applyNumberFormat="1" applyFont="1" applyFill="1" applyAlignment="1">
      <alignment vertical="center"/>
    </xf>
    <xf numFmtId="165" fontId="3" fillId="0" borderId="0" xfId="31" applyNumberFormat="1" applyFont="1" applyFill="1" applyAlignment="1">
      <alignment vertical="center"/>
    </xf>
    <xf numFmtId="165" fontId="1" fillId="32" borderId="0" xfId="31" applyNumberFormat="1" applyFont="1" applyFill="1" applyAlignment="1">
      <alignment vertical="center"/>
    </xf>
    <xf numFmtId="165" fontId="3" fillId="33" borderId="0" xfId="31" applyNumberFormat="1" applyFont="1" applyFill="1" applyAlignment="1">
      <alignment vertical="center" wrapText="1"/>
    </xf>
    <xf numFmtId="165" fontId="3" fillId="0" borderId="0" xfId="0" applyNumberFormat="1" applyFont="1" applyAlignment="1">
      <alignment vertical="center"/>
    </xf>
    <xf numFmtId="165" fontId="3" fillId="32" borderId="0" xfId="0" applyNumberFormat="1" applyFont="1" applyFill="1" applyAlignment="1">
      <alignment vertical="center"/>
    </xf>
    <xf numFmtId="165" fontId="1" fillId="32" borderId="0" xfId="0" applyNumberFormat="1" applyFont="1" applyFill="1" applyAlignment="1">
      <alignment vertical="center"/>
    </xf>
    <xf numFmtId="165" fontId="3" fillId="33" borderId="0" xfId="0" applyNumberFormat="1" applyFont="1" applyFill="1" applyAlignment="1">
      <alignment vertical="center" wrapText="1"/>
    </xf>
    <xf numFmtId="165" fontId="3" fillId="32" borderId="0" xfId="0" applyNumberFormat="1" applyFont="1" applyFill="1"/>
    <xf numFmtId="164" fontId="3" fillId="0" borderId="0" xfId="0" applyNumberFormat="1" applyFont="1" applyAlignment="1">
      <alignment horizontal="right" vertical="center"/>
    </xf>
    <xf numFmtId="0" fontId="3" fillId="34" borderId="0" xfId="0" applyFont="1" applyFill="1" applyAlignment="1">
      <alignment horizontal="right" vertical="center"/>
    </xf>
    <xf numFmtId="49" fontId="3" fillId="32" borderId="0" xfId="0" applyNumberFormat="1" applyFont="1" applyFill="1" applyAlignment="1">
      <alignment horizontal="right" vertical="top"/>
    </xf>
    <xf numFmtId="0" fontId="1" fillId="33" borderId="0" xfId="0" applyFont="1" applyFill="1" applyAlignment="1">
      <alignment vertical="top" wrapText="1"/>
    </xf>
    <xf numFmtId="43" fontId="1" fillId="33" borderId="0" xfId="31" applyFont="1" applyFill="1" applyAlignment="1">
      <alignment horizontal="right" vertical="top"/>
    </xf>
    <xf numFmtId="0" fontId="21" fillId="35" borderId="2" xfId="0" applyFont="1" applyFill="1" applyBorder="1" applyAlignment="1">
      <alignment vertical="top"/>
    </xf>
    <xf numFmtId="0" fontId="21" fillId="35" borderId="2" xfId="0" applyFont="1" applyFill="1" applyBorder="1" applyAlignment="1">
      <alignment horizontal="right" vertical="top"/>
    </xf>
    <xf numFmtId="0" fontId="21" fillId="35" borderId="2" xfId="0" applyFont="1" applyFill="1" applyBorder="1" applyAlignment="1">
      <alignment horizontal="left" vertical="top" wrapText="1"/>
    </xf>
    <xf numFmtId="165" fontId="21" fillId="0" borderId="2" xfId="0" applyNumberFormat="1" applyFont="1" applyBorder="1" applyAlignment="1">
      <alignment horizontal="right" vertical="top" wrapText="1"/>
    </xf>
    <xf numFmtId="43" fontId="3" fillId="34" borderId="0" xfId="31" applyFont="1" applyFill="1" applyBorder="1" applyAlignment="1">
      <alignment horizontal="right" vertical="center"/>
    </xf>
    <xf numFmtId="43" fontId="1" fillId="33" borderId="0" xfId="31" applyFont="1" applyFill="1" applyAlignment="1">
      <alignment horizontal="right" vertical="center"/>
    </xf>
    <xf numFmtId="0" fontId="3" fillId="35" borderId="0" xfId="0" applyFont="1" applyFill="1" applyAlignment="1">
      <alignment vertical="top"/>
    </xf>
    <xf numFmtId="0" fontId="3" fillId="0" borderId="0" xfId="0" applyFont="1" applyFill="1" applyAlignment="1">
      <alignment vertical="top" wrapText="1"/>
    </xf>
    <xf numFmtId="0" fontId="3" fillId="32" borderId="0" xfId="0" applyFont="1" applyFill="1" applyAlignment="1">
      <alignment horizontal="left" vertical="top" wrapText="1"/>
    </xf>
  </cellXfs>
  <cellStyles count="4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Millares" xfId="31" builtinId="3" customBuiltin="1"/>
    <cellStyle name="Neutral" xfId="32" builtinId="28" customBuiltin="1"/>
    <cellStyle name="Normal" xfId="0" builtinId="0"/>
    <cellStyle name="Notas" xfId="33" builtinId="10" customBuiltin="1"/>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179"/>
  <sheetViews>
    <sheetView showGridLines="0" tabSelected="1" showRuler="0" zoomScale="145" zoomScaleNormal="145" zoomScalePageLayoutView="145" workbookViewId="0">
      <selection activeCell="B131" sqref="B131"/>
    </sheetView>
  </sheetViews>
  <sheetFormatPr baseColWidth="10" defaultColWidth="11.5703125" defaultRowHeight="12.75"/>
  <cols>
    <col min="1" max="1" width="2.5703125" style="5" customWidth="1"/>
    <col min="2" max="2" width="46" style="5" customWidth="1"/>
    <col min="3" max="3" width="6.85546875" style="5" customWidth="1"/>
    <col min="4" max="4" width="1.7109375" style="5" customWidth="1"/>
    <col min="5" max="5" width="5.140625" style="5" customWidth="1"/>
    <col min="6" max="6" width="7.42578125" style="42" customWidth="1"/>
    <col min="7" max="7" width="7.85546875" style="5" customWidth="1"/>
    <col min="8" max="8" width="9.7109375" style="5" customWidth="1"/>
    <col min="9" max="16384" width="11.5703125" style="5"/>
  </cols>
  <sheetData>
    <row r="1" spans="1:8" ht="16.5" customHeight="1">
      <c r="A1" s="6"/>
      <c r="B1" s="46" t="s">
        <v>84</v>
      </c>
      <c r="C1" s="6"/>
      <c r="D1" s="6"/>
      <c r="E1" s="6"/>
      <c r="F1" s="29"/>
      <c r="G1" s="47"/>
      <c r="H1" s="47"/>
    </row>
    <row r="2" spans="1:8" ht="20.25" customHeight="1">
      <c r="A2" s="48" t="s">
        <v>23</v>
      </c>
      <c r="B2" s="48" t="s">
        <v>3</v>
      </c>
      <c r="C2" s="49" t="s">
        <v>4</v>
      </c>
      <c r="D2" s="48" t="s">
        <v>19</v>
      </c>
      <c r="E2" s="50" t="s">
        <v>5</v>
      </c>
      <c r="F2" s="51" t="s">
        <v>6</v>
      </c>
      <c r="G2" s="49" t="s">
        <v>7</v>
      </c>
      <c r="H2" s="49" t="s">
        <v>8</v>
      </c>
    </row>
    <row r="3" spans="1:8" ht="59.25" customHeight="1">
      <c r="A3" s="23" t="s">
        <v>117</v>
      </c>
      <c r="B3" s="11" t="s">
        <v>175</v>
      </c>
      <c r="C3" s="24">
        <v>1</v>
      </c>
      <c r="D3" s="8" t="s">
        <v>24</v>
      </c>
      <c r="E3" s="44"/>
      <c r="F3" s="30"/>
      <c r="G3" s="25">
        <v>1961.8443</v>
      </c>
      <c r="H3" s="25">
        <f t="shared" ref="H3" si="0">C3*G3</f>
        <v>1961.8443</v>
      </c>
    </row>
    <row r="4" spans="1:8" ht="132.75" customHeight="1">
      <c r="A4" s="23" t="s">
        <v>118</v>
      </c>
      <c r="B4" s="11" t="s">
        <v>186</v>
      </c>
      <c r="C4" s="24">
        <v>1</v>
      </c>
      <c r="D4" s="8" t="s">
        <v>24</v>
      </c>
      <c r="E4" s="44"/>
      <c r="F4" s="32"/>
      <c r="G4" s="25">
        <v>3636</v>
      </c>
      <c r="H4" s="25">
        <f t="shared" ref="H4:H29" si="1">C4*G4</f>
        <v>3636</v>
      </c>
    </row>
    <row r="5" spans="1:8" ht="85.5" customHeight="1">
      <c r="A5" s="23" t="s">
        <v>119</v>
      </c>
      <c r="B5" s="11" t="s">
        <v>161</v>
      </c>
      <c r="C5" s="24">
        <v>147</v>
      </c>
      <c r="D5" s="8" t="s">
        <v>2</v>
      </c>
      <c r="E5" s="24">
        <f>0.21+0.019</f>
        <v>0.22899999999999998</v>
      </c>
      <c r="F5" s="30">
        <v>0.17250000000000001</v>
      </c>
      <c r="G5" s="25">
        <v>10.193539999999999</v>
      </c>
      <c r="H5" s="25">
        <f>C5*G5</f>
        <v>1498.4503799999998</v>
      </c>
    </row>
    <row r="6" spans="1:8" ht="125.25" customHeight="1">
      <c r="A6" s="23" t="s">
        <v>120</v>
      </c>
      <c r="B6" s="11" t="s">
        <v>187</v>
      </c>
      <c r="C6" s="24">
        <v>147</v>
      </c>
      <c r="D6" s="8" t="s">
        <v>2</v>
      </c>
      <c r="E6" s="24"/>
      <c r="F6" s="30"/>
      <c r="G6" s="25">
        <v>121.99410000000002</v>
      </c>
      <c r="H6" s="25">
        <f>C6*G6</f>
        <v>17933.132700000002</v>
      </c>
    </row>
    <row r="7" spans="1:8" ht="73.5" customHeight="1">
      <c r="A7" s="23" t="s">
        <v>121</v>
      </c>
      <c r="B7" s="11" t="s">
        <v>159</v>
      </c>
      <c r="C7" s="24">
        <v>11</v>
      </c>
      <c r="D7" s="8" t="s">
        <v>1</v>
      </c>
      <c r="E7" s="24"/>
      <c r="F7" s="30"/>
      <c r="G7" s="25">
        <v>120.447</v>
      </c>
      <c r="H7" s="25">
        <f t="shared" ref="H7" si="2">C7*G7</f>
        <v>1324.9169999999999</v>
      </c>
    </row>
    <row r="8" spans="1:8" ht="76.5" customHeight="1">
      <c r="A8" s="23" t="s">
        <v>122</v>
      </c>
      <c r="B8" s="11" t="s">
        <v>111</v>
      </c>
      <c r="C8" s="24">
        <v>1</v>
      </c>
      <c r="D8" s="8" t="s">
        <v>24</v>
      </c>
      <c r="E8" s="44"/>
      <c r="F8" s="32"/>
      <c r="G8" s="25">
        <v>1028</v>
      </c>
      <c r="H8" s="25">
        <f t="shared" si="1"/>
        <v>1028</v>
      </c>
    </row>
    <row r="9" spans="1:8" ht="87" customHeight="1">
      <c r="A9" s="23" t="s">
        <v>123</v>
      </c>
      <c r="B9" s="11" t="s">
        <v>188</v>
      </c>
      <c r="C9" s="24">
        <v>1</v>
      </c>
      <c r="D9" s="8" t="s">
        <v>24</v>
      </c>
      <c r="E9" s="44"/>
      <c r="F9" s="32"/>
      <c r="G9" s="25">
        <v>191.35</v>
      </c>
      <c r="H9" s="25">
        <f t="shared" si="1"/>
        <v>191.35</v>
      </c>
    </row>
    <row r="10" spans="1:8" ht="81.75" customHeight="1">
      <c r="A10" s="23" t="s">
        <v>124</v>
      </c>
      <c r="B10" s="11" t="s">
        <v>189</v>
      </c>
      <c r="C10" s="24">
        <v>1</v>
      </c>
      <c r="D10" s="8" t="s">
        <v>24</v>
      </c>
      <c r="E10" s="44"/>
      <c r="F10" s="32"/>
      <c r="G10" s="25">
        <v>622.66999999999996</v>
      </c>
      <c r="H10" s="25">
        <f>C10*G10</f>
        <v>622.66999999999996</v>
      </c>
    </row>
    <row r="11" spans="1:8" ht="16.5" customHeight="1">
      <c r="A11" s="6"/>
      <c r="B11" s="46" t="s">
        <v>115</v>
      </c>
      <c r="C11" s="6"/>
      <c r="D11" s="6"/>
      <c r="E11" s="6"/>
      <c r="F11" s="29"/>
      <c r="G11" s="47"/>
      <c r="H11" s="47"/>
    </row>
    <row r="12" spans="1:8" ht="20.25" customHeight="1">
      <c r="A12" s="48" t="s">
        <v>23</v>
      </c>
      <c r="B12" s="48" t="s">
        <v>3</v>
      </c>
      <c r="C12" s="49" t="s">
        <v>4</v>
      </c>
      <c r="D12" s="48" t="s">
        <v>19</v>
      </c>
      <c r="E12" s="50" t="s">
        <v>5</v>
      </c>
      <c r="F12" s="51" t="s">
        <v>6</v>
      </c>
      <c r="G12" s="49" t="s">
        <v>7</v>
      </c>
      <c r="H12" s="49" t="s">
        <v>8</v>
      </c>
    </row>
    <row r="13" spans="1:8" ht="76.5" customHeight="1">
      <c r="A13" s="23" t="s">
        <v>125</v>
      </c>
      <c r="B13" s="11" t="s">
        <v>190</v>
      </c>
      <c r="C13" s="24">
        <v>1</v>
      </c>
      <c r="D13" s="8" t="s">
        <v>0</v>
      </c>
      <c r="E13" s="44"/>
      <c r="F13" s="32"/>
      <c r="G13" s="25">
        <v>76.540000000000006</v>
      </c>
      <c r="H13" s="25">
        <f t="shared" ref="H13:H17" si="3">C13*G13</f>
        <v>76.540000000000006</v>
      </c>
    </row>
    <row r="14" spans="1:8" ht="74.25" customHeight="1">
      <c r="A14" s="23" t="s">
        <v>17</v>
      </c>
      <c r="B14" s="11" t="s">
        <v>191</v>
      </c>
      <c r="C14" s="24">
        <v>2</v>
      </c>
      <c r="D14" s="8" t="s">
        <v>0</v>
      </c>
      <c r="E14" s="44"/>
      <c r="F14" s="32"/>
      <c r="G14" s="25">
        <v>76.540000000000006</v>
      </c>
      <c r="H14" s="25">
        <f t="shared" si="3"/>
        <v>153.08000000000001</v>
      </c>
    </row>
    <row r="15" spans="1:8" ht="137.25" customHeight="1">
      <c r="A15" s="23" t="s">
        <v>18</v>
      </c>
      <c r="B15" s="11" t="s">
        <v>86</v>
      </c>
      <c r="C15" s="43">
        <v>0.25</v>
      </c>
      <c r="D15" s="8" t="s">
        <v>2</v>
      </c>
      <c r="E15" s="24">
        <v>0.31</v>
      </c>
      <c r="F15" s="30">
        <v>15.435000000000002</v>
      </c>
      <c r="G15" s="25">
        <v>29.000600000000002</v>
      </c>
      <c r="H15" s="25">
        <f t="shared" si="3"/>
        <v>7.2501500000000005</v>
      </c>
    </row>
    <row r="16" spans="1:8" ht="101.25" customHeight="1">
      <c r="A16" s="23" t="s">
        <v>126</v>
      </c>
      <c r="B16" s="11" t="s">
        <v>192</v>
      </c>
      <c r="C16" s="43">
        <v>167.35599999999999</v>
      </c>
      <c r="D16" s="8" t="s">
        <v>68</v>
      </c>
      <c r="E16" s="24">
        <v>0.16</v>
      </c>
      <c r="F16" s="30">
        <v>1.2225000000000001</v>
      </c>
      <c r="G16" s="25">
        <v>8.2241</v>
      </c>
      <c r="H16" s="25">
        <f t="shared" si="3"/>
        <v>1376.3524795999999</v>
      </c>
    </row>
    <row r="17" spans="1:8" ht="102.75" customHeight="1">
      <c r="A17" s="23" t="s">
        <v>127</v>
      </c>
      <c r="B17" s="11" t="s">
        <v>193</v>
      </c>
      <c r="C17" s="43">
        <v>58.116</v>
      </c>
      <c r="D17" s="8" t="s">
        <v>68</v>
      </c>
      <c r="E17" s="24">
        <v>0.16</v>
      </c>
      <c r="F17" s="30">
        <v>1.2225000000000001</v>
      </c>
      <c r="G17" s="25">
        <v>8.2241</v>
      </c>
      <c r="H17" s="25">
        <f t="shared" si="3"/>
        <v>477.95179559999997</v>
      </c>
    </row>
    <row r="18" spans="1:8" ht="113.25" customHeight="1">
      <c r="A18" s="45" t="s">
        <v>166</v>
      </c>
      <c r="B18" s="11" t="s">
        <v>194</v>
      </c>
      <c r="C18" s="24">
        <f>484*1.18+10.63</f>
        <v>581.75</v>
      </c>
      <c r="D18" s="8" t="s">
        <v>50</v>
      </c>
      <c r="E18" s="24">
        <v>0.2</v>
      </c>
      <c r="F18" s="30">
        <v>1.2225000000000001</v>
      </c>
      <c r="G18" s="25">
        <v>9.9745000000000008</v>
      </c>
      <c r="H18" s="25">
        <f>C18*G18</f>
        <v>5802.6653750000005</v>
      </c>
    </row>
    <row r="19" spans="1:8" ht="90" customHeight="1">
      <c r="A19" s="45" t="s">
        <v>128</v>
      </c>
      <c r="B19" s="11" t="s">
        <v>165</v>
      </c>
      <c r="C19" s="24">
        <v>8.1</v>
      </c>
      <c r="D19" s="8" t="s">
        <v>2</v>
      </c>
      <c r="E19" s="24">
        <v>0.3</v>
      </c>
      <c r="F19" s="30">
        <v>55.522500000000001</v>
      </c>
      <c r="G19" s="25">
        <v>68.650499999999994</v>
      </c>
      <c r="H19" s="25">
        <f>C19*G19</f>
        <v>556.06904999999995</v>
      </c>
    </row>
    <row r="20" spans="1:8" ht="16.5" customHeight="1">
      <c r="A20" s="6"/>
      <c r="B20" s="46" t="s">
        <v>115</v>
      </c>
      <c r="C20" s="6"/>
      <c r="D20" s="6"/>
      <c r="E20" s="6"/>
      <c r="F20" s="29"/>
      <c r="G20" s="47"/>
      <c r="H20" s="47"/>
    </row>
    <row r="21" spans="1:8" ht="20.25" customHeight="1">
      <c r="A21" s="48" t="s">
        <v>23</v>
      </c>
      <c r="B21" s="48" t="s">
        <v>3</v>
      </c>
      <c r="C21" s="49" t="s">
        <v>4</v>
      </c>
      <c r="D21" s="48" t="s">
        <v>19</v>
      </c>
      <c r="E21" s="50" t="s">
        <v>5</v>
      </c>
      <c r="F21" s="51" t="s">
        <v>6</v>
      </c>
      <c r="G21" s="49" t="s">
        <v>7</v>
      </c>
      <c r="H21" s="49" t="s">
        <v>8</v>
      </c>
    </row>
    <row r="22" spans="1:8" ht="52.5" customHeight="1">
      <c r="A22" s="23" t="s">
        <v>129</v>
      </c>
      <c r="B22" s="11" t="s">
        <v>33</v>
      </c>
      <c r="C22" s="43">
        <f>3.09*10.67</f>
        <v>32.970300000000002</v>
      </c>
      <c r="D22" s="8" t="s">
        <v>2</v>
      </c>
      <c r="E22" s="24">
        <v>0.15</v>
      </c>
      <c r="F22" s="31">
        <v>20.647500000000001</v>
      </c>
      <c r="G22" s="25">
        <v>27.211500000000001</v>
      </c>
      <c r="H22" s="25">
        <f t="shared" si="1"/>
        <v>897.17131845000006</v>
      </c>
    </row>
    <row r="23" spans="1:8">
      <c r="C23" s="9"/>
      <c r="E23" s="9"/>
      <c r="F23" s="34"/>
      <c r="G23" s="9"/>
      <c r="H23" s="13"/>
    </row>
    <row r="24" spans="1:8">
      <c r="B24" s="1" t="s">
        <v>85</v>
      </c>
      <c r="C24" s="2"/>
      <c r="E24" s="2"/>
      <c r="F24" s="36"/>
      <c r="G24" s="2"/>
      <c r="H24" s="3">
        <f>SUM(H3:H23)</f>
        <v>37543.444548649997</v>
      </c>
    </row>
    <row r="25" spans="1:8" ht="52.5" customHeight="1">
      <c r="A25" s="23"/>
      <c r="B25" s="11"/>
      <c r="C25" s="43"/>
      <c r="D25" s="8"/>
      <c r="E25" s="24"/>
      <c r="F25" s="31"/>
      <c r="G25" s="25"/>
      <c r="H25" s="25"/>
    </row>
    <row r="26" spans="1:8" ht="16.5" customHeight="1">
      <c r="A26" s="6"/>
      <c r="B26" s="46" t="s">
        <v>83</v>
      </c>
      <c r="C26" s="6"/>
      <c r="D26" s="6"/>
      <c r="E26" s="6"/>
      <c r="F26" s="29"/>
      <c r="G26" s="47"/>
      <c r="H26" s="47"/>
    </row>
    <row r="27" spans="1:8" ht="42" customHeight="1">
      <c r="A27" s="23" t="s">
        <v>130</v>
      </c>
      <c r="B27" s="11" t="s">
        <v>51</v>
      </c>
      <c r="C27" s="24">
        <v>1</v>
      </c>
      <c r="D27" s="8" t="s">
        <v>24</v>
      </c>
      <c r="E27" s="24">
        <v>2.34</v>
      </c>
      <c r="F27" s="30">
        <v>8746.4</v>
      </c>
      <c r="G27" s="25">
        <v>8848.7983999999997</v>
      </c>
      <c r="H27" s="25">
        <f t="shared" si="1"/>
        <v>8848.7983999999997</v>
      </c>
    </row>
    <row r="28" spans="1:8" ht="48" customHeight="1">
      <c r="A28" s="23" t="s">
        <v>131</v>
      </c>
      <c r="B28" s="11" t="s">
        <v>52</v>
      </c>
      <c r="C28" s="24">
        <v>2</v>
      </c>
      <c r="D28" s="8" t="s">
        <v>24</v>
      </c>
      <c r="E28" s="24">
        <v>2.34</v>
      </c>
      <c r="F28" s="30">
        <v>11392.550000000001</v>
      </c>
      <c r="G28" s="25">
        <v>11494.948400000001</v>
      </c>
      <c r="H28" s="25">
        <f t="shared" si="1"/>
        <v>22989.896800000002</v>
      </c>
    </row>
    <row r="29" spans="1:8" ht="42" customHeight="1">
      <c r="A29" s="23" t="s">
        <v>132</v>
      </c>
      <c r="B29" s="11" t="s">
        <v>53</v>
      </c>
      <c r="C29" s="24">
        <v>1</v>
      </c>
      <c r="D29" s="8" t="s">
        <v>24</v>
      </c>
      <c r="E29" s="24">
        <v>2.34</v>
      </c>
      <c r="F29" s="30">
        <v>13767.65</v>
      </c>
      <c r="G29" s="25">
        <v>13870.0484</v>
      </c>
      <c r="H29" s="25">
        <f t="shared" si="1"/>
        <v>13870.0484</v>
      </c>
    </row>
    <row r="30" spans="1:8" ht="15" customHeight="1">
      <c r="A30" s="23" t="s">
        <v>20</v>
      </c>
      <c r="B30" s="11" t="s">
        <v>54</v>
      </c>
      <c r="C30" s="24">
        <v>16.600000000000001</v>
      </c>
      <c r="D30" s="8" t="s">
        <v>50</v>
      </c>
      <c r="E30" s="24">
        <v>0.1</v>
      </c>
      <c r="F30" s="30">
        <v>43.852499999999999</v>
      </c>
      <c r="G30" s="25">
        <v>48.228499999999997</v>
      </c>
      <c r="H30" s="25">
        <f>C30*G30</f>
        <v>800.59310000000005</v>
      </c>
    </row>
    <row r="31" spans="1:8" ht="66" customHeight="1">
      <c r="A31" s="23" t="s">
        <v>21</v>
      </c>
      <c r="B31" s="11" t="s">
        <v>206</v>
      </c>
      <c r="C31" s="24">
        <v>4</v>
      </c>
      <c r="D31" s="8" t="s">
        <v>24</v>
      </c>
      <c r="E31" s="24">
        <v>0.03</v>
      </c>
      <c r="F31" s="30">
        <v>382.5</v>
      </c>
      <c r="G31" s="25">
        <v>383.81279999999998</v>
      </c>
      <c r="H31" s="25">
        <f>C31*G31</f>
        <v>1535.2511999999999</v>
      </c>
    </row>
    <row r="32" spans="1:8" ht="26.25" customHeight="1">
      <c r="A32" s="23" t="s">
        <v>22</v>
      </c>
      <c r="B32" s="11" t="s">
        <v>25</v>
      </c>
      <c r="C32" s="24">
        <v>2</v>
      </c>
      <c r="D32" s="8" t="s">
        <v>24</v>
      </c>
      <c r="E32" s="24">
        <v>0.1</v>
      </c>
      <c r="F32" s="32">
        <v>256.75</v>
      </c>
      <c r="G32" s="25">
        <v>261.12599999999998</v>
      </c>
      <c r="H32" s="52">
        <f t="shared" ref="H32:H36" si="4">C32*G32</f>
        <v>522.25199999999995</v>
      </c>
    </row>
    <row r="33" spans="1:9" ht="26.25" customHeight="1">
      <c r="A33" s="23" t="s">
        <v>133</v>
      </c>
      <c r="B33" s="11" t="s">
        <v>55</v>
      </c>
      <c r="C33" s="24">
        <v>1</v>
      </c>
      <c r="D33" s="8" t="s">
        <v>24</v>
      </c>
      <c r="E33" s="24">
        <v>0.5</v>
      </c>
      <c r="F33" s="32">
        <v>1881.75</v>
      </c>
      <c r="G33" s="25">
        <v>1903.63</v>
      </c>
      <c r="H33" s="52">
        <f>C33*G33</f>
        <v>1903.63</v>
      </c>
    </row>
    <row r="34" spans="1:9" ht="42" customHeight="1">
      <c r="A34" s="23" t="s">
        <v>134</v>
      </c>
      <c r="B34" s="11" t="s">
        <v>26</v>
      </c>
      <c r="C34" s="24">
        <v>1</v>
      </c>
      <c r="D34" s="8" t="s">
        <v>24</v>
      </c>
      <c r="E34" s="24">
        <v>1</v>
      </c>
      <c r="F34" s="31">
        <v>1194.7</v>
      </c>
      <c r="G34" s="25">
        <v>1238.46</v>
      </c>
      <c r="H34" s="25">
        <f t="shared" si="4"/>
        <v>1238.46</v>
      </c>
      <c r="I34" s="7"/>
    </row>
    <row r="35" spans="1:9" ht="40.5" customHeight="1">
      <c r="A35" s="23" t="s">
        <v>135</v>
      </c>
      <c r="B35" s="11" t="s">
        <v>27</v>
      </c>
      <c r="C35" s="24">
        <v>1</v>
      </c>
      <c r="D35" s="8" t="s">
        <v>24</v>
      </c>
      <c r="E35" s="24">
        <v>1</v>
      </c>
      <c r="F35" s="31">
        <v>1215.5</v>
      </c>
      <c r="G35" s="25">
        <v>1259.26</v>
      </c>
      <c r="H35" s="25">
        <f t="shared" si="4"/>
        <v>1259.26</v>
      </c>
      <c r="I35" s="7"/>
    </row>
    <row r="36" spans="1:9" ht="40.5" customHeight="1">
      <c r="A36" s="23" t="s">
        <v>136</v>
      </c>
      <c r="B36" s="11" t="s">
        <v>28</v>
      </c>
      <c r="C36" s="24">
        <v>3</v>
      </c>
      <c r="D36" s="8" t="s">
        <v>24</v>
      </c>
      <c r="E36" s="24">
        <v>1</v>
      </c>
      <c r="F36" s="31">
        <v>1249.3</v>
      </c>
      <c r="G36" s="25">
        <v>1293.06</v>
      </c>
      <c r="H36" s="25">
        <f t="shared" si="4"/>
        <v>3879.18</v>
      </c>
      <c r="I36" s="7"/>
    </row>
    <row r="37" spans="1:9" ht="40.5" customHeight="1">
      <c r="A37" s="23" t="s">
        <v>137</v>
      </c>
      <c r="B37" s="11" t="s">
        <v>29</v>
      </c>
      <c r="C37" s="24">
        <v>5</v>
      </c>
      <c r="D37" s="8" t="s">
        <v>24</v>
      </c>
      <c r="E37" s="24">
        <v>1</v>
      </c>
      <c r="F37" s="31">
        <v>1390.3500000000001</v>
      </c>
      <c r="G37" s="25">
        <v>1434.1100000000001</v>
      </c>
      <c r="H37" s="25">
        <f>C37*G37</f>
        <v>7170.5500000000011</v>
      </c>
      <c r="I37" s="7"/>
    </row>
    <row r="38" spans="1:9" ht="40.5" customHeight="1">
      <c r="A38" s="23" t="s">
        <v>138</v>
      </c>
      <c r="B38" s="11" t="s">
        <v>30</v>
      </c>
      <c r="C38" s="24">
        <v>6</v>
      </c>
      <c r="D38" s="8" t="s">
        <v>24</v>
      </c>
      <c r="E38" s="24">
        <v>1</v>
      </c>
      <c r="F38" s="31">
        <v>1606.8</v>
      </c>
      <c r="G38" s="25">
        <v>1650.56</v>
      </c>
      <c r="H38" s="25">
        <f>C38*G38</f>
        <v>9903.36</v>
      </c>
      <c r="I38" s="7"/>
    </row>
    <row r="39" spans="1:9" ht="40.5" customHeight="1">
      <c r="A39" s="23" t="s">
        <v>139</v>
      </c>
      <c r="B39" s="11" t="s">
        <v>31</v>
      </c>
      <c r="C39" s="24">
        <v>2</v>
      </c>
      <c r="D39" s="8" t="s">
        <v>24</v>
      </c>
      <c r="E39" s="24">
        <v>1</v>
      </c>
      <c r="F39" s="31">
        <v>1866.15</v>
      </c>
      <c r="G39" s="25">
        <v>1909.91</v>
      </c>
      <c r="H39" s="25">
        <f>C39*G39</f>
        <v>3819.82</v>
      </c>
      <c r="I39" s="7"/>
    </row>
    <row r="40" spans="1:9" ht="16.5" customHeight="1">
      <c r="A40" s="6"/>
      <c r="B40" s="46" t="s">
        <v>116</v>
      </c>
      <c r="C40" s="6"/>
      <c r="D40" s="6"/>
      <c r="E40" s="6"/>
      <c r="F40" s="29"/>
      <c r="G40" s="47"/>
      <c r="H40" s="47"/>
    </row>
    <row r="41" spans="1:9" ht="20.25" customHeight="1">
      <c r="A41" s="48" t="s">
        <v>23</v>
      </c>
      <c r="B41" s="48" t="s">
        <v>3</v>
      </c>
      <c r="C41" s="49" t="s">
        <v>4</v>
      </c>
      <c r="D41" s="48" t="s">
        <v>19</v>
      </c>
      <c r="E41" s="50" t="s">
        <v>5</v>
      </c>
      <c r="F41" s="51" t="s">
        <v>6</v>
      </c>
      <c r="G41" s="49" t="s">
        <v>7</v>
      </c>
      <c r="H41" s="49" t="s">
        <v>8</v>
      </c>
    </row>
    <row r="42" spans="1:9" ht="76.5" customHeight="1">
      <c r="A42" s="23" t="s">
        <v>140</v>
      </c>
      <c r="B42" s="11" t="s">
        <v>203</v>
      </c>
      <c r="C42" s="24">
        <v>28</v>
      </c>
      <c r="D42" s="8" t="s">
        <v>24</v>
      </c>
      <c r="E42" s="24">
        <v>0.01</v>
      </c>
      <c r="F42" s="31">
        <v>8.0024999999999995</v>
      </c>
      <c r="G42" s="25">
        <v>8.4400999999999993</v>
      </c>
      <c r="H42" s="25">
        <f>C42*G42</f>
        <v>236.32279999999997</v>
      </c>
      <c r="I42" s="7"/>
    </row>
    <row r="43" spans="1:9" ht="54.75" customHeight="1">
      <c r="A43" s="23" t="s">
        <v>141</v>
      </c>
      <c r="B43" s="11" t="s">
        <v>95</v>
      </c>
      <c r="C43" s="8">
        <v>11</v>
      </c>
      <c r="D43" s="9" t="s">
        <v>24</v>
      </c>
      <c r="E43" s="10">
        <v>0.1</v>
      </c>
      <c r="F43" s="33">
        <v>135.85</v>
      </c>
      <c r="G43" s="25">
        <v>140.226</v>
      </c>
      <c r="H43" s="25">
        <f t="shared" ref="H43:H49" si="5">C43*G43</f>
        <v>1542.4859999999999</v>
      </c>
    </row>
    <row r="44" spans="1:9" ht="89.25" customHeight="1">
      <c r="A44" s="23" t="s">
        <v>142</v>
      </c>
      <c r="B44" s="11" t="s">
        <v>195</v>
      </c>
      <c r="C44" s="8">
        <v>1</v>
      </c>
      <c r="D44" s="9" t="s">
        <v>24</v>
      </c>
      <c r="E44" s="10">
        <v>1</v>
      </c>
      <c r="F44" s="33">
        <v>3020.55</v>
      </c>
      <c r="G44" s="25">
        <v>3064.3100000000004</v>
      </c>
      <c r="H44" s="25">
        <f t="shared" ref="H44" si="6">C44*G44</f>
        <v>3064.3100000000004</v>
      </c>
    </row>
    <row r="45" spans="1:9" ht="53.25" customHeight="1">
      <c r="A45" s="23" t="s">
        <v>143</v>
      </c>
      <c r="B45" s="11" t="s">
        <v>98</v>
      </c>
      <c r="C45" s="8">
        <v>5</v>
      </c>
      <c r="D45" s="9" t="s">
        <v>24</v>
      </c>
      <c r="E45" s="10">
        <v>5.3999999999999999E-2</v>
      </c>
      <c r="F45" s="33">
        <v>189.65049999999999</v>
      </c>
      <c r="G45" s="25">
        <v>192.01354000000001</v>
      </c>
      <c r="H45" s="25">
        <f t="shared" si="5"/>
        <v>960.06770000000006</v>
      </c>
    </row>
    <row r="46" spans="1:9" ht="28.5" customHeight="1">
      <c r="A46" s="23" t="s">
        <v>144</v>
      </c>
      <c r="B46" s="11" t="s">
        <v>99</v>
      </c>
      <c r="C46" s="8">
        <v>4</v>
      </c>
      <c r="D46" s="9" t="s">
        <v>24</v>
      </c>
      <c r="E46" s="10">
        <v>0.06</v>
      </c>
      <c r="F46" s="33">
        <v>116.35000000000001</v>
      </c>
      <c r="G46" s="25">
        <v>118.97560000000001</v>
      </c>
      <c r="H46" s="25">
        <f t="shared" si="5"/>
        <v>475.90240000000006</v>
      </c>
    </row>
    <row r="47" spans="1:9" ht="51.75" customHeight="1">
      <c r="A47" s="23" t="s">
        <v>145</v>
      </c>
      <c r="B47" s="11" t="s">
        <v>100</v>
      </c>
      <c r="C47" s="8">
        <v>5</v>
      </c>
      <c r="D47" s="9" t="s">
        <v>24</v>
      </c>
      <c r="E47" s="10">
        <v>0.06</v>
      </c>
      <c r="F47" s="33">
        <v>145.90550000000002</v>
      </c>
      <c r="G47" s="25">
        <v>148.53110000000001</v>
      </c>
      <c r="H47" s="25">
        <f t="shared" si="5"/>
        <v>742.65550000000007</v>
      </c>
    </row>
    <row r="48" spans="1:9" ht="38.25" customHeight="1">
      <c r="A48" s="23" t="s">
        <v>180</v>
      </c>
      <c r="B48" s="11" t="s">
        <v>56</v>
      </c>
      <c r="C48" s="8">
        <v>1</v>
      </c>
      <c r="D48" s="9" t="s">
        <v>24</v>
      </c>
      <c r="E48" s="10">
        <v>1</v>
      </c>
      <c r="F48" s="33">
        <v>3410.55</v>
      </c>
      <c r="G48" s="25">
        <v>3454.3100000000004</v>
      </c>
      <c r="H48" s="25">
        <f t="shared" si="5"/>
        <v>3454.3100000000004</v>
      </c>
    </row>
    <row r="49" spans="1:8" ht="97.5" customHeight="1">
      <c r="A49" s="23" t="s">
        <v>181</v>
      </c>
      <c r="B49" s="11" t="s">
        <v>41</v>
      </c>
      <c r="C49" s="8">
        <v>62</v>
      </c>
      <c r="D49" s="8" t="s">
        <v>1</v>
      </c>
      <c r="E49" s="10">
        <v>0.2</v>
      </c>
      <c r="F49" s="33">
        <v>20.032499999999999</v>
      </c>
      <c r="G49" s="25">
        <v>28.784500000000001</v>
      </c>
      <c r="H49" s="25">
        <f t="shared" si="5"/>
        <v>1784.6390000000001</v>
      </c>
    </row>
    <row r="50" spans="1:8" ht="102" customHeight="1">
      <c r="A50" s="22">
        <v>38</v>
      </c>
      <c r="B50" s="11" t="s">
        <v>42</v>
      </c>
      <c r="C50" s="10">
        <v>19</v>
      </c>
      <c r="D50" s="8" t="s">
        <v>1</v>
      </c>
      <c r="E50" s="10">
        <v>0.2</v>
      </c>
      <c r="F50" s="33">
        <v>23.984999999999999</v>
      </c>
      <c r="G50" s="25">
        <v>32.737000000000002</v>
      </c>
      <c r="H50" s="25">
        <f>C50*G50</f>
        <v>622.00300000000004</v>
      </c>
    </row>
    <row r="51" spans="1:8" ht="105" customHeight="1">
      <c r="A51" s="22">
        <v>39</v>
      </c>
      <c r="B51" s="11" t="s">
        <v>59</v>
      </c>
      <c r="C51" s="10">
        <v>17.5</v>
      </c>
      <c r="D51" s="8" t="s">
        <v>1</v>
      </c>
      <c r="E51" s="10">
        <v>0.2</v>
      </c>
      <c r="F51" s="33">
        <v>18.607499999999998</v>
      </c>
      <c r="G51" s="25">
        <v>27.359499999999997</v>
      </c>
      <c r="H51" s="25">
        <f>C51*G51</f>
        <v>478.79124999999993</v>
      </c>
    </row>
    <row r="52" spans="1:8" ht="13.5" customHeight="1">
      <c r="A52" s="6"/>
      <c r="B52" s="46" t="s">
        <v>116</v>
      </c>
      <c r="C52" s="6"/>
      <c r="D52" s="6"/>
      <c r="E52" s="6"/>
      <c r="F52" s="29"/>
      <c r="G52" s="47"/>
      <c r="H52" s="47"/>
    </row>
    <row r="53" spans="1:8" ht="23.25" customHeight="1">
      <c r="A53" s="48" t="s">
        <v>23</v>
      </c>
      <c r="B53" s="48" t="s">
        <v>3</v>
      </c>
      <c r="C53" s="49" t="s">
        <v>4</v>
      </c>
      <c r="D53" s="48" t="s">
        <v>19</v>
      </c>
      <c r="E53" s="50" t="s">
        <v>5</v>
      </c>
      <c r="F53" s="51" t="s">
        <v>6</v>
      </c>
      <c r="G53" s="49" t="s">
        <v>7</v>
      </c>
      <c r="H53" s="49" t="s">
        <v>8</v>
      </c>
    </row>
    <row r="54" spans="1:8" ht="102" customHeight="1">
      <c r="A54" s="22">
        <v>40</v>
      </c>
      <c r="B54" s="11" t="s">
        <v>58</v>
      </c>
      <c r="C54" s="10">
        <v>18</v>
      </c>
      <c r="D54" s="8" t="s">
        <v>1</v>
      </c>
      <c r="E54" s="10">
        <v>0.2</v>
      </c>
      <c r="F54" s="33">
        <v>25.702500000000001</v>
      </c>
      <c r="G54" s="25">
        <v>34.454500000000003</v>
      </c>
      <c r="H54" s="25">
        <f t="shared" ref="H54:H67" si="7">C54*G54</f>
        <v>620.18100000000004</v>
      </c>
    </row>
    <row r="55" spans="1:8" ht="102.75" customHeight="1">
      <c r="A55" s="22">
        <v>41</v>
      </c>
      <c r="B55" s="11" t="s">
        <v>57</v>
      </c>
      <c r="C55" s="10">
        <v>14</v>
      </c>
      <c r="D55" s="8" t="s">
        <v>1</v>
      </c>
      <c r="E55" s="10">
        <v>0.2</v>
      </c>
      <c r="F55" s="33">
        <v>29.197499999999998</v>
      </c>
      <c r="G55" s="25">
        <v>37.9495</v>
      </c>
      <c r="H55" s="25">
        <f t="shared" si="7"/>
        <v>531.29300000000001</v>
      </c>
    </row>
    <row r="56" spans="1:8" ht="97.5" customHeight="1">
      <c r="A56" s="22">
        <v>42</v>
      </c>
      <c r="B56" s="11" t="s">
        <v>101</v>
      </c>
      <c r="C56" s="10">
        <v>17</v>
      </c>
      <c r="D56" s="8" t="s">
        <v>1</v>
      </c>
      <c r="E56" s="10">
        <v>0.2</v>
      </c>
      <c r="F56" s="33">
        <v>32.82</v>
      </c>
      <c r="G56" s="25">
        <v>41.572000000000003</v>
      </c>
      <c r="H56" s="25">
        <f t="shared" si="7"/>
        <v>706.72400000000005</v>
      </c>
    </row>
    <row r="57" spans="1:8" ht="108.75" customHeight="1">
      <c r="A57" s="22">
        <v>43</v>
      </c>
      <c r="B57" s="11" t="s">
        <v>43</v>
      </c>
      <c r="C57" s="10">
        <v>25.5</v>
      </c>
      <c r="D57" s="8" t="s">
        <v>1</v>
      </c>
      <c r="E57" s="10">
        <v>0.2</v>
      </c>
      <c r="F57" s="33">
        <v>39.81</v>
      </c>
      <c r="G57" s="25">
        <v>48.562000000000005</v>
      </c>
      <c r="H57" s="25">
        <f t="shared" si="7"/>
        <v>1238.3310000000001</v>
      </c>
    </row>
    <row r="58" spans="1:8" ht="101.25" customHeight="1">
      <c r="A58" s="22">
        <v>44</v>
      </c>
      <c r="B58" s="11" t="s">
        <v>44</v>
      </c>
      <c r="C58" s="10">
        <v>2</v>
      </c>
      <c r="D58" s="8" t="s">
        <v>1</v>
      </c>
      <c r="E58" s="10">
        <v>0.2</v>
      </c>
      <c r="F58" s="33">
        <v>35.692500000000003</v>
      </c>
      <c r="G58" s="25">
        <v>44.444500000000005</v>
      </c>
      <c r="H58" s="25">
        <f>C58*G58</f>
        <v>88.88900000000001</v>
      </c>
    </row>
    <row r="59" spans="1:8" ht="102" customHeight="1">
      <c r="A59" s="22">
        <v>45</v>
      </c>
      <c r="B59" s="11" t="s">
        <v>204</v>
      </c>
      <c r="C59" s="10">
        <v>2</v>
      </c>
      <c r="D59" s="8" t="s">
        <v>1</v>
      </c>
      <c r="E59" s="10">
        <v>0.2</v>
      </c>
      <c r="F59" s="33">
        <v>49.447500000000005</v>
      </c>
      <c r="G59" s="25">
        <v>58.199500000000008</v>
      </c>
      <c r="H59" s="25">
        <f>C59*G59</f>
        <v>116.39900000000002</v>
      </c>
    </row>
    <row r="60" spans="1:8" ht="13.5" customHeight="1">
      <c r="A60" s="6"/>
      <c r="B60" s="46" t="s">
        <v>116</v>
      </c>
      <c r="C60" s="6"/>
      <c r="D60" s="6"/>
      <c r="E60" s="6"/>
      <c r="F60" s="29"/>
      <c r="G60" s="47"/>
      <c r="H60" s="47"/>
    </row>
    <row r="61" spans="1:8" ht="23.25" customHeight="1">
      <c r="A61" s="48" t="s">
        <v>23</v>
      </c>
      <c r="B61" s="48" t="s">
        <v>3</v>
      </c>
      <c r="C61" s="49" t="s">
        <v>4</v>
      </c>
      <c r="D61" s="48" t="s">
        <v>19</v>
      </c>
      <c r="E61" s="50" t="s">
        <v>5</v>
      </c>
      <c r="F61" s="51" t="s">
        <v>6</v>
      </c>
      <c r="G61" s="49" t="s">
        <v>7</v>
      </c>
      <c r="H61" s="49" t="s">
        <v>8</v>
      </c>
    </row>
    <row r="62" spans="1:8" ht="91.5" customHeight="1">
      <c r="A62" s="22">
        <v>46</v>
      </c>
      <c r="B62" s="11" t="s">
        <v>163</v>
      </c>
      <c r="C62" s="8">
        <v>104.5</v>
      </c>
      <c r="D62" s="8" t="s">
        <v>1</v>
      </c>
      <c r="E62" s="10">
        <v>4.2000000000000003E-2</v>
      </c>
      <c r="F62" s="35">
        <v>1.5674999999999999</v>
      </c>
      <c r="G62" s="25">
        <v>3.4054199999999999</v>
      </c>
      <c r="H62" s="25">
        <f>C62*G62</f>
        <v>355.86638999999997</v>
      </c>
    </row>
    <row r="63" spans="1:8">
      <c r="B63" s="1" t="s">
        <v>9</v>
      </c>
      <c r="C63" s="2"/>
      <c r="E63" s="2"/>
      <c r="F63" s="36"/>
      <c r="G63" s="2"/>
      <c r="H63" s="3">
        <f>SUM(H27:H62)</f>
        <v>94760.270939999988</v>
      </c>
    </row>
    <row r="64" spans="1:8" ht="81" customHeight="1">
      <c r="B64" s="1"/>
      <c r="C64" s="2"/>
      <c r="E64" s="2"/>
      <c r="F64" s="36"/>
      <c r="G64" s="2"/>
      <c r="H64" s="3"/>
    </row>
    <row r="65" spans="1:8" ht="13.5" customHeight="1">
      <c r="A65" s="6"/>
      <c r="B65" s="46" t="s">
        <v>168</v>
      </c>
      <c r="C65" s="6"/>
      <c r="D65" s="6"/>
      <c r="E65" s="6"/>
      <c r="F65" s="29"/>
      <c r="G65" s="47"/>
      <c r="H65" s="47"/>
    </row>
    <row r="66" spans="1:8" ht="23.25" customHeight="1">
      <c r="A66" s="48" t="s">
        <v>23</v>
      </c>
      <c r="B66" s="48" t="s">
        <v>3</v>
      </c>
      <c r="C66" s="49" t="s">
        <v>4</v>
      </c>
      <c r="D66" s="48" t="s">
        <v>19</v>
      </c>
      <c r="E66" s="50" t="s">
        <v>5</v>
      </c>
      <c r="F66" s="51" t="s">
        <v>6</v>
      </c>
      <c r="G66" s="49" t="s">
        <v>7</v>
      </c>
      <c r="H66" s="49" t="s">
        <v>8</v>
      </c>
    </row>
    <row r="67" spans="1:8" ht="38.25" customHeight="1">
      <c r="A67" s="45" t="s">
        <v>146</v>
      </c>
      <c r="B67" s="11" t="s">
        <v>102</v>
      </c>
      <c r="C67" s="10">
        <v>1</v>
      </c>
      <c r="D67" s="9" t="s">
        <v>24</v>
      </c>
      <c r="E67" s="10">
        <v>0.25</v>
      </c>
      <c r="F67" s="33">
        <v>547.60500000000002</v>
      </c>
      <c r="G67" s="25">
        <v>558.54500000000007</v>
      </c>
      <c r="H67" s="25">
        <f t="shared" si="7"/>
        <v>558.54500000000007</v>
      </c>
    </row>
    <row r="68" spans="1:8" ht="25.5" customHeight="1">
      <c r="A68" s="45" t="s">
        <v>147</v>
      </c>
      <c r="B68" s="11" t="s">
        <v>45</v>
      </c>
      <c r="C68" s="10">
        <v>1</v>
      </c>
      <c r="D68" s="9" t="s">
        <v>24</v>
      </c>
      <c r="E68" s="10">
        <v>0.15</v>
      </c>
      <c r="F68" s="33">
        <v>591.03</v>
      </c>
      <c r="G68" s="25">
        <v>597.59399999999994</v>
      </c>
      <c r="H68" s="25">
        <f>C68*G68</f>
        <v>597.59399999999994</v>
      </c>
    </row>
    <row r="69" spans="1:8" ht="25.5" customHeight="1">
      <c r="A69" s="45" t="s">
        <v>148</v>
      </c>
      <c r="B69" s="11" t="s">
        <v>40</v>
      </c>
      <c r="C69" s="10">
        <v>4</v>
      </c>
      <c r="D69" s="9" t="s">
        <v>24</v>
      </c>
      <c r="E69" s="10">
        <v>0.15</v>
      </c>
      <c r="F69" s="33">
        <v>68.295000000000002</v>
      </c>
      <c r="G69" s="25">
        <v>74.858999999999995</v>
      </c>
      <c r="H69" s="25">
        <f t="shared" ref="H69:H79" si="8">C69*G69</f>
        <v>299.43599999999998</v>
      </c>
    </row>
    <row r="70" spans="1:8" ht="25.5" customHeight="1">
      <c r="A70" s="45" t="s">
        <v>149</v>
      </c>
      <c r="B70" s="11" t="s">
        <v>39</v>
      </c>
      <c r="C70" s="10">
        <v>2</v>
      </c>
      <c r="D70" s="9" t="s">
        <v>24</v>
      </c>
      <c r="E70" s="10">
        <v>0.15</v>
      </c>
      <c r="F70" s="33">
        <v>61.732500000000002</v>
      </c>
      <c r="G70" s="25">
        <v>68.296499999999995</v>
      </c>
      <c r="H70" s="25">
        <f t="shared" si="8"/>
        <v>136.59299999999999</v>
      </c>
    </row>
    <row r="71" spans="1:8" ht="25.5" customHeight="1">
      <c r="A71" s="45" t="s">
        <v>150</v>
      </c>
      <c r="B71" s="11" t="s">
        <v>38</v>
      </c>
      <c r="C71" s="10">
        <v>3</v>
      </c>
      <c r="D71" s="9" t="s">
        <v>24</v>
      </c>
      <c r="E71" s="10">
        <v>0.15</v>
      </c>
      <c r="F71" s="33">
        <v>61.732500000000002</v>
      </c>
      <c r="G71" s="25">
        <v>68.296499999999995</v>
      </c>
      <c r="H71" s="25">
        <f t="shared" si="8"/>
        <v>204.8895</v>
      </c>
    </row>
    <row r="72" spans="1:8" ht="25.5" customHeight="1">
      <c r="A72" s="45" t="s">
        <v>151</v>
      </c>
      <c r="B72" s="11" t="s">
        <v>37</v>
      </c>
      <c r="C72" s="10">
        <v>1</v>
      </c>
      <c r="D72" s="9" t="s">
        <v>24</v>
      </c>
      <c r="E72" s="10">
        <v>0.15</v>
      </c>
      <c r="F72" s="33">
        <v>61.732500000000002</v>
      </c>
      <c r="G72" s="25">
        <v>68.296499999999995</v>
      </c>
      <c r="H72" s="25">
        <f t="shared" si="8"/>
        <v>68.296499999999995</v>
      </c>
    </row>
    <row r="73" spans="1:8" ht="25.5" customHeight="1">
      <c r="A73" s="45" t="s">
        <v>152</v>
      </c>
      <c r="B73" s="11" t="s">
        <v>35</v>
      </c>
      <c r="C73" s="10">
        <v>7</v>
      </c>
      <c r="D73" s="9" t="s">
        <v>24</v>
      </c>
      <c r="E73" s="10">
        <v>0.12</v>
      </c>
      <c r="F73" s="33">
        <v>61.732500000000002</v>
      </c>
      <c r="G73" s="25">
        <v>66.983699999999999</v>
      </c>
      <c r="H73" s="25">
        <f t="shared" si="8"/>
        <v>468.88589999999999</v>
      </c>
    </row>
    <row r="74" spans="1:8" ht="24.95" customHeight="1">
      <c r="A74" s="45" t="s">
        <v>153</v>
      </c>
      <c r="B74" s="11" t="s">
        <v>34</v>
      </c>
      <c r="C74" s="8">
        <v>7</v>
      </c>
      <c r="D74" s="9" t="s">
        <v>24</v>
      </c>
      <c r="E74" s="10">
        <v>0.12</v>
      </c>
      <c r="F74" s="35">
        <v>104.4675</v>
      </c>
      <c r="G74" s="25">
        <v>109.7187</v>
      </c>
      <c r="H74" s="25">
        <f t="shared" si="8"/>
        <v>768.03089999999997</v>
      </c>
    </row>
    <row r="75" spans="1:8" ht="24.95" customHeight="1">
      <c r="A75" s="45" t="s">
        <v>154</v>
      </c>
      <c r="B75" s="11" t="s">
        <v>36</v>
      </c>
      <c r="C75" s="8">
        <v>8</v>
      </c>
      <c r="D75" s="9" t="s">
        <v>24</v>
      </c>
      <c r="E75" s="10">
        <v>0.15</v>
      </c>
      <c r="F75" s="35">
        <v>173.79749999999999</v>
      </c>
      <c r="G75" s="25">
        <v>180.36149999999998</v>
      </c>
      <c r="H75" s="25">
        <f t="shared" si="8"/>
        <v>1442.8919999999998</v>
      </c>
    </row>
    <row r="76" spans="1:8" ht="38.25" customHeight="1">
      <c r="A76" s="45" t="s">
        <v>155</v>
      </c>
      <c r="B76" s="11" t="s">
        <v>196</v>
      </c>
      <c r="C76" s="8">
        <v>3</v>
      </c>
      <c r="D76" s="9" t="s">
        <v>24</v>
      </c>
      <c r="E76" s="10">
        <v>0.3</v>
      </c>
      <c r="F76" s="35">
        <v>161.565</v>
      </c>
      <c r="G76" s="25">
        <v>174.69299999999998</v>
      </c>
      <c r="H76" s="25">
        <f t="shared" si="8"/>
        <v>524.07899999999995</v>
      </c>
    </row>
    <row r="77" spans="1:8" ht="36" customHeight="1">
      <c r="A77" s="45" t="s">
        <v>156</v>
      </c>
      <c r="B77" s="11" t="s">
        <v>62</v>
      </c>
      <c r="C77" s="8">
        <v>42</v>
      </c>
      <c r="D77" s="9" t="s">
        <v>1</v>
      </c>
      <c r="E77" s="10">
        <v>0.08</v>
      </c>
      <c r="F77" s="35">
        <v>24.577500000000001</v>
      </c>
      <c r="G77" s="25">
        <v>28.078299999999999</v>
      </c>
      <c r="H77" s="25">
        <f t="shared" si="8"/>
        <v>1179.2885999999999</v>
      </c>
    </row>
    <row r="78" spans="1:8" ht="39" customHeight="1">
      <c r="A78" s="45" t="s">
        <v>157</v>
      </c>
      <c r="B78" s="11" t="s">
        <v>63</v>
      </c>
      <c r="C78" s="8">
        <v>16.5</v>
      </c>
      <c r="D78" s="9" t="s">
        <v>1</v>
      </c>
      <c r="E78" s="10">
        <v>0.08</v>
      </c>
      <c r="F78" s="35">
        <v>16.125</v>
      </c>
      <c r="G78" s="25">
        <v>19.625799999999998</v>
      </c>
      <c r="H78" s="25">
        <f>C78*G78</f>
        <v>323.82569999999998</v>
      </c>
    </row>
    <row r="79" spans="1:8" ht="39.75" customHeight="1">
      <c r="A79" s="45" t="s">
        <v>182</v>
      </c>
      <c r="B79" s="11" t="s">
        <v>64</v>
      </c>
      <c r="C79" s="8">
        <v>15.5</v>
      </c>
      <c r="D79" s="9" t="s">
        <v>1</v>
      </c>
      <c r="E79" s="10">
        <v>0.08</v>
      </c>
      <c r="F79" s="35">
        <v>39.472500000000004</v>
      </c>
      <c r="G79" s="25">
        <v>42.973300000000002</v>
      </c>
      <c r="H79" s="25">
        <f t="shared" si="8"/>
        <v>666.08614999999998</v>
      </c>
    </row>
    <row r="80" spans="1:8" ht="13.5" customHeight="1">
      <c r="A80" s="6"/>
      <c r="B80" s="46" t="s">
        <v>169</v>
      </c>
      <c r="C80" s="6"/>
      <c r="D80" s="6"/>
      <c r="E80" s="6"/>
      <c r="F80" s="29"/>
      <c r="G80" s="47"/>
      <c r="H80" s="47"/>
    </row>
    <row r="81" spans="1:8" ht="23.25" customHeight="1">
      <c r="A81" s="48" t="s">
        <v>23</v>
      </c>
      <c r="B81" s="48" t="s">
        <v>3</v>
      </c>
      <c r="C81" s="49" t="s">
        <v>4</v>
      </c>
      <c r="D81" s="48" t="s">
        <v>19</v>
      </c>
      <c r="E81" s="50" t="s">
        <v>5</v>
      </c>
      <c r="F81" s="51" t="s">
        <v>6</v>
      </c>
      <c r="G81" s="49" t="s">
        <v>7</v>
      </c>
      <c r="H81" s="49" t="s">
        <v>8</v>
      </c>
    </row>
    <row r="82" spans="1:8" ht="47.25" customHeight="1">
      <c r="A82" s="45" t="s">
        <v>183</v>
      </c>
      <c r="B82" s="11" t="s">
        <v>66</v>
      </c>
      <c r="C82" s="8">
        <v>13.5</v>
      </c>
      <c r="D82" s="9" t="s">
        <v>1</v>
      </c>
      <c r="E82" s="10">
        <v>0.08</v>
      </c>
      <c r="F82" s="35">
        <v>23.94</v>
      </c>
      <c r="G82" s="25">
        <v>27.440800000000003</v>
      </c>
      <c r="H82" s="25">
        <f>C82*G82</f>
        <v>370.45080000000002</v>
      </c>
    </row>
    <row r="83" spans="1:8" ht="38.25" customHeight="1">
      <c r="A83" s="45" t="s">
        <v>184</v>
      </c>
      <c r="B83" s="11" t="s">
        <v>65</v>
      </c>
      <c r="C83" s="8">
        <v>10.5</v>
      </c>
      <c r="D83" s="9" t="s">
        <v>1</v>
      </c>
      <c r="E83" s="10">
        <v>0.08</v>
      </c>
      <c r="F83" s="35">
        <v>56.002499999999998</v>
      </c>
      <c r="G83" s="25">
        <v>59.503299999999996</v>
      </c>
      <c r="H83" s="25">
        <f t="shared" ref="H83:H87" si="9">C83*G83</f>
        <v>624.78464999999994</v>
      </c>
    </row>
    <row r="84" spans="1:8" ht="102" customHeight="1">
      <c r="A84" s="22">
        <v>62</v>
      </c>
      <c r="B84" s="11" t="s">
        <v>164</v>
      </c>
      <c r="C84" s="10">
        <f>25+4+8.5+3.5+32</f>
        <v>73</v>
      </c>
      <c r="D84" s="8" t="s">
        <v>1</v>
      </c>
      <c r="E84" s="10">
        <v>1.4999999999999999E-2</v>
      </c>
      <c r="F84" s="35">
        <v>0.80249999999999999</v>
      </c>
      <c r="G84" s="25">
        <v>1.4588999999999999</v>
      </c>
      <c r="H84" s="25">
        <f>C84*G84</f>
        <v>106.49969999999999</v>
      </c>
    </row>
    <row r="85" spans="1:8" ht="100.5" customHeight="1">
      <c r="A85" s="22">
        <v>63</v>
      </c>
      <c r="B85" s="27" t="s">
        <v>162</v>
      </c>
      <c r="C85" s="8">
        <v>184</v>
      </c>
      <c r="D85" s="26" t="s">
        <v>1</v>
      </c>
      <c r="E85" s="10">
        <v>1.4999999999999999E-2</v>
      </c>
      <c r="F85" s="35">
        <v>0.65100000000000002</v>
      </c>
      <c r="G85" s="25">
        <v>1.3073999999999999</v>
      </c>
      <c r="H85" s="25">
        <f t="shared" si="9"/>
        <v>240.56159999999997</v>
      </c>
    </row>
    <row r="86" spans="1:8" ht="114" customHeight="1">
      <c r="A86" s="22">
        <v>64</v>
      </c>
      <c r="B86" s="27" t="s">
        <v>82</v>
      </c>
      <c r="C86" s="8">
        <v>218</v>
      </c>
      <c r="D86" s="26" t="s">
        <v>1</v>
      </c>
      <c r="E86" s="10">
        <v>1.4999999999999999E-2</v>
      </c>
      <c r="F86" s="35">
        <v>0.50250000000000006</v>
      </c>
      <c r="G86" s="25">
        <v>1.1589</v>
      </c>
      <c r="H86" s="25">
        <f t="shared" si="9"/>
        <v>252.64020000000002</v>
      </c>
    </row>
    <row r="87" spans="1:8" ht="77.25" customHeight="1">
      <c r="A87" s="22">
        <v>65</v>
      </c>
      <c r="B87" s="27" t="s">
        <v>81</v>
      </c>
      <c r="C87" s="8">
        <v>51</v>
      </c>
      <c r="D87" s="26" t="s">
        <v>1</v>
      </c>
      <c r="E87" s="10">
        <v>1.4999999999999999E-2</v>
      </c>
      <c r="F87" s="35">
        <v>0.1575</v>
      </c>
      <c r="G87" s="25">
        <v>0.81389999999999996</v>
      </c>
      <c r="H87" s="25">
        <f t="shared" si="9"/>
        <v>41.508899999999997</v>
      </c>
    </row>
    <row r="88" spans="1:8" ht="36" customHeight="1">
      <c r="A88" s="22">
        <v>66</v>
      </c>
      <c r="B88" s="11" t="s">
        <v>10</v>
      </c>
      <c r="C88" s="8">
        <f>773+C84</f>
        <v>846</v>
      </c>
      <c r="D88" s="26" t="s">
        <v>1</v>
      </c>
      <c r="E88" s="10"/>
      <c r="F88" s="34"/>
      <c r="G88" s="25">
        <v>2.3230769230769228</v>
      </c>
      <c r="H88" s="25">
        <f t="shared" ref="H88:H95" si="10">C88*G88</f>
        <v>1965.3230769230768</v>
      </c>
    </row>
    <row r="89" spans="1:8" ht="62.25" customHeight="1">
      <c r="A89" s="22">
        <v>67</v>
      </c>
      <c r="B89" s="27" t="s">
        <v>87</v>
      </c>
      <c r="C89" s="8">
        <v>404</v>
      </c>
      <c r="D89" s="26" t="s">
        <v>1</v>
      </c>
      <c r="E89" s="10"/>
      <c r="F89" s="34"/>
      <c r="G89" s="25">
        <v>1.5750000000000002</v>
      </c>
      <c r="H89" s="25">
        <f>C89*G89</f>
        <v>636.30000000000007</v>
      </c>
    </row>
    <row r="90" spans="1:8" ht="64.5" customHeight="1">
      <c r="A90" s="22">
        <v>68</v>
      </c>
      <c r="B90" s="27" t="s">
        <v>88</v>
      </c>
      <c r="C90" s="8">
        <v>30.5</v>
      </c>
      <c r="D90" s="26" t="s">
        <v>1</v>
      </c>
      <c r="E90" s="10"/>
      <c r="F90" s="34"/>
      <c r="G90" s="25">
        <v>2.2574999999999998</v>
      </c>
      <c r="H90" s="25">
        <f t="shared" si="10"/>
        <v>68.853749999999991</v>
      </c>
    </row>
    <row r="91" spans="1:8" ht="66.75" customHeight="1">
      <c r="A91" s="22">
        <v>69</v>
      </c>
      <c r="B91" s="27" t="s">
        <v>89</v>
      </c>
      <c r="C91" s="8">
        <f>28.5+33</f>
        <v>61.5</v>
      </c>
      <c r="D91" s="26" t="s">
        <v>1</v>
      </c>
      <c r="E91" s="10"/>
      <c r="F91" s="34"/>
      <c r="G91" s="25">
        <v>2.94</v>
      </c>
      <c r="H91" s="25">
        <f>C91*G91</f>
        <v>180.81</v>
      </c>
    </row>
    <row r="92" spans="1:8" ht="13.5" customHeight="1">
      <c r="A92" s="6"/>
      <c r="B92" s="46" t="s">
        <v>169</v>
      </c>
      <c r="C92" s="6"/>
      <c r="D92" s="6"/>
      <c r="E92" s="6"/>
      <c r="F92" s="29"/>
      <c r="G92" s="47"/>
      <c r="H92" s="47"/>
    </row>
    <row r="93" spans="1:8" ht="23.25" customHeight="1">
      <c r="A93" s="48" t="s">
        <v>23</v>
      </c>
      <c r="B93" s="48" t="s">
        <v>3</v>
      </c>
      <c r="C93" s="49" t="s">
        <v>4</v>
      </c>
      <c r="D93" s="48" t="s">
        <v>19</v>
      </c>
      <c r="E93" s="50" t="s">
        <v>5</v>
      </c>
      <c r="F93" s="51" t="s">
        <v>6</v>
      </c>
      <c r="G93" s="49" t="s">
        <v>7</v>
      </c>
      <c r="H93" s="49" t="s">
        <v>8</v>
      </c>
    </row>
    <row r="94" spans="1:8" ht="69.75" customHeight="1">
      <c r="A94" s="22">
        <v>70</v>
      </c>
      <c r="B94" s="27" t="s">
        <v>90</v>
      </c>
      <c r="C94" s="8">
        <f>23+31</f>
        <v>54</v>
      </c>
      <c r="D94" s="26" t="s">
        <v>1</v>
      </c>
      <c r="E94" s="10"/>
      <c r="F94" s="34"/>
      <c r="G94" s="25">
        <v>4.1399999999999997</v>
      </c>
      <c r="H94" s="25">
        <f>C94*G94</f>
        <v>223.55999999999997</v>
      </c>
    </row>
    <row r="95" spans="1:8" ht="69.75" customHeight="1">
      <c r="A95" s="22">
        <v>71</v>
      </c>
      <c r="B95" s="27" t="s">
        <v>91</v>
      </c>
      <c r="C95" s="8">
        <f>26+24.5+21.5</f>
        <v>72</v>
      </c>
      <c r="D95" s="26" t="s">
        <v>1</v>
      </c>
      <c r="E95" s="10"/>
      <c r="F95" s="34"/>
      <c r="G95" s="25">
        <v>9.99</v>
      </c>
      <c r="H95" s="25">
        <f t="shared" si="10"/>
        <v>719.28</v>
      </c>
    </row>
    <row r="96" spans="1:8" ht="76.5">
      <c r="A96" s="22">
        <v>72</v>
      </c>
      <c r="B96" s="27" t="s">
        <v>92</v>
      </c>
      <c r="C96" s="8">
        <v>5.5</v>
      </c>
      <c r="D96" s="26" t="s">
        <v>1</v>
      </c>
      <c r="E96" s="10"/>
      <c r="F96" s="34"/>
      <c r="G96" s="25">
        <v>15.067499999999999</v>
      </c>
      <c r="H96" s="25">
        <f>C96*G96</f>
        <v>82.871249999999989</v>
      </c>
    </row>
    <row r="97" spans="1:8" ht="76.5">
      <c r="A97" s="22">
        <v>73</v>
      </c>
      <c r="B97" s="27" t="s">
        <v>93</v>
      </c>
      <c r="C97" s="8">
        <v>4</v>
      </c>
      <c r="D97" s="26" t="s">
        <v>1</v>
      </c>
      <c r="E97" s="10"/>
      <c r="F97" s="34"/>
      <c r="G97" s="25">
        <v>22.35</v>
      </c>
      <c r="H97" s="25">
        <f>C97*G97</f>
        <v>89.4</v>
      </c>
    </row>
    <row r="98" spans="1:8">
      <c r="C98" s="9"/>
      <c r="E98" s="9"/>
      <c r="F98" s="34"/>
      <c r="G98" s="9"/>
      <c r="H98" s="13"/>
    </row>
    <row r="99" spans="1:8">
      <c r="B99" s="1" t="s">
        <v>170</v>
      </c>
      <c r="C99" s="2"/>
      <c r="E99" s="2"/>
      <c r="F99" s="36"/>
      <c r="G99" s="2"/>
      <c r="H99" s="3">
        <f>SUM(H67:H97)</f>
        <v>12841.286176923075</v>
      </c>
    </row>
    <row r="100" spans="1:8" ht="117" customHeight="1">
      <c r="C100" s="9"/>
      <c r="E100" s="9"/>
      <c r="F100" s="34"/>
      <c r="G100" s="9"/>
      <c r="H100" s="9"/>
    </row>
    <row r="101" spans="1:8">
      <c r="A101" s="6"/>
      <c r="B101" s="46" t="s">
        <v>171</v>
      </c>
      <c r="C101" s="14"/>
      <c r="D101" s="6"/>
      <c r="E101" s="14"/>
      <c r="F101" s="37"/>
      <c r="G101" s="53"/>
      <c r="H101" s="53"/>
    </row>
    <row r="102" spans="1:8" ht="21.75" customHeight="1">
      <c r="A102" s="48" t="s">
        <v>23</v>
      </c>
      <c r="B102" s="48" t="s">
        <v>3</v>
      </c>
      <c r="C102" s="49" t="s">
        <v>4</v>
      </c>
      <c r="D102" s="48" t="s">
        <v>19</v>
      </c>
      <c r="E102" s="50" t="s">
        <v>5</v>
      </c>
      <c r="F102" s="51" t="s">
        <v>6</v>
      </c>
      <c r="G102" s="49" t="s">
        <v>7</v>
      </c>
      <c r="H102" s="49" t="s">
        <v>8</v>
      </c>
    </row>
    <row r="103" spans="1:8" ht="117.75" customHeight="1">
      <c r="A103" s="54">
        <v>74</v>
      </c>
      <c r="B103" s="11" t="s">
        <v>48</v>
      </c>
      <c r="C103" s="24">
        <v>1</v>
      </c>
      <c r="D103" s="8" t="s">
        <v>24</v>
      </c>
      <c r="E103" s="44">
        <v>0.2</v>
      </c>
      <c r="F103" s="32">
        <v>797.25</v>
      </c>
      <c r="G103" s="25">
        <v>806.00199999999995</v>
      </c>
      <c r="H103" s="25">
        <f t="shared" ref="H103:H109" si="11">C103*G103</f>
        <v>806.00199999999995</v>
      </c>
    </row>
    <row r="104" spans="1:8">
      <c r="A104" s="6"/>
      <c r="B104" s="46" t="s">
        <v>172</v>
      </c>
      <c r="C104" s="14"/>
      <c r="D104" s="6"/>
      <c r="E104" s="14"/>
      <c r="F104" s="37"/>
      <c r="G104" s="53"/>
      <c r="H104" s="53"/>
    </row>
    <row r="105" spans="1:8" ht="21.75" customHeight="1">
      <c r="A105" s="48" t="s">
        <v>23</v>
      </c>
      <c r="B105" s="48" t="s">
        <v>3</v>
      </c>
      <c r="C105" s="49" t="s">
        <v>4</v>
      </c>
      <c r="D105" s="48" t="s">
        <v>19</v>
      </c>
      <c r="E105" s="50" t="s">
        <v>5</v>
      </c>
      <c r="F105" s="51" t="s">
        <v>6</v>
      </c>
      <c r="G105" s="49" t="s">
        <v>7</v>
      </c>
      <c r="H105" s="49" t="s">
        <v>8</v>
      </c>
    </row>
    <row r="106" spans="1:8" ht="177.75" customHeight="1">
      <c r="A106" s="22">
        <v>75</v>
      </c>
      <c r="B106" s="11" t="s">
        <v>197</v>
      </c>
      <c r="C106" s="24">
        <v>1</v>
      </c>
      <c r="D106" s="8" t="s">
        <v>24</v>
      </c>
      <c r="E106" s="44">
        <v>0.7</v>
      </c>
      <c r="F106" s="32">
        <v>20818.856499999998</v>
      </c>
      <c r="G106" s="25">
        <v>20849.488499999999</v>
      </c>
      <c r="H106" s="25">
        <f t="shared" si="11"/>
        <v>20849.488499999999</v>
      </c>
    </row>
    <row r="107" spans="1:8" ht="174.75" customHeight="1">
      <c r="A107" s="22">
        <v>76</v>
      </c>
      <c r="B107" s="11" t="s">
        <v>198</v>
      </c>
      <c r="C107" s="24">
        <v>1</v>
      </c>
      <c r="D107" s="8" t="s">
        <v>24</v>
      </c>
      <c r="E107" s="44">
        <v>0.7</v>
      </c>
      <c r="F107" s="32">
        <v>18174.103999999999</v>
      </c>
      <c r="G107" s="25">
        <v>18204.736000000001</v>
      </c>
      <c r="H107" s="25">
        <f t="shared" si="11"/>
        <v>18204.736000000001</v>
      </c>
    </row>
    <row r="108" spans="1:8" ht="65.25" customHeight="1">
      <c r="A108" s="45" t="s">
        <v>158</v>
      </c>
      <c r="B108" s="55" t="s">
        <v>205</v>
      </c>
      <c r="C108" s="24">
        <v>2</v>
      </c>
      <c r="D108" s="8" t="s">
        <v>24</v>
      </c>
      <c r="E108" s="24">
        <v>0.03</v>
      </c>
      <c r="F108" s="30">
        <v>282</v>
      </c>
      <c r="G108" s="25">
        <v>283.31279999999998</v>
      </c>
      <c r="H108" s="25">
        <f t="shared" ref="H108" si="12">C108*G108</f>
        <v>566.62559999999996</v>
      </c>
    </row>
    <row r="109" spans="1:8" ht="78" customHeight="1">
      <c r="A109" s="22">
        <v>78</v>
      </c>
      <c r="B109" s="11" t="s">
        <v>94</v>
      </c>
      <c r="C109" s="24">
        <v>4</v>
      </c>
      <c r="D109" s="8" t="s">
        <v>24</v>
      </c>
      <c r="E109" s="24"/>
      <c r="F109" s="32"/>
      <c r="G109" s="25">
        <v>228.75</v>
      </c>
      <c r="H109" s="25">
        <f t="shared" si="11"/>
        <v>915</v>
      </c>
    </row>
    <row r="110" spans="1:8" ht="75" customHeight="1">
      <c r="A110" s="22">
        <v>79</v>
      </c>
      <c r="B110" s="15" t="s">
        <v>199</v>
      </c>
      <c r="C110" s="8">
        <v>10</v>
      </c>
      <c r="D110" s="8" t="s">
        <v>24</v>
      </c>
      <c r="E110" s="24">
        <v>0.219</v>
      </c>
      <c r="F110" s="32">
        <v>89.550000000000011</v>
      </c>
      <c r="G110" s="25">
        <v>99.133440000000007</v>
      </c>
      <c r="H110" s="25">
        <f>C110*G110</f>
        <v>991.33440000000007</v>
      </c>
    </row>
    <row r="111" spans="1:8" ht="75" customHeight="1">
      <c r="A111" s="22">
        <v>80</v>
      </c>
      <c r="B111" s="15" t="s">
        <v>200</v>
      </c>
      <c r="C111" s="8">
        <v>2</v>
      </c>
      <c r="D111" s="8" t="s">
        <v>24</v>
      </c>
      <c r="E111" s="24">
        <v>0.219</v>
      </c>
      <c r="F111" s="32">
        <v>96.714000000000027</v>
      </c>
      <c r="G111" s="25">
        <v>106.29744000000002</v>
      </c>
      <c r="H111" s="25">
        <f t="shared" ref="H111" si="13">C111*G111</f>
        <v>212.59488000000005</v>
      </c>
    </row>
    <row r="112" spans="1:8" ht="12.75" customHeight="1">
      <c r="A112" s="6"/>
      <c r="B112" s="46" t="s">
        <v>172</v>
      </c>
      <c r="C112" s="14"/>
      <c r="D112" s="6"/>
      <c r="E112" s="14"/>
      <c r="F112" s="37"/>
      <c r="G112" s="53"/>
      <c r="H112" s="53"/>
    </row>
    <row r="113" spans="1:8" ht="19.5" customHeight="1">
      <c r="A113" s="48" t="s">
        <v>23</v>
      </c>
      <c r="B113" s="48" t="s">
        <v>3</v>
      </c>
      <c r="C113" s="49" t="s">
        <v>4</v>
      </c>
      <c r="D113" s="48" t="s">
        <v>19</v>
      </c>
      <c r="E113" s="50" t="s">
        <v>5</v>
      </c>
      <c r="F113" s="51" t="s">
        <v>6</v>
      </c>
      <c r="G113" s="49" t="s">
        <v>7</v>
      </c>
      <c r="H113" s="49" t="s">
        <v>8</v>
      </c>
    </row>
    <row r="114" spans="1:8" ht="75.75" customHeight="1">
      <c r="A114" s="22">
        <v>81</v>
      </c>
      <c r="B114" s="15" t="s">
        <v>201</v>
      </c>
      <c r="C114" s="8">
        <v>38</v>
      </c>
      <c r="D114" s="8" t="s">
        <v>24</v>
      </c>
      <c r="E114" s="24">
        <v>0.219</v>
      </c>
      <c r="F114" s="32">
        <v>73.349999999999994</v>
      </c>
      <c r="G114" s="25">
        <v>82.93343999999999</v>
      </c>
      <c r="H114" s="25">
        <f t="shared" ref="H114:H133" si="14">C114*G114</f>
        <v>3151.4707199999998</v>
      </c>
    </row>
    <row r="115" spans="1:8" ht="78.75" customHeight="1">
      <c r="A115" s="22">
        <v>82</v>
      </c>
      <c r="B115" s="15" t="s">
        <v>202</v>
      </c>
      <c r="C115" s="8">
        <v>3</v>
      </c>
      <c r="D115" s="8" t="s">
        <v>24</v>
      </c>
      <c r="E115" s="24">
        <v>0.219</v>
      </c>
      <c r="F115" s="32">
        <v>66.150000000000006</v>
      </c>
      <c r="G115" s="25">
        <v>75.733440000000002</v>
      </c>
      <c r="H115" s="25">
        <f t="shared" si="14"/>
        <v>227.20032</v>
      </c>
    </row>
    <row r="116" spans="1:8" ht="27.75" customHeight="1">
      <c r="A116" s="22">
        <v>83</v>
      </c>
      <c r="B116" s="15" t="s">
        <v>69</v>
      </c>
      <c r="C116" s="8">
        <v>4</v>
      </c>
      <c r="D116" s="8" t="s">
        <v>24</v>
      </c>
      <c r="E116" s="24">
        <v>0.251</v>
      </c>
      <c r="F116" s="32">
        <v>88.65</v>
      </c>
      <c r="G116" s="25">
        <v>99.633760000000009</v>
      </c>
      <c r="H116" s="25">
        <f t="shared" si="14"/>
        <v>398.53504000000004</v>
      </c>
    </row>
    <row r="117" spans="1:8" ht="27" customHeight="1">
      <c r="A117" s="22">
        <v>84</v>
      </c>
      <c r="B117" s="15" t="s">
        <v>70</v>
      </c>
      <c r="C117" s="8">
        <v>3</v>
      </c>
      <c r="D117" s="8" t="s">
        <v>24</v>
      </c>
      <c r="E117" s="24">
        <v>0.251</v>
      </c>
      <c r="F117" s="32">
        <v>110.69999999999999</v>
      </c>
      <c r="G117" s="25">
        <v>121.68375999999999</v>
      </c>
      <c r="H117" s="25">
        <f t="shared" si="14"/>
        <v>365.05127999999996</v>
      </c>
    </row>
    <row r="118" spans="1:8" ht="51" customHeight="1">
      <c r="A118" s="22">
        <v>85</v>
      </c>
      <c r="B118" s="15" t="s">
        <v>71</v>
      </c>
      <c r="C118" s="8">
        <v>8</v>
      </c>
      <c r="D118" s="8" t="s">
        <v>24</v>
      </c>
      <c r="E118" s="24">
        <v>0.219</v>
      </c>
      <c r="F118" s="32">
        <v>78.75</v>
      </c>
      <c r="G118" s="25">
        <v>88.333439999999996</v>
      </c>
      <c r="H118" s="25">
        <f>C118*G118</f>
        <v>706.66751999999997</v>
      </c>
    </row>
    <row r="119" spans="1:8" ht="51" customHeight="1">
      <c r="A119" s="22">
        <v>86</v>
      </c>
      <c r="B119" s="15" t="s">
        <v>72</v>
      </c>
      <c r="C119" s="8">
        <v>18</v>
      </c>
      <c r="D119" s="8" t="s">
        <v>24</v>
      </c>
      <c r="E119" s="24">
        <v>0.219</v>
      </c>
      <c r="F119" s="32">
        <v>47.25</v>
      </c>
      <c r="G119" s="25">
        <v>56.833439999999996</v>
      </c>
      <c r="H119" s="25">
        <f>C119*G119</f>
        <v>1023.0019199999999</v>
      </c>
    </row>
    <row r="120" spans="1:8" ht="66" customHeight="1">
      <c r="A120" s="22">
        <v>87</v>
      </c>
      <c r="B120" s="15" t="s">
        <v>74</v>
      </c>
      <c r="C120" s="8">
        <v>2</v>
      </c>
      <c r="D120" s="8" t="s">
        <v>24</v>
      </c>
      <c r="E120" s="24">
        <v>0.219</v>
      </c>
      <c r="F120" s="32">
        <v>20.700000000000003</v>
      </c>
      <c r="G120" s="25">
        <v>30.283440000000002</v>
      </c>
      <c r="H120" s="25">
        <f t="shared" si="14"/>
        <v>60.566880000000005</v>
      </c>
    </row>
    <row r="121" spans="1:8" ht="65.25" customHeight="1">
      <c r="A121" s="22">
        <v>88</v>
      </c>
      <c r="B121" s="15" t="s">
        <v>75</v>
      </c>
      <c r="C121" s="8">
        <v>1</v>
      </c>
      <c r="D121" s="8" t="s">
        <v>24</v>
      </c>
      <c r="E121" s="24">
        <v>0.219</v>
      </c>
      <c r="F121" s="32">
        <v>30.150000000000002</v>
      </c>
      <c r="G121" s="25">
        <v>39.733440000000002</v>
      </c>
      <c r="H121" s="25">
        <f t="shared" si="14"/>
        <v>39.733440000000002</v>
      </c>
    </row>
    <row r="122" spans="1:8" ht="65.25" customHeight="1">
      <c r="A122" s="22">
        <v>89</v>
      </c>
      <c r="B122" s="15" t="s">
        <v>76</v>
      </c>
      <c r="C122" s="8">
        <v>1</v>
      </c>
      <c r="D122" s="8" t="s">
        <v>24</v>
      </c>
      <c r="E122" s="24">
        <v>0.251</v>
      </c>
      <c r="F122" s="32">
        <v>31.950000000000003</v>
      </c>
      <c r="G122" s="25">
        <v>42.933760000000007</v>
      </c>
      <c r="H122" s="25">
        <f t="shared" si="14"/>
        <v>42.933760000000007</v>
      </c>
    </row>
    <row r="123" spans="1:8" ht="44.25" customHeight="1">
      <c r="A123" s="22">
        <v>90</v>
      </c>
      <c r="B123" s="15" t="s">
        <v>77</v>
      </c>
      <c r="C123" s="8">
        <f>3+3</f>
        <v>6</v>
      </c>
      <c r="D123" s="8" t="s">
        <v>24</v>
      </c>
      <c r="E123" s="24">
        <v>0.251</v>
      </c>
      <c r="F123" s="32">
        <v>42.75</v>
      </c>
      <c r="G123" s="25">
        <v>53.733760000000004</v>
      </c>
      <c r="H123" s="25">
        <f t="shared" si="14"/>
        <v>322.40255999999999</v>
      </c>
    </row>
    <row r="124" spans="1:8" ht="43.5" customHeight="1">
      <c r="A124" s="22">
        <v>91</v>
      </c>
      <c r="B124" s="15" t="s">
        <v>78</v>
      </c>
      <c r="C124" s="8">
        <f>6+7</f>
        <v>13</v>
      </c>
      <c r="D124" s="8" t="s">
        <v>24</v>
      </c>
      <c r="E124" s="24">
        <v>0.251</v>
      </c>
      <c r="F124" s="32">
        <v>33.75</v>
      </c>
      <c r="G124" s="25">
        <v>44.733760000000004</v>
      </c>
      <c r="H124" s="25">
        <f>C124*G124</f>
        <v>581.53888000000006</v>
      </c>
    </row>
    <row r="125" spans="1:8" ht="28.5" customHeight="1">
      <c r="A125" s="22">
        <v>92</v>
      </c>
      <c r="B125" s="15" t="s">
        <v>47</v>
      </c>
      <c r="C125" s="8">
        <v>2</v>
      </c>
      <c r="D125" s="8" t="s">
        <v>24</v>
      </c>
      <c r="E125" s="24">
        <v>0.251</v>
      </c>
      <c r="F125" s="32">
        <v>404.25</v>
      </c>
      <c r="G125" s="25">
        <v>415.23376000000002</v>
      </c>
      <c r="H125" s="25">
        <f>C125*G125</f>
        <v>830.46752000000004</v>
      </c>
    </row>
    <row r="126" spans="1:8" ht="15" customHeight="1">
      <c r="A126" s="22">
        <v>93</v>
      </c>
      <c r="B126" s="28" t="s">
        <v>49</v>
      </c>
      <c r="C126" s="8">
        <v>13</v>
      </c>
      <c r="D126" s="8" t="s">
        <v>24</v>
      </c>
      <c r="E126" s="24">
        <v>0.251</v>
      </c>
      <c r="F126" s="32">
        <v>16.5</v>
      </c>
      <c r="G126" s="25">
        <v>27.48376</v>
      </c>
      <c r="H126" s="25">
        <f>C126*G126</f>
        <v>357.28888000000001</v>
      </c>
    </row>
    <row r="127" spans="1:8" ht="12.75" customHeight="1">
      <c r="A127" s="6"/>
      <c r="B127" s="46" t="s">
        <v>172</v>
      </c>
      <c r="C127" s="14"/>
      <c r="D127" s="6"/>
      <c r="E127" s="14"/>
      <c r="F127" s="37"/>
      <c r="G127" s="53"/>
      <c r="H127" s="53"/>
    </row>
    <row r="128" spans="1:8" ht="19.5" customHeight="1">
      <c r="A128" s="48" t="s">
        <v>23</v>
      </c>
      <c r="B128" s="48" t="s">
        <v>3</v>
      </c>
      <c r="C128" s="49" t="s">
        <v>4</v>
      </c>
      <c r="D128" s="48" t="s">
        <v>19</v>
      </c>
      <c r="E128" s="50" t="s">
        <v>5</v>
      </c>
      <c r="F128" s="51" t="s">
        <v>6</v>
      </c>
      <c r="G128" s="49" t="s">
        <v>7</v>
      </c>
      <c r="H128" s="49" t="s">
        <v>8</v>
      </c>
    </row>
    <row r="129" spans="1:8" ht="53.25" customHeight="1">
      <c r="A129" s="22">
        <v>94</v>
      </c>
      <c r="B129" s="15" t="s">
        <v>73</v>
      </c>
      <c r="C129" s="8">
        <v>8</v>
      </c>
      <c r="D129" s="8" t="s">
        <v>24</v>
      </c>
      <c r="E129" s="24">
        <v>0.154</v>
      </c>
      <c r="F129" s="32">
        <v>432.75</v>
      </c>
      <c r="G129" s="25">
        <v>439.48903999999999</v>
      </c>
      <c r="H129" s="25">
        <f t="shared" si="14"/>
        <v>3515.9123199999999</v>
      </c>
    </row>
    <row r="130" spans="1:8" ht="80.25" customHeight="1">
      <c r="A130" s="22">
        <v>95</v>
      </c>
      <c r="B130" s="15" t="s">
        <v>79</v>
      </c>
      <c r="C130" s="8">
        <v>4</v>
      </c>
      <c r="D130" s="8" t="s">
        <v>24</v>
      </c>
      <c r="E130" s="24">
        <v>0.154</v>
      </c>
      <c r="F130" s="32">
        <v>243</v>
      </c>
      <c r="G130" s="25">
        <v>249.73903999999999</v>
      </c>
      <c r="H130" s="25">
        <f t="shared" si="14"/>
        <v>998.95615999999995</v>
      </c>
    </row>
    <row r="131" spans="1:8" ht="55.5" customHeight="1">
      <c r="A131" s="22">
        <v>96</v>
      </c>
      <c r="B131" s="15" t="s">
        <v>80</v>
      </c>
      <c r="C131" s="8">
        <v>1</v>
      </c>
      <c r="D131" s="8" t="s">
        <v>24</v>
      </c>
      <c r="E131" s="24">
        <v>0.17100000000000001</v>
      </c>
      <c r="F131" s="32">
        <v>120.75</v>
      </c>
      <c r="G131" s="25">
        <v>128.23295999999999</v>
      </c>
      <c r="H131" s="25">
        <f>C131*G131</f>
        <v>128.23295999999999</v>
      </c>
    </row>
    <row r="132" spans="1:8" ht="45.75" customHeight="1">
      <c r="A132" s="22">
        <v>97</v>
      </c>
      <c r="B132" s="15" t="s">
        <v>113</v>
      </c>
      <c r="C132" s="8">
        <v>1</v>
      </c>
      <c r="D132" s="8" t="s">
        <v>24</v>
      </c>
      <c r="E132" s="24">
        <v>0.17100000000000001</v>
      </c>
      <c r="F132" s="32">
        <v>112.5</v>
      </c>
      <c r="G132" s="25">
        <v>119.98296000000001</v>
      </c>
      <c r="H132" s="25">
        <f>C132*G132</f>
        <v>119.98296000000001</v>
      </c>
    </row>
    <row r="133" spans="1:8" ht="28.5" customHeight="1">
      <c r="A133" s="22">
        <v>98</v>
      </c>
      <c r="B133" s="15" t="s">
        <v>32</v>
      </c>
      <c r="C133" s="8">
        <f>8+7+1</f>
        <v>16</v>
      </c>
      <c r="D133" s="8" t="s">
        <v>24</v>
      </c>
      <c r="E133" s="24">
        <v>0.104</v>
      </c>
      <c r="F133" s="32">
        <v>36</v>
      </c>
      <c r="G133" s="25">
        <v>40.55104</v>
      </c>
      <c r="H133" s="25">
        <f t="shared" si="14"/>
        <v>648.81664000000001</v>
      </c>
    </row>
    <row r="134" spans="1:8" ht="66.75" customHeight="1">
      <c r="A134" s="22">
        <v>99</v>
      </c>
      <c r="B134" s="15" t="s">
        <v>103</v>
      </c>
      <c r="C134" s="8">
        <v>4</v>
      </c>
      <c r="D134" s="8" t="s">
        <v>24</v>
      </c>
      <c r="E134" s="24">
        <v>0.15</v>
      </c>
      <c r="F134" s="32">
        <v>281.70000000000005</v>
      </c>
      <c r="G134" s="25">
        <v>288.26400000000007</v>
      </c>
      <c r="H134" s="25">
        <f>C134*G134</f>
        <v>1153.0560000000003</v>
      </c>
    </row>
    <row r="135" spans="1:8" ht="31.5" customHeight="1">
      <c r="A135" s="22">
        <v>100</v>
      </c>
      <c r="B135" s="15" t="s">
        <v>46</v>
      </c>
      <c r="C135" s="8">
        <v>2</v>
      </c>
      <c r="D135" s="8" t="s">
        <v>24</v>
      </c>
      <c r="E135" s="24">
        <v>0.15</v>
      </c>
      <c r="F135" s="32">
        <v>109.94999999999999</v>
      </c>
      <c r="G135" s="25">
        <v>116.51399999999998</v>
      </c>
      <c r="H135" s="25">
        <f>C135*G135</f>
        <v>233.02799999999996</v>
      </c>
    </row>
    <row r="136" spans="1:8" ht="33.75" customHeight="1">
      <c r="A136" s="22">
        <v>101</v>
      </c>
      <c r="B136" s="15" t="s">
        <v>104</v>
      </c>
      <c r="C136" s="8">
        <v>1</v>
      </c>
      <c r="D136" s="8" t="s">
        <v>24</v>
      </c>
      <c r="E136" s="24">
        <v>0.1</v>
      </c>
      <c r="F136" s="32">
        <v>156.63749999999999</v>
      </c>
      <c r="G136" s="25">
        <v>161.01349999999999</v>
      </c>
      <c r="H136" s="25">
        <f>C136*G136</f>
        <v>161.01349999999999</v>
      </c>
    </row>
    <row r="137" spans="1:8" ht="135.75" customHeight="1">
      <c r="A137" s="22">
        <v>102</v>
      </c>
      <c r="B137" s="15" t="s">
        <v>160</v>
      </c>
      <c r="C137" s="26">
        <v>447.56</v>
      </c>
      <c r="D137" s="8" t="s">
        <v>2</v>
      </c>
      <c r="E137" s="24">
        <v>0.35</v>
      </c>
      <c r="F137" s="32">
        <v>17.009999999999998</v>
      </c>
      <c r="G137" s="25">
        <v>32.325999999999993</v>
      </c>
      <c r="H137" s="25">
        <f t="shared" ref="H137:H147" si="15">C137*G137</f>
        <v>14467.824559999997</v>
      </c>
    </row>
    <row r="138" spans="1:8" ht="125.25" customHeight="1">
      <c r="A138" s="22">
        <v>103</v>
      </c>
      <c r="B138" s="15" t="s">
        <v>105</v>
      </c>
      <c r="C138" s="26">
        <v>148.30000000000001</v>
      </c>
      <c r="D138" s="8" t="s">
        <v>2</v>
      </c>
      <c r="E138" s="24">
        <v>0.35</v>
      </c>
      <c r="F138" s="32">
        <v>40.064999999999998</v>
      </c>
      <c r="G138" s="25">
        <v>55.381</v>
      </c>
      <c r="H138" s="25">
        <f>C138*G138</f>
        <v>8213.0023000000001</v>
      </c>
    </row>
    <row r="139" spans="1:8" ht="12.75" customHeight="1">
      <c r="A139" s="6"/>
      <c r="B139" s="46" t="s">
        <v>172</v>
      </c>
      <c r="C139" s="14"/>
      <c r="D139" s="6"/>
      <c r="E139" s="14"/>
      <c r="F139" s="37"/>
      <c r="G139" s="53"/>
      <c r="H139" s="53"/>
    </row>
    <row r="140" spans="1:8" ht="19.5" customHeight="1">
      <c r="A140" s="48" t="s">
        <v>23</v>
      </c>
      <c r="B140" s="48" t="s">
        <v>3</v>
      </c>
      <c r="C140" s="49" t="s">
        <v>4</v>
      </c>
      <c r="D140" s="48" t="s">
        <v>19</v>
      </c>
      <c r="E140" s="50" t="s">
        <v>5</v>
      </c>
      <c r="F140" s="51" t="s">
        <v>6</v>
      </c>
      <c r="G140" s="49" t="s">
        <v>7</v>
      </c>
      <c r="H140" s="49" t="s">
        <v>8</v>
      </c>
    </row>
    <row r="141" spans="1:8" ht="79.5" customHeight="1">
      <c r="A141" s="22">
        <v>104</v>
      </c>
      <c r="B141" s="15" t="s">
        <v>107</v>
      </c>
      <c r="C141" s="26">
        <v>1.5</v>
      </c>
      <c r="D141" s="8" t="s">
        <v>1</v>
      </c>
      <c r="E141" s="24">
        <v>0.21</v>
      </c>
      <c r="F141" s="32">
        <v>7.8974999999999991</v>
      </c>
      <c r="G141" s="25">
        <v>17.0871</v>
      </c>
      <c r="H141" s="25">
        <f>C141*G141</f>
        <v>25.630649999999999</v>
      </c>
    </row>
    <row r="142" spans="1:8" ht="79.5" customHeight="1">
      <c r="A142" s="22">
        <v>105</v>
      </c>
      <c r="B142" s="15" t="s">
        <v>108</v>
      </c>
      <c r="C142" s="26">
        <f>20</f>
        <v>20</v>
      </c>
      <c r="D142" s="8" t="s">
        <v>1</v>
      </c>
      <c r="E142" s="24">
        <v>0.21</v>
      </c>
      <c r="F142" s="32">
        <v>9.27</v>
      </c>
      <c r="G142" s="25">
        <v>18.459599999999998</v>
      </c>
      <c r="H142" s="25">
        <f>C142*G142</f>
        <v>369.19199999999995</v>
      </c>
    </row>
    <row r="143" spans="1:8" ht="80.25" customHeight="1">
      <c r="A143" s="22">
        <v>106</v>
      </c>
      <c r="B143" s="15" t="s">
        <v>106</v>
      </c>
      <c r="C143" s="26">
        <v>8</v>
      </c>
      <c r="D143" s="8" t="s">
        <v>1</v>
      </c>
      <c r="E143" s="24">
        <v>0.22</v>
      </c>
      <c r="F143" s="32">
        <v>12.232500000000002</v>
      </c>
      <c r="G143" s="25">
        <v>21.859700000000004</v>
      </c>
      <c r="H143" s="25">
        <f>C143*G143</f>
        <v>174.87760000000003</v>
      </c>
    </row>
    <row r="144" spans="1:8" ht="79.5" customHeight="1">
      <c r="A144" s="22">
        <v>107</v>
      </c>
      <c r="B144" s="15" t="s">
        <v>109</v>
      </c>
      <c r="C144" s="26">
        <v>1.5</v>
      </c>
      <c r="D144" s="8" t="s">
        <v>1</v>
      </c>
      <c r="E144" s="24">
        <v>0.22</v>
      </c>
      <c r="F144" s="32">
        <v>14.295000000000002</v>
      </c>
      <c r="G144" s="25">
        <v>23.922200000000004</v>
      </c>
      <c r="H144" s="25">
        <f>C144*G144</f>
        <v>35.883300000000006</v>
      </c>
    </row>
    <row r="145" spans="1:8" ht="102.75" customHeight="1">
      <c r="A145" s="22">
        <v>108</v>
      </c>
      <c r="B145" s="15" t="s">
        <v>110</v>
      </c>
      <c r="C145" s="26">
        <v>9.3000000000000007</v>
      </c>
      <c r="D145" s="8" t="s">
        <v>2</v>
      </c>
      <c r="E145" s="24">
        <v>0.1</v>
      </c>
      <c r="F145" s="32">
        <v>4.7475000000000005</v>
      </c>
      <c r="G145" s="25">
        <v>9.1234999999999999</v>
      </c>
      <c r="H145" s="25">
        <f t="shared" si="15"/>
        <v>84.848550000000003</v>
      </c>
    </row>
    <row r="146" spans="1:8" ht="51" customHeight="1">
      <c r="A146" s="22">
        <v>109</v>
      </c>
      <c r="B146" s="11" t="s">
        <v>67</v>
      </c>
      <c r="C146" s="8">
        <v>24</v>
      </c>
      <c r="D146" s="8" t="s">
        <v>1</v>
      </c>
      <c r="E146" s="24">
        <v>0.05</v>
      </c>
      <c r="F146" s="32">
        <v>2.7600000000000002</v>
      </c>
      <c r="G146" s="25">
        <v>4.9480000000000004</v>
      </c>
      <c r="H146" s="25">
        <f t="shared" si="15"/>
        <v>118.75200000000001</v>
      </c>
    </row>
    <row r="147" spans="1:8" ht="52.5" customHeight="1">
      <c r="A147" s="22">
        <v>110</v>
      </c>
      <c r="B147" s="15" t="s">
        <v>167</v>
      </c>
      <c r="C147" s="26">
        <v>1</v>
      </c>
      <c r="D147" s="8" t="s">
        <v>24</v>
      </c>
      <c r="E147" s="24"/>
      <c r="F147" s="32"/>
      <c r="G147" s="25">
        <v>2547</v>
      </c>
      <c r="H147" s="25">
        <f t="shared" si="15"/>
        <v>2547</v>
      </c>
    </row>
    <row r="148" spans="1:8" ht="75.75" customHeight="1">
      <c r="A148" s="22">
        <v>111</v>
      </c>
      <c r="B148" s="11" t="s">
        <v>173</v>
      </c>
      <c r="C148" s="8">
        <v>14</v>
      </c>
      <c r="D148" s="8" t="s">
        <v>1</v>
      </c>
      <c r="E148" s="24">
        <v>7.1999999999999995E-2</v>
      </c>
      <c r="F148" s="32">
        <v>6.2999999999999989</v>
      </c>
      <c r="G148" s="25">
        <v>9.4507199999999987</v>
      </c>
      <c r="H148" s="25">
        <f>C148*G148</f>
        <v>132.31007999999997</v>
      </c>
    </row>
    <row r="149" spans="1:8" ht="89.25" customHeight="1">
      <c r="A149" s="22">
        <v>112</v>
      </c>
      <c r="B149" s="11" t="s">
        <v>176</v>
      </c>
      <c r="C149" s="8">
        <v>20</v>
      </c>
      <c r="D149" s="8" t="s">
        <v>1</v>
      </c>
      <c r="E149" s="24">
        <v>7.1999999999999995E-2</v>
      </c>
      <c r="F149" s="32">
        <v>7.5749999999999984</v>
      </c>
      <c r="G149" s="25">
        <v>10.725719999999999</v>
      </c>
      <c r="H149" s="25">
        <f>C149*G149</f>
        <v>214.51439999999997</v>
      </c>
    </row>
    <row r="150" spans="1:8">
      <c r="C150" s="9"/>
      <c r="E150" s="9"/>
      <c r="F150" s="39"/>
      <c r="G150" s="9"/>
      <c r="H150" s="13"/>
    </row>
    <row r="151" spans="1:8">
      <c r="B151" s="1" t="s">
        <v>177</v>
      </c>
      <c r="C151" s="2"/>
      <c r="E151" s="2"/>
      <c r="F151" s="40"/>
      <c r="G151" s="2"/>
      <c r="H151" s="4">
        <f>SUM(H103:H149)</f>
        <v>83995.474080000015</v>
      </c>
    </row>
    <row r="152" spans="1:8">
      <c r="A152" s="6"/>
      <c r="B152" s="46" t="s">
        <v>179</v>
      </c>
      <c r="C152" s="14"/>
      <c r="D152" s="6"/>
      <c r="E152" s="14"/>
      <c r="F152" s="37"/>
      <c r="G152" s="53"/>
      <c r="H152" s="53"/>
    </row>
    <row r="153" spans="1:8" ht="20.25" customHeight="1">
      <c r="A153" s="48" t="s">
        <v>23</v>
      </c>
      <c r="B153" s="48" t="s">
        <v>3</v>
      </c>
      <c r="C153" s="49" t="s">
        <v>4</v>
      </c>
      <c r="D153" s="48" t="s">
        <v>19</v>
      </c>
      <c r="E153" s="50" t="s">
        <v>5</v>
      </c>
      <c r="F153" s="51" t="s">
        <v>6</v>
      </c>
      <c r="G153" s="49" t="s">
        <v>7</v>
      </c>
      <c r="H153" s="49" t="s">
        <v>8</v>
      </c>
    </row>
    <row r="154" spans="1:8" ht="89.25" customHeight="1">
      <c r="A154" s="23" t="s">
        <v>185</v>
      </c>
      <c r="B154" s="11" t="s">
        <v>114</v>
      </c>
      <c r="C154" s="24">
        <v>1</v>
      </c>
      <c r="D154" s="8" t="s">
        <v>24</v>
      </c>
      <c r="E154" s="24"/>
      <c r="F154" s="30"/>
      <c r="G154" s="25">
        <v>25013.1</v>
      </c>
      <c r="H154" s="25">
        <f t="shared" ref="H154" si="16">C154*G154</f>
        <v>25013.1</v>
      </c>
    </row>
    <row r="155" spans="1:8" ht="9" customHeight="1">
      <c r="B155" s="12"/>
      <c r="C155" s="8"/>
      <c r="E155" s="8"/>
      <c r="F155" s="38"/>
      <c r="G155" s="8"/>
      <c r="H155" s="8"/>
    </row>
    <row r="156" spans="1:8">
      <c r="C156" s="9"/>
      <c r="E156" s="9"/>
      <c r="F156" s="39"/>
      <c r="G156" s="9"/>
      <c r="H156" s="13"/>
    </row>
    <row r="157" spans="1:8">
      <c r="B157" s="1" t="s">
        <v>178</v>
      </c>
      <c r="C157" s="2"/>
      <c r="E157" s="2"/>
      <c r="F157" s="40"/>
      <c r="G157" s="2"/>
      <c r="H157" s="4">
        <f>H154</f>
        <v>25013.1</v>
      </c>
    </row>
    <row r="158" spans="1:8">
      <c r="B158" s="1"/>
      <c r="C158" s="2"/>
      <c r="E158" s="2"/>
      <c r="F158" s="40"/>
      <c r="G158" s="2"/>
      <c r="H158" s="4"/>
    </row>
    <row r="159" spans="1:8">
      <c r="C159" s="9"/>
      <c r="E159" s="9"/>
      <c r="F159" s="39"/>
      <c r="G159" s="9"/>
      <c r="H159" s="9"/>
    </row>
    <row r="160" spans="1:8">
      <c r="A160" s="6"/>
      <c r="B160" s="46" t="s">
        <v>97</v>
      </c>
      <c r="C160" s="14"/>
      <c r="D160" s="6"/>
      <c r="E160" s="14"/>
      <c r="F160" s="41"/>
      <c r="G160" s="53"/>
      <c r="H160" s="53"/>
    </row>
    <row r="161" spans="2:8">
      <c r="C161" s="9"/>
      <c r="E161" s="9"/>
      <c r="F161" s="39"/>
      <c r="G161" s="9"/>
      <c r="H161" s="9"/>
    </row>
    <row r="162" spans="2:8">
      <c r="B162" s="1" t="s">
        <v>174</v>
      </c>
      <c r="C162" s="9"/>
      <c r="E162" s="9"/>
      <c r="F162" s="39"/>
      <c r="G162" s="9"/>
      <c r="H162" s="3">
        <f>H24+H63+H99+H151+H157</f>
        <v>254153.57574557309</v>
      </c>
    </row>
    <row r="164" spans="2:8">
      <c r="G164" s="17" t="s">
        <v>14</v>
      </c>
      <c r="H164" s="16">
        <f>H162</f>
        <v>254153.57574557309</v>
      </c>
    </row>
    <row r="165" spans="2:8">
      <c r="G165" s="17" t="s">
        <v>16</v>
      </c>
      <c r="H165" s="16">
        <f>$H$164*13%</f>
        <v>33039.9648469245</v>
      </c>
    </row>
    <row r="166" spans="2:8">
      <c r="G166" s="17" t="s">
        <v>13</v>
      </c>
      <c r="H166" s="16">
        <f>$H$164*6%</f>
        <v>15249.214544734385</v>
      </c>
    </row>
    <row r="167" spans="2:8">
      <c r="G167" s="19" t="s">
        <v>12</v>
      </c>
      <c r="H167" s="18">
        <f>SUM(H164:H166)</f>
        <v>302442.75513723196</v>
      </c>
    </row>
    <row r="168" spans="2:8">
      <c r="G168" s="17" t="s">
        <v>11</v>
      </c>
      <c r="H168" s="16">
        <f>H167*0.21</f>
        <v>63512.978578818707</v>
      </c>
    </row>
    <row r="169" spans="2:8" ht="13.5">
      <c r="G169" s="20" t="s">
        <v>15</v>
      </c>
      <c r="H169" s="21">
        <f>H167+H168</f>
        <v>365955.73371605069</v>
      </c>
    </row>
    <row r="174" spans="2:8">
      <c r="B174" s="5" t="s">
        <v>60</v>
      </c>
    </row>
    <row r="175" spans="2:8" ht="12.75" customHeight="1">
      <c r="B175" s="56" t="s">
        <v>112</v>
      </c>
      <c r="C175" s="56"/>
      <c r="D175" s="56"/>
      <c r="E175" s="56"/>
      <c r="F175" s="56"/>
      <c r="G175" s="56"/>
      <c r="H175" s="56"/>
    </row>
    <row r="176" spans="2:8">
      <c r="B176" s="56"/>
      <c r="C176" s="56"/>
      <c r="D176" s="56"/>
      <c r="E176" s="56"/>
      <c r="F176" s="56"/>
      <c r="G176" s="56"/>
      <c r="H176" s="56"/>
    </row>
    <row r="177" spans="2:8" ht="12.75" customHeight="1">
      <c r="B177" s="56" t="s">
        <v>96</v>
      </c>
      <c r="C177" s="56"/>
      <c r="D177" s="56"/>
      <c r="E177" s="56"/>
      <c r="F177" s="56"/>
      <c r="G177" s="56"/>
      <c r="H177" s="56"/>
    </row>
    <row r="178" spans="2:8">
      <c r="B178" s="56"/>
      <c r="C178" s="56"/>
      <c r="D178" s="56"/>
      <c r="E178" s="56"/>
      <c r="F178" s="56"/>
      <c r="G178" s="56"/>
      <c r="H178" s="56"/>
    </row>
    <row r="179" spans="2:8">
      <c r="B179" s="5" t="s">
        <v>61</v>
      </c>
    </row>
  </sheetData>
  <mergeCells count="2">
    <mergeCell ref="B175:H176"/>
    <mergeCell ref="B177:H178"/>
  </mergeCells>
  <phoneticPr fontId="5" type="noConversion"/>
  <pageMargins left="0.78740157480314965" right="0.47244094488188981" top="0.47244094488188981" bottom="0.98425196850393704" header="0" footer="0"/>
  <pageSetup paperSize="9" fitToHeight="0" orientation="portrait" horizontalDpi="300" verticalDpi="300" r:id="rId1"/>
  <headerFooter>
    <oddFooter>&amp;C&amp;P</oddFooter>
  </headerFooter>
  <rowBreaks count="11" manualBreakCount="11">
    <brk id="10" max="16383" man="1"/>
    <brk id="19" max="16383" man="1"/>
    <brk id="39" max="16383" man="1"/>
    <brk id="51" max="16383" man="1"/>
    <brk id="59" max="16383" man="1"/>
    <brk id="79" max="16383" man="1"/>
    <brk id="91" max="16383" man="1"/>
    <brk id="103" max="16383" man="1"/>
    <brk id="111" max="16383" man="1"/>
    <brk id="126" max="16383" man="1"/>
    <brk id="1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Climatizació-Ventilació</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Presupuesto y medición</dc:title>
  <dc:creator>Nuria-Carlos</dc:creator>
  <cp:lastModifiedBy>HP</cp:lastModifiedBy>
  <cp:lastPrinted>2024-10-30T19:22:50Z</cp:lastPrinted>
  <dcterms:created xsi:type="dcterms:W3CDTF">2010-01-09T15:54:56Z</dcterms:created>
  <dcterms:modified xsi:type="dcterms:W3CDTF">2025-08-27T18:59:50Z</dcterms:modified>
</cp:coreProperties>
</file>