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gccat.sharepoint.com/sites/ContractaciAJ/Shared Documents/General/LICITACIONS/2025/01_LICITACIONS/CONTR-2025-143/FASE INICIAL/OCEI/"/>
    </mc:Choice>
  </mc:AlternateContent>
  <xr:revisionPtr revIDLastSave="11" documentId="8_{F500E46C-30D4-49AE-B825-EBC5A828840F}" xr6:coauthVersionLast="47" xr6:coauthVersionMax="47" xr10:uidLastSave="{0E0734EF-EDCB-468D-9107-C26D28DD969C}"/>
  <bookViews>
    <workbookView xWindow="40920" yWindow="-120" windowWidth="29040" windowHeight="15840" xr2:uid="{23B3B575-57A1-4890-B988-8689E2D3621B}"/>
  </bookViews>
  <sheets>
    <sheet name="Annex 2 PCAP-Oferta econ" sheetId="2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F20" i="2"/>
  <c r="G36" i="2"/>
  <c r="G35" i="2"/>
  <c r="G38" i="2"/>
  <c r="G40" i="2" s="1"/>
  <c r="G24" i="2"/>
  <c r="G23" i="2"/>
  <c r="G22" i="2"/>
  <c r="G21" i="2"/>
  <c r="G39" i="2" l="1"/>
  <c r="G41" i="2" s="1"/>
  <c r="G25" i="2" l="1"/>
  <c r="G26" i="2" s="1"/>
  <c r="G27" i="2" l="1"/>
  <c r="G28" i="2" s="1"/>
  <c r="G29" i="2" s="1"/>
  <c r="G30" i="2" s="1"/>
</calcChain>
</file>

<file path=xl/sharedStrings.xml><?xml version="1.0" encoding="utf-8"?>
<sst xmlns="http://schemas.openxmlformats.org/spreadsheetml/2006/main" count="28" uniqueCount="28">
  <si>
    <t>EMPRESA LICITADORA:</t>
  </si>
  <si>
    <t>21% IVA</t>
  </si>
  <si>
    <t>Total (amb IVA)</t>
  </si>
  <si>
    <t>Total (abans d’IVA)</t>
  </si>
  <si>
    <t>Oferta en concepte del preu corresponent al pressupost de licitació</t>
  </si>
  <si>
    <t>Capítol i concepte</t>
  </si>
  <si>
    <t>01.01.01 Demolicions, moviment de terres</t>
  </si>
  <si>
    <t>01.01.02 Aixecament i reposició de via</t>
  </si>
  <si>
    <t>01.01.03 Estructures</t>
  </si>
  <si>
    <t>01.01.06 Obres auxiliars</t>
  </si>
  <si>
    <t>01.02.01 Partides alçades abonament íntegre</t>
  </si>
  <si>
    <t>01.02.02 Partides alçades a justificar</t>
  </si>
  <si>
    <t>* 01.02.02.1 XIA0070 Partida alçada a justificar per descoberta d'elements ocults sobre instal·lacions i serveis afectats no visibles en fase de projecte.</t>
  </si>
  <si>
    <t>* 01.02.02.2 XPA100SS Partida alçada a justificar per a la seguretat i salut de l'obra.</t>
  </si>
  <si>
    <t>* 01.02.02.3 070202 Partida alçada a justificar de gestió de residus (no contemplats en les partides corresponents)</t>
  </si>
  <si>
    <t>* 01.02.02.4 X0000101 Partida alçada a justificar per elements ocults no detectats durant la fase de redacció del projecte</t>
  </si>
  <si>
    <t>Total PEM</t>
  </si>
  <si>
    <t>Preu màxim PEM</t>
  </si>
  <si>
    <t>Oferta TOTAL PEM (oferta en 2 decimals)</t>
  </si>
  <si>
    <t>Despeses generals (13%)</t>
  </si>
  <si>
    <t>Benefici industrial (6%)</t>
  </si>
  <si>
    <t>(*) Les partides alçades a justificar, no admeten baixa i per tant cal fer oferta per elles al preu  indicat al model d’oferta d’aquest plec. En cas contrari l’oferta quedarà exclosa, a excepció que l’oferta global no es modifiqui, un cop realitzada la homogeneïtzació.</t>
  </si>
  <si>
    <t>Subtotal OFERTA PEM partides que admeten baixa</t>
  </si>
  <si>
    <t>Subtotal OFERTA PEM partides que NO admeten baixa</t>
  </si>
  <si>
    <t>Subtotal OFERTA (abans d'IVA) partides que admeten baixa</t>
  </si>
  <si>
    <t>Subtotal OFERTA  (abans d'IVA) partides que NO admeten baixa</t>
  </si>
  <si>
    <t>Subtotal PRESSUPOST PEM partides que admeten baixa</t>
  </si>
  <si>
    <t>Subtotal PRESSUPOST PEM partides que NO admeten baixa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</si>
</sst>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rgb="FFFF0000"/>
      <name val="Aptos Narrow"/>
      <family val="2"/>
      <scheme val="minor"/>
    </font>
    <font>
      <i/>
      <sz val="10"/>
      <color rgb="FF000000"/>
      <name val="Arial"/>
      <family val="2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8" fontId="9" fillId="4" borderId="1" xfId="1" applyNumberFormat="1" applyFont="1" applyFill="1" applyBorder="1" applyAlignment="1" applyProtection="1">
      <alignment vertical="center" wrapText="1"/>
    </xf>
    <xf numFmtId="8" fontId="5" fillId="0" borderId="20" xfId="0" applyNumberFormat="1" applyFont="1" applyBorder="1" applyAlignment="1" applyProtection="1">
      <alignment horizontal="right" vertical="center" wrapText="1"/>
      <protection locked="0"/>
    </xf>
    <xf numFmtId="8" fontId="5" fillId="0" borderId="1" xfId="0" applyNumberFormat="1" applyFont="1" applyBorder="1" applyAlignment="1" applyProtection="1">
      <alignment horizontal="right" vertical="center" wrapText="1"/>
      <protection locked="0"/>
    </xf>
    <xf numFmtId="8" fontId="5" fillId="0" borderId="21" xfId="1" applyNumberFormat="1" applyFont="1" applyFill="1" applyBorder="1" applyAlignment="1" applyProtection="1">
      <alignment horizontal="right" vertical="center" wrapText="1"/>
    </xf>
    <xf numFmtId="44" fontId="8" fillId="0" borderId="25" xfId="1" applyFont="1" applyFill="1" applyBorder="1" applyAlignment="1" applyProtection="1">
      <alignment horizontal="right" vertical="center" wrapText="1"/>
    </xf>
    <xf numFmtId="44" fontId="8" fillId="0" borderId="17" xfId="1" applyFont="1" applyFill="1" applyBorder="1" applyAlignment="1" applyProtection="1">
      <alignment horizontal="right" vertical="center" wrapText="1"/>
    </xf>
    <xf numFmtId="44" fontId="8" fillId="0" borderId="0" xfId="1" applyFont="1" applyFill="1" applyBorder="1" applyAlignment="1" applyProtection="1">
      <alignment horizontal="right" vertical="center" wrapText="1"/>
    </xf>
    <xf numFmtId="44" fontId="8" fillId="0" borderId="3" xfId="1" applyFont="1" applyFill="1" applyBorder="1" applyAlignment="1" applyProtection="1">
      <alignment horizontal="center" vertical="center" wrapText="1"/>
    </xf>
    <xf numFmtId="44" fontId="8" fillId="0" borderId="17" xfId="1" applyFont="1" applyFill="1" applyBorder="1" applyAlignment="1" applyProtection="1">
      <alignment horizontal="center" vertical="center" wrapText="1"/>
    </xf>
    <xf numFmtId="44" fontId="8" fillId="0" borderId="0" xfId="1" applyFont="1" applyFill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left" vertical="center" wrapText="1"/>
    </xf>
    <xf numFmtId="0" fontId="4" fillId="4" borderId="6" xfId="0" applyFont="1" applyFill="1" applyBorder="1" applyAlignment="1" applyProtection="1">
      <alignment horizontal="left" vertical="center" wrapText="1"/>
    </xf>
    <xf numFmtId="0" fontId="4" fillId="4" borderId="7" xfId="0" applyFont="1" applyFill="1" applyBorder="1" applyAlignment="1" applyProtection="1">
      <alignment horizontal="left" vertical="center" wrapText="1"/>
    </xf>
    <xf numFmtId="8" fontId="5" fillId="0" borderId="1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0" fontId="3" fillId="0" borderId="14" xfId="0" applyFont="1" applyBorder="1" applyAlignment="1" applyProtection="1">
      <alignment horizontal="right" vertical="center" wrapText="1"/>
    </xf>
    <xf numFmtId="0" fontId="3" fillId="0" borderId="6" xfId="0" applyFont="1" applyBorder="1" applyAlignment="1" applyProtection="1">
      <alignment horizontal="right" vertical="center" wrapText="1"/>
    </xf>
    <xf numFmtId="0" fontId="3" fillId="0" borderId="7" xfId="0" applyFont="1" applyBorder="1" applyAlignment="1" applyProtection="1">
      <alignment horizontal="right" vertical="center" wrapText="1"/>
    </xf>
    <xf numFmtId="8" fontId="3" fillId="0" borderId="3" xfId="0" applyNumberFormat="1" applyFont="1" applyBorder="1" applyAlignment="1" applyProtection="1">
      <alignment horizontal="right" vertical="center" wrapText="1"/>
    </xf>
    <xf numFmtId="0" fontId="7" fillId="0" borderId="0" xfId="0" applyFont="1" applyProtection="1"/>
    <xf numFmtId="0" fontId="8" fillId="0" borderId="14" xfId="0" applyFont="1" applyBorder="1" applyAlignment="1" applyProtection="1">
      <alignment horizontal="right" vertical="center" wrapText="1"/>
    </xf>
    <xf numFmtId="0" fontId="8" fillId="0" borderId="6" xfId="0" applyFont="1" applyBorder="1" applyAlignment="1" applyProtection="1">
      <alignment horizontal="right" vertical="center" wrapText="1"/>
    </xf>
    <xf numFmtId="0" fontId="8" fillId="0" borderId="7" xfId="0" applyFont="1" applyBorder="1" applyAlignment="1" applyProtection="1">
      <alignment horizontal="right" vertical="center" wrapText="1"/>
    </xf>
    <xf numFmtId="44" fontId="0" fillId="0" borderId="0" xfId="0" applyNumberFormat="1" applyProtection="1"/>
    <xf numFmtId="0" fontId="3" fillId="3" borderId="14" xfId="0" applyFont="1" applyFill="1" applyBorder="1" applyAlignment="1" applyProtection="1">
      <alignment horizontal="right" vertical="center" wrapText="1"/>
    </xf>
    <xf numFmtId="0" fontId="3" fillId="3" borderId="6" xfId="0" applyFont="1" applyFill="1" applyBorder="1" applyAlignment="1" applyProtection="1">
      <alignment horizontal="right" vertical="center" wrapText="1"/>
    </xf>
    <xf numFmtId="0" fontId="3" fillId="3" borderId="7" xfId="0" applyFont="1" applyFill="1" applyBorder="1" applyAlignment="1" applyProtection="1">
      <alignment horizontal="right" vertical="center" wrapText="1"/>
    </xf>
    <xf numFmtId="8" fontId="4" fillId="3" borderId="3" xfId="0" applyNumberFormat="1" applyFont="1" applyFill="1" applyBorder="1" applyAlignment="1" applyProtection="1">
      <alignment horizontal="right" vertical="center" wrapText="1"/>
    </xf>
    <xf numFmtId="0" fontId="8" fillId="3" borderId="14" xfId="0" applyFont="1" applyFill="1" applyBorder="1" applyAlignment="1" applyProtection="1">
      <alignment horizontal="right" vertical="center" wrapText="1"/>
    </xf>
    <xf numFmtId="0" fontId="8" fillId="3" borderId="6" xfId="0" applyFont="1" applyFill="1" applyBorder="1" applyAlignment="1" applyProtection="1">
      <alignment horizontal="right" vertical="center" wrapText="1"/>
    </xf>
    <xf numFmtId="0" fontId="8" fillId="3" borderId="7" xfId="0" applyFont="1" applyFill="1" applyBorder="1" applyAlignment="1" applyProtection="1">
      <alignment horizontal="right" vertical="center" wrapText="1"/>
    </xf>
    <xf numFmtId="8" fontId="8" fillId="3" borderId="3" xfId="0" applyNumberFormat="1" applyFont="1" applyFill="1" applyBorder="1" applyAlignment="1" applyProtection="1">
      <alignment horizontal="right" vertical="center" wrapText="1"/>
    </xf>
    <xf numFmtId="0" fontId="3" fillId="3" borderId="22" xfId="0" applyFont="1" applyFill="1" applyBorder="1" applyAlignment="1" applyProtection="1">
      <alignment horizontal="right" vertical="center" wrapText="1"/>
    </xf>
    <xf numFmtId="0" fontId="3" fillId="3" borderId="23" xfId="0" applyFont="1" applyFill="1" applyBorder="1" applyAlignment="1" applyProtection="1">
      <alignment horizontal="right" vertical="center" wrapText="1"/>
    </xf>
    <xf numFmtId="0" fontId="3" fillId="3" borderId="24" xfId="0" applyFont="1" applyFill="1" applyBorder="1" applyAlignment="1" applyProtection="1">
      <alignment horizontal="right" vertical="center" wrapText="1"/>
    </xf>
    <xf numFmtId="8" fontId="3" fillId="3" borderId="4" xfId="0" applyNumberFormat="1" applyFont="1" applyFill="1" applyBorder="1" applyAlignment="1" applyProtection="1">
      <alignment horizontal="right" vertical="center" wrapText="1"/>
    </xf>
    <xf numFmtId="0" fontId="0" fillId="0" borderId="18" xfId="0" applyBorder="1" applyAlignment="1" applyProtection="1">
      <alignment horizontal="left" wrapText="1"/>
    </xf>
    <xf numFmtId="0" fontId="0" fillId="0" borderId="15" xfId="0" applyBorder="1" applyAlignment="1" applyProtection="1">
      <alignment horizontal="left" wrapText="1"/>
    </xf>
    <xf numFmtId="0" fontId="0" fillId="0" borderId="16" xfId="0" applyBorder="1" applyAlignment="1" applyProtection="1">
      <alignment horizontal="left" wrapText="1"/>
    </xf>
    <xf numFmtId="0" fontId="0" fillId="0" borderId="26" xfId="0" applyBorder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0" fontId="0" fillId="0" borderId="12" xfId="0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right" vertical="center" wrapText="1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horizontal="left" wrapText="1"/>
    </xf>
    <xf numFmtId="8" fontId="8" fillId="4" borderId="1" xfId="0" applyNumberFormat="1" applyFont="1" applyFill="1" applyBorder="1" applyAlignment="1" applyProtection="1">
      <alignment horizontal="right" vertical="center" wrapText="1"/>
    </xf>
    <xf numFmtId="8" fontId="0" fillId="0" borderId="0" xfId="0" applyNumberFormat="1" applyProtection="1"/>
    <xf numFmtId="0" fontId="4" fillId="0" borderId="13" xfId="0" applyFont="1" applyBorder="1" applyAlignment="1" applyProtection="1">
      <alignment horizontal="left" vertical="center" wrapText="1"/>
    </xf>
    <xf numFmtId="0" fontId="4" fillId="0" borderId="9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left" vertical="center" wrapText="1"/>
    </xf>
    <xf numFmtId="8" fontId="5" fillId="0" borderId="20" xfId="0" applyNumberFormat="1" applyFont="1" applyBorder="1" applyAlignment="1" applyProtection="1">
      <alignment horizontal="right" vertical="center" wrapText="1"/>
    </xf>
    <xf numFmtId="0" fontId="4" fillId="0" borderId="14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19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right" vertical="center" wrapText="1"/>
    </xf>
    <xf numFmtId="0" fontId="4" fillId="0" borderId="6" xfId="0" applyFont="1" applyBorder="1" applyAlignment="1" applyProtection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2</xdr:col>
      <xdr:colOff>543791</xdr:colOff>
      <xdr:row>6</xdr:row>
      <xdr:rowOff>76319</xdr:rowOff>
    </xdr:to>
    <xdr:pic>
      <xdr:nvPicPr>
        <xdr:cNvPr id="2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2689A27F-9F3B-4FBF-9B83-A954F0520B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43840"/>
          <a:ext cx="1374371" cy="9754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253283</xdr:colOff>
      <xdr:row>1</xdr:row>
      <xdr:rowOff>80963</xdr:rowOff>
    </xdr:from>
    <xdr:to>
      <xdr:col>7</xdr:col>
      <xdr:colOff>484914</xdr:colOff>
      <xdr:row>6</xdr:row>
      <xdr:rowOff>88583</xdr:rowOff>
    </xdr:to>
    <xdr:sp macro="" textlink="">
      <xdr:nvSpPr>
        <xdr:cNvPr id="3" name="QuadreDeText 3">
          <a:extLst>
            <a:ext uri="{FF2B5EF4-FFF2-40B4-BE49-F238E27FC236}">
              <a16:creationId xmlns:a16="http://schemas.microsoft.com/office/drawing/2014/main" id="{62450B9C-6A5D-4468-BFE9-84CB5827AE52}"/>
            </a:ext>
          </a:extLst>
        </xdr:cNvPr>
        <xdr:cNvSpPr txBox="1"/>
      </xdr:nvSpPr>
      <xdr:spPr>
        <a:xfrm>
          <a:off x="2024933" y="271463"/>
          <a:ext cx="5460856" cy="960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 b="1"/>
        </a:p>
        <a:p>
          <a:r>
            <a:rPr lang="ca-ES" sz="1100" b="1"/>
            <a:t>CONTR/2025/143 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Obres de millora estructural de la plataforma de via al voltant del PK 29+550, a Gerb, a la línia Lleida - La Pobla de Segur de Ferrocarrils de la Generalitat de Catalunya</a:t>
          </a:r>
          <a:endParaRPr lang="ca-ES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9E1FA-F19D-4784-B510-55888AB6F3F6}">
  <dimension ref="A9:J42"/>
  <sheetViews>
    <sheetView tabSelected="1" zoomScale="115" zoomScaleNormal="115" workbookViewId="0">
      <selection activeCell="G16" sqref="G16"/>
    </sheetView>
  </sheetViews>
  <sheetFormatPr baseColWidth="10" defaultColWidth="8.86328125" defaultRowHeight="14.25" x14ac:dyDescent="0.45"/>
  <cols>
    <col min="1" max="4" width="8.86328125" style="18"/>
    <col min="5" max="5" width="38.265625" style="18" customWidth="1"/>
    <col min="6" max="6" width="14.3984375" style="18" customWidth="1"/>
    <col min="7" max="7" width="16.86328125" style="18" customWidth="1"/>
    <col min="8" max="8" width="14.1328125" style="18" bestFit="1" customWidth="1"/>
    <col min="9" max="9" width="14.73046875" style="18" bestFit="1" customWidth="1"/>
    <col min="10" max="10" width="15.3984375" style="18" bestFit="1" customWidth="1"/>
    <col min="11" max="12" width="14.1328125" style="18" bestFit="1" customWidth="1"/>
    <col min="13" max="16384" width="8.86328125" style="18"/>
  </cols>
  <sheetData>
    <row r="9" spans="1:7" ht="24" customHeight="1" x14ac:dyDescent="0.45">
      <c r="B9" s="65" t="s">
        <v>0</v>
      </c>
      <c r="C9" s="65"/>
      <c r="D9" s="66"/>
      <c r="E9" s="11"/>
      <c r="F9" s="12"/>
      <c r="G9" s="13"/>
    </row>
    <row r="12" spans="1:7" ht="23.45" customHeight="1" x14ac:dyDescent="0.45">
      <c r="A12" s="60" t="s">
        <v>4</v>
      </c>
      <c r="B12" s="60"/>
      <c r="C12" s="60"/>
      <c r="D12" s="60"/>
      <c r="E12" s="60"/>
      <c r="F12" s="60"/>
      <c r="G12" s="60"/>
    </row>
    <row r="13" spans="1:7" ht="14.65" thickBot="1" x14ac:dyDescent="0.5"/>
    <row r="14" spans="1:7" ht="41.25" customHeight="1" thickBot="1" x14ac:dyDescent="0.5">
      <c r="B14" s="61" t="s">
        <v>5</v>
      </c>
      <c r="C14" s="62"/>
      <c r="D14" s="62"/>
      <c r="E14" s="62"/>
      <c r="F14" s="63" t="s">
        <v>17</v>
      </c>
      <c r="G14" s="64" t="s">
        <v>18</v>
      </c>
    </row>
    <row r="15" spans="1:7" x14ac:dyDescent="0.45">
      <c r="B15" s="51" t="s">
        <v>6</v>
      </c>
      <c r="C15" s="52"/>
      <c r="D15" s="52"/>
      <c r="E15" s="53"/>
      <c r="F15" s="54">
        <v>76156.399999999994</v>
      </c>
      <c r="G15" s="2"/>
    </row>
    <row r="16" spans="1:7" x14ac:dyDescent="0.45">
      <c r="B16" s="55" t="s">
        <v>7</v>
      </c>
      <c r="C16" s="56"/>
      <c r="D16" s="56"/>
      <c r="E16" s="57"/>
      <c r="F16" s="17">
        <v>202860.97</v>
      </c>
      <c r="G16" s="3"/>
    </row>
    <row r="17" spans="2:10" x14ac:dyDescent="0.45">
      <c r="B17" s="55" t="s">
        <v>8</v>
      </c>
      <c r="C17" s="56"/>
      <c r="D17" s="56"/>
      <c r="E17" s="57"/>
      <c r="F17" s="17">
        <v>1177557.99</v>
      </c>
      <c r="G17" s="3"/>
    </row>
    <row r="18" spans="2:10" x14ac:dyDescent="0.45">
      <c r="B18" s="58" t="s">
        <v>9</v>
      </c>
      <c r="C18" s="59"/>
      <c r="D18" s="59"/>
      <c r="E18" s="59"/>
      <c r="F18" s="17">
        <v>29516.560000000001</v>
      </c>
      <c r="G18" s="3"/>
    </row>
    <row r="19" spans="2:10" x14ac:dyDescent="0.45">
      <c r="B19" s="55" t="s">
        <v>10</v>
      </c>
      <c r="C19" s="56"/>
      <c r="D19" s="56"/>
      <c r="E19" s="57"/>
      <c r="F19" s="17">
        <v>1800</v>
      </c>
      <c r="G19" s="3"/>
    </row>
    <row r="20" spans="2:10" x14ac:dyDescent="0.45">
      <c r="B20" s="67" t="s">
        <v>11</v>
      </c>
      <c r="C20" s="68"/>
      <c r="D20" s="68"/>
      <c r="E20" s="69"/>
      <c r="F20" s="17">
        <f>F21+F22+F23+F24</f>
        <v>63000</v>
      </c>
      <c r="G20" s="17">
        <f>G21+G22+G23+G24</f>
        <v>63000</v>
      </c>
    </row>
    <row r="21" spans="2:10" ht="26.25" customHeight="1" x14ac:dyDescent="0.45">
      <c r="B21" s="14" t="s">
        <v>12</v>
      </c>
      <c r="C21" s="15"/>
      <c r="D21" s="15"/>
      <c r="E21" s="16"/>
      <c r="F21" s="17">
        <v>6000</v>
      </c>
      <c r="G21" s="4">
        <f>F21</f>
        <v>6000</v>
      </c>
    </row>
    <row r="22" spans="2:10" ht="26.25" customHeight="1" x14ac:dyDescent="0.45">
      <c r="B22" s="14" t="s">
        <v>13</v>
      </c>
      <c r="C22" s="15"/>
      <c r="D22" s="15"/>
      <c r="E22" s="16"/>
      <c r="F22" s="17">
        <v>27000</v>
      </c>
      <c r="G22" s="4">
        <f t="shared" ref="G22:G24" si="0">F22</f>
        <v>27000</v>
      </c>
    </row>
    <row r="23" spans="2:10" ht="27" customHeight="1" x14ac:dyDescent="0.45">
      <c r="B23" s="14" t="s">
        <v>14</v>
      </c>
      <c r="C23" s="15"/>
      <c r="D23" s="15"/>
      <c r="E23" s="16"/>
      <c r="F23" s="17">
        <v>15000</v>
      </c>
      <c r="G23" s="4">
        <f t="shared" si="0"/>
        <v>15000</v>
      </c>
    </row>
    <row r="24" spans="2:10" ht="26.25" customHeight="1" x14ac:dyDescent="0.45">
      <c r="B24" s="14" t="s">
        <v>15</v>
      </c>
      <c r="C24" s="15"/>
      <c r="D24" s="15"/>
      <c r="E24" s="16"/>
      <c r="F24" s="17">
        <v>15000</v>
      </c>
      <c r="G24" s="4">
        <f t="shared" si="0"/>
        <v>15000</v>
      </c>
    </row>
    <row r="25" spans="2:10" ht="15" customHeight="1" x14ac:dyDescent="0.45">
      <c r="B25" s="19" t="s">
        <v>16</v>
      </c>
      <c r="C25" s="20"/>
      <c r="D25" s="20"/>
      <c r="E25" s="20"/>
      <c r="F25" s="21"/>
      <c r="G25" s="22">
        <f>G38+G39</f>
        <v>63000</v>
      </c>
      <c r="H25" s="23"/>
    </row>
    <row r="26" spans="2:10" ht="15" customHeight="1" x14ac:dyDescent="0.45">
      <c r="B26" s="24" t="s">
        <v>19</v>
      </c>
      <c r="C26" s="25"/>
      <c r="D26" s="25"/>
      <c r="E26" s="25"/>
      <c r="F26" s="26"/>
      <c r="G26" s="5">
        <f>ROUND(G25*0.13,2)</f>
        <v>8190</v>
      </c>
      <c r="H26" s="6"/>
      <c r="I26" s="7"/>
    </row>
    <row r="27" spans="2:10" ht="15" customHeight="1" x14ac:dyDescent="0.45">
      <c r="B27" s="24" t="s">
        <v>20</v>
      </c>
      <c r="C27" s="25"/>
      <c r="D27" s="25"/>
      <c r="E27" s="25"/>
      <c r="F27" s="26"/>
      <c r="G27" s="8">
        <f>ROUND(G25*0.06,2)</f>
        <v>3780</v>
      </c>
      <c r="H27" s="9"/>
      <c r="I27" s="10"/>
      <c r="J27" s="27"/>
    </row>
    <row r="28" spans="2:10" ht="15" customHeight="1" x14ac:dyDescent="0.45">
      <c r="B28" s="28" t="s">
        <v>3</v>
      </c>
      <c r="C28" s="29"/>
      <c r="D28" s="29"/>
      <c r="E28" s="29"/>
      <c r="F28" s="30"/>
      <c r="G28" s="31">
        <f>G25+G26+G27</f>
        <v>74970</v>
      </c>
      <c r="H28" s="23"/>
    </row>
    <row r="29" spans="2:10" x14ac:dyDescent="0.45">
      <c r="B29" s="32" t="s">
        <v>1</v>
      </c>
      <c r="C29" s="33"/>
      <c r="D29" s="33"/>
      <c r="E29" s="33"/>
      <c r="F29" s="34"/>
      <c r="G29" s="35">
        <f>ROUND(G28*0.21,2)</f>
        <v>15743.7</v>
      </c>
    </row>
    <row r="30" spans="2:10" ht="15.75" customHeight="1" thickBot="1" x14ac:dyDescent="0.5">
      <c r="B30" s="36" t="s">
        <v>2</v>
      </c>
      <c r="C30" s="37"/>
      <c r="D30" s="37"/>
      <c r="E30" s="37"/>
      <c r="F30" s="38"/>
      <c r="G30" s="39">
        <f>G28+G29</f>
        <v>90713.7</v>
      </c>
    </row>
    <row r="31" spans="2:10" x14ac:dyDescent="0.45">
      <c r="G31" s="27"/>
    </row>
    <row r="32" spans="2:10" ht="15" customHeight="1" x14ac:dyDescent="0.45">
      <c r="B32" s="40" t="s">
        <v>21</v>
      </c>
      <c r="C32" s="41"/>
      <c r="D32" s="41"/>
      <c r="E32" s="41"/>
      <c r="F32" s="41"/>
      <c r="G32" s="42"/>
    </row>
    <row r="33" spans="2:7" x14ac:dyDescent="0.45">
      <c r="B33" s="43"/>
      <c r="C33" s="44"/>
      <c r="D33" s="44"/>
      <c r="E33" s="44"/>
      <c r="F33" s="44"/>
      <c r="G33" s="45"/>
    </row>
    <row r="34" spans="2:7" x14ac:dyDescent="0.45">
      <c r="B34" s="43"/>
      <c r="C34" s="44"/>
      <c r="D34" s="44"/>
      <c r="E34" s="44"/>
      <c r="F34" s="44"/>
      <c r="G34" s="45"/>
    </row>
    <row r="35" spans="2:7" x14ac:dyDescent="0.45">
      <c r="B35" s="46" t="s">
        <v>26</v>
      </c>
      <c r="C35" s="46"/>
      <c r="D35" s="46"/>
      <c r="E35" s="46"/>
      <c r="F35" s="46"/>
      <c r="G35" s="1">
        <f>SUM(F15:F19)</f>
        <v>1487891.92</v>
      </c>
    </row>
    <row r="36" spans="2:7" x14ac:dyDescent="0.45">
      <c r="B36" s="46" t="s">
        <v>27</v>
      </c>
      <c r="C36" s="46"/>
      <c r="D36" s="46"/>
      <c r="E36" s="46"/>
      <c r="F36" s="46"/>
      <c r="G36" s="1">
        <f>SUM(F21:F24)</f>
        <v>63000</v>
      </c>
    </row>
    <row r="37" spans="2:7" x14ac:dyDescent="0.45">
      <c r="B37" s="47"/>
      <c r="C37" s="47"/>
      <c r="D37" s="47"/>
      <c r="E37" s="47"/>
      <c r="F37" s="47"/>
      <c r="G37" s="48"/>
    </row>
    <row r="38" spans="2:7" x14ac:dyDescent="0.45">
      <c r="B38" s="46" t="s">
        <v>22</v>
      </c>
      <c r="C38" s="46"/>
      <c r="D38" s="46"/>
      <c r="E38" s="46"/>
      <c r="F38" s="46"/>
      <c r="G38" s="1">
        <f>ROUND(G15,2)+ROUND(G16,2)+ROUND(G17,2)+ROUND(G18,2)+ROUND(G19,2)</f>
        <v>0</v>
      </c>
    </row>
    <row r="39" spans="2:7" x14ac:dyDescent="0.45">
      <c r="B39" s="46" t="s">
        <v>23</v>
      </c>
      <c r="C39" s="46"/>
      <c r="D39" s="46"/>
      <c r="E39" s="46"/>
      <c r="F39" s="46"/>
      <c r="G39" s="49">
        <f>SUM(G21:G24)</f>
        <v>63000</v>
      </c>
    </row>
    <row r="40" spans="2:7" x14ac:dyDescent="0.45">
      <c r="B40" s="46" t="s">
        <v>24</v>
      </c>
      <c r="C40" s="46"/>
      <c r="D40" s="46"/>
      <c r="E40" s="46"/>
      <c r="F40" s="46"/>
      <c r="G40" s="1">
        <f>ROUND(G38*0.13,2)+ROUND(G38*0.06,2)+G38</f>
        <v>0</v>
      </c>
    </row>
    <row r="41" spans="2:7" x14ac:dyDescent="0.45">
      <c r="B41" s="46" t="s">
        <v>25</v>
      </c>
      <c r="C41" s="46"/>
      <c r="D41" s="46"/>
      <c r="E41" s="46"/>
      <c r="F41" s="46"/>
      <c r="G41" s="1">
        <f>ROUND(G39*0.13,2)+ROUND(G39*0.06,2)+G39</f>
        <v>74970</v>
      </c>
    </row>
    <row r="42" spans="2:7" x14ac:dyDescent="0.45">
      <c r="G42" s="50"/>
    </row>
  </sheetData>
  <sheetProtection algorithmName="SHA-512" hashValue="KJNtGf8TmekPZpZBXiOYdAj/3ktcrlDLmpnu/cYThQzn2DICMDURUEseXgICT7SoOQm3xPINF775cFb229K9+Q==" saltValue="f/JAlCCrYrYNVn7GntO3pg==" spinCount="100000" sheet="1" selectLockedCells="1"/>
  <mergeCells count="28">
    <mergeCell ref="B16:E16"/>
    <mergeCell ref="B9:D9"/>
    <mergeCell ref="E9:G9"/>
    <mergeCell ref="A12:G12"/>
    <mergeCell ref="B14:E14"/>
    <mergeCell ref="B15:E15"/>
    <mergeCell ref="B23:E23"/>
    <mergeCell ref="B24:E24"/>
    <mergeCell ref="B25:F25"/>
    <mergeCell ref="B26:F26"/>
    <mergeCell ref="B17:E17"/>
    <mergeCell ref="B18:E18"/>
    <mergeCell ref="B19:E19"/>
    <mergeCell ref="B20:E20"/>
    <mergeCell ref="B21:E21"/>
    <mergeCell ref="B22:E22"/>
    <mergeCell ref="B38:F38"/>
    <mergeCell ref="B39:F39"/>
    <mergeCell ref="B40:F40"/>
    <mergeCell ref="B41:F41"/>
    <mergeCell ref="B27:F27"/>
    <mergeCell ref="B28:F28"/>
    <mergeCell ref="B29:F29"/>
    <mergeCell ref="B30:F30"/>
    <mergeCell ref="B32:G34"/>
    <mergeCell ref="B35:F35"/>
    <mergeCell ref="B36:F36"/>
    <mergeCell ref="B37:F37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f7c4e1deabcad4480322ca6537f706a5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5c296fc05eafae33ad7b80c15a4c9c5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87CD65-9508-4A0C-91AB-EBF8F7BF496C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d05b5c50-6878-419c-aaee-f57d1b61cb07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c4d65d83-e6de-4071-ac96-3b9ea901594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A572E45-7DFF-4320-8A5B-1F29C4B600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Roman Caudet Enrique</cp:lastModifiedBy>
  <dcterms:created xsi:type="dcterms:W3CDTF">2025-03-31T06:26:07Z</dcterms:created>
  <dcterms:modified xsi:type="dcterms:W3CDTF">2025-06-06T15:23:31Z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