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40" windowHeight="11040" activeTab="5"/>
  </bookViews>
  <sheets>
    <sheet name="Resum criteris av. fórmules" sheetId="4" r:id="rId1"/>
    <sheet name="Tarifes servei" sheetId="1" r:id="rId2"/>
    <sheet name="Camp. comunicació" sheetId="2" r:id="rId3"/>
    <sheet name="Fons social" sheetId="3" r:id="rId4"/>
    <sheet name="Criteris judici valor" sheetId="7" r:id="rId5"/>
    <sheet name="Hoja1" sheetId="5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I11" i="5"/>
  <c r="F11" i="5"/>
  <c r="C11" i="5"/>
  <c r="L10" i="5" l="1"/>
  <c r="I10" i="5"/>
  <c r="F10" i="5"/>
  <c r="C10" i="5"/>
  <c r="D14" i="4" l="1"/>
  <c r="E14" i="4"/>
  <c r="F14" i="4"/>
  <c r="G14" i="4"/>
  <c r="F12" i="4" l="1"/>
  <c r="G10" i="4"/>
  <c r="F10" i="4"/>
  <c r="E10" i="4"/>
  <c r="D10" i="4"/>
  <c r="G8" i="4"/>
  <c r="F8" i="4"/>
  <c r="E8" i="4"/>
  <c r="D8" i="4"/>
  <c r="G6" i="4"/>
  <c r="G12" i="4" s="1"/>
  <c r="F6" i="4"/>
  <c r="E6" i="4"/>
  <c r="E12" i="4" s="1"/>
  <c r="D6" i="4"/>
  <c r="D12" i="4" s="1"/>
  <c r="C12" i="3"/>
  <c r="K8" i="3" s="1"/>
  <c r="N8" i="2"/>
  <c r="K8" i="2"/>
  <c r="H8" i="2"/>
  <c r="E8" i="2"/>
  <c r="C12" i="2"/>
  <c r="O27" i="1"/>
  <c r="O25" i="1"/>
  <c r="O20" i="1"/>
  <c r="O18" i="1"/>
  <c r="O16" i="1"/>
  <c r="O15" i="1"/>
  <c r="O14" i="1"/>
  <c r="O10" i="1"/>
  <c r="L27" i="1"/>
  <c r="L25" i="1"/>
  <c r="L20" i="1"/>
  <c r="L18" i="1"/>
  <c r="L16" i="1"/>
  <c r="L15" i="1"/>
  <c r="L14" i="1"/>
  <c r="L10" i="1"/>
  <c r="I27" i="1"/>
  <c r="I25" i="1"/>
  <c r="I20" i="1"/>
  <c r="I18" i="1"/>
  <c r="I16" i="1"/>
  <c r="I15" i="1"/>
  <c r="I14" i="1"/>
  <c r="I10" i="1"/>
  <c r="F25" i="1"/>
  <c r="F27" i="1"/>
  <c r="F20" i="1"/>
  <c r="F18" i="1"/>
  <c r="F16" i="1"/>
  <c r="F10" i="1"/>
  <c r="F14" i="1"/>
  <c r="F15" i="1"/>
  <c r="N8" i="3" l="1"/>
  <c r="E8" i="3"/>
  <c r="H8" i="3"/>
  <c r="I30" i="1"/>
  <c r="F30" i="1"/>
  <c r="C34" i="1"/>
  <c r="I31" i="1" s="1"/>
  <c r="F31" i="1"/>
  <c r="O30" i="1"/>
  <c r="O31" i="1" s="1"/>
  <c r="L30" i="1"/>
  <c r="L31" i="1" s="1"/>
  <c r="C35" i="1" l="1"/>
  <c r="C36" i="1" s="1"/>
</calcChain>
</file>

<file path=xl/sharedStrings.xml><?xml version="1.0" encoding="utf-8"?>
<sst xmlns="http://schemas.openxmlformats.org/spreadsheetml/2006/main" count="119" uniqueCount="49">
  <si>
    <t>AIGUA POTABLE</t>
  </si>
  <si>
    <t>TARIFA LICITACIÓ</t>
  </si>
  <si>
    <t>Quotes de servei</t>
  </si>
  <si>
    <t>€/uc/mes</t>
  </si>
  <si>
    <t>Quota d'inversió</t>
  </si>
  <si>
    <t>Conservació comptadors</t>
  </si>
  <si>
    <t>Preu de subministrament (consums)</t>
  </si>
  <si>
    <t>€/m3</t>
  </si>
  <si>
    <t>Ús domèstic i comunitari</t>
  </si>
  <si>
    <t>Fins a 10m3/uc/mes (mínims)</t>
  </si>
  <si>
    <t>De 10 a 15 m3/uc/mes</t>
  </si>
  <si>
    <t>&gt;15m3/uc/mes</t>
  </si>
  <si>
    <t>Ús industrial</t>
  </si>
  <si>
    <t>Ús municipal</t>
  </si>
  <si>
    <t>CLAVEGUERAM</t>
  </si>
  <si>
    <t>Ingressos quotes abonats</t>
  </si>
  <si>
    <t>€/uc/trim</t>
  </si>
  <si>
    <t>Ingressos consums (excés mínim)</t>
  </si>
  <si>
    <t>OFERTA AQLARA</t>
  </si>
  <si>
    <t>OFERTA GESTAGUA</t>
  </si>
  <si>
    <t>OFERTA   CGAC</t>
  </si>
  <si>
    <t>OFERTA UTE TRANSP.-FACSA</t>
  </si>
  <si>
    <t>Baixa</t>
  </si>
  <si>
    <t>Baixa mitja</t>
  </si>
  <si>
    <t>Major baixa</t>
  </si>
  <si>
    <t>Puntuació</t>
  </si>
  <si>
    <t>Limit anormalitat ofertes</t>
  </si>
  <si>
    <t>OFERTA LICITADORS TARIFES DEL SERVEI (50 PUNTS)</t>
  </si>
  <si>
    <t>AQULARA</t>
  </si>
  <si>
    <t>CGAC</t>
  </si>
  <si>
    <t>GESTAGUA</t>
  </si>
  <si>
    <t>UTE TRANSPARENTA-FACSA</t>
  </si>
  <si>
    <t>Import</t>
  </si>
  <si>
    <t>Import màxim</t>
  </si>
  <si>
    <t>UTE TRANSP-FACSA</t>
  </si>
  <si>
    <t>FONS SOCIAL (3 PUNTS)</t>
  </si>
  <si>
    <t>CAMPANYES COMUNICACIÓ I SENSIBILITZACIÓ (2 PUNTS)</t>
  </si>
  <si>
    <t>Fons social (3 punts)</t>
  </si>
  <si>
    <t>Campanyes comunicació (2 punts)</t>
  </si>
  <si>
    <t>Tarifes del Servei (50 punts)</t>
  </si>
  <si>
    <t>CRITERIS AVALUABLES MITJANÇANT FÓRMULES (50 PUNTS</t>
  </si>
  <si>
    <t>AQLARA</t>
  </si>
  <si>
    <t>UTE TRANSP.-FACSA</t>
  </si>
  <si>
    <t>TOTAL</t>
  </si>
  <si>
    <t>PUNTUACIONS TOTALS (CRITERIS AVALUABLES MITJANÇANT JUDICI DE VALOR + CRITERIS AVALUABLES MITJANÇANT FÓRMULES)</t>
  </si>
  <si>
    <t>C. Judici valor</t>
  </si>
  <si>
    <t>C. Automàtics</t>
  </si>
  <si>
    <t>CLASSIFICACIÓ DE LES OFERTES</t>
  </si>
  <si>
    <t>PUNTUACIÓ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</si>
</sst>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000\ &quot;€/m3&quot;"/>
    <numFmt numFmtId="165" formatCode="0.00\ &quot;€/m3&quot;"/>
    <numFmt numFmtId="166" formatCode="_-* #,##0.0000\ &quot;€&quot;_-;\-* #,##0.0000\ &quot;€&quot;_-;_-* &quot;-&quot;??\ &quot;€&quot;_-;_-@_-"/>
    <numFmt numFmtId="167" formatCode="0.00\ &quot;punts&quot;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b/>
      <sz val="10"/>
      <name val="Calibri"/>
      <family val="2"/>
    </font>
    <font>
      <u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9"/>
      <color rgb="FFFFFFFF"/>
      <name val="Calibri"/>
      <family val="2"/>
    </font>
    <font>
      <b/>
      <i/>
      <sz val="9"/>
      <name val="Calibri"/>
      <family val="2"/>
    </font>
    <font>
      <i/>
      <sz val="9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i/>
      <sz val="10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 tint="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4" fillId="4" borderId="3" xfId="0" applyFont="1" applyFill="1" applyBorder="1"/>
    <xf numFmtId="0" fontId="4" fillId="4" borderId="3" xfId="0" applyFont="1" applyFill="1" applyBorder="1" applyAlignment="1">
      <alignment horizontal="center"/>
    </xf>
    <xf numFmtId="0" fontId="5" fillId="5" borderId="4" xfId="0" applyFont="1" applyFill="1" applyBorder="1"/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44" fontId="6" fillId="5" borderId="5" xfId="1" applyFont="1" applyFill="1" applyBorder="1"/>
    <xf numFmtId="44" fontId="6" fillId="5" borderId="6" xfId="1" applyFont="1" applyFill="1" applyBorder="1"/>
    <xf numFmtId="0" fontId="6" fillId="5" borderId="4" xfId="0" applyFont="1" applyFill="1" applyBorder="1"/>
    <xf numFmtId="2" fontId="6" fillId="5" borderId="5" xfId="0" applyNumberFormat="1" applyFont="1" applyFill="1" applyBorder="1"/>
    <xf numFmtId="2" fontId="6" fillId="5" borderId="6" xfId="0" applyNumberFormat="1" applyFont="1" applyFill="1" applyBorder="1"/>
    <xf numFmtId="0" fontId="6" fillId="5" borderId="7" xfId="0" applyFont="1" applyFill="1" applyBorder="1"/>
    <xf numFmtId="0" fontId="6" fillId="5" borderId="8" xfId="0" applyFont="1" applyFill="1" applyBorder="1"/>
    <xf numFmtId="164" fontId="6" fillId="5" borderId="5" xfId="0" applyNumberFormat="1" applyFont="1" applyFill="1" applyBorder="1"/>
    <xf numFmtId="164" fontId="6" fillId="5" borderId="6" xfId="0" applyNumberFormat="1" applyFont="1" applyFill="1" applyBorder="1"/>
    <xf numFmtId="0" fontId="6" fillId="5" borderId="9" xfId="0" applyFont="1" applyFill="1" applyBorder="1"/>
    <xf numFmtId="164" fontId="6" fillId="5" borderId="10" xfId="0" applyNumberFormat="1" applyFont="1" applyFill="1" applyBorder="1"/>
    <xf numFmtId="164" fontId="6" fillId="5" borderId="11" xfId="0" applyNumberFormat="1" applyFont="1" applyFill="1" applyBorder="1"/>
    <xf numFmtId="0" fontId="3" fillId="5" borderId="12" xfId="0" applyFont="1" applyFill="1" applyBorder="1"/>
    <xf numFmtId="0" fontId="3" fillId="5" borderId="13" xfId="0" applyFont="1" applyFill="1" applyBorder="1"/>
    <xf numFmtId="0" fontId="3" fillId="5" borderId="14" xfId="0" applyFont="1" applyFill="1" applyBorder="1"/>
    <xf numFmtId="0" fontId="6" fillId="5" borderId="15" xfId="0" applyFont="1" applyFill="1" applyBorder="1"/>
    <xf numFmtId="0" fontId="6" fillId="5" borderId="17" xfId="0" applyFont="1" applyFill="1" applyBorder="1"/>
    <xf numFmtId="0" fontId="4" fillId="4" borderId="21" xfId="0" applyFont="1" applyFill="1" applyBorder="1" applyAlignment="1">
      <alignment horizontal="center"/>
    </xf>
    <xf numFmtId="0" fontId="2" fillId="2" borderId="0" xfId="0" applyFont="1" applyFill="1" applyBorder="1"/>
    <xf numFmtId="0" fontId="3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44" fontId="6" fillId="6" borderId="0" xfId="1" applyFont="1" applyFill="1" applyBorder="1"/>
    <xf numFmtId="2" fontId="6" fillId="6" borderId="0" xfId="0" applyNumberFormat="1" applyFont="1" applyFill="1" applyBorder="1"/>
    <xf numFmtId="0" fontId="6" fillId="6" borderId="0" xfId="0" applyFont="1" applyFill="1" applyBorder="1"/>
    <xf numFmtId="164" fontId="6" fillId="6" borderId="0" xfId="0" applyNumberFormat="1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center" wrapText="1"/>
    </xf>
    <xf numFmtId="44" fontId="6" fillId="6" borderId="0" xfId="1" applyFont="1" applyFill="1" applyBorder="1" applyAlignment="1">
      <alignment horizontal="left"/>
    </xf>
    <xf numFmtId="165" fontId="6" fillId="6" borderId="0" xfId="0" applyNumberFormat="1" applyFont="1" applyFill="1" applyBorder="1"/>
    <xf numFmtId="0" fontId="4" fillId="4" borderId="26" xfId="0" applyFont="1" applyFill="1" applyBorder="1" applyAlignment="1">
      <alignment horizontal="center"/>
    </xf>
    <xf numFmtId="0" fontId="6" fillId="5" borderId="27" xfId="0" applyFont="1" applyFill="1" applyBorder="1"/>
    <xf numFmtId="0" fontId="8" fillId="4" borderId="21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44" fontId="9" fillId="5" borderId="22" xfId="1" applyFont="1" applyFill="1" applyBorder="1"/>
    <xf numFmtId="10" fontId="9" fillId="5" borderId="22" xfId="2" applyNumberFormat="1" applyFont="1" applyFill="1" applyBorder="1"/>
    <xf numFmtId="2" fontId="9" fillId="5" borderId="22" xfId="0" applyNumberFormat="1" applyFont="1" applyFill="1" applyBorder="1"/>
    <xf numFmtId="0" fontId="9" fillId="5" borderId="23" xfId="0" applyFont="1" applyFill="1" applyBorder="1"/>
    <xf numFmtId="164" fontId="9" fillId="5" borderId="22" xfId="0" applyNumberFormat="1" applyFont="1" applyFill="1" applyBorder="1"/>
    <xf numFmtId="0" fontId="7" fillId="5" borderId="25" xfId="0" applyFont="1" applyFill="1" applyBorder="1"/>
    <xf numFmtId="10" fontId="9" fillId="5" borderId="24" xfId="2" applyNumberFormat="1" applyFont="1" applyFill="1" applyBorder="1"/>
    <xf numFmtId="10" fontId="9" fillId="5" borderId="20" xfId="2" applyNumberFormat="1" applyFont="1" applyFill="1" applyBorder="1"/>
    <xf numFmtId="10" fontId="9" fillId="5" borderId="28" xfId="2" applyNumberFormat="1" applyFont="1" applyFill="1" applyBorder="1" applyAlignment="1">
      <alignment horizontal="right"/>
    </xf>
    <xf numFmtId="166" fontId="6" fillId="5" borderId="16" xfId="1" applyNumberFormat="1" applyFont="1" applyFill="1" applyBorder="1" applyAlignment="1">
      <alignment horizontal="left"/>
    </xf>
    <xf numFmtId="166" fontId="6" fillId="5" borderId="1" xfId="1" applyNumberFormat="1" applyFont="1" applyFill="1" applyBorder="1" applyAlignment="1">
      <alignment vertical="center" wrapText="1"/>
    </xf>
    <xf numFmtId="164" fontId="6" fillId="5" borderId="2" xfId="0" applyNumberFormat="1" applyFont="1" applyFill="1" applyBorder="1"/>
    <xf numFmtId="166" fontId="6" fillId="5" borderId="5" xfId="1" applyNumberFormat="1" applyFont="1" applyFill="1" applyBorder="1"/>
    <xf numFmtId="166" fontId="6" fillId="5" borderId="6" xfId="1" applyNumberFormat="1" applyFont="1" applyFill="1" applyBorder="1" applyAlignment="1">
      <alignment horizontal="center"/>
    </xf>
    <xf numFmtId="164" fontId="6" fillId="5" borderId="18" xfId="0" applyNumberFormat="1" applyFont="1" applyFill="1" applyBorder="1"/>
    <xf numFmtId="0" fontId="11" fillId="2" borderId="0" xfId="0" applyFont="1" applyFill="1"/>
    <xf numFmtId="10" fontId="11" fillId="2" borderId="0" xfId="2" applyNumberFormat="1" applyFont="1" applyFill="1"/>
    <xf numFmtId="10" fontId="11" fillId="2" borderId="0" xfId="0" applyNumberFormat="1" applyFont="1" applyFill="1"/>
    <xf numFmtId="0" fontId="12" fillId="2" borderId="0" xfId="0" applyFont="1" applyFill="1"/>
    <xf numFmtId="0" fontId="13" fillId="7" borderId="17" xfId="0" applyFont="1" applyFill="1" applyBorder="1"/>
    <xf numFmtId="167" fontId="13" fillId="7" borderId="20" xfId="0" applyNumberFormat="1" applyFont="1" applyFill="1" applyBorder="1"/>
    <xf numFmtId="0" fontId="14" fillId="2" borderId="15" xfId="0" applyFont="1" applyFill="1" applyBorder="1" applyAlignment="1">
      <alignment horizontal="center"/>
    </xf>
    <xf numFmtId="10" fontId="14" fillId="2" borderId="19" xfId="0" applyNumberFormat="1" applyFont="1" applyFill="1" applyBorder="1"/>
    <xf numFmtId="6" fontId="14" fillId="2" borderId="19" xfId="0" applyNumberFormat="1" applyFont="1" applyFill="1" applyBorder="1"/>
    <xf numFmtId="6" fontId="11" fillId="2" borderId="0" xfId="0" applyNumberFormat="1" applyFont="1" applyFill="1"/>
    <xf numFmtId="0" fontId="2" fillId="2" borderId="15" xfId="0" applyFont="1" applyFill="1" applyBorder="1"/>
    <xf numFmtId="0" fontId="2" fillId="2" borderId="4" xfId="0" applyFont="1" applyFill="1" applyBorder="1"/>
    <xf numFmtId="167" fontId="2" fillId="2" borderId="22" xfId="0" applyNumberFormat="1" applyFont="1" applyFill="1" applyBorder="1" applyAlignment="1"/>
    <xf numFmtId="0" fontId="2" fillId="2" borderId="22" xfId="0" applyFont="1" applyFill="1" applyBorder="1" applyAlignment="1"/>
    <xf numFmtId="0" fontId="2" fillId="2" borderId="22" xfId="0" applyFont="1" applyFill="1" applyBorder="1"/>
    <xf numFmtId="167" fontId="13" fillId="7" borderId="20" xfId="0" applyNumberFormat="1" applyFont="1" applyFill="1" applyBorder="1" applyAlignment="1"/>
    <xf numFmtId="167" fontId="2" fillId="2" borderId="33" xfId="0" applyNumberFormat="1" applyFont="1" applyFill="1" applyBorder="1" applyAlignment="1"/>
    <xf numFmtId="0" fontId="2" fillId="2" borderId="33" xfId="0" applyFont="1" applyFill="1" applyBorder="1" applyAlignment="1"/>
    <xf numFmtId="0" fontId="2" fillId="2" borderId="33" xfId="0" applyFont="1" applyFill="1" applyBorder="1"/>
    <xf numFmtId="167" fontId="13" fillId="7" borderId="34" xfId="0" applyNumberFormat="1" applyFont="1" applyFill="1" applyBorder="1" applyAlignment="1"/>
    <xf numFmtId="2" fontId="2" fillId="2" borderId="0" xfId="0" applyNumberFormat="1" applyFont="1" applyFill="1"/>
    <xf numFmtId="0" fontId="10" fillId="2" borderId="32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/>
    </xf>
    <xf numFmtId="0" fontId="13" fillId="7" borderId="30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center" wrapText="1"/>
    </xf>
    <xf numFmtId="0" fontId="15" fillId="7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10" fillId="7" borderId="31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0" fillId="0" borderId="0" xfId="0" applyNumberFormat="1"/>
    <xf numFmtId="0" fontId="15" fillId="7" borderId="29" xfId="0" applyFont="1" applyFill="1" applyBorder="1" applyAlignment="1">
      <alignment horizontal="center"/>
    </xf>
    <xf numFmtId="0" fontId="16" fillId="2" borderId="0" xfId="0" applyFont="1" applyFill="1"/>
    <xf numFmtId="0" fontId="15" fillId="7" borderId="30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2" fontId="17" fillId="2" borderId="19" xfId="0" applyNumberFormat="1" applyFont="1" applyFill="1" applyBorder="1"/>
    <xf numFmtId="0" fontId="17" fillId="2" borderId="19" xfId="0" applyNumberFormat="1" applyFont="1" applyFill="1" applyBorder="1"/>
    <xf numFmtId="0" fontId="17" fillId="2" borderId="4" xfId="0" applyFont="1" applyFill="1" applyBorder="1" applyAlignment="1">
      <alignment horizontal="center"/>
    </xf>
    <xf numFmtId="2" fontId="17" fillId="2" borderId="22" xfId="0" applyNumberFormat="1" applyFont="1" applyFill="1" applyBorder="1"/>
    <xf numFmtId="0" fontId="15" fillId="7" borderId="17" xfId="0" applyNumberFormat="1" applyFont="1" applyFill="1" applyBorder="1"/>
    <xf numFmtId="2" fontId="15" fillId="7" borderId="20" xfId="0" applyNumberFormat="1" applyFont="1" applyFill="1" applyBorder="1"/>
    <xf numFmtId="0" fontId="18" fillId="2" borderId="0" xfId="0" applyNumberFormat="1" applyFont="1" applyFill="1"/>
    <xf numFmtId="0" fontId="15" fillId="7" borderId="31" xfId="0" applyFont="1" applyFill="1" applyBorder="1" applyAlignment="1">
      <alignment horizontal="center"/>
    </xf>
    <xf numFmtId="0" fontId="15" fillId="7" borderId="31" xfId="0" applyFont="1" applyFill="1" applyBorder="1" applyAlignment="1">
      <alignment horizontal="center"/>
    </xf>
    <xf numFmtId="0" fontId="16" fillId="0" borderId="37" xfId="0" applyFont="1" applyBorder="1"/>
    <xf numFmtId="0" fontId="16" fillId="0" borderId="37" xfId="0" applyFont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38</xdr:row>
      <xdr:rowOff>121297</xdr:rowOff>
    </xdr:from>
    <xdr:to>
      <xdr:col>6</xdr:col>
      <xdr:colOff>335280</xdr:colOff>
      <xdr:row>49</xdr:row>
      <xdr:rowOff>17465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8478A4E-FA29-9DE2-79A9-762F16D3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6537337"/>
          <a:ext cx="5608320" cy="1824028"/>
        </a:xfrm>
        <a:prstGeom prst="rect">
          <a:avLst/>
        </a:prstGeom>
      </xdr:spPr>
    </xdr:pic>
    <xdr:clientData/>
  </xdr:twoCellAnchor>
  <xdr:twoCellAnchor editAs="oneCell">
    <xdr:from>
      <xdr:col>8</xdr:col>
      <xdr:colOff>693420</xdr:colOff>
      <xdr:row>38</xdr:row>
      <xdr:rowOff>127066</xdr:rowOff>
    </xdr:from>
    <xdr:to>
      <xdr:col>16</xdr:col>
      <xdr:colOff>471501</xdr:colOff>
      <xdr:row>59</xdr:row>
      <xdr:rowOff>154965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795A2659-D085-2349-C8D9-BA1A0689D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63840" y="6558346"/>
          <a:ext cx="5424501" cy="3708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16</xdr:row>
      <xdr:rowOff>45720</xdr:rowOff>
    </xdr:from>
    <xdr:to>
      <xdr:col>11</xdr:col>
      <xdr:colOff>397009</xdr:colOff>
      <xdr:row>35</xdr:row>
      <xdr:rowOff>38664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954C0B8-04CE-45EC-A167-D145B9B2D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2849880"/>
          <a:ext cx="5807209" cy="33228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90255</xdr:rowOff>
    </xdr:from>
    <xdr:to>
      <xdr:col>11</xdr:col>
      <xdr:colOff>236220</xdr:colOff>
      <xdr:row>27</xdr:row>
      <xdr:rowOff>171841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2A529930-69DF-6F87-2304-8A38FFF76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3618315"/>
          <a:ext cx="5859780" cy="2359966"/>
        </a:xfrm>
        <a:prstGeom prst="rect">
          <a:avLst/>
        </a:prstGeom>
      </xdr:spPr>
    </xdr:pic>
    <xdr:clientData/>
  </xdr:twoCellAnchor>
  <xdr:twoCellAnchor editAs="oneCell">
    <xdr:from>
      <xdr:col>1</xdr:col>
      <xdr:colOff>601980</xdr:colOff>
      <xdr:row>28</xdr:row>
      <xdr:rowOff>124184</xdr:rowOff>
    </xdr:from>
    <xdr:to>
      <xdr:col>11</xdr:col>
      <xdr:colOff>236220</xdr:colOff>
      <xdr:row>36</xdr:row>
      <xdr:rowOff>156451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AE9BB67B-CD76-60C4-C293-D22C44E5D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1580" y="6105884"/>
          <a:ext cx="5981700" cy="1434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14"/>
  <sheetViews>
    <sheetView workbookViewId="0">
      <selection activeCell="F34" sqref="F34"/>
    </sheetView>
  </sheetViews>
  <sheetFormatPr baseColWidth="10" defaultColWidth="8.875" defaultRowHeight="12.75"/>
  <cols>
    <col min="1" max="2" width="8.875" style="1"/>
    <col min="3" max="3" width="31.625" style="1" customWidth="1"/>
    <col min="4" max="9" width="12.75" style="1" customWidth="1"/>
    <col min="10" max="16384" width="8.875" style="1"/>
  </cols>
  <sheetData>
    <row r="2" spans="3:7" ht="13.5" thickBot="1"/>
    <row r="3" spans="3:7" ht="24" customHeight="1" thickBot="1">
      <c r="C3" s="81" t="s">
        <v>40</v>
      </c>
      <c r="D3" s="82"/>
      <c r="E3" s="82"/>
      <c r="F3" s="82"/>
      <c r="G3" s="83"/>
    </row>
    <row r="4" spans="3:7" ht="14.45" customHeight="1">
      <c r="C4" s="66"/>
      <c r="D4" s="77" t="s">
        <v>41</v>
      </c>
      <c r="E4" s="77" t="s">
        <v>29</v>
      </c>
      <c r="F4" s="77" t="s">
        <v>30</v>
      </c>
      <c r="G4" s="79" t="s">
        <v>42</v>
      </c>
    </row>
    <row r="5" spans="3:7">
      <c r="C5" s="67"/>
      <c r="D5" s="78"/>
      <c r="E5" s="78"/>
      <c r="F5" s="78"/>
      <c r="G5" s="80"/>
    </row>
    <row r="6" spans="3:7">
      <c r="C6" s="67" t="s">
        <v>39</v>
      </c>
      <c r="D6" s="72">
        <f>+'Tarifes servei'!F31</f>
        <v>50</v>
      </c>
      <c r="E6" s="72">
        <f>+'Tarifes servei'!I31</f>
        <v>46.792983742242441</v>
      </c>
      <c r="F6" s="72">
        <f>+'Tarifes servei'!L31</f>
        <v>28.000286893538885</v>
      </c>
      <c r="G6" s="68">
        <f>+'Tarifes servei'!O31</f>
        <v>34.707318010702195</v>
      </c>
    </row>
    <row r="7" spans="3:7">
      <c r="C7" s="67"/>
      <c r="D7" s="73"/>
      <c r="E7" s="73"/>
      <c r="F7" s="73"/>
      <c r="G7" s="69"/>
    </row>
    <row r="8" spans="3:7">
      <c r="C8" s="67" t="s">
        <v>38</v>
      </c>
      <c r="D8" s="72">
        <f>+'Camp. comunicació'!E8</f>
        <v>2</v>
      </c>
      <c r="E8" s="72">
        <f>+'Camp. comunicació'!H8</f>
        <v>1.4005602240896358</v>
      </c>
      <c r="F8" s="72">
        <f>+'Camp. comunicació'!K8</f>
        <v>0.93370681605975725</v>
      </c>
      <c r="G8" s="68">
        <f>+'Camp. comunicació'!N8</f>
        <v>0.46685340802987862</v>
      </c>
    </row>
    <row r="9" spans="3:7">
      <c r="C9" s="67"/>
      <c r="D9" s="73"/>
      <c r="E9" s="73"/>
      <c r="F9" s="73"/>
      <c r="G9" s="69"/>
    </row>
    <row r="10" spans="3:7">
      <c r="C10" s="67" t="s">
        <v>37</v>
      </c>
      <c r="D10" s="72">
        <f>+'Fons social'!E8</f>
        <v>3</v>
      </c>
      <c r="E10" s="72">
        <f>+'Fons social'!H8</f>
        <v>2.4023654059381543</v>
      </c>
      <c r="F10" s="72">
        <f>+'Fons social'!K8</f>
        <v>1.4783787113465565</v>
      </c>
      <c r="G10" s="68">
        <f>+'Fons social'!N8</f>
        <v>2.217568067019835</v>
      </c>
    </row>
    <row r="11" spans="3:7">
      <c r="C11" s="67"/>
      <c r="D11" s="74"/>
      <c r="E11" s="74"/>
      <c r="F11" s="74"/>
      <c r="G11" s="70"/>
    </row>
    <row r="12" spans="3:7" ht="13.5" thickBot="1">
      <c r="C12" s="60" t="s">
        <v>43</v>
      </c>
      <c r="D12" s="75">
        <f>+SUM(D6:D10)</f>
        <v>55</v>
      </c>
      <c r="E12" s="75">
        <f>+SUM(E6:E10)</f>
        <v>50.595909372270235</v>
      </c>
      <c r="F12" s="75">
        <f>+SUM(F6:F10)</f>
        <v>30.4123724209452</v>
      </c>
      <c r="G12" s="71">
        <f>+SUM(G6:G10)</f>
        <v>37.391739485751906</v>
      </c>
    </row>
    <row r="13" spans="3:7">
      <c r="D13" s="1">
        <v>38.9</v>
      </c>
      <c r="E13" s="1">
        <v>29.45</v>
      </c>
      <c r="F13" s="1">
        <v>36.299999999999997</v>
      </c>
      <c r="G13" s="1">
        <v>32.4</v>
      </c>
    </row>
    <row r="14" spans="3:7">
      <c r="D14" s="76">
        <f>D12+D13</f>
        <v>93.9</v>
      </c>
      <c r="E14" s="76">
        <f>E12+E13</f>
        <v>80.045909372270231</v>
      </c>
      <c r="F14" s="1">
        <f>F13+F13</f>
        <v>72.599999999999994</v>
      </c>
      <c r="G14" s="76">
        <f>G12+G13</f>
        <v>69.791739485751904</v>
      </c>
    </row>
  </sheetData>
  <mergeCells count="5">
    <mergeCell ref="D4:D5"/>
    <mergeCell ref="E4:E5"/>
    <mergeCell ref="F4:F5"/>
    <mergeCell ref="G4:G5"/>
    <mergeCell ref="C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workbookViewId="0">
      <selection activeCell="E4" sqref="E4:E5"/>
    </sheetView>
  </sheetViews>
  <sheetFormatPr baseColWidth="10" defaultColWidth="8.875" defaultRowHeight="12.75"/>
  <cols>
    <col min="1" max="1" width="8.875" style="1"/>
    <col min="2" max="2" width="31" style="1" customWidth="1"/>
    <col min="3" max="3" width="14.375" style="1" customWidth="1"/>
    <col min="4" max="4" width="5.75" style="25" customWidth="1"/>
    <col min="5" max="5" width="13.875" style="1" customWidth="1"/>
    <col min="6" max="6" width="11" style="1" customWidth="1"/>
    <col min="7" max="7" width="5.75" style="1" customWidth="1"/>
    <col min="8" max="8" width="13.875" style="1" customWidth="1"/>
    <col min="9" max="9" width="10.375" style="1" bestFit="1" customWidth="1"/>
    <col min="10" max="10" width="5.75" style="1" customWidth="1"/>
    <col min="11" max="11" width="13.875" style="1" customWidth="1"/>
    <col min="12" max="12" width="10.375" style="1" bestFit="1" customWidth="1"/>
    <col min="13" max="13" width="8.875" style="1"/>
    <col min="14" max="14" width="13.875" style="1" customWidth="1"/>
    <col min="15" max="15" width="10.375" style="1" bestFit="1" customWidth="1"/>
    <col min="16" max="16384" width="8.875" style="1"/>
  </cols>
  <sheetData>
    <row r="2" spans="2:15" ht="15.75">
      <c r="B2" s="94" t="s">
        <v>27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3.5" thickBot="1"/>
    <row r="4" spans="2:15">
      <c r="B4" s="95" t="s">
        <v>0</v>
      </c>
      <c r="C4" s="97" t="s">
        <v>1</v>
      </c>
      <c r="D4" s="26"/>
      <c r="E4" s="86" t="s">
        <v>18</v>
      </c>
      <c r="F4" s="90"/>
      <c r="H4" s="86" t="s">
        <v>20</v>
      </c>
      <c r="I4" s="90"/>
      <c r="K4" s="86" t="s">
        <v>19</v>
      </c>
      <c r="L4" s="90"/>
      <c r="N4" s="86" t="s">
        <v>21</v>
      </c>
      <c r="O4" s="90"/>
    </row>
    <row r="5" spans="2:15" ht="13.5" thickBot="1">
      <c r="B5" s="96"/>
      <c r="C5" s="98"/>
      <c r="D5" s="26"/>
      <c r="E5" s="87"/>
      <c r="F5" s="91"/>
      <c r="H5" s="87"/>
      <c r="I5" s="91"/>
      <c r="K5" s="87"/>
      <c r="L5" s="91"/>
      <c r="N5" s="87"/>
      <c r="O5" s="91"/>
    </row>
    <row r="6" spans="2:15">
      <c r="B6" s="2" t="s">
        <v>2</v>
      </c>
      <c r="C6" s="3" t="s">
        <v>3</v>
      </c>
      <c r="D6" s="27"/>
      <c r="E6" s="37" t="s">
        <v>3</v>
      </c>
      <c r="F6" s="39"/>
      <c r="H6" s="37" t="s">
        <v>3</v>
      </c>
      <c r="I6" s="39"/>
      <c r="K6" s="37" t="s">
        <v>3</v>
      </c>
      <c r="L6" s="39"/>
      <c r="N6" s="37" t="s">
        <v>3</v>
      </c>
      <c r="O6" s="39"/>
    </row>
    <row r="7" spans="2:15">
      <c r="B7" s="4"/>
      <c r="C7" s="6"/>
      <c r="D7" s="28"/>
      <c r="E7" s="5"/>
      <c r="F7" s="40"/>
      <c r="H7" s="5"/>
      <c r="I7" s="40"/>
      <c r="K7" s="5"/>
      <c r="L7" s="40"/>
      <c r="N7" s="5"/>
      <c r="O7" s="40"/>
    </row>
    <row r="8" spans="2:15">
      <c r="B8" s="4" t="s">
        <v>4</v>
      </c>
      <c r="C8" s="8"/>
      <c r="D8" s="29"/>
      <c r="E8" s="7"/>
      <c r="F8" s="41"/>
      <c r="H8" s="7"/>
      <c r="I8" s="41"/>
      <c r="K8" s="7"/>
      <c r="L8" s="41"/>
      <c r="N8" s="7"/>
      <c r="O8" s="41"/>
    </row>
    <row r="9" spans="2:15">
      <c r="B9" s="9"/>
      <c r="C9" s="8"/>
      <c r="D9" s="29"/>
      <c r="E9" s="7"/>
      <c r="F9" s="41"/>
      <c r="H9" s="7"/>
      <c r="I9" s="41"/>
      <c r="K9" s="7"/>
      <c r="L9" s="41"/>
      <c r="N9" s="7"/>
      <c r="O9" s="41"/>
    </row>
    <row r="10" spans="2:15">
      <c r="B10" s="4" t="s">
        <v>5</v>
      </c>
      <c r="C10" s="54">
        <v>0.5</v>
      </c>
      <c r="D10" s="29"/>
      <c r="E10" s="53">
        <v>0.38479999999999998</v>
      </c>
      <c r="F10" s="42">
        <f>(+E10/$C$10)-1</f>
        <v>-0.23040000000000005</v>
      </c>
      <c r="H10" s="53">
        <v>0.39219999999999999</v>
      </c>
      <c r="I10" s="42">
        <f>(+H10/$C$10)-1</f>
        <v>-0.21560000000000001</v>
      </c>
      <c r="K10" s="53">
        <v>0.4355</v>
      </c>
      <c r="L10" s="42">
        <f>(+K10/$C$10)-1</f>
        <v>-0.129</v>
      </c>
      <c r="N10" s="53">
        <v>0.42</v>
      </c>
      <c r="O10" s="42">
        <f>(+N10/$C$10)-1</f>
        <v>-0.16000000000000003</v>
      </c>
    </row>
    <row r="11" spans="2:15" ht="13.5" thickBot="1">
      <c r="B11" s="4"/>
      <c r="C11" s="11"/>
      <c r="D11" s="30"/>
      <c r="E11" s="10"/>
      <c r="F11" s="43"/>
      <c r="H11" s="10"/>
      <c r="I11" s="43"/>
      <c r="K11" s="10"/>
      <c r="L11" s="43"/>
      <c r="N11" s="10"/>
      <c r="O11" s="43"/>
    </row>
    <row r="12" spans="2:15">
      <c r="B12" s="2" t="s">
        <v>6</v>
      </c>
      <c r="C12" s="3" t="s">
        <v>7</v>
      </c>
      <c r="D12" s="27"/>
      <c r="E12" s="37" t="s">
        <v>7</v>
      </c>
      <c r="F12" s="39"/>
      <c r="H12" s="37" t="s">
        <v>7</v>
      </c>
      <c r="I12" s="39"/>
      <c r="K12" s="37" t="s">
        <v>7</v>
      </c>
      <c r="L12" s="39"/>
      <c r="N12" s="37" t="s">
        <v>7</v>
      </c>
      <c r="O12" s="39"/>
    </row>
    <row r="13" spans="2:15" ht="13.5" thickBot="1">
      <c r="B13" s="12" t="s">
        <v>8</v>
      </c>
      <c r="C13" s="13"/>
      <c r="D13" s="31"/>
      <c r="E13" s="38"/>
      <c r="F13" s="44"/>
      <c r="H13" s="38"/>
      <c r="I13" s="44"/>
      <c r="K13" s="38"/>
      <c r="L13" s="44"/>
      <c r="N13" s="38"/>
      <c r="O13" s="44"/>
    </row>
    <row r="14" spans="2:15" ht="13.5" thickTop="1">
      <c r="B14" s="9" t="s">
        <v>9</v>
      </c>
      <c r="C14" s="15">
        <v>0.53420000000000001</v>
      </c>
      <c r="D14" s="32"/>
      <c r="E14" s="14">
        <v>0.41110000000000002</v>
      </c>
      <c r="F14" s="42">
        <f>+(E14/$C$14)-1</f>
        <v>-0.23043803818794462</v>
      </c>
      <c r="H14" s="14">
        <v>0.41899999999999998</v>
      </c>
      <c r="I14" s="42">
        <f>+(H14/$C$14)-1</f>
        <v>-0.21564956944964442</v>
      </c>
      <c r="K14" s="14">
        <v>0.46529999999999999</v>
      </c>
      <c r="L14" s="42">
        <f>+(K14/$C$14)-1</f>
        <v>-0.12897791089479593</v>
      </c>
      <c r="N14" s="14">
        <v>0.44869999999999999</v>
      </c>
      <c r="O14" s="42">
        <f>+(N14/$C$14)-1</f>
        <v>-0.16005241482590793</v>
      </c>
    </row>
    <row r="15" spans="2:15">
      <c r="B15" s="9" t="s">
        <v>10</v>
      </c>
      <c r="C15" s="15">
        <v>0.63590000000000002</v>
      </c>
      <c r="D15" s="32"/>
      <c r="E15" s="14">
        <v>0.48930000000000001</v>
      </c>
      <c r="F15" s="42">
        <f>+(E15/$C$15)-1</f>
        <v>-0.23053939298631865</v>
      </c>
      <c r="H15" s="14">
        <v>0.49869999999999998</v>
      </c>
      <c r="I15" s="42">
        <f>+(H15/$C$15)-1</f>
        <v>-0.21575719452744146</v>
      </c>
      <c r="K15" s="14">
        <v>0.55389999999999995</v>
      </c>
      <c r="L15" s="42">
        <f>+(K15/$C$15)-1</f>
        <v>-0.12895109293914153</v>
      </c>
      <c r="N15" s="14">
        <v>0.53420000000000001</v>
      </c>
      <c r="O15" s="42">
        <f>+(N15/$C$15)-1</f>
        <v>-0.15993080673061799</v>
      </c>
    </row>
    <row r="16" spans="2:15">
      <c r="B16" s="9" t="s">
        <v>11</v>
      </c>
      <c r="C16" s="15">
        <v>1.0470999999999999</v>
      </c>
      <c r="D16" s="32"/>
      <c r="E16" s="14">
        <v>0.80569999999999997</v>
      </c>
      <c r="F16" s="42">
        <f>+(+E16/$C$16)-1</f>
        <v>-0.23054149555916337</v>
      </c>
      <c r="H16" s="14">
        <v>0.82120000000000004</v>
      </c>
      <c r="I16" s="42">
        <f>+(+H16/$C$16)-1</f>
        <v>-0.21573870690478458</v>
      </c>
      <c r="K16" s="14">
        <v>0.91190000000000004</v>
      </c>
      <c r="L16" s="42">
        <f>+(+K16/$C$16)-1</f>
        <v>-0.12911851781109718</v>
      </c>
      <c r="N16" s="14">
        <v>0.87960000000000005</v>
      </c>
      <c r="O16" s="42">
        <f>+(+N16/$C$16)-1</f>
        <v>-0.15996561932957687</v>
      </c>
    </row>
    <row r="17" spans="2:15">
      <c r="B17" s="9"/>
      <c r="C17" s="15"/>
      <c r="D17" s="32"/>
      <c r="E17" s="14"/>
      <c r="F17" s="45"/>
      <c r="H17" s="14"/>
      <c r="I17" s="45"/>
      <c r="K17" s="14"/>
      <c r="L17" s="45"/>
      <c r="N17" s="14"/>
      <c r="O17" s="45"/>
    </row>
    <row r="18" spans="2:15" ht="13.5" thickBot="1">
      <c r="B18" s="16" t="s">
        <v>12</v>
      </c>
      <c r="C18" s="18">
        <v>0.56330000000000002</v>
      </c>
      <c r="D18" s="32"/>
      <c r="E18" s="17">
        <v>0.4335</v>
      </c>
      <c r="F18" s="47">
        <f>+(+E18/$C$18)-1</f>
        <v>-0.23042783596662531</v>
      </c>
      <c r="H18" s="17">
        <v>0.44180000000000003</v>
      </c>
      <c r="I18" s="47">
        <f>+(+H18/$C$18)-1</f>
        <v>-0.21569323628617076</v>
      </c>
      <c r="K18" s="17">
        <v>0.49049999999999999</v>
      </c>
      <c r="L18" s="47">
        <f>+(+K18/$C$18)-1</f>
        <v>-0.12923841647434764</v>
      </c>
      <c r="N18" s="17">
        <v>0.47320000000000001</v>
      </c>
      <c r="O18" s="47">
        <f>+(+N18/$C$18)-1</f>
        <v>-0.15995029291674068</v>
      </c>
    </row>
    <row r="19" spans="2:15" ht="13.5" thickTop="1">
      <c r="B19" s="9"/>
      <c r="C19" s="15"/>
      <c r="D19" s="32"/>
      <c r="E19" s="14"/>
      <c r="F19" s="45"/>
      <c r="H19" s="14"/>
      <c r="I19" s="45"/>
      <c r="K19" s="14"/>
      <c r="L19" s="45"/>
      <c r="N19" s="14"/>
      <c r="O19" s="45"/>
    </row>
    <row r="20" spans="2:15" ht="13.5" thickBot="1">
      <c r="B20" s="16" t="s">
        <v>13</v>
      </c>
      <c r="C20" s="18">
        <v>0.56330000000000002</v>
      </c>
      <c r="D20" s="32"/>
      <c r="E20" s="17">
        <v>0.4335</v>
      </c>
      <c r="F20" s="47">
        <f>+(+E20/$C$20)-1</f>
        <v>-0.23042783596662531</v>
      </c>
      <c r="H20" s="17">
        <v>0.44180000000000003</v>
      </c>
      <c r="I20" s="47">
        <f>+(+H20/$C$20)-1</f>
        <v>-0.21569323628617076</v>
      </c>
      <c r="K20" s="17">
        <v>0.49049999999999999</v>
      </c>
      <c r="L20" s="47">
        <f>+(+K20/$C$20)-1</f>
        <v>-0.12923841647434764</v>
      </c>
      <c r="N20" s="17">
        <v>0.47320000000000001</v>
      </c>
      <c r="O20" s="47">
        <f>+(+N20/$C$20)-1</f>
        <v>-0.15995029291674068</v>
      </c>
    </row>
    <row r="21" spans="2:15" ht="14.25" thickTop="1" thickBot="1">
      <c r="B21" s="19"/>
      <c r="C21" s="21"/>
      <c r="D21" s="33"/>
      <c r="E21" s="20"/>
      <c r="F21" s="46"/>
      <c r="H21" s="20"/>
      <c r="I21" s="46"/>
      <c r="K21" s="20"/>
      <c r="L21" s="46"/>
      <c r="N21" s="20"/>
      <c r="O21" s="46"/>
    </row>
    <row r="22" spans="2:15" ht="13.9" customHeight="1">
      <c r="B22" s="95" t="s">
        <v>14</v>
      </c>
      <c r="C22" s="99" t="s">
        <v>1</v>
      </c>
      <c r="D22" s="34"/>
      <c r="E22" s="88" t="s">
        <v>1</v>
      </c>
      <c r="F22" s="92"/>
      <c r="H22" s="88" t="s">
        <v>1</v>
      </c>
      <c r="I22" s="92"/>
      <c r="K22" s="88" t="s">
        <v>1</v>
      </c>
      <c r="L22" s="92"/>
      <c r="N22" s="88" t="s">
        <v>1</v>
      </c>
      <c r="O22" s="92"/>
    </row>
    <row r="23" spans="2:15" ht="13.5" thickBot="1">
      <c r="B23" s="96"/>
      <c r="C23" s="100"/>
      <c r="D23" s="34"/>
      <c r="E23" s="89"/>
      <c r="F23" s="93"/>
      <c r="H23" s="89"/>
      <c r="I23" s="93"/>
      <c r="K23" s="89"/>
      <c r="L23" s="93"/>
      <c r="N23" s="89"/>
      <c r="O23" s="93"/>
    </row>
    <row r="24" spans="2:15" ht="13.5" thickBot="1">
      <c r="B24" s="2" t="s">
        <v>15</v>
      </c>
      <c r="C24" s="3" t="s">
        <v>16</v>
      </c>
      <c r="D24" s="27"/>
      <c r="E24" s="37" t="s">
        <v>16</v>
      </c>
      <c r="F24" s="39"/>
      <c r="H24" s="37" t="s">
        <v>16</v>
      </c>
      <c r="I24" s="39"/>
      <c r="K24" s="37" t="s">
        <v>16</v>
      </c>
      <c r="L24" s="39"/>
      <c r="N24" s="37" t="s">
        <v>16</v>
      </c>
      <c r="O24" s="39"/>
    </row>
    <row r="25" spans="2:15" ht="13.5" thickBot="1">
      <c r="B25" s="22"/>
      <c r="C25" s="51">
        <v>6.8</v>
      </c>
      <c r="D25" s="35"/>
      <c r="E25" s="50">
        <v>5.2325999999999997</v>
      </c>
      <c r="F25" s="49">
        <f>+(E25/$C$25)-1</f>
        <v>-0.23050000000000004</v>
      </c>
      <c r="H25" s="50">
        <v>5.3319999999999999</v>
      </c>
      <c r="I25" s="49">
        <f>+(H25/$C$25)-1</f>
        <v>-0.21588235294117653</v>
      </c>
      <c r="K25" s="50">
        <v>5.9227999999999996</v>
      </c>
      <c r="L25" s="49">
        <f>+(K25/$C$25)-1</f>
        <v>-0.129</v>
      </c>
      <c r="N25" s="50">
        <v>5.7119999999999997</v>
      </c>
      <c r="O25" s="49">
        <f>+(N25/$C$25)-1</f>
        <v>-0.16000000000000003</v>
      </c>
    </row>
    <row r="26" spans="2:15">
      <c r="B26" s="2" t="s">
        <v>17</v>
      </c>
      <c r="C26" s="3" t="s">
        <v>7</v>
      </c>
      <c r="D26" s="27"/>
      <c r="E26" s="37" t="s">
        <v>7</v>
      </c>
      <c r="F26" s="24"/>
      <c r="H26" s="37" t="s">
        <v>7</v>
      </c>
      <c r="I26" s="24"/>
      <c r="K26" s="37" t="s">
        <v>7</v>
      </c>
      <c r="L26" s="24"/>
      <c r="N26" s="37" t="s">
        <v>7</v>
      </c>
      <c r="O26" s="24"/>
    </row>
    <row r="27" spans="2:15" ht="13.5" thickBot="1">
      <c r="B27" s="23"/>
      <c r="C27" s="52">
        <v>0.2</v>
      </c>
      <c r="D27" s="36"/>
      <c r="E27" s="55">
        <v>0.15390000000000001</v>
      </c>
      <c r="F27" s="48">
        <f>+(+E27/$C$27)-1</f>
        <v>-0.23050000000000004</v>
      </c>
      <c r="H27" s="55">
        <v>0.15690000000000001</v>
      </c>
      <c r="I27" s="48">
        <f>+(+H27/$C$27)-1</f>
        <v>-0.21550000000000002</v>
      </c>
      <c r="K27" s="55">
        <v>0.17419999999999999</v>
      </c>
      <c r="L27" s="48">
        <f>+(+K27/$C$27)-1</f>
        <v>-0.12900000000000011</v>
      </c>
      <c r="N27" s="55">
        <v>0.16800000000000001</v>
      </c>
      <c r="O27" s="48">
        <f>+(+N27/$C$27)-1</f>
        <v>-0.16000000000000003</v>
      </c>
    </row>
    <row r="28" spans="2:15" ht="13.5" thickBot="1"/>
    <row r="29" spans="2:15" ht="13.5" thickBot="1">
      <c r="E29" s="84" t="s">
        <v>28</v>
      </c>
      <c r="F29" s="85"/>
      <c r="H29" s="84" t="s">
        <v>29</v>
      </c>
      <c r="I29" s="85"/>
      <c r="K29" s="84" t="s">
        <v>30</v>
      </c>
      <c r="L29" s="85"/>
      <c r="N29" s="84" t="s">
        <v>31</v>
      </c>
      <c r="O29" s="85"/>
    </row>
    <row r="30" spans="2:15">
      <c r="E30" s="62" t="s">
        <v>22</v>
      </c>
      <c r="F30" s="63">
        <f>(+(-F10-F14-F15-F16-F18-F20-F25-F27)/8)</f>
        <v>0.23047182483333473</v>
      </c>
      <c r="H30" s="62" t="s">
        <v>22</v>
      </c>
      <c r="I30" s="63">
        <f>(+(-I10-I14-I15-I16-I18-I20-I25-I27)/8)</f>
        <v>0.21568928704942358</v>
      </c>
      <c r="K30" s="62" t="s">
        <v>22</v>
      </c>
      <c r="L30" s="63">
        <f>(+(-L10-L14-L15-L16-L18-L20-L25-L27)/8)</f>
        <v>0.12906554432421624</v>
      </c>
      <c r="N30" s="62" t="s">
        <v>22</v>
      </c>
      <c r="O30" s="63">
        <f>(+(-O10-O14-O15-O16-O18-O20-O25-O27)/8)</f>
        <v>0.15998117833994802</v>
      </c>
    </row>
    <row r="31" spans="2:15" ht="13.5" thickBot="1">
      <c r="E31" s="60" t="s">
        <v>25</v>
      </c>
      <c r="F31" s="61">
        <f>50*(F30/$C$34)</f>
        <v>50</v>
      </c>
      <c r="G31" s="59"/>
      <c r="H31" s="60" t="s">
        <v>25</v>
      </c>
      <c r="I31" s="61">
        <f>50*(I30/$C$34)</f>
        <v>46.792983742242441</v>
      </c>
      <c r="J31" s="59"/>
      <c r="K31" s="60" t="s">
        <v>25</v>
      </c>
      <c r="L31" s="61">
        <f>50*(L30/$C$34)</f>
        <v>28.000286893538885</v>
      </c>
      <c r="M31" s="59"/>
      <c r="N31" s="60" t="s">
        <v>25</v>
      </c>
      <c r="O31" s="61">
        <f>50*(O30/$C$34)</f>
        <v>34.707318010702195</v>
      </c>
    </row>
    <row r="34" spans="2:3">
      <c r="B34" s="56" t="s">
        <v>24</v>
      </c>
      <c r="C34" s="58">
        <f>+F30</f>
        <v>0.23047182483333473</v>
      </c>
    </row>
    <row r="35" spans="2:3">
      <c r="B35" s="56" t="s">
        <v>23</v>
      </c>
      <c r="C35" s="57">
        <f>+(F30+I30+L30+O30)/4</f>
        <v>0.18380195863673066</v>
      </c>
    </row>
    <row r="36" spans="2:3">
      <c r="B36" s="56" t="s">
        <v>26</v>
      </c>
      <c r="C36" s="57">
        <f>+C35+10%</f>
        <v>0.28380195863673063</v>
      </c>
    </row>
  </sheetData>
  <mergeCells count="25">
    <mergeCell ref="N4:N5"/>
    <mergeCell ref="O4:O5"/>
    <mergeCell ref="N22:N23"/>
    <mergeCell ref="O22:O23"/>
    <mergeCell ref="B2:O2"/>
    <mergeCell ref="B4:B5"/>
    <mergeCell ref="C4:C5"/>
    <mergeCell ref="B22:B23"/>
    <mergeCell ref="C22:C23"/>
    <mergeCell ref="E29:F29"/>
    <mergeCell ref="H29:I29"/>
    <mergeCell ref="K29:L29"/>
    <mergeCell ref="N29:O29"/>
    <mergeCell ref="H4:H5"/>
    <mergeCell ref="H22:H23"/>
    <mergeCell ref="L4:L5"/>
    <mergeCell ref="L22:L23"/>
    <mergeCell ref="I4:I5"/>
    <mergeCell ref="I22:I23"/>
    <mergeCell ref="K4:K5"/>
    <mergeCell ref="K22:K23"/>
    <mergeCell ref="E4:E5"/>
    <mergeCell ref="E22:E23"/>
    <mergeCell ref="F4:F5"/>
    <mergeCell ref="F22:F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2"/>
  <sheetViews>
    <sheetView workbookViewId="0">
      <selection activeCell="G13" sqref="G12:G13"/>
    </sheetView>
  </sheetViews>
  <sheetFormatPr baseColWidth="10" defaultColWidth="8.875" defaultRowHeight="12.75"/>
  <cols>
    <col min="1" max="1" width="8.875" style="1"/>
    <col min="2" max="2" width="10.5" style="1" customWidth="1"/>
    <col min="3" max="4" width="8.875" style="1"/>
    <col min="5" max="5" width="9.375" style="1" bestFit="1" customWidth="1"/>
    <col min="6" max="7" width="8.875" style="1"/>
    <col min="8" max="8" width="9.75" style="1" customWidth="1"/>
    <col min="9" max="10" width="8.875" style="1"/>
    <col min="11" max="11" width="9.5" style="1" customWidth="1"/>
    <col min="12" max="13" width="8.875" style="1"/>
    <col min="14" max="14" width="9.875" style="1" customWidth="1"/>
    <col min="15" max="16384" width="8.875" style="1"/>
  </cols>
  <sheetData>
    <row r="3" spans="2:14" ht="13.5" thickBot="1"/>
    <row r="4" spans="2:14" ht="13.5" thickBot="1">
      <c r="D4" s="84" t="s">
        <v>36</v>
      </c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2:14" ht="13.5" thickBot="1"/>
    <row r="6" spans="2:14" ht="13.5" thickBot="1">
      <c r="D6" s="84" t="s">
        <v>28</v>
      </c>
      <c r="E6" s="85"/>
      <c r="G6" s="84" t="s">
        <v>29</v>
      </c>
      <c r="H6" s="85"/>
      <c r="J6" s="84" t="s">
        <v>30</v>
      </c>
      <c r="K6" s="85"/>
      <c r="M6" s="84" t="s">
        <v>34</v>
      </c>
      <c r="N6" s="85"/>
    </row>
    <row r="7" spans="2:14">
      <c r="D7" s="62" t="s">
        <v>32</v>
      </c>
      <c r="E7" s="64">
        <v>6426</v>
      </c>
      <c r="G7" s="62" t="s">
        <v>32</v>
      </c>
      <c r="H7" s="64">
        <v>4500</v>
      </c>
      <c r="J7" s="62" t="s">
        <v>32</v>
      </c>
      <c r="K7" s="64">
        <v>3000</v>
      </c>
      <c r="M7" s="62" t="s">
        <v>32</v>
      </c>
      <c r="N7" s="64">
        <v>1500</v>
      </c>
    </row>
    <row r="8" spans="2:14" ht="13.5" thickBot="1">
      <c r="D8" s="60" t="s">
        <v>25</v>
      </c>
      <c r="E8" s="61">
        <f>2*(E7/$C$12)</f>
        <v>2</v>
      </c>
      <c r="F8" s="59"/>
      <c r="G8" s="60" t="s">
        <v>25</v>
      </c>
      <c r="H8" s="61">
        <f>2*(H7/$C$12)</f>
        <v>1.4005602240896358</v>
      </c>
      <c r="I8" s="59"/>
      <c r="J8" s="60" t="s">
        <v>25</v>
      </c>
      <c r="K8" s="61">
        <f>2*(K7/$C$12)</f>
        <v>0.93370681605975725</v>
      </c>
      <c r="L8" s="59"/>
      <c r="M8" s="60" t="s">
        <v>25</v>
      </c>
      <c r="N8" s="61">
        <f>2*(N7/$C$12)</f>
        <v>0.46685340802987862</v>
      </c>
    </row>
    <row r="12" spans="2:14">
      <c r="B12" s="56" t="s">
        <v>33</v>
      </c>
      <c r="C12" s="65">
        <f>+E7</f>
        <v>6426</v>
      </c>
    </row>
  </sheetData>
  <mergeCells count="5">
    <mergeCell ref="D6:E6"/>
    <mergeCell ref="G6:H6"/>
    <mergeCell ref="J6:K6"/>
    <mergeCell ref="M6:N6"/>
    <mergeCell ref="D4:N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2"/>
  <sheetViews>
    <sheetView workbookViewId="0">
      <selection activeCell="D4" sqref="D4:N8"/>
    </sheetView>
  </sheetViews>
  <sheetFormatPr baseColWidth="10" defaultColWidth="8.875" defaultRowHeight="12.75"/>
  <cols>
    <col min="1" max="1" width="8.875" style="1"/>
    <col min="2" max="2" width="10.5" style="1" customWidth="1"/>
    <col min="3" max="4" width="8.875" style="1"/>
    <col min="5" max="5" width="9.375" style="1" bestFit="1" customWidth="1"/>
    <col min="6" max="7" width="8.875" style="1"/>
    <col min="8" max="8" width="9.75" style="1" customWidth="1"/>
    <col min="9" max="10" width="8.875" style="1"/>
    <col min="11" max="11" width="9.5" style="1" customWidth="1"/>
    <col min="12" max="13" width="8.875" style="1"/>
    <col min="14" max="14" width="9.875" style="1" customWidth="1"/>
    <col min="15" max="16384" width="8.875" style="1"/>
  </cols>
  <sheetData>
    <row r="3" spans="2:14" ht="13.5" thickBot="1"/>
    <row r="4" spans="2:14" ht="13.5" thickBot="1">
      <c r="D4" s="84" t="s">
        <v>35</v>
      </c>
      <c r="E4" s="101"/>
      <c r="F4" s="101"/>
      <c r="G4" s="101"/>
      <c r="H4" s="101"/>
      <c r="I4" s="101"/>
      <c r="J4" s="101"/>
      <c r="K4" s="101"/>
      <c r="L4" s="101"/>
      <c r="M4" s="101"/>
      <c r="N4" s="102"/>
    </row>
    <row r="5" spans="2:14" ht="13.5" thickBot="1"/>
    <row r="6" spans="2:14" ht="13.5" thickBot="1">
      <c r="D6" s="84" t="s">
        <v>28</v>
      </c>
      <c r="E6" s="85"/>
      <c r="G6" s="84" t="s">
        <v>29</v>
      </c>
      <c r="H6" s="85"/>
      <c r="J6" s="84" t="s">
        <v>30</v>
      </c>
      <c r="K6" s="85"/>
      <c r="M6" s="84" t="s">
        <v>34</v>
      </c>
      <c r="N6" s="85"/>
    </row>
    <row r="7" spans="2:14">
      <c r="D7" s="62" t="s">
        <v>32</v>
      </c>
      <c r="E7" s="64">
        <v>8117</v>
      </c>
      <c r="G7" s="62" t="s">
        <v>32</v>
      </c>
      <c r="H7" s="64">
        <v>6500</v>
      </c>
      <c r="J7" s="62" t="s">
        <v>32</v>
      </c>
      <c r="K7" s="64">
        <v>4000</v>
      </c>
      <c r="M7" s="62" t="s">
        <v>32</v>
      </c>
      <c r="N7" s="64">
        <v>6000</v>
      </c>
    </row>
    <row r="8" spans="2:14" ht="13.5" thickBot="1">
      <c r="D8" s="60" t="s">
        <v>25</v>
      </c>
      <c r="E8" s="61">
        <f>3*(E7/$C$12)</f>
        <v>3</v>
      </c>
      <c r="F8" s="59"/>
      <c r="G8" s="60" t="s">
        <v>25</v>
      </c>
      <c r="H8" s="61">
        <f>3*(H7/$C$12)</f>
        <v>2.4023654059381543</v>
      </c>
      <c r="I8" s="59"/>
      <c r="J8" s="60" t="s">
        <v>25</v>
      </c>
      <c r="K8" s="61">
        <f>3*(K7/$C$12)</f>
        <v>1.4783787113465565</v>
      </c>
      <c r="L8" s="59"/>
      <c r="M8" s="60" t="s">
        <v>25</v>
      </c>
      <c r="N8" s="61">
        <f>3*(N7/$C$12)</f>
        <v>2.217568067019835</v>
      </c>
    </row>
    <row r="12" spans="2:14">
      <c r="B12" s="56" t="s">
        <v>33</v>
      </c>
      <c r="C12" s="65">
        <f>+E7</f>
        <v>8117</v>
      </c>
    </row>
  </sheetData>
  <mergeCells count="5">
    <mergeCell ref="D4:N4"/>
    <mergeCell ref="D6:E6"/>
    <mergeCell ref="G6:H6"/>
    <mergeCell ref="J6:K6"/>
    <mergeCell ref="M6:N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8" sqref="L18"/>
    </sheetView>
  </sheetViews>
  <sheetFormatPr baseColWidth="10" defaultRowHeight="14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11"/>
  <sheetViews>
    <sheetView tabSelected="1" workbookViewId="0">
      <selection activeCell="I9" sqref="I9"/>
    </sheetView>
  </sheetViews>
  <sheetFormatPr baseColWidth="10" defaultRowHeight="14.25"/>
  <cols>
    <col min="3" max="3" width="8.375" customWidth="1"/>
    <col min="4" max="4" width="4.5" customWidth="1"/>
    <col min="6" max="6" width="9.25" customWidth="1"/>
    <col min="7" max="7" width="5" customWidth="1"/>
    <col min="9" max="9" width="9.5" customWidth="1"/>
    <col min="10" max="10" width="5.875" customWidth="1"/>
    <col min="12" max="12" width="8.125" customWidth="1"/>
    <col min="15" max="15" width="7.375" customWidth="1"/>
    <col min="16" max="16" width="27.75" customWidth="1"/>
    <col min="17" max="17" width="16.875" customWidth="1"/>
  </cols>
  <sheetData>
    <row r="4" spans="2:17" ht="15" thickBot="1"/>
    <row r="5" spans="2:17" ht="16.5" thickBot="1">
      <c r="O5" s="104" t="s">
        <v>47</v>
      </c>
      <c r="P5" s="115"/>
      <c r="Q5" s="116" t="s">
        <v>48</v>
      </c>
    </row>
    <row r="6" spans="2:17" ht="16.5" thickBot="1">
      <c r="B6" s="84" t="s">
        <v>44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  <c r="O6" s="118">
        <v>1</v>
      </c>
      <c r="P6" s="117" t="s">
        <v>41</v>
      </c>
      <c r="Q6" s="118">
        <v>94.8</v>
      </c>
    </row>
    <row r="7" spans="2:17" ht="16.5" thickBot="1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O7" s="118">
        <v>2</v>
      </c>
      <c r="P7" s="117" t="s">
        <v>29</v>
      </c>
      <c r="Q7" s="118">
        <v>80.05</v>
      </c>
    </row>
    <row r="8" spans="2:17" ht="16.5" thickBot="1">
      <c r="B8" s="104" t="s">
        <v>41</v>
      </c>
      <c r="C8" s="106"/>
      <c r="D8" s="105"/>
      <c r="E8" s="104" t="s">
        <v>29</v>
      </c>
      <c r="F8" s="106"/>
      <c r="G8" s="105"/>
      <c r="H8" s="104" t="s">
        <v>30</v>
      </c>
      <c r="I8" s="106"/>
      <c r="J8" s="105"/>
      <c r="K8" s="104" t="s">
        <v>34</v>
      </c>
      <c r="L8" s="106"/>
      <c r="O8" s="118">
        <v>3</v>
      </c>
      <c r="P8" s="117" t="s">
        <v>31</v>
      </c>
      <c r="Q8" s="118">
        <v>69.790000000000006</v>
      </c>
    </row>
    <row r="9" spans="2:17" ht="15.75">
      <c r="B9" s="107" t="s">
        <v>45</v>
      </c>
      <c r="C9" s="108">
        <v>39.799999999999997</v>
      </c>
      <c r="D9" s="105"/>
      <c r="E9" s="107" t="s">
        <v>45</v>
      </c>
      <c r="F9" s="109">
        <v>29.45</v>
      </c>
      <c r="G9" s="105"/>
      <c r="H9" s="107" t="s">
        <v>45</v>
      </c>
      <c r="I9" s="108">
        <v>36.299999999999997</v>
      </c>
      <c r="J9" s="105"/>
      <c r="K9" s="107" t="s">
        <v>45</v>
      </c>
      <c r="L9" s="108">
        <v>32.4</v>
      </c>
      <c r="O9" s="118">
        <v>4</v>
      </c>
      <c r="P9" s="117" t="s">
        <v>30</v>
      </c>
      <c r="Q9" s="118">
        <v>66.709999999999994</v>
      </c>
    </row>
    <row r="10" spans="2:17" ht="15.75">
      <c r="B10" s="110" t="s">
        <v>46</v>
      </c>
      <c r="C10" s="111">
        <f>'Resum criteris av. fórmules'!D12</f>
        <v>55</v>
      </c>
      <c r="D10" s="105"/>
      <c r="E10" s="110" t="s">
        <v>46</v>
      </c>
      <c r="F10" s="111">
        <f>'Resum criteris av. fórmules'!E12</f>
        <v>50.595909372270235</v>
      </c>
      <c r="G10" s="105"/>
      <c r="H10" s="110" t="s">
        <v>46</v>
      </c>
      <c r="I10" s="111">
        <f>'Resum criteris av. fórmules'!F12</f>
        <v>30.4123724209452</v>
      </c>
      <c r="J10" s="105"/>
      <c r="K10" s="110" t="s">
        <v>46</v>
      </c>
      <c r="L10" s="111">
        <f>'Resum criteris av. fórmules'!G12</f>
        <v>37.391739485751906</v>
      </c>
    </row>
    <row r="11" spans="2:17" s="103" customFormat="1" ht="16.5" thickBot="1">
      <c r="B11" s="112" t="s">
        <v>25</v>
      </c>
      <c r="C11" s="113">
        <f>SUM(C9:C10)</f>
        <v>94.8</v>
      </c>
      <c r="D11" s="114"/>
      <c r="E11" s="112"/>
      <c r="F11" s="113">
        <f>SUM(F9:F10)</f>
        <v>80.045909372270231</v>
      </c>
      <c r="G11" s="114"/>
      <c r="H11" s="112" t="s">
        <v>25</v>
      </c>
      <c r="I11" s="113">
        <f>SUM(I9:I10)</f>
        <v>66.712372420945201</v>
      </c>
      <c r="J11" s="114"/>
      <c r="K11" s="112" t="s">
        <v>25</v>
      </c>
      <c r="L11" s="113">
        <f>SUM(L9:L10)</f>
        <v>69.791739485751904</v>
      </c>
    </row>
  </sheetData>
  <mergeCells count="6">
    <mergeCell ref="B6:L6"/>
    <mergeCell ref="B8:C8"/>
    <mergeCell ref="E8:F8"/>
    <mergeCell ref="H8:I8"/>
    <mergeCell ref="K8:L8"/>
    <mergeCell ref="O5:P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 criteris av. fórmules</vt:lpstr>
      <vt:lpstr>Tarifes servei</vt:lpstr>
      <vt:lpstr>Camp. comunicació</vt:lpstr>
      <vt:lpstr>Fons social</vt:lpstr>
      <vt:lpstr>Criteris judici valor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Pinadell</dc:creator>
  <cp:lastModifiedBy>Verónica Sánchez Martínez</cp:lastModifiedBy>
  <dcterms:created xsi:type="dcterms:W3CDTF">2025-07-29T10:32:40Z</dcterms:created>
  <dcterms:modified xsi:type="dcterms:W3CDTF">2025-07-30T11:08:28Z</dcterms:modified>
</cp:coreProperties>
</file>