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AquestLlibreDeTreball" defaultThemeVersion="202300"/>
  <mc:AlternateContent xmlns:mc="http://schemas.openxmlformats.org/markup-compatibility/2006">
    <mc:Choice Requires="x15">
      <x15ac:absPath xmlns:x15ac="http://schemas.microsoft.com/office/spreadsheetml/2010/11/ac" url="https://daatconsulta-my.sharepoint.com/personal/montse_farrerons_daatconsulta_com/Documents/FEINA/0. DAAT CONSULTA/1. OFERTES/Consorci del Bages/5 Altres informes/"/>
    </mc:Choice>
  </mc:AlternateContent>
  <xr:revisionPtr revIDLastSave="42" documentId="13_ncr:1_{0425A8B7-9F6C-4B04-A487-1FD11528DC22}" xr6:coauthVersionLast="47" xr6:coauthVersionMax="47" xr10:uidLastSave="{9D63C744-BDEB-483B-A06E-3561BA4C35EC}"/>
  <bookViews>
    <workbookView xWindow="22932" yWindow="-108" windowWidth="23256" windowHeight="12456" firstSheet="4" activeTab="6" xr2:uid="{15FD6D75-065F-4897-BC6B-BF3DE76D82BD}"/>
  </bookViews>
  <sheets>
    <sheet name="Hores ef servei Ampans" sheetId="3" state="hidden" r:id="rId1"/>
    <sheet name="Súria+St Joan i  SFB subrogació" sheetId="4" state="hidden" r:id="rId2"/>
    <sheet name="Hores ef 5 fraccions RECAIU 3" sheetId="5" state="hidden" r:id="rId3"/>
    <sheet name="Lot 1 NORD Calendari" sheetId="8" state="hidden" r:id="rId4"/>
    <sheet name="Instruccions" sheetId="43" r:id="rId5"/>
    <sheet name="PREUS UNITARIS LOT 2" sheetId="28" r:id="rId6"/>
    <sheet name="LOT 2 primer any" sheetId="33" r:id="rId7"/>
    <sheet name="LOT 2" sheetId="29" r:id="rId8"/>
    <sheet name="Sant Vicenç  Monistrol" sheetId="42" r:id="rId9"/>
    <sheet name="CONTRACTE LOT 2" sheetId="30" r:id="rId10"/>
    <sheet name="amortització i finançament L2" sheetId="4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A">#REF!</definedName>
    <definedName name="\AA">#REF!</definedName>
    <definedName name="\Q">#REF!</definedName>
    <definedName name="\T">#REF!</definedName>
    <definedName name="_">[1]PLANTILLA!$A$74:$M$93,[1]PLANTILLA!#REF!,[1]PLANTILLA!#REF!</definedName>
    <definedName name="__">[1]PLANTILLA!$A$74:$M$93,[1]PLANTILLA!#REF!,[1]PLANTILLA!#REF!</definedName>
    <definedName name="___">[1]PLANTILLA!$A$74:$M$93,[1]PLANTILLA!#REF!,[1]PLANTILLA!#REF!</definedName>
    <definedName name="____">[1]PLANTILLA!$A$74:$M$93,[1]PLANTILLA!#REF!,[1]PLANTILLA!#REF!</definedName>
    <definedName name="_____">[1]PLANTILLA!$A$74:$M$93,[1]PLANTILLA!#REF!,[1]PLANTILLA!#REF!</definedName>
    <definedName name="______">[1]PLANTILLA!$A$74:$M$93,[1]PLANTILLA!#REF!,[1]PLANTILLA!#REF!</definedName>
    <definedName name="_20_SMI__11">#REF!</definedName>
    <definedName name="_Fill" localSheetId="10" hidden="1">#REF!</definedName>
    <definedName name="_Fill" hidden="1">#REF!</definedName>
    <definedName name="_jj" hidden="1">#REF!</definedName>
    <definedName name="_Key1" hidden="1">#REF!</definedName>
    <definedName name="_Key2" hidden="1">#REF!</definedName>
    <definedName name="_Order1" hidden="1">255</definedName>
    <definedName name="_Order2" hidden="1">0</definedName>
    <definedName name="_Sort" hidden="1">#REF!</definedName>
    <definedName name="a" localSheetId="10" hidden="1">#REF!</definedName>
    <definedName name="a" localSheetId="4" hidden="1">{#N/A,#N/A,FALSE,"CARPAP95.XLS"}</definedName>
    <definedName name="a" hidden="1">{#N/A,#N/A,FALSE,"CARPAP95.XLS"}</definedName>
    <definedName name="AAA">#REF!</definedName>
    <definedName name="AAAA">#REF!</definedName>
    <definedName name="ABCDEFtotal">#REF!</definedName>
    <definedName name="ac">#REF!</definedName>
    <definedName name="AMO">#REF!</definedName>
    <definedName name="AMO_10">#REF!</definedName>
    <definedName name="AMO_8">#REF!</definedName>
    <definedName name="AMOI">#REF!</definedName>
    <definedName name="amortización">#REF!</definedName>
    <definedName name="AÑOS">#REF!</definedName>
    <definedName name="AÑOS_1">#REF!</definedName>
    <definedName name="AÑOS_3">#REF!</definedName>
    <definedName name="Ant">#REF!</definedName>
    <definedName name="_xlnm.Print_Area" localSheetId="10">'amortització i finançament L2'!$A$1:$H$99</definedName>
    <definedName name="_xlnm.Print_Area" localSheetId="5">'PREUS UNITARIS LOT 2'!$A$3:$H$129</definedName>
    <definedName name="_xlnm.Print_Area">#REF!</definedName>
    <definedName name="baldeo_mecanico_calzadas">#REF!</definedName>
    <definedName name="Baldeo_mixto">#REF!</definedName>
    <definedName name="barrido_mecanico_calzadas">#REF!</definedName>
    <definedName name="BASE_MAX">#REF!</definedName>
    <definedName name="_xlnm.Database">#REF!</definedName>
    <definedName name="BD">#REF!</definedName>
    <definedName name="bhj" localSheetId="4" hidden="1">{#N/A,#N/A,FALSE,"CARPAP95.XLS"}</definedName>
    <definedName name="bhj" hidden="1">{#N/A,#N/A,FALSE,"CARPAP95.XLS"}</definedName>
    <definedName name="BI">'[2]DADES GENERALS DEL PRESSUPOST'!$C$13</definedName>
    <definedName name="CAMBIO">[3]Variables!$B$5</definedName>
    <definedName name="CB">#REF!</definedName>
    <definedName name="CCC" localSheetId="4" hidden="1">{"Resumen del servicio",#N/A,FALSE,"Servicio propuesto";"Material 1",#N/A,FALSE,"Material 1";"Resumen medios materiales 1",#N/A,FALSE,"Material 1";"Material 2",#N/A,FALSE,"Material 2";"Resumen medios materiales 2",#N/A,FALSE,"Material 2";"Resumen de medios humanos 1",#N/A,FALSE,"Personal 1";"Resumen de medios humanos 2",#N/A,FALSE,"Personal 2"}</definedName>
    <definedName name="CCC" hidden="1">{"Resumen del servicio",#N/A,FALSE,"Servicio propuesto";"Material 1",#N/A,FALSE,"Material 1";"Resumen medios materiales 1",#N/A,FALSE,"Material 1";"Material 2",#N/A,FALSE,"Material 2";"Resumen medios materiales 2",#N/A,FALSE,"Material 2";"Resumen de medios humanos 1",#N/A,FALSE,"Personal 1";"Resumen de medios humanos 2",#N/A,FALSE,"Personal 2"}</definedName>
    <definedName name="cform">[4]RATIS_TA!$K$141:$L$145</definedName>
    <definedName name="COEF_INV_MAQ">#REF!</definedName>
    <definedName name="combustible">#REF!</definedName>
    <definedName name="COMOR">#REF!</definedName>
    <definedName name="COMPRES_2011" localSheetId="10">[5]inversions!$B$2:$F$47</definedName>
    <definedName name="COMPRES_2011">[6]inversions!$B$2:$F$47</definedName>
    <definedName name="COMPRES_2012" localSheetId="10">[5]inversions!$B$48:$F$50</definedName>
    <definedName name="COMPRES_2012">[6]inversions!$B$48:$F$50</definedName>
    <definedName name="COMPRES_2013" localSheetId="10">[5]inversions!$B$51:$F$55</definedName>
    <definedName name="COMPRES_2013">[6]inversions!$B$51:$F$55</definedName>
    <definedName name="COMPRES_2014" localSheetId="10">[5]inversions!$B$56:$F$56</definedName>
    <definedName name="COMPRES_2014">[6]inversions!$B$56:$F$56</definedName>
    <definedName name="comunes">#REF!</definedName>
    <definedName name="CONCURSO">#REF!</definedName>
    <definedName name="CONCURSO_ABREV.">[7]Variables!$C$10</definedName>
    <definedName name="CONDUCTOR_D">#REF!</definedName>
    <definedName name="CONDUCTOR_D_F">#REF!</definedName>
    <definedName name="CONDUCTOR_N">#REF!</definedName>
    <definedName name="CONDUCTOR_N_F">#REF!</definedName>
    <definedName name="CONSULTA_SUBROGACION_ABRIL_2004">#REF!</definedName>
    <definedName name="CONT">[8]EINES!$F$156</definedName>
    <definedName name="CONTL">[8]EINES!$F$169</definedName>
    <definedName name="Contrato">#REF!</definedName>
    <definedName name="cost_empresa">#REF!</definedName>
    <definedName name="cpapel">[4]RATIS_TA!$K$53:$L$58</definedName>
    <definedName name="cpr">#REF!</definedName>
    <definedName name="_xlnm.Criteria">'[9]HOJA 1'!#REF!</definedName>
    <definedName name="csdg">#REF!</definedName>
    <definedName name="d">#REF!</definedName>
    <definedName name="dades_2014_calaix">#REF!</definedName>
    <definedName name="dadesadquisicio" localSheetId="10">'[10]dates inici i final'!$A$4:$H$87</definedName>
    <definedName name="dadesadquisicio">'[11]dates inici i final'!$A$4:$H$87</definedName>
    <definedName name="DD">[1]PLANTILLA!$A$74:$M$93,[1]PLANTILLA!#REF!,[1]PLANTILLA!#REF!</definedName>
    <definedName name="DETALL">#REF!</definedName>
    <definedName name="dfdfd" hidden="1">#REF!</definedName>
    <definedName name="DG">'[2]DADES GENERALS DEL PRESSUPOST'!$C$12</definedName>
    <definedName name="dias_coste">#REF!</definedName>
    <definedName name="dies_persona">#REF!</definedName>
    <definedName name="dl">#REF!</definedName>
    <definedName name="DLAB">#REF!</definedName>
    <definedName name="dm_gsts">[12]DM_gsts!$A$2:$G$111</definedName>
    <definedName name="ds">#REF!</definedName>
    <definedName name="enc">#REF!</definedName>
    <definedName name="ENCABEZADO_TS">OFFSET(#REF!,0,0,1,COUNTA(#REF!))</definedName>
    <definedName name="ENVASES">[4]RATIS_TA!$A$96:$Q$134</definedName>
    <definedName name="ESTUDI">#REF!</definedName>
    <definedName name="eu">#REF!</definedName>
    <definedName name="euro">#REF!</definedName>
    <definedName name="EXIS">#REF!</definedName>
    <definedName name="FECHA">#REF!</definedName>
    <definedName name="fff" localSheetId="4" hidden="1">{#N/A,#N/A,FALSE,"CARPAP95.XLS"}</definedName>
    <definedName name="fff" hidden="1">{#N/A,#N/A,FALSE,"CARPAP95.XLS"}</definedName>
    <definedName name="FI">#REF!</definedName>
    <definedName name="FINAN">#REF!</definedName>
    <definedName name="FORM">[4]RATIS_TA!$A$140:$S$178</definedName>
    <definedName name="FR" localSheetId="4" hidden="1">{#N/A,#N/A,FALSE,"CARPAP95.XLS"}</definedName>
    <definedName name="FR" hidden="1">{#N/A,#N/A,FALSE,"CARPAP95.XLS"}</definedName>
    <definedName name="gas">#REF!</definedName>
    <definedName name="gasoil">#REF!</definedName>
    <definedName name="gasolina">#REF!</definedName>
    <definedName name="GG">#REF!</definedName>
    <definedName name="GG_BI">#REF!</definedName>
    <definedName name="GGYBI">#REF!</definedName>
    <definedName name="Hab">[13]Contenidors!$A$1</definedName>
    <definedName name="Header">#REF!</definedName>
    <definedName name="HOLA" hidden="1">#REF!</definedName>
    <definedName name="HOLACARACOLA" hidden="1">#REF!</definedName>
    <definedName name="HORAS_EXP_MAQ">#REF!</definedName>
    <definedName name="horas1">#REF!</definedName>
    <definedName name="horas12">#REF!</definedName>
    <definedName name="horas13">#REF!</definedName>
    <definedName name="horas14">#REF!</definedName>
    <definedName name="horas15">#REF!</definedName>
    <definedName name="horas16">#REF!</definedName>
    <definedName name="horas2">#REF!</definedName>
    <definedName name="horas24">#REF!</definedName>
    <definedName name="horas3">#REF!</definedName>
    <definedName name="horas4">#REF!</definedName>
    <definedName name="horas5">#REF!</definedName>
    <definedName name="horas6">#REF!</definedName>
    <definedName name="horas7">#REF!</definedName>
    <definedName name="horas8">#REF!</definedName>
    <definedName name="hores_feina">#REF!</definedName>
    <definedName name="I">#REF!</definedName>
    <definedName name="IF" localSheetId="10">[5]IF!$A$5:$I$13</definedName>
    <definedName name="if">[14]if!$A$3:$I$6</definedName>
    <definedName name="IGIC">#REF!</definedName>
    <definedName name="INCSAL">#REF!</definedName>
    <definedName name="INT">#REF!</definedName>
    <definedName name="INTERES">#REF!</definedName>
    <definedName name="INTERÉS">#REF!</definedName>
    <definedName name="INTERÉS_FIN_INST">#REF!</definedName>
    <definedName name="INTERÉS_FIN_MAQ">#REF!</definedName>
    <definedName name="INV" localSheetId="10">[5]inversions!$B$2:$F$53</definedName>
    <definedName name="INV">#REF!</definedName>
    <definedName name="IPC">#REF!</definedName>
    <definedName name="IVA">'[15]TABLA RESUMEN'!$S$4</definedName>
    <definedName name="j">#REF!</definedName>
    <definedName name="J_EFECT">#REF!</definedName>
    <definedName name="JET">#REF!</definedName>
    <definedName name="jj" hidden="1">#REF!</definedName>
    <definedName name="JOR_EF">'[16]C.J.'!$D$13</definedName>
    <definedName name="K">#REF!</definedName>
    <definedName name="l">#REF!</definedName>
    <definedName name="LIMPIEZA__GULLIVER__MES__DE__AGOSTO__1.995.__OFICIO__N___207_94">#REF!</definedName>
    <definedName name="limpieza_contenedores">#REF!</definedName>
    <definedName name="limpiezainteriorcontenedores">#REF!</definedName>
    <definedName name="LISTADO_PERSONAL_PARA_ESTUDIO">#REF!</definedName>
    <definedName name="lubricantes">#REF!</definedName>
    <definedName name="lunes_domingo">#REF!</definedName>
    <definedName name="lunes_viernes">#REF!</definedName>
    <definedName name="m" localSheetId="4" hidden="1">{#N/A,#N/A,FALSE,"CARPAP95.XLS"}</definedName>
    <definedName name="m" hidden="1">{#N/A,#N/A,FALSE,"CARPAP95.XLS"}</definedName>
    <definedName name="MADRID">#REF!</definedName>
    <definedName name="Maq">[2]MAQUINÀRIA!$A$9:$O$358</definedName>
    <definedName name="Máquinas">#REF!</definedName>
    <definedName name="Material">#REF!</definedName>
    <definedName name="MATRÍCULA">#REF!</definedName>
    <definedName name="MATRIU">#REF!</definedName>
    <definedName name="MATRIU2" localSheetId="4">'[17]PREUS UNITARIS LOT 2'!$A$7:$H$309</definedName>
    <definedName name="MATRIU2">'PREUS UNITARIS LOT 2'!$A$7:$H$290</definedName>
    <definedName name="MC" localSheetId="10">[5]MC!$A$5:$K$88</definedName>
    <definedName name="MC">[18]MC!$A$5:$K$143</definedName>
    <definedName name="Mezcla">#REF!</definedName>
    <definedName name="MKX" hidden="1">#REF!</definedName>
    <definedName name="Mld">#REF!</definedName>
    <definedName name="mmm" hidden="1">#REF!</definedName>
    <definedName name="mn" localSheetId="4" hidden="1">{#N/A,#N/A,FALSE,"CARPAP95.XLS"}</definedName>
    <definedName name="mn" hidden="1">{#N/A,#N/A,FALSE,"CARPAP95.XLS"}</definedName>
    <definedName name="MT" localSheetId="10">[19]mt!$B$5:$O$103</definedName>
    <definedName name="mt">#REF!</definedName>
    <definedName name="mt321b" localSheetId="10" hidden="1">#REF!</definedName>
    <definedName name="mt321b" hidden="1">#REF!</definedName>
    <definedName name="mt321b2016" localSheetId="10" hidden="1">#REF!</definedName>
    <definedName name="mt321b2016" hidden="1">#REF!</definedName>
    <definedName name="NADA">#REF!</definedName>
    <definedName name="neteja_platges_TA">#REF!</definedName>
    <definedName name="neteja_platges_TB">#REF!</definedName>
    <definedName name="neteja_platges_TM">#REF!</definedName>
    <definedName name="neteja_viària_TA">#REF!</definedName>
    <definedName name="Neteja_viària_TB">#REF!</definedName>
    <definedName name="Neteja_viaria_TM">#REF!</definedName>
    <definedName name="neumáticos">#REF!</definedName>
    <definedName name="NÚMEROS">#REF!</definedName>
    <definedName name="NV">[5]PRE!$F$10:$H$17</definedName>
    <definedName name="OBSERVACIONES">#REF!</definedName>
    <definedName name="ºººº" localSheetId="4" hidden="1">{#N/A,#N/A,FALSE,"CARPAP95.XLS"}</definedName>
    <definedName name="ºººº" hidden="1">{#N/A,#N/A,FALSE,"CARPAP95.XLS"}</definedName>
    <definedName name="otros">#REF!</definedName>
    <definedName name="p">#REF!</definedName>
    <definedName name="Pag">[20]Intereses!$E$2*[20]Intereses!$E$10</definedName>
    <definedName name="PAGO">#REF!</definedName>
    <definedName name="pagos">#REF!*#REF!</definedName>
    <definedName name="PAPEL">[4]RATIS_TA!$A$52:$Q$90</definedName>
    <definedName name="pe" localSheetId="10">[19]pe!$A$3:$D$65</definedName>
    <definedName name="pe">#REF!</definedName>
    <definedName name="PEON_CONDUCTOR_D">#REF!</definedName>
    <definedName name="PEON_CONDUCTOR_D_F">#REF!</definedName>
    <definedName name="PEON_CONDUCTOR_N">#REF!</definedName>
    <definedName name="PEON_CONDUCTOR_N_F">#REF!</definedName>
    <definedName name="PEON_D">#REF!</definedName>
    <definedName name="PEON_D_F">#REF!</definedName>
    <definedName name="Peon_Espdo_Alcantarillado">#REF!</definedName>
    <definedName name="PEON_N">#REF!</definedName>
    <definedName name="PEON_N_F">#REF!</definedName>
    <definedName name="PERS">#REF!</definedName>
    <definedName name="PERSONAL">#REF!</definedName>
    <definedName name="PERSONAL1">#REF!</definedName>
    <definedName name="polla" hidden="1">#REF!</definedName>
    <definedName name="PRE_R4">[5]pre_r4!$A$1:$C$12</definedName>
    <definedName name="pre_r5" localSheetId="10">[5]pre_r5!$A$2:$C$19</definedName>
    <definedName name="pre_r5">[14]pre_r5!$B$1:$D$23</definedName>
    <definedName name="PRIMAS">#REF!</definedName>
    <definedName name="Proposta">#REF!</definedName>
    <definedName name="Q" localSheetId="4" hidden="1">{#N/A,#N/A,FALSE,"CARPAP95.XLS"}</definedName>
    <definedName name="Q" hidden="1">{#N/A,#N/A,FALSE,"CARPAP95.XLS"}</definedName>
    <definedName name="QA" localSheetId="4" hidden="1">{#N/A,#N/A,FALSE,"CARPAP95.XLS"}</definedName>
    <definedName name="QA" hidden="1">{#N/A,#N/A,FALSE,"CARPAP95.XLS"}</definedName>
    <definedName name="qqqq" localSheetId="4" hidden="1">{#N/A,#N/A,FALSE,"CARPAP95.XLS"}</definedName>
    <definedName name="qqqq" hidden="1">{#N/A,#N/A,FALSE,"CARPAP95.XLS"}</definedName>
    <definedName name="QUADRE">[5]PENDENT!$A$4:$E$15</definedName>
    <definedName name="quan">[5]Adquisició!$1:$1048576</definedName>
    <definedName name="RawData">#REF!</definedName>
    <definedName name="rec" localSheetId="10">[5]REC!$A$2:$B$52</definedName>
    <definedName name="rec">#REF!</definedName>
    <definedName name="Rec_domic_hivern_cont">#REF!</definedName>
    <definedName name="rec_TA">#REF!</definedName>
    <definedName name="rec_TB">#REF!</definedName>
    <definedName name="rec_TM">#REF!</definedName>
    <definedName name="RECURS" localSheetId="10">#REF!</definedName>
    <definedName name="RECURS">#REF!</definedName>
    <definedName name="redondeo">#REF!</definedName>
    <definedName name="reparaciones">#REF!</definedName>
    <definedName name="RESTO">[4]RATIS_TA!$A$184:$S$222</definedName>
    <definedName name="RM">[5]PRE!$F$2:$H$9</definedName>
    <definedName name="RV" hidden="1">#REF!</definedName>
    <definedName name="s" localSheetId="4" hidden="1">{#N/A,#N/A,FALSE,"CARPAP95.XLS"}</definedName>
    <definedName name="s" hidden="1">{#N/A,#N/A,FALSE,"CARPAP95.XLS"}</definedName>
    <definedName name="salaris">#REF!</definedName>
    <definedName name="SC">[5]PRE!$F$18:$H$29</definedName>
    <definedName name="sd" localSheetId="4" hidden="1">{#N/A,#N/A,FALSE,"CARPAP95.XLS"}</definedName>
    <definedName name="sd" hidden="1">{#N/A,#N/A,FALSE,"CARPAP95.XLS"}</definedName>
    <definedName name="SEGURO">#REF!</definedName>
    <definedName name="seguro0">#REF!</definedName>
    <definedName name="seguro1">#REF!</definedName>
    <definedName name="seguro2">#REF!</definedName>
    <definedName name="seguro3">#REF!</definedName>
    <definedName name="seguro4">#REF!</definedName>
    <definedName name="seguro5">#REF!</definedName>
    <definedName name="seguro6">#REF!</definedName>
    <definedName name="SERVEIS" localSheetId="10">[19]variables!$F$2:$G$47</definedName>
    <definedName name="Serveis">[2]SERVEIS!$A$4:$B$73</definedName>
    <definedName name="servicios">#REF!</definedName>
    <definedName name="sis">[4]RATIS_TA!$C$227:$D$231</definedName>
    <definedName name="SIST_REC">#REF!</definedName>
    <definedName name="SMI">#REF!</definedName>
    <definedName name="soluciones">#REF!</definedName>
    <definedName name="suma_servei" localSheetId="10">'[19]P2 Serveis Recollida '!$H$6:$S$168</definedName>
    <definedName name="suma_servei">'[21]P2 Serveis Recollida OLD '!$H$6:$S$739</definedName>
    <definedName name="t">#REF!</definedName>
    <definedName name="T_DIAS">#REF!</definedName>
    <definedName name="ta_deix">#REF!</definedName>
    <definedName name="Tabla_costos">#REF!</definedName>
    <definedName name="Tabla_jornada">#REF!</definedName>
    <definedName name="TABLA_SALARIAL">OFFSET(#REF!,1,0,COUNTA(#REF!)-1,COUNTA(#REF!))</definedName>
    <definedName name="Tarifas2002">#REF!</definedName>
    <definedName name="TASA">#REF!</definedName>
    <definedName name="TAULA">#REF!</definedName>
    <definedName name="TB">#REF!</definedName>
    <definedName name="tb_deix">#REF!</definedName>
    <definedName name="td">#REF!</definedName>
    <definedName name="temps_cont_Ametlla_RSU">'[22]RESTA TB'!$R$10</definedName>
    <definedName name="TIPO">#REF!</definedName>
    <definedName name="TIPO_AVERÍA">#REF!</definedName>
    <definedName name="tipos">#REF!</definedName>
    <definedName name="TIPOS_AT">#REF!</definedName>
    <definedName name="titulos">#REF!</definedName>
    <definedName name="TOPE_MAX">#REF!</definedName>
    <definedName name="TOPE_SMI">#REF!</definedName>
    <definedName name="tot_any">#REF!</definedName>
    <definedName name="tp">#REF!</definedName>
    <definedName name="tt">#REF!</definedName>
    <definedName name="TURNO">#REF!</definedName>
    <definedName name="u">[3]Variables!$B$12</definedName>
    <definedName name="UDS">#REF!</definedName>
    <definedName name="Unit_pers">#REF!</definedName>
    <definedName name="Unitarios">#REF!</definedName>
    <definedName name="Unitarios3">#REF!</definedName>
    <definedName name="Unitper">#REF!</definedName>
    <definedName name="vform">[4]RATIS_TA!$N$141:$S$146</definedName>
    <definedName name="VIDRIO">[4]RATIS_TA!$A$8:$Q$46</definedName>
    <definedName name="vpapel">[4]RATIS_TA!$N$53:$S$58</definedName>
    <definedName name="vv">#REF!</definedName>
    <definedName name="w" localSheetId="4" hidden="1">{#N/A,#N/A,FALSE,"CARPAP95.XLS"}</definedName>
    <definedName name="w" hidden="1">{#N/A,#N/A,FALSE,"CARPAP95.XLS"}</definedName>
    <definedName name="wrn.Limpieza." localSheetId="4" hidden="1">{"Resumen del servicio",#N/A,FALSE,"Servicio propuesto";"Material 1",#N/A,FALSE,"Material 1";"Resumen medios materiales 1",#N/A,FALSE,"Material 1";"Material 2",#N/A,FALSE,"Material 2";"Resumen medios materiales 2",#N/A,FALSE,"Material 2";"Resumen de medios humanos 1",#N/A,FALSE,"Personal 1";"Resumen de medios humanos 2",#N/A,FALSE,"Personal 2"}</definedName>
    <definedName name="wrn.Limpieza." hidden="1">{"Resumen del servicio",#N/A,FALSE,"Servicio propuesto";"Material 1",#N/A,FALSE,"Material 1";"Resumen medios materiales 1",#N/A,FALSE,"Material 1";"Material 2",#N/A,FALSE,"Material 2";"Resumen medios materiales 2",#N/A,FALSE,"Material 2";"Resumen de medios humanos 1",#N/A,FALSE,"Personal 1";"Resumen de medios humanos 2",#N/A,FALSE,"Personal 2"}</definedName>
    <definedName name="wrn.PEPE." localSheetId="4" hidden="1">{#N/A,#N/A,FALSE,"CARPAP95.XLS"}</definedName>
    <definedName name="wrn.PEPE." hidden="1">{#N/A,#N/A,FALSE,"CARPAP95.XLS"}</definedName>
    <definedName name="x" localSheetId="4" hidden="1">{#N/A,#N/A,FALSE,"CARPAP95.XLS"}</definedName>
    <definedName name="x" hidden="1">{#N/A,#N/A,FALSE,"CARPAP95.XLS"}</definedName>
    <definedName name="XXX" hidden="1">#REF!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5" i="42" l="1"/>
  <c r="I149" i="29" l="1"/>
  <c r="F159" i="29"/>
  <c r="E159" i="29"/>
  <c r="D159" i="29"/>
  <c r="C159" i="29"/>
  <c r="H169" i="33"/>
  <c r="H168" i="33"/>
  <c r="I154" i="33"/>
  <c r="F164" i="33"/>
  <c r="E164" i="33"/>
  <c r="D164" i="33"/>
  <c r="C164" i="33"/>
  <c r="F142" i="28"/>
  <c r="H123" i="28" s="1"/>
  <c r="D14" i="33" l="1"/>
  <c r="C14" i="33"/>
  <c r="F16" i="33"/>
  <c r="F17" i="33"/>
  <c r="F15" i="33"/>
  <c r="E15" i="33"/>
  <c r="C5" i="40"/>
  <c r="H164" i="29"/>
  <c r="H114" i="42" s="1"/>
  <c r="H163" i="29"/>
  <c r="H113" i="42" s="1"/>
  <c r="H157" i="29"/>
  <c r="H156" i="29"/>
  <c r="H147" i="29"/>
  <c r="G124" i="29"/>
  <c r="H71" i="29"/>
  <c r="H73" i="29"/>
  <c r="H74" i="29"/>
  <c r="H76" i="29"/>
  <c r="H78" i="29"/>
  <c r="H80" i="29"/>
  <c r="H81" i="29"/>
  <c r="H83" i="29"/>
  <c r="H84" i="29"/>
  <c r="H86" i="29"/>
  <c r="H88" i="29"/>
  <c r="H70" i="29"/>
  <c r="H48" i="29"/>
  <c r="H50" i="29"/>
  <c r="H51" i="29"/>
  <c r="H53" i="29"/>
  <c r="H55" i="29"/>
  <c r="H57" i="29"/>
  <c r="H58" i="29"/>
  <c r="H60" i="29"/>
  <c r="H61" i="29"/>
  <c r="H63" i="29"/>
  <c r="H65" i="29"/>
  <c r="H47" i="29"/>
  <c r="H18" i="29"/>
  <c r="H20" i="29"/>
  <c r="H21" i="29"/>
  <c r="H23" i="29"/>
  <c r="H24" i="29"/>
  <c r="H26" i="29"/>
  <c r="H27" i="29"/>
  <c r="H29" i="29"/>
  <c r="H30" i="29"/>
  <c r="H32" i="29"/>
  <c r="H33" i="29"/>
  <c r="H35" i="29"/>
  <c r="H36" i="29"/>
  <c r="H38" i="29"/>
  <c r="H39" i="29"/>
  <c r="H41" i="29"/>
  <c r="H17" i="29"/>
  <c r="H12" i="29"/>
  <c r="H11" i="29"/>
  <c r="H6" i="29"/>
  <c r="H7" i="29"/>
  <c r="H8" i="29"/>
  <c r="H5" i="29"/>
  <c r="N3" i="29"/>
  <c r="N3" i="42" s="1"/>
  <c r="G17" i="33" l="1"/>
  <c r="G16" i="33"/>
  <c r="G15" i="33"/>
  <c r="J15" i="33" s="1"/>
  <c r="A19" i="30"/>
  <c r="A17" i="30"/>
  <c r="A16" i="30"/>
  <c r="H130" i="29" l="1"/>
  <c r="I16" i="33" l="1"/>
  <c r="I17" i="33" s="1"/>
  <c r="C21" i="28"/>
  <c r="D17" i="33" s="1"/>
  <c r="B21" i="28"/>
  <c r="C17" i="33" s="1"/>
  <c r="D20" i="28"/>
  <c r="C20" i="28"/>
  <c r="D16" i="33" s="1"/>
  <c r="B20" i="28"/>
  <c r="C16" i="33" s="1"/>
  <c r="C19" i="28"/>
  <c r="D15" i="33" s="1"/>
  <c r="B19" i="28"/>
  <c r="C15" i="33" s="1"/>
  <c r="D21" i="28" l="1"/>
  <c r="E17" i="33" s="1"/>
  <c r="E16" i="33"/>
  <c r="H86" i="42" l="1"/>
  <c r="H106" i="42"/>
  <c r="H96" i="42"/>
  <c r="H94" i="42"/>
  <c r="B88" i="42"/>
  <c r="D84" i="42"/>
  <c r="D91" i="42" s="1"/>
  <c r="C82" i="42"/>
  <c r="B76" i="42"/>
  <c r="C73" i="42"/>
  <c r="D63" i="42"/>
  <c r="F41" i="42"/>
  <c r="F57" i="42" s="1"/>
  <c r="F39" i="42"/>
  <c r="D7" i="42"/>
  <c r="F5" i="42"/>
  <c r="D3" i="42"/>
  <c r="H95" i="42" l="1"/>
  <c r="H93" i="42"/>
  <c r="B9" i="40"/>
  <c r="B8" i="40"/>
  <c r="B5" i="40"/>
  <c r="H155" i="33" l="1"/>
  <c r="H145" i="33"/>
  <c r="H143" i="33"/>
  <c r="B137" i="33"/>
  <c r="D133" i="33"/>
  <c r="D140" i="33" s="1"/>
  <c r="C131" i="33"/>
  <c r="B125" i="33"/>
  <c r="B124" i="33"/>
  <c r="C120" i="33"/>
  <c r="D98" i="33"/>
  <c r="F69" i="33"/>
  <c r="F92" i="33" s="1"/>
  <c r="F67" i="33"/>
  <c r="D10" i="33"/>
  <c r="B5" i="33"/>
  <c r="D3" i="33"/>
  <c r="F5" i="33" l="1"/>
  <c r="E5" i="33"/>
  <c r="H150" i="29" l="1"/>
  <c r="H140" i="29"/>
  <c r="H138" i="29"/>
  <c r="B132" i="29"/>
  <c r="D128" i="29"/>
  <c r="D135" i="29" s="1"/>
  <c r="C126" i="29"/>
  <c r="B120" i="29"/>
  <c r="B119" i="29"/>
  <c r="C115" i="29"/>
  <c r="D93" i="29"/>
  <c r="F64" i="29"/>
  <c r="F87" i="29" s="1"/>
  <c r="F62" i="29"/>
  <c r="D10" i="29"/>
  <c r="B5" i="29"/>
  <c r="E5" i="29" s="1"/>
  <c r="D3" i="29"/>
  <c r="D111" i="28"/>
  <c r="D112" i="28" s="1"/>
  <c r="D114" i="28" s="1"/>
  <c r="D115" i="28" s="1"/>
  <c r="D116" i="28" s="1"/>
  <c r="D117" i="28" s="1"/>
  <c r="D120" i="28" s="1"/>
  <c r="D121" i="28" s="1"/>
  <c r="C109" i="28"/>
  <c r="C111" i="28" s="1"/>
  <c r="C112" i="28" s="1"/>
  <c r="C114" i="28" s="1"/>
  <c r="D99" i="28"/>
  <c r="D100" i="28" s="1"/>
  <c r="D101" i="28" s="1"/>
  <c r="D102" i="28" s="1"/>
  <c r="C96" i="28"/>
  <c r="C98" i="28" s="1"/>
  <c r="C99" i="28" s="1"/>
  <c r="C100" i="28" s="1"/>
  <c r="D92" i="28"/>
  <c r="D93" i="28" s="1"/>
  <c r="D94" i="28" s="1"/>
  <c r="D83" i="28" s="1"/>
  <c r="D85" i="28" s="1"/>
  <c r="C91" i="28"/>
  <c r="C92" i="28" s="1"/>
  <c r="B89" i="28"/>
  <c r="C85" i="28"/>
  <c r="D80" i="28"/>
  <c r="C80" i="28"/>
  <c r="C81" i="28" s="1"/>
  <c r="C82" i="28" s="1"/>
  <c r="B79" i="28"/>
  <c r="B80" i="28" s="1"/>
  <c r="B81" i="28" s="1"/>
  <c r="B82" i="28" s="1"/>
  <c r="D72" i="28"/>
  <c r="D73" i="28" s="1"/>
  <c r="D74" i="28" s="1"/>
  <c r="D75" i="28" s="1"/>
  <c r="C69" i="28"/>
  <c r="C71" i="28" s="1"/>
  <c r="D57" i="28"/>
  <c r="D58" i="28" s="1"/>
  <c r="D59" i="28" s="1"/>
  <c r="D60" i="28" s="1"/>
  <c r="D61" i="28" s="1"/>
  <c r="D62" i="28" s="1"/>
  <c r="D63" i="28" s="1"/>
  <c r="D64" i="28" s="1"/>
  <c r="D65" i="28" s="1"/>
  <c r="D66" i="28" s="1"/>
  <c r="D67" i="28" s="1"/>
  <c r="C56" i="28"/>
  <c r="C57" i="28" s="1"/>
  <c r="C60" i="28" s="1"/>
  <c r="B52" i="28"/>
  <c r="E50" i="28"/>
  <c r="E49" i="28"/>
  <c r="D46" i="28"/>
  <c r="D47" i="28" s="1"/>
  <c r="D48" i="28" s="1"/>
  <c r="D49" i="28" s="1"/>
  <c r="D50" i="28" s="1"/>
  <c r="E41" i="28"/>
  <c r="E40" i="28"/>
  <c r="E48" i="28" s="1"/>
  <c r="E39" i="28"/>
  <c r="E47" i="28" s="1"/>
  <c r="E38" i="28"/>
  <c r="E46" i="28" s="1"/>
  <c r="D38" i="28"/>
  <c r="D39" i="28" s="1"/>
  <c r="D40" i="28" s="1"/>
  <c r="E37" i="28"/>
  <c r="E45" i="28" s="1"/>
  <c r="D26" i="28"/>
  <c r="D27" i="28" s="1"/>
  <c r="D28" i="28" s="1"/>
  <c r="D29" i="28" s="1"/>
  <c r="D30" i="28" s="1"/>
  <c r="D31" i="28" s="1"/>
  <c r="D32" i="28" s="1"/>
  <c r="D33" i="28" s="1"/>
  <c r="D34" i="28" s="1"/>
  <c r="C23" i="28"/>
  <c r="B23" i="28"/>
  <c r="B44" i="28" s="1"/>
  <c r="D16" i="28"/>
  <c r="C16" i="28"/>
  <c r="C15" i="28"/>
  <c r="D9" i="28"/>
  <c r="D10" i="28" s="1"/>
  <c r="D11" i="28" s="1"/>
  <c r="D12" i="28" s="1"/>
  <c r="E5" i="42" s="1"/>
  <c r="C9" i="28"/>
  <c r="C8" i="28"/>
  <c r="B7" i="28"/>
  <c r="B8" i="28" s="1"/>
  <c r="C59" i="28" l="1"/>
  <c r="C67" i="28" s="1"/>
  <c r="C10" i="28"/>
  <c r="C12" i="28"/>
  <c r="C5" i="33"/>
  <c r="B11" i="28"/>
  <c r="C94" i="28"/>
  <c r="C83" i="28" s="1"/>
  <c r="C93" i="28"/>
  <c r="B45" i="28"/>
  <c r="B46" i="28" s="1"/>
  <c r="B47" i="28" s="1"/>
  <c r="B48" i="28" s="1"/>
  <c r="B50" i="28" s="1"/>
  <c r="C44" i="42"/>
  <c r="C72" i="33"/>
  <c r="D41" i="28"/>
  <c r="D42" i="28"/>
  <c r="C91" i="29"/>
  <c r="C61" i="42"/>
  <c r="C96" i="33"/>
  <c r="B85" i="28"/>
  <c r="C36" i="28"/>
  <c r="C37" i="28" s="1"/>
  <c r="C38" i="28" s="1"/>
  <c r="C39" i="28" s="1"/>
  <c r="C40" i="28" s="1"/>
  <c r="D10" i="42"/>
  <c r="D19" i="33"/>
  <c r="B25" i="28"/>
  <c r="C25" i="28"/>
  <c r="C58" i="28"/>
  <c r="C64" i="28" s="1"/>
  <c r="C65" i="28" s="1"/>
  <c r="C66" i="28" s="1"/>
  <c r="C3" i="29"/>
  <c r="B69" i="28"/>
  <c r="C84" i="42"/>
  <c r="C91" i="42" s="1"/>
  <c r="C133" i="33"/>
  <c r="C140" i="33" s="1"/>
  <c r="C14" i="29"/>
  <c r="C10" i="42"/>
  <c r="C19" i="33"/>
  <c r="D81" i="28"/>
  <c r="D82" i="28" s="1"/>
  <c r="B9" i="28"/>
  <c r="C3" i="42"/>
  <c r="C3" i="33"/>
  <c r="D5" i="42"/>
  <c r="D5" i="33"/>
  <c r="D14" i="29"/>
  <c r="D107" i="29"/>
  <c r="D69" i="42"/>
  <c r="D112" i="33"/>
  <c r="B6" i="33"/>
  <c r="G6" i="33" s="1"/>
  <c r="I6" i="33" s="1"/>
  <c r="J6" i="33" s="1"/>
  <c r="C5" i="29"/>
  <c r="F5" i="29"/>
  <c r="C116" i="28"/>
  <c r="C115" i="28"/>
  <c r="D5" i="29"/>
  <c r="C11" i="28"/>
  <c r="C101" i="28"/>
  <c r="C102" i="28" s="1"/>
  <c r="C73" i="28"/>
  <c r="C72" i="28"/>
  <c r="C74" i="28" s="1"/>
  <c r="C75" i="28"/>
  <c r="B6" i="29"/>
  <c r="B91" i="28"/>
  <c r="B92" i="28" s="1"/>
  <c r="B96" i="28"/>
  <c r="C128" i="29"/>
  <c r="C135" i="29" s="1"/>
  <c r="B71" i="28"/>
  <c r="C61" i="28"/>
  <c r="B54" i="28"/>
  <c r="C62" i="28"/>
  <c r="C63" i="28" s="1"/>
  <c r="C67" i="29"/>
  <c r="B10" i="28" l="1"/>
  <c r="B12" i="28"/>
  <c r="C5" i="42" s="1"/>
  <c r="B49" i="28"/>
  <c r="G5" i="29"/>
  <c r="I5" i="29" s="1"/>
  <c r="D5" i="40" s="1"/>
  <c r="B7" i="33"/>
  <c r="C107" i="29"/>
  <c r="C69" i="42"/>
  <c r="C112" i="33"/>
  <c r="B75" i="28"/>
  <c r="C63" i="42"/>
  <c r="C98" i="33"/>
  <c r="C26" i="28"/>
  <c r="C33" i="28" s="1"/>
  <c r="C34" i="28" s="1"/>
  <c r="C27" i="28"/>
  <c r="B27" i="28"/>
  <c r="B26" i="28"/>
  <c r="B33" i="28" s="1"/>
  <c r="B34" i="28" s="1"/>
  <c r="B14" i="28"/>
  <c r="B36" i="28"/>
  <c r="E6" i="33"/>
  <c r="D6" i="33"/>
  <c r="C6" i="33"/>
  <c r="F6" i="33"/>
  <c r="D44" i="29"/>
  <c r="D28" i="42"/>
  <c r="D49" i="33"/>
  <c r="C44" i="28"/>
  <c r="G5" i="42"/>
  <c r="G5" i="33"/>
  <c r="I5" i="33" s="1"/>
  <c r="J5" i="33" s="1"/>
  <c r="B7" i="29"/>
  <c r="C41" i="28"/>
  <c r="C42" i="28"/>
  <c r="C117" i="28"/>
  <c r="C120" i="28" s="1"/>
  <c r="C121" i="28"/>
  <c r="G6" i="29"/>
  <c r="F6" i="29"/>
  <c r="E6" i="29"/>
  <c r="D6" i="29"/>
  <c r="C6" i="29"/>
  <c r="B98" i="28"/>
  <c r="B99" i="28" s="1"/>
  <c r="B100" i="28" s="1"/>
  <c r="B105" i="28"/>
  <c r="B73" i="28"/>
  <c r="B72" i="28"/>
  <c r="B74" i="28" s="1"/>
  <c r="B93" i="28"/>
  <c r="B94" i="28"/>
  <c r="B83" i="28" s="1"/>
  <c r="C93" i="29"/>
  <c r="B56" i="28"/>
  <c r="B62" i="28"/>
  <c r="B63" i="28" s="1"/>
  <c r="B64" i="28" s="1"/>
  <c r="J5" i="29" l="1"/>
  <c r="I5" i="42"/>
  <c r="J5" i="42" s="1"/>
  <c r="D7" i="33"/>
  <c r="F7" i="33"/>
  <c r="E7" i="33"/>
  <c r="C7" i="33"/>
  <c r="B8" i="33"/>
  <c r="C45" i="28"/>
  <c r="C46" i="28" s="1"/>
  <c r="C47" i="28" s="1"/>
  <c r="C48" i="28" s="1"/>
  <c r="D44" i="42"/>
  <c r="D72" i="33"/>
  <c r="D67" i="29"/>
  <c r="C99" i="42"/>
  <c r="C148" i="33"/>
  <c r="C28" i="42"/>
  <c r="C49" i="33"/>
  <c r="B37" i="28"/>
  <c r="B38" i="28" s="1"/>
  <c r="B39" i="28" s="1"/>
  <c r="B40" i="28" s="1"/>
  <c r="C44" i="29"/>
  <c r="C7" i="42"/>
  <c r="C10" i="33"/>
  <c r="B15" i="28"/>
  <c r="C10" i="29"/>
  <c r="B16" i="28"/>
  <c r="C29" i="28"/>
  <c r="C28" i="28"/>
  <c r="B29" i="28"/>
  <c r="B28" i="28"/>
  <c r="I6" i="29"/>
  <c r="J6" i="29" s="1"/>
  <c r="C143" i="29"/>
  <c r="B107" i="28"/>
  <c r="B109" i="28" s="1"/>
  <c r="B111" i="28" s="1"/>
  <c r="B112" i="28" s="1"/>
  <c r="B114" i="28" s="1"/>
  <c r="B101" i="28"/>
  <c r="B102" i="28" s="1"/>
  <c r="B8" i="29"/>
  <c r="E7" i="29"/>
  <c r="D7" i="29"/>
  <c r="C7" i="29"/>
  <c r="F7" i="29"/>
  <c r="B67" i="28"/>
  <c r="B65" i="28"/>
  <c r="B66" i="28" s="1"/>
  <c r="B57" i="28"/>
  <c r="B60" i="28" s="1"/>
  <c r="B59" i="28"/>
  <c r="B61" i="28" s="1"/>
  <c r="B58" i="28"/>
  <c r="C49" i="28" l="1"/>
  <c r="C50" i="28"/>
  <c r="C31" i="28"/>
  <c r="C32" i="28" s="1"/>
  <c r="C30" i="28"/>
  <c r="B42" i="28"/>
  <c r="B41" i="28"/>
  <c r="E8" i="33"/>
  <c r="D8" i="33"/>
  <c r="F8" i="33"/>
  <c r="C8" i="33"/>
  <c r="B31" i="28"/>
  <c r="B32" i="28" s="1"/>
  <c r="B30" i="28"/>
  <c r="B11" i="33"/>
  <c r="B116" i="28"/>
  <c r="B117" i="28" s="1"/>
  <c r="B120" i="28" s="1"/>
  <c r="B121" i="28" s="1"/>
  <c r="B115" i="28"/>
  <c r="B11" i="29"/>
  <c r="F8" i="29"/>
  <c r="D8" i="29"/>
  <c r="E8" i="29"/>
  <c r="C8" i="29"/>
  <c r="B8" i="42" l="1"/>
  <c r="B12" i="33"/>
  <c r="F11" i="33"/>
  <c r="D11" i="33"/>
  <c r="C11" i="33"/>
  <c r="E11" i="33"/>
  <c r="B12" i="29"/>
  <c r="F31" i="33"/>
  <c r="C29" i="29"/>
  <c r="C20" i="29"/>
  <c r="F38" i="29"/>
  <c r="F20" i="29"/>
  <c r="F11" i="29"/>
  <c r="D11" i="29"/>
  <c r="E11" i="29"/>
  <c r="C11" i="29"/>
  <c r="E19" i="42" l="1"/>
  <c r="D28" i="33"/>
  <c r="C38" i="29"/>
  <c r="C17" i="29"/>
  <c r="E43" i="33"/>
  <c r="C25" i="33"/>
  <c r="D23" i="29"/>
  <c r="E20" i="29"/>
  <c r="F26" i="29"/>
  <c r="E38" i="29"/>
  <c r="F22" i="33"/>
  <c r="D22" i="42"/>
  <c r="D17" i="29"/>
  <c r="C31" i="33"/>
  <c r="D20" i="29"/>
  <c r="D19" i="42"/>
  <c r="E17" i="29"/>
  <c r="D17" i="42"/>
  <c r="C26" i="29"/>
  <c r="C32" i="29"/>
  <c r="E23" i="29"/>
  <c r="F12" i="33"/>
  <c r="C12" i="33"/>
  <c r="D12" i="33"/>
  <c r="E12" i="33"/>
  <c r="F23" i="29"/>
  <c r="E32" i="29"/>
  <c r="E37" i="33"/>
  <c r="E8" i="42"/>
  <c r="D8" i="42"/>
  <c r="C8" i="42"/>
  <c r="F8" i="42"/>
  <c r="E31" i="33"/>
  <c r="E22" i="42"/>
  <c r="D38" i="29"/>
  <c r="E26" i="29"/>
  <c r="C26" i="33"/>
  <c r="F27" i="29"/>
  <c r="C21" i="29"/>
  <c r="F18" i="29"/>
  <c r="C33" i="29"/>
  <c r="D24" i="29"/>
  <c r="F29" i="29"/>
  <c r="C23" i="29"/>
  <c r="E21" i="29"/>
  <c r="F32" i="29"/>
  <c r="D32" i="29"/>
  <c r="F17" i="29"/>
  <c r="C18" i="29"/>
  <c r="E33" i="29"/>
  <c r="E29" i="29"/>
  <c r="F21" i="29"/>
  <c r="D26" i="29"/>
  <c r="D29" i="29"/>
  <c r="F12" i="29"/>
  <c r="E12" i="29"/>
  <c r="D12" i="29"/>
  <c r="C12" i="29"/>
  <c r="F23" i="33" l="1"/>
  <c r="D39" i="29"/>
  <c r="C46" i="33"/>
  <c r="F30" i="29"/>
  <c r="F35" i="33"/>
  <c r="E24" i="29"/>
  <c r="F24" i="29"/>
  <c r="E39" i="29"/>
  <c r="D18" i="29"/>
  <c r="C41" i="29"/>
  <c r="D41" i="29"/>
  <c r="D30" i="29"/>
  <c r="D33" i="29"/>
  <c r="F39" i="29"/>
  <c r="F33" i="29"/>
  <c r="E41" i="29"/>
  <c r="C30" i="29"/>
  <c r="F35" i="29"/>
  <c r="D21" i="29"/>
  <c r="F41" i="29"/>
  <c r="E30" i="29"/>
  <c r="C24" i="29"/>
  <c r="C39" i="29"/>
  <c r="E18" i="29"/>
  <c r="D36" i="29" l="1"/>
  <c r="C35" i="29"/>
  <c r="D35" i="29"/>
  <c r="F36" i="29"/>
  <c r="E35" i="29"/>
  <c r="C36" i="29"/>
  <c r="G8" i="33" l="1"/>
  <c r="I8" i="33" s="1"/>
  <c r="J8" i="33" s="1"/>
  <c r="G8" i="29"/>
  <c r="G11" i="33"/>
  <c r="J11" i="33" s="1"/>
  <c r="G11" i="29"/>
  <c r="J11" i="29" s="1"/>
  <c r="D51" i="29"/>
  <c r="D74" i="29" l="1"/>
  <c r="D58" i="29"/>
  <c r="C48" i="29"/>
  <c r="F78" i="29"/>
  <c r="F81" i="29"/>
  <c r="F63" i="29"/>
  <c r="D81" i="29"/>
  <c r="E60" i="29"/>
  <c r="E55" i="29"/>
  <c r="D83" i="29"/>
  <c r="F86" i="29"/>
  <c r="F80" i="29"/>
  <c r="E81" i="29"/>
  <c r="E74" i="29"/>
  <c r="E51" i="29"/>
  <c r="E78" i="29"/>
  <c r="E80" i="29"/>
  <c r="D71" i="29"/>
  <c r="E86" i="29"/>
  <c r="C80" i="29"/>
  <c r="F55" i="29"/>
  <c r="E47" i="29"/>
  <c r="F84" i="29"/>
  <c r="C76" i="29"/>
  <c r="C55" i="29"/>
  <c r="D80" i="29"/>
  <c r="C63" i="29"/>
  <c r="D61" i="29"/>
  <c r="B65" i="42"/>
  <c r="B100" i="33"/>
  <c r="E70" i="29"/>
  <c r="F71" i="29"/>
  <c r="C51" i="29"/>
  <c r="C70" i="29"/>
  <c r="C73" i="29"/>
  <c r="F47" i="29"/>
  <c r="C60" i="29"/>
  <c r="D47" i="29"/>
  <c r="F83" i="29"/>
  <c r="D73" i="29"/>
  <c r="D63" i="29"/>
  <c r="I8" i="29"/>
  <c r="J3" i="42"/>
  <c r="G7" i="29"/>
  <c r="G7" i="33"/>
  <c r="I7" i="33" s="1"/>
  <c r="B95" i="29"/>
  <c r="J7" i="33" l="1"/>
  <c r="J3" i="33" s="1"/>
  <c r="D100" i="33"/>
  <c r="E100" i="33"/>
  <c r="C100" i="33"/>
  <c r="F100" i="33"/>
  <c r="G100" i="33"/>
  <c r="C65" i="42"/>
  <c r="E65" i="42"/>
  <c r="F65" i="42"/>
  <c r="D65" i="42"/>
  <c r="G65" i="42"/>
  <c r="I65" i="42" s="1"/>
  <c r="J65" i="42" s="1"/>
  <c r="B101" i="33"/>
  <c r="G8" i="42"/>
  <c r="G12" i="33"/>
  <c r="G12" i="29"/>
  <c r="J8" i="29"/>
  <c r="I7" i="29"/>
  <c r="I73" i="29"/>
  <c r="B96" i="29"/>
  <c r="G95" i="29"/>
  <c r="F95" i="29"/>
  <c r="E95" i="29"/>
  <c r="C95" i="29"/>
  <c r="D95" i="29"/>
  <c r="I83" i="29" l="1"/>
  <c r="I80" i="29"/>
  <c r="I70" i="29"/>
  <c r="F101" i="33"/>
  <c r="E101" i="33"/>
  <c r="C101" i="33"/>
  <c r="D101" i="33"/>
  <c r="G101" i="33"/>
  <c r="I101" i="33" s="1"/>
  <c r="J101" i="33" s="1"/>
  <c r="B102" i="33"/>
  <c r="J7" i="29"/>
  <c r="J3" i="29" s="1"/>
  <c r="I47" i="42"/>
  <c r="I50" i="42"/>
  <c r="I53" i="42"/>
  <c r="I78" i="33"/>
  <c r="I85" i="33"/>
  <c r="I88" i="33"/>
  <c r="I75" i="33"/>
  <c r="B97" i="29"/>
  <c r="G96" i="29"/>
  <c r="I96" i="29" s="1"/>
  <c r="J96" i="29" s="1"/>
  <c r="F96" i="29"/>
  <c r="E96" i="29"/>
  <c r="D96" i="29"/>
  <c r="C96" i="29"/>
  <c r="J17" i="33" l="1"/>
  <c r="J16" i="33"/>
  <c r="F102" i="33"/>
  <c r="D102" i="33"/>
  <c r="E102" i="33"/>
  <c r="C102" i="33"/>
  <c r="G102" i="33"/>
  <c r="B66" i="42"/>
  <c r="B103" i="33"/>
  <c r="I60" i="29"/>
  <c r="I50" i="29"/>
  <c r="I34" i="42"/>
  <c r="I37" i="42"/>
  <c r="I31" i="42"/>
  <c r="I52" i="33"/>
  <c r="I62" i="33"/>
  <c r="I65" i="33"/>
  <c r="I55" i="33"/>
  <c r="B98" i="29"/>
  <c r="G97" i="29"/>
  <c r="F97" i="29"/>
  <c r="E97" i="29"/>
  <c r="D97" i="29"/>
  <c r="C97" i="29"/>
  <c r="J14" i="33" l="1"/>
  <c r="C9" i="30" s="1"/>
  <c r="B104" i="33"/>
  <c r="F66" i="42"/>
  <c r="C66" i="42"/>
  <c r="E66" i="42"/>
  <c r="D66" i="42"/>
  <c r="G66" i="42"/>
  <c r="D103" i="33"/>
  <c r="E103" i="33"/>
  <c r="F103" i="33"/>
  <c r="C103" i="33"/>
  <c r="G103" i="33"/>
  <c r="I83" i="33"/>
  <c r="I51" i="42"/>
  <c r="I54" i="42"/>
  <c r="I48" i="42"/>
  <c r="I74" i="29"/>
  <c r="I32" i="42"/>
  <c r="I35" i="42"/>
  <c r="I38" i="42"/>
  <c r="I71" i="29"/>
  <c r="I79" i="33"/>
  <c r="I86" i="33"/>
  <c r="I89" i="33"/>
  <c r="I81" i="33"/>
  <c r="I76" i="33"/>
  <c r="I55" i="29"/>
  <c r="I60" i="33"/>
  <c r="I58" i="29"/>
  <c r="I63" i="33"/>
  <c r="I58" i="33"/>
  <c r="I53" i="33"/>
  <c r="I66" i="33"/>
  <c r="I56" i="33"/>
  <c r="I42" i="42"/>
  <c r="G98" i="29"/>
  <c r="F98" i="29"/>
  <c r="E98" i="29"/>
  <c r="D98" i="29"/>
  <c r="C98" i="29"/>
  <c r="B99" i="29"/>
  <c r="E104" i="33" l="1"/>
  <c r="C104" i="33"/>
  <c r="D104" i="33"/>
  <c r="F104" i="33"/>
  <c r="G104" i="33"/>
  <c r="B105" i="33"/>
  <c r="I93" i="33"/>
  <c r="I58" i="42"/>
  <c r="I65" i="29"/>
  <c r="I70" i="33"/>
  <c r="B100" i="29"/>
  <c r="G99" i="29"/>
  <c r="F99" i="29"/>
  <c r="E99" i="29"/>
  <c r="D99" i="29"/>
  <c r="C99" i="29"/>
  <c r="B106" i="33" l="1"/>
  <c r="E105" i="33"/>
  <c r="C105" i="33"/>
  <c r="F105" i="33"/>
  <c r="D105" i="33"/>
  <c r="G105" i="33"/>
  <c r="I105" i="33" s="1"/>
  <c r="J105" i="33" s="1"/>
  <c r="I68" i="33"/>
  <c r="I40" i="42"/>
  <c r="I63" i="29"/>
  <c r="I91" i="33"/>
  <c r="I56" i="42"/>
  <c r="B101" i="29"/>
  <c r="E100" i="29"/>
  <c r="D100" i="29"/>
  <c r="C100" i="29"/>
  <c r="G100" i="29"/>
  <c r="F100" i="29"/>
  <c r="F106" i="33" l="1"/>
  <c r="D106" i="33"/>
  <c r="E106" i="33"/>
  <c r="C106" i="33"/>
  <c r="G106" i="33"/>
  <c r="B107" i="33"/>
  <c r="I100" i="29"/>
  <c r="J100" i="29" s="1"/>
  <c r="G101" i="29"/>
  <c r="F101" i="29"/>
  <c r="E101" i="29"/>
  <c r="D101" i="29"/>
  <c r="C101" i="29"/>
  <c r="I88" i="29"/>
  <c r="D78" i="29"/>
  <c r="F61" i="29"/>
  <c r="F85" i="29" s="1"/>
  <c r="E61" i="29"/>
  <c r="C88" i="29"/>
  <c r="E73" i="29"/>
  <c r="D50" i="29"/>
  <c r="C53" i="29"/>
  <c r="I48" i="29"/>
  <c r="D53" i="29"/>
  <c r="D76" i="29"/>
  <c r="E65" i="29"/>
  <c r="E36" i="29"/>
  <c r="D48" i="29"/>
  <c r="D65" i="29"/>
  <c r="D55" i="29"/>
  <c r="F53" i="29"/>
  <c r="C84" i="29"/>
  <c r="F58" i="29"/>
  <c r="I57" i="29"/>
  <c r="C57" i="29"/>
  <c r="E83" i="29"/>
  <c r="I51" i="29"/>
  <c r="E50" i="29"/>
  <c r="I78" i="29"/>
  <c r="D84" i="29"/>
  <c r="C65" i="29"/>
  <c r="I76" i="29"/>
  <c r="F73" i="29"/>
  <c r="E84" i="29"/>
  <c r="C50" i="29"/>
  <c r="C83" i="29"/>
  <c r="C81" i="29"/>
  <c r="E71" i="29"/>
  <c r="I84" i="29"/>
  <c r="E76" i="29"/>
  <c r="D70" i="29"/>
  <c r="D57" i="29"/>
  <c r="F57" i="29"/>
  <c r="C74" i="29"/>
  <c r="E57" i="29"/>
  <c r="I53" i="29"/>
  <c r="I47" i="29"/>
  <c r="F74" i="29"/>
  <c r="F65" i="29"/>
  <c r="E53" i="29"/>
  <c r="C47" i="29"/>
  <c r="E88" i="29"/>
  <c r="D60" i="29"/>
  <c r="I81" i="29"/>
  <c r="C58" i="29"/>
  <c r="F70" i="29"/>
  <c r="F60" i="29"/>
  <c r="I86" i="29"/>
  <c r="F48" i="29"/>
  <c r="D86" i="29"/>
  <c r="F51" i="29"/>
  <c r="C78" i="29"/>
  <c r="F50" i="29"/>
  <c r="I61" i="29"/>
  <c r="C71" i="29"/>
  <c r="E48" i="29"/>
  <c r="D88" i="29"/>
  <c r="C61" i="29"/>
  <c r="C86" i="29"/>
  <c r="E63" i="29"/>
  <c r="F76" i="29"/>
  <c r="E58" i="29"/>
  <c r="F88" i="29"/>
  <c r="B102" i="29"/>
  <c r="B108" i="33" l="1"/>
  <c r="C107" i="33"/>
  <c r="D107" i="33"/>
  <c r="F107" i="33"/>
  <c r="E107" i="33"/>
  <c r="G107" i="33"/>
  <c r="I107" i="33" s="1"/>
  <c r="J107" i="33" s="1"/>
  <c r="D102" i="29"/>
  <c r="C102" i="29"/>
  <c r="F102" i="29"/>
  <c r="E102" i="29"/>
  <c r="G102" i="29"/>
  <c r="I102" i="29" s="1"/>
  <c r="J102" i="29" s="1"/>
  <c r="B103" i="29"/>
  <c r="B109" i="33" l="1"/>
  <c r="E108" i="33"/>
  <c r="D108" i="33"/>
  <c r="C108" i="33"/>
  <c r="F108" i="33"/>
  <c r="G108" i="33"/>
  <c r="I108" i="33" s="1"/>
  <c r="J108" i="33" s="1"/>
  <c r="B104" i="29"/>
  <c r="G103" i="29"/>
  <c r="I103" i="29" s="1"/>
  <c r="F103" i="29"/>
  <c r="E103" i="29"/>
  <c r="D103" i="29"/>
  <c r="C103" i="29"/>
  <c r="E109" i="33" l="1"/>
  <c r="C109" i="33"/>
  <c r="F109" i="33"/>
  <c r="D109" i="33"/>
  <c r="G109" i="33"/>
  <c r="I109" i="33" s="1"/>
  <c r="J109" i="33" s="1"/>
  <c r="B71" i="42"/>
  <c r="B114" i="33"/>
  <c r="J103" i="29"/>
  <c r="D104" i="29"/>
  <c r="C104" i="29"/>
  <c r="F104" i="29"/>
  <c r="E104" i="29"/>
  <c r="G104" i="29"/>
  <c r="I104" i="29" s="1"/>
  <c r="B109" i="29"/>
  <c r="D71" i="42" l="1"/>
  <c r="F71" i="42"/>
  <c r="C71" i="42"/>
  <c r="E71" i="42"/>
  <c r="I71" i="42"/>
  <c r="B115" i="33"/>
  <c r="E114" i="33"/>
  <c r="F114" i="33"/>
  <c r="C114" i="33"/>
  <c r="D114" i="33"/>
  <c r="I114" i="33"/>
  <c r="J104" i="29"/>
  <c r="I109" i="29"/>
  <c r="F109" i="29"/>
  <c r="E109" i="29"/>
  <c r="D109" i="29"/>
  <c r="C109" i="29"/>
  <c r="B110" i="29"/>
  <c r="D115" i="33" l="1"/>
  <c r="F115" i="33"/>
  <c r="E115" i="33"/>
  <c r="C115" i="33"/>
  <c r="I115" i="33"/>
  <c r="B116" i="33"/>
  <c r="I110" i="29"/>
  <c r="F110" i="29"/>
  <c r="E110" i="29"/>
  <c r="C110" i="29"/>
  <c r="D110" i="29"/>
  <c r="B111" i="29"/>
  <c r="D116" i="33" l="1"/>
  <c r="E116" i="33"/>
  <c r="C116" i="33"/>
  <c r="F116" i="33"/>
  <c r="I116" i="33"/>
  <c r="J116" i="33" s="1"/>
  <c r="B117" i="33"/>
  <c r="B112" i="29"/>
  <c r="I111" i="29"/>
  <c r="J111" i="29" s="1"/>
  <c r="F111" i="29"/>
  <c r="E111" i="29"/>
  <c r="D111" i="29"/>
  <c r="C111" i="29"/>
  <c r="C117" i="33" l="1"/>
  <c r="F117" i="33"/>
  <c r="D117" i="33"/>
  <c r="E117" i="33"/>
  <c r="I117" i="33"/>
  <c r="B118" i="33"/>
  <c r="I112" i="29"/>
  <c r="F112" i="29"/>
  <c r="E112" i="29"/>
  <c r="C112" i="29"/>
  <c r="D112" i="29"/>
  <c r="B113" i="29"/>
  <c r="B122" i="33" l="1"/>
  <c r="D118" i="33"/>
  <c r="E118" i="33"/>
  <c r="C118" i="33"/>
  <c r="F118" i="33"/>
  <c r="I118" i="33"/>
  <c r="J118" i="33" s="1"/>
  <c r="B117" i="29"/>
  <c r="I113" i="29"/>
  <c r="J113" i="29" s="1"/>
  <c r="F113" i="29"/>
  <c r="E113" i="29"/>
  <c r="D113" i="29"/>
  <c r="C113" i="29"/>
  <c r="B75" i="42" l="1"/>
  <c r="B123" i="33"/>
  <c r="C122" i="33"/>
  <c r="D122" i="33"/>
  <c r="E122" i="33"/>
  <c r="F122" i="33"/>
  <c r="G122" i="33"/>
  <c r="I122" i="33" s="1"/>
  <c r="J122" i="33" s="1"/>
  <c r="F56" i="40"/>
  <c r="G39" i="40"/>
  <c r="D8" i="40"/>
  <c r="C9" i="40" s="1"/>
  <c r="G103" i="40"/>
  <c r="G13" i="40"/>
  <c r="G82" i="40"/>
  <c r="F72" i="40"/>
  <c r="G21" i="40"/>
  <c r="G47" i="40"/>
  <c r="G31" i="40"/>
  <c r="F64" i="40"/>
  <c r="G30" i="40"/>
  <c r="F21" i="40"/>
  <c r="F24" i="40"/>
  <c r="G18" i="40"/>
  <c r="G53" i="40"/>
  <c r="F67" i="40"/>
  <c r="G55" i="40"/>
  <c r="F98" i="40"/>
  <c r="F93" i="40"/>
  <c r="G59" i="40"/>
  <c r="G54" i="40"/>
  <c r="F97" i="40"/>
  <c r="G17" i="40"/>
  <c r="G81" i="40"/>
  <c r="F20" i="40"/>
  <c r="G44" i="40"/>
  <c r="F87" i="40"/>
  <c r="F95" i="40"/>
  <c r="F33" i="40"/>
  <c r="G12" i="40"/>
  <c r="G76" i="40"/>
  <c r="G48" i="40"/>
  <c r="F13" i="40"/>
  <c r="G50" i="40"/>
  <c r="G79" i="40"/>
  <c r="G10" i="40"/>
  <c r="F101" i="40"/>
  <c r="F28" i="40"/>
  <c r="G68" i="40"/>
  <c r="G22" i="40"/>
  <c r="F43" i="40"/>
  <c r="F88" i="40"/>
  <c r="F80" i="40"/>
  <c r="G67" i="40"/>
  <c r="G62" i="40"/>
  <c r="G25" i="40"/>
  <c r="G89" i="40"/>
  <c r="F36" i="40"/>
  <c r="G52" i="40"/>
  <c r="F44" i="40"/>
  <c r="F15" i="40"/>
  <c r="G49" i="40"/>
  <c r="G40" i="40"/>
  <c r="G23" i="40"/>
  <c r="F75" i="40"/>
  <c r="G15" i="40"/>
  <c r="G61" i="40"/>
  <c r="F14" i="40"/>
  <c r="G91" i="40"/>
  <c r="F23" i="40"/>
  <c r="F86" i="40"/>
  <c r="G14" i="40"/>
  <c r="G69" i="40"/>
  <c r="F40" i="40"/>
  <c r="F11" i="40"/>
  <c r="G101" i="40"/>
  <c r="G11" i="40"/>
  <c r="G75" i="40"/>
  <c r="F22" i="40"/>
  <c r="G70" i="40"/>
  <c r="G33" i="40"/>
  <c r="G97" i="40"/>
  <c r="F52" i="40"/>
  <c r="G60" i="40"/>
  <c r="F17" i="40"/>
  <c r="F68" i="40"/>
  <c r="F65" i="40"/>
  <c r="G32" i="40"/>
  <c r="F48" i="40"/>
  <c r="G26" i="40"/>
  <c r="F10" i="40"/>
  <c r="F30" i="40"/>
  <c r="F9" i="40"/>
  <c r="E9" i="40" s="1"/>
  <c r="F60" i="40"/>
  <c r="G41" i="40"/>
  <c r="F76" i="40"/>
  <c r="F54" i="40"/>
  <c r="F57" i="40"/>
  <c r="F55" i="40"/>
  <c r="F79" i="40"/>
  <c r="F83" i="40"/>
  <c r="G74" i="40"/>
  <c r="G98" i="40"/>
  <c r="F16" i="40"/>
  <c r="G37" i="40"/>
  <c r="F18" i="40"/>
  <c r="F91" i="40"/>
  <c r="G19" i="40"/>
  <c r="G83" i="40"/>
  <c r="F38" i="40"/>
  <c r="G78" i="40"/>
  <c r="G86" i="40"/>
  <c r="F47" i="40"/>
  <c r="G65" i="40"/>
  <c r="F63" i="40"/>
  <c r="F12" i="40"/>
  <c r="G88" i="40"/>
  <c r="G24" i="40"/>
  <c r="F51" i="40"/>
  <c r="G42" i="40"/>
  <c r="G63" i="40"/>
  <c r="F26" i="40"/>
  <c r="F99" i="40"/>
  <c r="F46" i="40"/>
  <c r="F25" i="40"/>
  <c r="F84" i="40"/>
  <c r="F73" i="40"/>
  <c r="G93" i="40"/>
  <c r="F104" i="40"/>
  <c r="G34" i="40"/>
  <c r="F34" i="40"/>
  <c r="G27" i="40"/>
  <c r="G80" i="40"/>
  <c r="G16" i="40"/>
  <c r="G95" i="40"/>
  <c r="G77" i="40"/>
  <c r="F19" i="40"/>
  <c r="G90" i="40"/>
  <c r="F42" i="40"/>
  <c r="F62" i="40"/>
  <c r="F41" i="40"/>
  <c r="F92" i="40"/>
  <c r="F31" i="40"/>
  <c r="F103" i="40"/>
  <c r="G87" i="40"/>
  <c r="G66" i="40"/>
  <c r="F50" i="40"/>
  <c r="G35" i="40"/>
  <c r="G99" i="40"/>
  <c r="F70" i="40"/>
  <c r="G94" i="40"/>
  <c r="F49" i="40"/>
  <c r="G57" i="40"/>
  <c r="F100" i="40"/>
  <c r="G20" i="40"/>
  <c r="G84" i="40"/>
  <c r="F39" i="40"/>
  <c r="G43" i="40"/>
  <c r="G92" i="40"/>
  <c r="G72" i="40"/>
  <c r="F61" i="40"/>
  <c r="F32" i="40"/>
  <c r="F96" i="40"/>
  <c r="G45" i="40"/>
  <c r="G58" i="40"/>
  <c r="F58" i="40"/>
  <c r="F78" i="40"/>
  <c r="G38" i="40"/>
  <c r="G102" i="40"/>
  <c r="G28" i="40"/>
  <c r="F53" i="40"/>
  <c r="F35" i="40"/>
  <c r="G71" i="40"/>
  <c r="F66" i="40"/>
  <c r="G96" i="40"/>
  <c r="G64" i="40"/>
  <c r="F45" i="40"/>
  <c r="G85" i="40"/>
  <c r="F74" i="40"/>
  <c r="F69" i="40"/>
  <c r="F94" i="40"/>
  <c r="F37" i="40"/>
  <c r="F59" i="40"/>
  <c r="F27" i="40"/>
  <c r="F82" i="40"/>
  <c r="F77" i="40"/>
  <c r="G104" i="40"/>
  <c r="G51" i="40"/>
  <c r="F102" i="40"/>
  <c r="G46" i="40"/>
  <c r="F81" i="40"/>
  <c r="G9" i="40"/>
  <c r="H9" i="40" s="1"/>
  <c r="G73" i="40"/>
  <c r="G36" i="40"/>
  <c r="G100" i="40"/>
  <c r="F71" i="40"/>
  <c r="G56" i="40"/>
  <c r="F29" i="40"/>
  <c r="G29" i="40"/>
  <c r="F90" i="40"/>
  <c r="F85" i="40"/>
  <c r="F89" i="40"/>
  <c r="G117" i="29"/>
  <c r="I117" i="29" s="1"/>
  <c r="F117" i="29"/>
  <c r="E117" i="29"/>
  <c r="D117" i="29"/>
  <c r="C117" i="29"/>
  <c r="B118" i="29"/>
  <c r="B86" i="42" l="1"/>
  <c r="B135" i="33"/>
  <c r="G123" i="33"/>
  <c r="I123" i="33" s="1"/>
  <c r="J123" i="33" s="1"/>
  <c r="E123" i="33"/>
  <c r="C123" i="33"/>
  <c r="D123" i="33"/>
  <c r="F123" i="33"/>
  <c r="G75" i="42"/>
  <c r="I75" i="42" s="1"/>
  <c r="J75" i="42" s="1"/>
  <c r="F75" i="42"/>
  <c r="C75" i="42"/>
  <c r="E75" i="42"/>
  <c r="D75" i="42"/>
  <c r="E10" i="40"/>
  <c r="E11" i="40" s="1"/>
  <c r="E12" i="40" s="1"/>
  <c r="E13" i="40" s="1"/>
  <c r="E14" i="40" s="1"/>
  <c r="E15" i="40" s="1"/>
  <c r="E16" i="40" s="1"/>
  <c r="E17" i="40" s="1"/>
  <c r="E18" i="40" s="1"/>
  <c r="E19" i="40" s="1"/>
  <c r="E20" i="40" s="1"/>
  <c r="E21" i="40" s="1"/>
  <c r="E22" i="40" s="1"/>
  <c r="E23" i="40" s="1"/>
  <c r="E24" i="40" s="1"/>
  <c r="E25" i="40" s="1"/>
  <c r="E26" i="40" s="1"/>
  <c r="E27" i="40" s="1"/>
  <c r="E28" i="40" s="1"/>
  <c r="E29" i="40" s="1"/>
  <c r="E30" i="40" s="1"/>
  <c r="E31" i="40" s="1"/>
  <c r="E32" i="40" s="1"/>
  <c r="E33" i="40" s="1"/>
  <c r="E34" i="40" s="1"/>
  <c r="E35" i="40" s="1"/>
  <c r="E36" i="40" s="1"/>
  <c r="E37" i="40" s="1"/>
  <c r="E38" i="40" s="1"/>
  <c r="E39" i="40" s="1"/>
  <c r="E40" i="40" s="1"/>
  <c r="E41" i="40" s="1"/>
  <c r="E42" i="40" s="1"/>
  <c r="E43" i="40" s="1"/>
  <c r="E44" i="40" s="1"/>
  <c r="E45" i="40" s="1"/>
  <c r="E46" i="40" s="1"/>
  <c r="E47" i="40" s="1"/>
  <c r="E48" i="40" s="1"/>
  <c r="E49" i="40" s="1"/>
  <c r="E50" i="40" s="1"/>
  <c r="E51" i="40" s="1"/>
  <c r="E52" i="40" s="1"/>
  <c r="E53" i="40" s="1"/>
  <c r="E54" i="40" s="1"/>
  <c r="E55" i="40" s="1"/>
  <c r="E56" i="40" s="1"/>
  <c r="E57" i="40" s="1"/>
  <c r="E58" i="40" s="1"/>
  <c r="E59" i="40" s="1"/>
  <c r="E60" i="40" s="1"/>
  <c r="E61" i="40" s="1"/>
  <c r="E62" i="40" s="1"/>
  <c r="E63" i="40" s="1"/>
  <c r="E64" i="40" s="1"/>
  <c r="E65" i="40" s="1"/>
  <c r="E66" i="40" s="1"/>
  <c r="E67" i="40" s="1"/>
  <c r="E68" i="40" s="1"/>
  <c r="E69" i="40" s="1"/>
  <c r="E70" i="40" s="1"/>
  <c r="E71" i="40" s="1"/>
  <c r="E72" i="40" s="1"/>
  <c r="E73" i="40" s="1"/>
  <c r="E74" i="40" s="1"/>
  <c r="E75" i="40" s="1"/>
  <c r="E76" i="40" s="1"/>
  <c r="E77" i="40" s="1"/>
  <c r="E78" i="40" s="1"/>
  <c r="E79" i="40" s="1"/>
  <c r="E80" i="40" s="1"/>
  <c r="E81" i="40" s="1"/>
  <c r="E82" i="40" s="1"/>
  <c r="E83" i="40" s="1"/>
  <c r="E84" i="40" s="1"/>
  <c r="E85" i="40" s="1"/>
  <c r="E86" i="40" s="1"/>
  <c r="E87" i="40" s="1"/>
  <c r="E88" i="40" s="1"/>
  <c r="E89" i="40" s="1"/>
  <c r="E90" i="40" s="1"/>
  <c r="E91" i="40" s="1"/>
  <c r="E92" i="40" s="1"/>
  <c r="E93" i="40" s="1"/>
  <c r="E94" i="40" s="1"/>
  <c r="E95" i="40" s="1"/>
  <c r="E96" i="40" s="1"/>
  <c r="E97" i="40" s="1"/>
  <c r="E98" i="40" s="1"/>
  <c r="E99" i="40" s="1"/>
  <c r="E100" i="40" s="1"/>
  <c r="E101" i="40" s="1"/>
  <c r="E102" i="40" s="1"/>
  <c r="E103" i="40" s="1"/>
  <c r="E104" i="40" s="1"/>
  <c r="H10" i="40"/>
  <c r="H11" i="40" s="1"/>
  <c r="H12" i="40" s="1"/>
  <c r="H13" i="40" s="1"/>
  <c r="H14" i="40" s="1"/>
  <c r="H15" i="40" s="1"/>
  <c r="H16" i="40" s="1"/>
  <c r="H17" i="40" s="1"/>
  <c r="H18" i="40" s="1"/>
  <c r="H19" i="40" s="1"/>
  <c r="H20" i="40" s="1"/>
  <c r="H21" i="40" s="1"/>
  <c r="H22" i="40" s="1"/>
  <c r="H23" i="40" s="1"/>
  <c r="H24" i="40" s="1"/>
  <c r="H25" i="40" s="1"/>
  <c r="H26" i="40" s="1"/>
  <c r="H27" i="40" s="1"/>
  <c r="H28" i="40" s="1"/>
  <c r="H29" i="40" s="1"/>
  <c r="H30" i="40" s="1"/>
  <c r="H31" i="40" s="1"/>
  <c r="H32" i="40" s="1"/>
  <c r="H33" i="40" s="1"/>
  <c r="H34" i="40" s="1"/>
  <c r="H35" i="40" s="1"/>
  <c r="H36" i="40" s="1"/>
  <c r="H37" i="40" s="1"/>
  <c r="H38" i="40" s="1"/>
  <c r="H39" i="40" s="1"/>
  <c r="H40" i="40" s="1"/>
  <c r="H41" i="40" s="1"/>
  <c r="H42" i="40" s="1"/>
  <c r="H43" i="40" s="1"/>
  <c r="H44" i="40" s="1"/>
  <c r="H45" i="40" s="1"/>
  <c r="H46" i="40" s="1"/>
  <c r="H47" i="40" s="1"/>
  <c r="H48" i="40" s="1"/>
  <c r="H49" i="40" s="1"/>
  <c r="H50" i="40" s="1"/>
  <c r="H51" i="40" s="1"/>
  <c r="H52" i="40" s="1"/>
  <c r="H53" i="40" s="1"/>
  <c r="H54" i="40" s="1"/>
  <c r="H55" i="40" s="1"/>
  <c r="H56" i="40" s="1"/>
  <c r="H57" i="40" s="1"/>
  <c r="H58" i="40" s="1"/>
  <c r="H59" i="40" s="1"/>
  <c r="H60" i="40" s="1"/>
  <c r="H61" i="40" s="1"/>
  <c r="H62" i="40" s="1"/>
  <c r="H63" i="40" s="1"/>
  <c r="H64" i="40" s="1"/>
  <c r="H65" i="40" s="1"/>
  <c r="H66" i="40" s="1"/>
  <c r="H67" i="40" s="1"/>
  <c r="H68" i="40" s="1"/>
  <c r="H69" i="40" s="1"/>
  <c r="H70" i="40" s="1"/>
  <c r="H71" i="40" s="1"/>
  <c r="H72" i="40" s="1"/>
  <c r="H73" i="40" s="1"/>
  <c r="H74" i="40" s="1"/>
  <c r="H75" i="40" s="1"/>
  <c r="H76" i="40" s="1"/>
  <c r="H77" i="40" s="1"/>
  <c r="H78" i="40" s="1"/>
  <c r="H79" i="40" s="1"/>
  <c r="H80" i="40" s="1"/>
  <c r="H81" i="40" s="1"/>
  <c r="H82" i="40" s="1"/>
  <c r="H83" i="40" s="1"/>
  <c r="H84" i="40" s="1"/>
  <c r="H85" i="40" s="1"/>
  <c r="H86" i="40" s="1"/>
  <c r="H87" i="40" s="1"/>
  <c r="H88" i="40" s="1"/>
  <c r="H89" i="40" s="1"/>
  <c r="H90" i="40" s="1"/>
  <c r="H91" i="40" s="1"/>
  <c r="H92" i="40" s="1"/>
  <c r="H93" i="40" s="1"/>
  <c r="H94" i="40" s="1"/>
  <c r="H95" i="40" s="1"/>
  <c r="H96" i="40" s="1"/>
  <c r="H97" i="40" s="1"/>
  <c r="H98" i="40" s="1"/>
  <c r="H99" i="40" s="1"/>
  <c r="H100" i="40" s="1"/>
  <c r="H101" i="40" s="1"/>
  <c r="H102" i="40" s="1"/>
  <c r="H103" i="40" s="1"/>
  <c r="H104" i="40" s="1"/>
  <c r="D9" i="40"/>
  <c r="D10" i="40" s="1"/>
  <c r="D11" i="40" s="1"/>
  <c r="D12" i="40" s="1"/>
  <c r="D13" i="40" s="1"/>
  <c r="D14" i="40" s="1"/>
  <c r="D15" i="40" s="1"/>
  <c r="D16" i="40" s="1"/>
  <c r="D17" i="40" s="1"/>
  <c r="D18" i="40" s="1"/>
  <c r="D19" i="40" s="1"/>
  <c r="D20" i="40" s="1"/>
  <c r="D21" i="40" s="1"/>
  <c r="D22" i="40" s="1"/>
  <c r="D23" i="40" s="1"/>
  <c r="D24" i="40" s="1"/>
  <c r="D25" i="40" s="1"/>
  <c r="D26" i="40" s="1"/>
  <c r="D27" i="40" s="1"/>
  <c r="D28" i="40" s="1"/>
  <c r="D29" i="40" s="1"/>
  <c r="D30" i="40" s="1"/>
  <c r="D31" i="40" s="1"/>
  <c r="D32" i="40" s="1"/>
  <c r="D33" i="40" s="1"/>
  <c r="D34" i="40" s="1"/>
  <c r="D35" i="40" s="1"/>
  <c r="D36" i="40" s="1"/>
  <c r="D37" i="40" s="1"/>
  <c r="D38" i="40" s="1"/>
  <c r="D39" i="40" s="1"/>
  <c r="D40" i="40" s="1"/>
  <c r="D41" i="40" s="1"/>
  <c r="D42" i="40" s="1"/>
  <c r="D43" i="40" s="1"/>
  <c r="D44" i="40" s="1"/>
  <c r="D45" i="40" s="1"/>
  <c r="D46" i="40" s="1"/>
  <c r="D47" i="40" s="1"/>
  <c r="D48" i="40" s="1"/>
  <c r="D49" i="40" s="1"/>
  <c r="D50" i="40" s="1"/>
  <c r="D51" i="40" s="1"/>
  <c r="D52" i="40" s="1"/>
  <c r="D53" i="40" s="1"/>
  <c r="D54" i="40" s="1"/>
  <c r="D55" i="40" s="1"/>
  <c r="D56" i="40" s="1"/>
  <c r="D57" i="40" s="1"/>
  <c r="D58" i="40" s="1"/>
  <c r="D59" i="40" s="1"/>
  <c r="D60" i="40" s="1"/>
  <c r="D61" i="40" s="1"/>
  <c r="D62" i="40" s="1"/>
  <c r="D63" i="40" s="1"/>
  <c r="D64" i="40" s="1"/>
  <c r="D65" i="40" s="1"/>
  <c r="D66" i="40" s="1"/>
  <c r="D67" i="40" s="1"/>
  <c r="D68" i="40" s="1"/>
  <c r="D69" i="40" s="1"/>
  <c r="D70" i="40" s="1"/>
  <c r="D71" i="40" s="1"/>
  <c r="D72" i="40" s="1"/>
  <c r="D73" i="40" s="1"/>
  <c r="D74" i="40" s="1"/>
  <c r="D75" i="40" s="1"/>
  <c r="D76" i="40" s="1"/>
  <c r="D77" i="40" s="1"/>
  <c r="D78" i="40" s="1"/>
  <c r="D79" i="40" s="1"/>
  <c r="D80" i="40" s="1"/>
  <c r="D81" i="40" s="1"/>
  <c r="D82" i="40" s="1"/>
  <c r="D83" i="40" s="1"/>
  <c r="D84" i="40" s="1"/>
  <c r="D85" i="40" s="1"/>
  <c r="D86" i="40" s="1"/>
  <c r="C56" i="40"/>
  <c r="C40" i="40"/>
  <c r="C48" i="40"/>
  <c r="C93" i="40"/>
  <c r="C104" i="40"/>
  <c r="C54" i="40"/>
  <c r="C28" i="40"/>
  <c r="C27" i="40"/>
  <c r="C64" i="40"/>
  <c r="C65" i="40"/>
  <c r="C60" i="40"/>
  <c r="C23" i="40"/>
  <c r="C87" i="40"/>
  <c r="C50" i="40"/>
  <c r="C74" i="40"/>
  <c r="C46" i="40"/>
  <c r="G5" i="40"/>
  <c r="C59" i="40"/>
  <c r="C19" i="40"/>
  <c r="C26" i="40"/>
  <c r="C20" i="40"/>
  <c r="C53" i="40"/>
  <c r="C91" i="40"/>
  <c r="C73" i="40"/>
  <c r="C68" i="40"/>
  <c r="C31" i="40"/>
  <c r="C95" i="40"/>
  <c r="C58" i="40"/>
  <c r="C100" i="40"/>
  <c r="C63" i="40"/>
  <c r="C98" i="40"/>
  <c r="C38" i="40"/>
  <c r="C32" i="40"/>
  <c r="C51" i="40"/>
  <c r="C10" i="40"/>
  <c r="C44" i="40"/>
  <c r="C12" i="40"/>
  <c r="C88" i="40"/>
  <c r="C75" i="40"/>
  <c r="C21" i="40"/>
  <c r="C17" i="40"/>
  <c r="C81" i="40"/>
  <c r="C76" i="40"/>
  <c r="C39" i="40"/>
  <c r="C103" i="40"/>
  <c r="C66" i="40"/>
  <c r="C36" i="40"/>
  <c r="C34" i="40"/>
  <c r="C79" i="40"/>
  <c r="C30" i="40"/>
  <c r="C35" i="40"/>
  <c r="C90" i="40"/>
  <c r="C71" i="40"/>
  <c r="C83" i="40"/>
  <c r="C24" i="40"/>
  <c r="C25" i="40"/>
  <c r="C89" i="40"/>
  <c r="C84" i="40"/>
  <c r="C47" i="40"/>
  <c r="C86" i="40"/>
  <c r="C22" i="40"/>
  <c r="C61" i="40"/>
  <c r="C72" i="40"/>
  <c r="C99" i="40"/>
  <c r="C33" i="40"/>
  <c r="C97" i="40"/>
  <c r="C92" i="40"/>
  <c r="C55" i="40"/>
  <c r="C18" i="40"/>
  <c r="C82" i="40"/>
  <c r="C41" i="40"/>
  <c r="C78" i="40"/>
  <c r="C14" i="40"/>
  <c r="C29" i="40"/>
  <c r="C16" i="40"/>
  <c r="H5" i="40"/>
  <c r="C94" i="40"/>
  <c r="C70" i="40"/>
  <c r="C96" i="40"/>
  <c r="C77" i="40"/>
  <c r="C42" i="40"/>
  <c r="C43" i="40"/>
  <c r="C11" i="40"/>
  <c r="C80" i="40"/>
  <c r="C45" i="40"/>
  <c r="C102" i="40"/>
  <c r="C49" i="40"/>
  <c r="C15" i="40"/>
  <c r="C62" i="40"/>
  <c r="C69" i="40"/>
  <c r="C101" i="40"/>
  <c r="C13" i="40"/>
  <c r="C67" i="40"/>
  <c r="C37" i="40"/>
  <c r="C85" i="40"/>
  <c r="C57" i="40"/>
  <c r="C52" i="40"/>
  <c r="J117" i="29"/>
  <c r="B130" i="29"/>
  <c r="G118" i="29"/>
  <c r="F118" i="29"/>
  <c r="E118" i="29"/>
  <c r="D118" i="29"/>
  <c r="C118" i="29"/>
  <c r="B87" i="42" l="1"/>
  <c r="B136" i="33"/>
  <c r="D86" i="42"/>
  <c r="F86" i="42"/>
  <c r="C86" i="42"/>
  <c r="G86" i="42"/>
  <c r="I86" i="42" s="1"/>
  <c r="I118" i="29"/>
  <c r="J118" i="29" s="1"/>
  <c r="D87" i="40"/>
  <c r="D88" i="40" s="1"/>
  <c r="D89" i="40" s="1"/>
  <c r="D90" i="40" s="1"/>
  <c r="D91" i="40" s="1"/>
  <c r="D92" i="40" s="1"/>
  <c r="D93" i="40" s="1"/>
  <c r="D94" i="40" s="1"/>
  <c r="D95" i="40" s="1"/>
  <c r="D96" i="40" s="1"/>
  <c r="D97" i="40" s="1"/>
  <c r="D98" i="40" s="1"/>
  <c r="D99" i="40" s="1"/>
  <c r="D100" i="40" s="1"/>
  <c r="D101" i="40" s="1"/>
  <c r="D102" i="40" s="1"/>
  <c r="D103" i="40" s="1"/>
  <c r="D104" i="40" s="1"/>
  <c r="C130" i="29"/>
  <c r="B131" i="29"/>
  <c r="E135" i="33" l="1"/>
  <c r="D135" i="33"/>
  <c r="F135" i="33"/>
  <c r="D136" i="33"/>
  <c r="E136" i="33"/>
  <c r="F136" i="33"/>
  <c r="C136" i="33"/>
  <c r="G136" i="33"/>
  <c r="I136" i="33" s="1"/>
  <c r="J136" i="33" s="1"/>
  <c r="B93" i="42"/>
  <c r="B142" i="33"/>
  <c r="E86" i="42"/>
  <c r="G135" i="33"/>
  <c r="C135" i="33"/>
  <c r="F87" i="42"/>
  <c r="E87" i="42"/>
  <c r="D87" i="42"/>
  <c r="C87" i="42"/>
  <c r="G87" i="42"/>
  <c r="I87" i="42" s="1"/>
  <c r="J87" i="42" s="1"/>
  <c r="C131" i="29"/>
  <c r="G131" i="29"/>
  <c r="E131" i="29"/>
  <c r="D131" i="29"/>
  <c r="F131" i="29"/>
  <c r="G130" i="29"/>
  <c r="B137" i="29"/>
  <c r="F130" i="29"/>
  <c r="D130" i="29"/>
  <c r="E130" i="29"/>
  <c r="F93" i="42" l="1"/>
  <c r="D93" i="42"/>
  <c r="E93" i="42"/>
  <c r="C93" i="42"/>
  <c r="I93" i="42"/>
  <c r="B94" i="42"/>
  <c r="B143" i="33"/>
  <c r="F142" i="33"/>
  <c r="E142" i="33"/>
  <c r="C142" i="33"/>
  <c r="D142" i="33"/>
  <c r="I142" i="33"/>
  <c r="I131" i="29"/>
  <c r="J131" i="29" s="1"/>
  <c r="B138" i="29"/>
  <c r="I137" i="29"/>
  <c r="F137" i="29"/>
  <c r="E137" i="29"/>
  <c r="D137" i="29"/>
  <c r="C137" i="29"/>
  <c r="F143" i="33" l="1"/>
  <c r="D143" i="33"/>
  <c r="C143" i="33"/>
  <c r="E143" i="33"/>
  <c r="I143" i="33"/>
  <c r="J143" i="33" s="1"/>
  <c r="B95" i="42"/>
  <c r="B144" i="33"/>
  <c r="D94" i="42"/>
  <c r="E94" i="42"/>
  <c r="C94" i="42"/>
  <c r="F94" i="42"/>
  <c r="I94" i="42"/>
  <c r="J94" i="42" s="1"/>
  <c r="I19" i="42"/>
  <c r="I22" i="42"/>
  <c r="I13" i="42"/>
  <c r="I16" i="42"/>
  <c r="I14" i="42"/>
  <c r="I25" i="42"/>
  <c r="I17" i="42"/>
  <c r="I20" i="42"/>
  <c r="I23" i="42"/>
  <c r="I37" i="33"/>
  <c r="I43" i="33"/>
  <c r="I28" i="33"/>
  <c r="I22" i="33"/>
  <c r="I34" i="33"/>
  <c r="I25" i="33"/>
  <c r="I31" i="33"/>
  <c r="I23" i="33"/>
  <c r="I32" i="33"/>
  <c r="I26" i="33"/>
  <c r="I29" i="33"/>
  <c r="I38" i="33"/>
  <c r="I46" i="33"/>
  <c r="I35" i="33"/>
  <c r="I44" i="33"/>
  <c r="I27" i="29"/>
  <c r="I138" i="29"/>
  <c r="J138" i="29" s="1"/>
  <c r="F138" i="29"/>
  <c r="E138" i="29"/>
  <c r="D138" i="29"/>
  <c r="C138" i="29"/>
  <c r="B139" i="29"/>
  <c r="I17" i="29"/>
  <c r="I26" i="29"/>
  <c r="I20" i="29"/>
  <c r="I38" i="29"/>
  <c r="I23" i="29"/>
  <c r="I29" i="29"/>
  <c r="I32" i="29"/>
  <c r="I33" i="29"/>
  <c r="I30" i="29"/>
  <c r="I41" i="29"/>
  <c r="I18" i="29"/>
  <c r="I24" i="29"/>
  <c r="I39" i="29"/>
  <c r="I21" i="29"/>
  <c r="F144" i="33" l="1"/>
  <c r="E144" i="33"/>
  <c r="C144" i="33"/>
  <c r="D144" i="33"/>
  <c r="I144" i="33"/>
  <c r="F95" i="42"/>
  <c r="E95" i="42"/>
  <c r="C95" i="42"/>
  <c r="D95" i="42"/>
  <c r="I95" i="42"/>
  <c r="B96" i="42"/>
  <c r="B145" i="33"/>
  <c r="I41" i="33"/>
  <c r="J41" i="33" s="1"/>
  <c r="I40" i="33"/>
  <c r="J40" i="33" s="1"/>
  <c r="I35" i="29"/>
  <c r="J35" i="29" s="1"/>
  <c r="B140" i="29"/>
  <c r="I139" i="29"/>
  <c r="F139" i="29"/>
  <c r="E139" i="29"/>
  <c r="D139" i="29"/>
  <c r="C139" i="29"/>
  <c r="I36" i="29"/>
  <c r="J36" i="29" s="1"/>
  <c r="D145" i="33" l="1"/>
  <c r="F145" i="33"/>
  <c r="C145" i="33"/>
  <c r="E145" i="33"/>
  <c r="I145" i="33"/>
  <c r="J145" i="33" s="1"/>
  <c r="E96" i="42"/>
  <c r="F96" i="42"/>
  <c r="C96" i="42"/>
  <c r="D96" i="42"/>
  <c r="I96" i="42"/>
  <c r="J96" i="42" s="1"/>
  <c r="F25" i="33"/>
  <c r="D125" i="33"/>
  <c r="D88" i="42"/>
  <c r="F76" i="42"/>
  <c r="D37" i="33"/>
  <c r="F37" i="42"/>
  <c r="F124" i="33"/>
  <c r="C93" i="33"/>
  <c r="D55" i="33"/>
  <c r="E32" i="33"/>
  <c r="E34" i="42"/>
  <c r="E138" i="33"/>
  <c r="D38" i="42"/>
  <c r="D53" i="33"/>
  <c r="F79" i="33"/>
  <c r="F85" i="33"/>
  <c r="D137" i="33"/>
  <c r="C62" i="33"/>
  <c r="C89" i="33"/>
  <c r="F44" i="33"/>
  <c r="D63" i="33"/>
  <c r="F38" i="33"/>
  <c r="G77" i="42"/>
  <c r="E51" i="42"/>
  <c r="D44" i="33"/>
  <c r="D126" i="33"/>
  <c r="F38" i="42"/>
  <c r="F55" i="42" s="1"/>
  <c r="E16" i="42"/>
  <c r="D14" i="42"/>
  <c r="F62" i="33"/>
  <c r="C19" i="42"/>
  <c r="C80" i="42"/>
  <c r="C50" i="42"/>
  <c r="D91" i="33"/>
  <c r="E54" i="42"/>
  <c r="C76" i="33"/>
  <c r="E52" i="33"/>
  <c r="D31" i="42"/>
  <c r="D34" i="42"/>
  <c r="E38" i="42"/>
  <c r="F40" i="42"/>
  <c r="C48" i="42"/>
  <c r="D35" i="33"/>
  <c r="F80" i="42"/>
  <c r="C34" i="33"/>
  <c r="F65" i="33"/>
  <c r="F34" i="33"/>
  <c r="D52" i="33"/>
  <c r="F63" i="33"/>
  <c r="D89" i="33"/>
  <c r="C41" i="33"/>
  <c r="C54" i="42"/>
  <c r="D129" i="33"/>
  <c r="E28" i="33"/>
  <c r="F89" i="42"/>
  <c r="E41" i="33"/>
  <c r="D79" i="33"/>
  <c r="D50" i="42"/>
  <c r="D75" i="33"/>
  <c r="D81" i="33"/>
  <c r="D65" i="33"/>
  <c r="E25" i="33"/>
  <c r="D22" i="33"/>
  <c r="F48" i="42"/>
  <c r="C56" i="33"/>
  <c r="D68" i="33"/>
  <c r="D43" i="33"/>
  <c r="D38" i="33"/>
  <c r="D56" i="33"/>
  <c r="C53" i="33"/>
  <c r="C65" i="33"/>
  <c r="D62" i="33"/>
  <c r="E56" i="42"/>
  <c r="C14" i="42"/>
  <c r="E66" i="33"/>
  <c r="D32" i="33"/>
  <c r="C125" i="33"/>
  <c r="C35" i="42"/>
  <c r="F88" i="33"/>
  <c r="F53" i="33"/>
  <c r="C58" i="33"/>
  <c r="D48" i="42"/>
  <c r="F52" i="33"/>
  <c r="E81" i="33"/>
  <c r="C28" i="33"/>
  <c r="D85" i="33"/>
  <c r="C63" i="33"/>
  <c r="D34" i="33"/>
  <c r="E37" i="42"/>
  <c r="E35" i="33"/>
  <c r="F20" i="42"/>
  <c r="E88" i="33"/>
  <c r="E63" i="33"/>
  <c r="F125" i="33"/>
  <c r="C43" i="33"/>
  <c r="C34" i="42"/>
  <c r="F55" i="33"/>
  <c r="C85" i="33"/>
  <c r="D54" i="42"/>
  <c r="D77" i="42"/>
  <c r="G125" i="33"/>
  <c r="G76" i="42"/>
  <c r="E53" i="33"/>
  <c r="E29" i="33"/>
  <c r="F29" i="33"/>
  <c r="F60" i="33"/>
  <c r="D138" i="33"/>
  <c r="D86" i="33"/>
  <c r="E76" i="33"/>
  <c r="C138" i="33"/>
  <c r="C32" i="42"/>
  <c r="G124" i="33"/>
  <c r="E35" i="42"/>
  <c r="F28" i="33"/>
  <c r="F23" i="42"/>
  <c r="F50" i="42"/>
  <c r="E75" i="33"/>
  <c r="C86" i="33"/>
  <c r="F19" i="42"/>
  <c r="E31" i="42"/>
  <c r="D78" i="33"/>
  <c r="E85" i="33"/>
  <c r="F89" i="33"/>
  <c r="D60" i="33"/>
  <c r="C60" i="33"/>
  <c r="F16" i="42"/>
  <c r="E13" i="42"/>
  <c r="D51" i="42"/>
  <c r="F43" i="33"/>
  <c r="E124" i="33"/>
  <c r="D70" i="33"/>
  <c r="F56" i="33"/>
  <c r="D76" i="42"/>
  <c r="C22" i="33"/>
  <c r="D23" i="42"/>
  <c r="C27" i="29"/>
  <c r="E89" i="42"/>
  <c r="E17" i="42"/>
  <c r="F86" i="33"/>
  <c r="E93" i="33"/>
  <c r="F25" i="42"/>
  <c r="C44" i="33"/>
  <c r="C81" i="33"/>
  <c r="F34" i="42"/>
  <c r="C38" i="33"/>
  <c r="G137" i="33"/>
  <c r="I137" i="33" s="1"/>
  <c r="J137" i="33" s="1"/>
  <c r="D20" i="42"/>
  <c r="D58" i="33"/>
  <c r="C75" i="33"/>
  <c r="C79" i="33"/>
  <c r="E23" i="33"/>
  <c r="D41" i="33"/>
  <c r="E60" i="33"/>
  <c r="D47" i="42"/>
  <c r="E83" i="33"/>
  <c r="C13" i="42"/>
  <c r="C20" i="42"/>
  <c r="C37" i="42"/>
  <c r="F88" i="42"/>
  <c r="C17" i="42"/>
  <c r="E26" i="33"/>
  <c r="C137" i="33"/>
  <c r="D53" i="42"/>
  <c r="F75" i="33"/>
  <c r="D46" i="33"/>
  <c r="E58" i="42"/>
  <c r="F53" i="42"/>
  <c r="D27" i="29"/>
  <c r="E62" i="33"/>
  <c r="E47" i="42"/>
  <c r="E20" i="42"/>
  <c r="D42" i="42"/>
  <c r="F93" i="33"/>
  <c r="E22" i="33"/>
  <c r="F58" i="33"/>
  <c r="E55" i="33"/>
  <c r="C58" i="42"/>
  <c r="E44" i="33"/>
  <c r="C38" i="42"/>
  <c r="C40" i="33"/>
  <c r="E25" i="42"/>
  <c r="E42" i="42"/>
  <c r="E68" i="33"/>
  <c r="F51" i="42"/>
  <c r="E46" i="33"/>
  <c r="F35" i="42"/>
  <c r="C78" i="33"/>
  <c r="E125" i="33"/>
  <c r="C51" i="42"/>
  <c r="E58" i="33"/>
  <c r="E80" i="42"/>
  <c r="D88" i="33"/>
  <c r="F58" i="42"/>
  <c r="F26" i="33"/>
  <c r="F78" i="33"/>
  <c r="C88" i="42"/>
  <c r="D25" i="33"/>
  <c r="F76" i="33"/>
  <c r="D37" i="42"/>
  <c r="F126" i="33"/>
  <c r="F81" i="33"/>
  <c r="C22" i="42"/>
  <c r="E77" i="42"/>
  <c r="E86" i="33"/>
  <c r="I129" i="33"/>
  <c r="J129" i="33" s="1"/>
  <c r="D13" i="42"/>
  <c r="E91" i="33"/>
  <c r="C25" i="42"/>
  <c r="E23" i="42"/>
  <c r="C35" i="33"/>
  <c r="C124" i="33"/>
  <c r="C56" i="42"/>
  <c r="F22" i="42"/>
  <c r="C55" i="33"/>
  <c r="E89" i="33"/>
  <c r="E50" i="42"/>
  <c r="C37" i="33"/>
  <c r="E78" i="33"/>
  <c r="F17" i="42"/>
  <c r="E53" i="42"/>
  <c r="E34" i="33"/>
  <c r="E32" i="42"/>
  <c r="F68" i="33"/>
  <c r="F83" i="33"/>
  <c r="E40" i="33"/>
  <c r="C66" i="33"/>
  <c r="C126" i="33"/>
  <c r="I80" i="42"/>
  <c r="J80" i="42" s="1"/>
  <c r="D31" i="33"/>
  <c r="G88" i="42"/>
  <c r="D32" i="42"/>
  <c r="C31" i="42"/>
  <c r="F31" i="42"/>
  <c r="F13" i="42"/>
  <c r="F37" i="33"/>
  <c r="C16" i="42"/>
  <c r="D23" i="33"/>
  <c r="F40" i="33"/>
  <c r="E40" i="42"/>
  <c r="C88" i="33"/>
  <c r="C129" i="33"/>
  <c r="D16" i="42"/>
  <c r="F77" i="42"/>
  <c r="F138" i="33"/>
  <c r="C29" i="33"/>
  <c r="E126" i="33"/>
  <c r="C70" i="33"/>
  <c r="D35" i="42"/>
  <c r="F41" i="33"/>
  <c r="E38" i="33"/>
  <c r="F46" i="33"/>
  <c r="F14" i="42"/>
  <c r="D29" i="33"/>
  <c r="G89" i="42"/>
  <c r="D89" i="42"/>
  <c r="E88" i="42"/>
  <c r="E27" i="29"/>
  <c r="F32" i="42"/>
  <c r="C32" i="33"/>
  <c r="C47" i="42"/>
  <c r="E137" i="33"/>
  <c r="C91" i="33"/>
  <c r="C83" i="33"/>
  <c r="C76" i="42"/>
  <c r="C77" i="42"/>
  <c r="G126" i="33"/>
  <c r="I126" i="33" s="1"/>
  <c r="J126" i="33" s="1"/>
  <c r="D40" i="42"/>
  <c r="F54" i="42"/>
  <c r="D80" i="42"/>
  <c r="E14" i="42"/>
  <c r="C40" i="42"/>
  <c r="F66" i="33"/>
  <c r="F90" i="33" s="1"/>
  <c r="C68" i="33"/>
  <c r="E56" i="33"/>
  <c r="C23" i="33"/>
  <c r="D26" i="33"/>
  <c r="D83" i="33"/>
  <c r="D93" i="33"/>
  <c r="C42" i="42"/>
  <c r="D25" i="42"/>
  <c r="D124" i="33"/>
  <c r="E79" i="33"/>
  <c r="E65" i="33"/>
  <c r="D66" i="33"/>
  <c r="C23" i="42"/>
  <c r="F91" i="33"/>
  <c r="F56" i="42"/>
  <c r="D40" i="33"/>
  <c r="F70" i="33"/>
  <c r="D76" i="33"/>
  <c r="E76" i="42"/>
  <c r="C52" i="33"/>
  <c r="F137" i="33"/>
  <c r="C89" i="42"/>
  <c r="E48" i="42"/>
  <c r="D56" i="42"/>
  <c r="F47" i="42"/>
  <c r="E129" i="33"/>
  <c r="F42" i="42"/>
  <c r="F32" i="33"/>
  <c r="C53" i="42"/>
  <c r="E70" i="33"/>
  <c r="D58" i="42"/>
  <c r="G138" i="33"/>
  <c r="I138" i="33" s="1"/>
  <c r="J138" i="33" s="1"/>
  <c r="F129" i="33"/>
  <c r="C103" i="42"/>
  <c r="I140" i="29"/>
  <c r="J140" i="29" s="1"/>
  <c r="F140" i="29"/>
  <c r="E140" i="29"/>
  <c r="D140" i="29"/>
  <c r="C140" i="29"/>
  <c r="G164" i="33" l="1"/>
  <c r="I164" i="33" s="1"/>
  <c r="J164" i="33" s="1"/>
  <c r="E161" i="33"/>
  <c r="I89" i="42"/>
  <c r="J89" i="42" s="1"/>
  <c r="I77" i="42"/>
  <c r="J77" i="42" s="1"/>
  <c r="I88" i="42"/>
  <c r="D158" i="33"/>
  <c r="D107" i="42"/>
  <c r="C105" i="42"/>
  <c r="E106" i="42"/>
  <c r="B97" i="42"/>
  <c r="B146" i="33"/>
  <c r="D103" i="42"/>
  <c r="F109" i="42"/>
  <c r="F151" i="29"/>
  <c r="I106" i="42"/>
  <c r="J106" i="42" s="1"/>
  <c r="I107" i="42"/>
  <c r="J107" i="42" s="1"/>
  <c r="D159" i="33"/>
  <c r="C161" i="33"/>
  <c r="F157" i="33"/>
  <c r="C157" i="33"/>
  <c r="C158" i="33"/>
  <c r="C106" i="42"/>
  <c r="E107" i="42"/>
  <c r="C155" i="33"/>
  <c r="D105" i="42"/>
  <c r="E162" i="33"/>
  <c r="E155" i="33"/>
  <c r="D161" i="33"/>
  <c r="E109" i="42"/>
  <c r="D156" i="33"/>
  <c r="G159" i="29"/>
  <c r="I159" i="29" s="1"/>
  <c r="J159" i="29" s="1"/>
  <c r="E105" i="42"/>
  <c r="F159" i="33"/>
  <c r="C162" i="33"/>
  <c r="I152" i="33"/>
  <c r="F158" i="33"/>
  <c r="C154" i="33"/>
  <c r="D155" i="33"/>
  <c r="I161" i="33"/>
  <c r="J161" i="33" s="1"/>
  <c r="I109" i="42"/>
  <c r="J109" i="42" s="1"/>
  <c r="D157" i="33"/>
  <c r="E152" i="33"/>
  <c r="E103" i="42"/>
  <c r="I162" i="33"/>
  <c r="J162" i="33" s="1"/>
  <c r="F152" i="33"/>
  <c r="F162" i="33"/>
  <c r="E157" i="33"/>
  <c r="E156" i="33"/>
  <c r="I156" i="33"/>
  <c r="J156" i="33" s="1"/>
  <c r="C152" i="33"/>
  <c r="F161" i="33"/>
  <c r="I155" i="33"/>
  <c r="J155" i="33" s="1"/>
  <c r="I158" i="33"/>
  <c r="J158" i="33" s="1"/>
  <c r="C107" i="42"/>
  <c r="F107" i="42"/>
  <c r="D109" i="42"/>
  <c r="F156" i="33"/>
  <c r="D162" i="33"/>
  <c r="I159" i="33"/>
  <c r="J159" i="33" s="1"/>
  <c r="C109" i="42"/>
  <c r="E159" i="33"/>
  <c r="D106" i="42"/>
  <c r="E158" i="33"/>
  <c r="E154" i="33"/>
  <c r="F105" i="42"/>
  <c r="D152" i="33"/>
  <c r="F106" i="42"/>
  <c r="C156" i="33"/>
  <c r="F155" i="33"/>
  <c r="D154" i="33"/>
  <c r="F154" i="33"/>
  <c r="C159" i="33"/>
  <c r="F103" i="42"/>
  <c r="I103" i="42"/>
  <c r="I157" i="33"/>
  <c r="J157" i="33" s="1"/>
  <c r="B141" i="29"/>
  <c r="D150" i="29"/>
  <c r="F147" i="29"/>
  <c r="D157" i="29"/>
  <c r="F121" i="29"/>
  <c r="I157" i="29"/>
  <c r="J157" i="29" s="1"/>
  <c r="C156" i="29"/>
  <c r="F120" i="29"/>
  <c r="D124" i="29"/>
  <c r="C147" i="29"/>
  <c r="C119" i="29"/>
  <c r="E133" i="29"/>
  <c r="I124" i="29"/>
  <c r="J124" i="29" s="1"/>
  <c r="D121" i="29"/>
  <c r="C121" i="29"/>
  <c r="I152" i="29"/>
  <c r="J152" i="29" s="1"/>
  <c r="F152" i="29"/>
  <c r="D153" i="29"/>
  <c r="C124" i="29"/>
  <c r="G120" i="29"/>
  <c r="G132" i="29"/>
  <c r="E154" i="29"/>
  <c r="D152" i="29"/>
  <c r="C151" i="29"/>
  <c r="G119" i="29"/>
  <c r="E150" i="29"/>
  <c r="F149" i="29"/>
  <c r="E147" i="29"/>
  <c r="C154" i="29"/>
  <c r="D154" i="29"/>
  <c r="E119" i="29"/>
  <c r="D133" i="29"/>
  <c r="F124" i="29"/>
  <c r="E157" i="29"/>
  <c r="I156" i="29"/>
  <c r="J156" i="29" s="1"/>
  <c r="C150" i="29"/>
  <c r="E132" i="29"/>
  <c r="C132" i="29"/>
  <c r="F156" i="29"/>
  <c r="F150" i="29"/>
  <c r="C152" i="29"/>
  <c r="C153" i="29"/>
  <c r="C149" i="29"/>
  <c r="D147" i="29"/>
  <c r="I150" i="29"/>
  <c r="J150" i="29" s="1"/>
  <c r="G121" i="29"/>
  <c r="F132" i="29"/>
  <c r="G133" i="29"/>
  <c r="C120" i="29"/>
  <c r="F119" i="29"/>
  <c r="C133" i="29"/>
  <c r="E120" i="29"/>
  <c r="D120" i="29"/>
  <c r="F154" i="29"/>
  <c r="D119" i="29"/>
  <c r="E124" i="29"/>
  <c r="F157" i="29"/>
  <c r="E156" i="29"/>
  <c r="D149" i="29"/>
  <c r="D132" i="29"/>
  <c r="F153" i="29"/>
  <c r="I153" i="29"/>
  <c r="J153" i="29" s="1"/>
  <c r="E149" i="29"/>
  <c r="I151" i="29"/>
  <c r="J151" i="29" s="1"/>
  <c r="C157" i="29"/>
  <c r="E153" i="29"/>
  <c r="F133" i="29"/>
  <c r="D156" i="29"/>
  <c r="E121" i="29"/>
  <c r="E151" i="29"/>
  <c r="E152" i="29"/>
  <c r="I147" i="29"/>
  <c r="I154" i="29"/>
  <c r="J154" i="29" s="1"/>
  <c r="D151" i="29"/>
  <c r="C12" i="30" l="1"/>
  <c r="D12" i="30"/>
  <c r="E12" i="30" s="1"/>
  <c r="J88" i="42"/>
  <c r="C146" i="33"/>
  <c r="I146" i="33"/>
  <c r="J146" i="33" s="1"/>
  <c r="E146" i="33"/>
  <c r="D146" i="33"/>
  <c r="F146" i="33"/>
  <c r="D97" i="42"/>
  <c r="F97" i="42"/>
  <c r="E97" i="42"/>
  <c r="I97" i="42"/>
  <c r="J97" i="42" s="1"/>
  <c r="C97" i="42"/>
  <c r="I103" i="33"/>
  <c r="J103" i="33" s="1"/>
  <c r="I104" i="33"/>
  <c r="J104" i="33" s="1"/>
  <c r="I132" i="29"/>
  <c r="J132" i="29" s="1"/>
  <c r="I121" i="29"/>
  <c r="J121" i="29" s="1"/>
  <c r="I133" i="29"/>
  <c r="J133" i="29" s="1"/>
  <c r="I141" i="29"/>
  <c r="J141" i="29" s="1"/>
  <c r="F141" i="29"/>
  <c r="E141" i="29"/>
  <c r="D141" i="29"/>
  <c r="C141" i="29"/>
  <c r="F12" i="30" l="1"/>
  <c r="G12" i="30" s="1"/>
  <c r="H12" i="30" s="1"/>
  <c r="I12" i="30" s="1"/>
  <c r="I98" i="29"/>
  <c r="J98" i="29" s="1"/>
  <c r="I99" i="29"/>
  <c r="J99" i="29" s="1"/>
  <c r="I66" i="42"/>
  <c r="J66" i="42" s="1"/>
  <c r="I100" i="33" l="1"/>
  <c r="J100" i="33" s="1"/>
  <c r="J112" i="29"/>
  <c r="H120" i="29"/>
  <c r="I101" i="29"/>
  <c r="J101" i="29" s="1"/>
  <c r="I125" i="33"/>
  <c r="J125" i="33" s="1"/>
  <c r="J117" i="33"/>
  <c r="I106" i="33"/>
  <c r="J106" i="33" s="1"/>
  <c r="J63" i="42"/>
  <c r="I102" i="33"/>
  <c r="J102" i="33" s="1"/>
  <c r="J115" i="33"/>
  <c r="J110" i="29"/>
  <c r="J98" i="33" l="1"/>
  <c r="J46" i="33"/>
  <c r="I120" i="29"/>
  <c r="J120" i="29" s="1"/>
  <c r="J25" i="42"/>
  <c r="I97" i="29"/>
  <c r="J97" i="29" s="1"/>
  <c r="J109" i="29"/>
  <c r="J107" i="29" s="1"/>
  <c r="H119" i="29"/>
  <c r="I95" i="29"/>
  <c r="J114" i="33"/>
  <c r="J112" i="33" s="1"/>
  <c r="I124" i="33"/>
  <c r="J124" i="33" s="1"/>
  <c r="J120" i="33" s="1"/>
  <c r="H135" i="33"/>
  <c r="J71" i="42"/>
  <c r="J69" i="42" s="1"/>
  <c r="J61" i="42" s="1"/>
  <c r="I76" i="42" l="1"/>
  <c r="J76" i="42" s="1"/>
  <c r="J73" i="42" s="1"/>
  <c r="J95" i="29"/>
  <c r="J93" i="29" s="1"/>
  <c r="H137" i="29"/>
  <c r="J137" i="29" s="1"/>
  <c r="H139" i="29"/>
  <c r="J139" i="29" s="1"/>
  <c r="I130" i="29"/>
  <c r="I119" i="29"/>
  <c r="J58" i="42"/>
  <c r="J42" i="42"/>
  <c r="J95" i="42"/>
  <c r="J86" i="42"/>
  <c r="J84" i="42" s="1"/>
  <c r="J93" i="42"/>
  <c r="J96" i="33"/>
  <c r="J93" i="33"/>
  <c r="J70" i="33"/>
  <c r="H142" i="33"/>
  <c r="J142" i="33" s="1"/>
  <c r="H144" i="33"/>
  <c r="J144" i="33" s="1"/>
  <c r="I135" i="33"/>
  <c r="J135" i="33" s="1"/>
  <c r="J133" i="33" s="1"/>
  <c r="C13" i="30" s="1"/>
  <c r="J91" i="42" l="1"/>
  <c r="J119" i="29"/>
  <c r="J115" i="29" s="1"/>
  <c r="J130" i="29"/>
  <c r="J128" i="29" s="1"/>
  <c r="J135" i="29"/>
  <c r="J140" i="33"/>
  <c r="J131" i="33" s="1"/>
  <c r="J91" i="29"/>
  <c r="J82" i="42" l="1"/>
  <c r="D13" i="30"/>
  <c r="J126" i="29"/>
  <c r="E13" i="30" l="1"/>
  <c r="F13" i="30" s="1"/>
  <c r="G13" i="30" s="1"/>
  <c r="H13" i="30" s="1"/>
  <c r="I13" i="30" s="1"/>
  <c r="J17" i="29"/>
  <c r="J23" i="33"/>
  <c r="J22" i="33"/>
  <c r="J14" i="42"/>
  <c r="J13" i="42"/>
  <c r="J27" i="29" l="1"/>
  <c r="J26" i="29"/>
  <c r="J32" i="33"/>
  <c r="J31" i="33"/>
  <c r="J75" i="33"/>
  <c r="J52" i="33"/>
  <c r="J71" i="29"/>
  <c r="J48" i="29"/>
  <c r="J70" i="29"/>
  <c r="J47" i="29"/>
  <c r="J47" i="42"/>
  <c r="J31" i="42"/>
  <c r="J76" i="33"/>
  <c r="J53" i="33"/>
  <c r="J18" i="29"/>
  <c r="J35" i="33" l="1"/>
  <c r="J34" i="33"/>
  <c r="J30" i="29"/>
  <c r="J29" i="29"/>
  <c r="J48" i="42"/>
  <c r="J32" i="42"/>
  <c r="J17" i="42"/>
  <c r="J16" i="42"/>
  <c r="J83" i="33"/>
  <c r="J60" i="33"/>
  <c r="J78" i="29"/>
  <c r="J55" i="29"/>
  <c r="J80" i="29" l="1"/>
  <c r="J57" i="29"/>
  <c r="J51" i="42"/>
  <c r="J35" i="42"/>
  <c r="J86" i="33"/>
  <c r="J63" i="33"/>
  <c r="J85" i="33"/>
  <c r="J62" i="33"/>
  <c r="J50" i="42"/>
  <c r="J34" i="42"/>
  <c r="J41" i="29"/>
  <c r="J33" i="29" l="1"/>
  <c r="J32" i="29"/>
  <c r="J20" i="42"/>
  <c r="J19" i="42"/>
  <c r="J38" i="33"/>
  <c r="J37" i="33"/>
  <c r="J81" i="29"/>
  <c r="J58" i="29"/>
  <c r="J88" i="29"/>
  <c r="J65" i="29"/>
  <c r="J84" i="29" l="1"/>
  <c r="J61" i="29"/>
  <c r="J83" i="29"/>
  <c r="J60" i="29"/>
  <c r="J89" i="33"/>
  <c r="J66" i="33"/>
  <c r="J88" i="33"/>
  <c r="J65" i="33"/>
  <c r="J54" i="42"/>
  <c r="J38" i="42"/>
  <c r="J53" i="42"/>
  <c r="J37" i="42"/>
  <c r="D95" i="8"/>
  <c r="D96" i="8" s="1"/>
  <c r="L92" i="5"/>
  <c r="K92" i="5"/>
  <c r="D150" i="5"/>
  <c r="D148" i="5"/>
  <c r="D147" i="5"/>
  <c r="O92" i="5"/>
  <c r="D93" i="8"/>
  <c r="D94" i="8"/>
  <c r="D90" i="8" l="1"/>
  <c r="J154" i="33" l="1"/>
  <c r="C11" i="30" s="1"/>
  <c r="D11" i="30" s="1"/>
  <c r="J105" i="42"/>
  <c r="J149" i="29"/>
  <c r="E11" i="30" l="1"/>
  <c r="F11" i="30" s="1"/>
  <c r="G11" i="30" s="1"/>
  <c r="H11" i="30" s="1"/>
  <c r="I11" i="30" s="1"/>
  <c r="K4" i="5" l="1"/>
  <c r="E99" i="8"/>
  <c r="E101" i="8" s="1"/>
  <c r="F99" i="8"/>
  <c r="F101" i="8" s="1"/>
  <c r="G99" i="8"/>
  <c r="G101" i="8" s="1"/>
  <c r="H99" i="8"/>
  <c r="H101" i="8" s="1"/>
  <c r="I99" i="8"/>
  <c r="I101" i="8" s="1"/>
  <c r="D99" i="8"/>
  <c r="D101" i="8" s="1"/>
  <c r="K91" i="8"/>
  <c r="K92" i="8"/>
  <c r="K93" i="8"/>
  <c r="K94" i="8"/>
  <c r="K90" i="8"/>
  <c r="O57" i="5"/>
  <c r="N57" i="5"/>
  <c r="D140" i="5"/>
  <c r="F140" i="5" s="1"/>
  <c r="D153" i="5"/>
  <c r="F96" i="8"/>
  <c r="E96" i="8"/>
  <c r="E92" i="8"/>
  <c r="F92" i="8"/>
  <c r="N56" i="8"/>
  <c r="N55" i="8"/>
  <c r="I91" i="8"/>
  <c r="I90" i="8"/>
  <c r="H91" i="8"/>
  <c r="H90" i="8"/>
  <c r="G91" i="8"/>
  <c r="G90" i="8"/>
  <c r="G95" i="8" s="1"/>
  <c r="G96" i="8" s="1"/>
  <c r="F91" i="8"/>
  <c r="F90" i="8"/>
  <c r="E91" i="8"/>
  <c r="E90" i="8"/>
  <c r="D91" i="8"/>
  <c r="O4" i="5"/>
  <c r="M55" i="8"/>
  <c r="J90" i="8"/>
  <c r="J91" i="8"/>
  <c r="I95" i="8"/>
  <c r="I96" i="8" s="1"/>
  <c r="E93" i="8"/>
  <c r="F93" i="8"/>
  <c r="G93" i="8"/>
  <c r="H93" i="8"/>
  <c r="I93" i="8"/>
  <c r="J93" i="8"/>
  <c r="E94" i="8"/>
  <c r="F94" i="8"/>
  <c r="G94" i="8"/>
  <c r="H94" i="8"/>
  <c r="I94" i="8"/>
  <c r="J94" i="8"/>
  <c r="K85" i="8"/>
  <c r="L85" i="8" s="1"/>
  <c r="K84" i="8"/>
  <c r="L84" i="8" s="1"/>
  <c r="K83" i="8"/>
  <c r="L83" i="8" s="1"/>
  <c r="K82" i="8"/>
  <c r="L82" i="8" s="1"/>
  <c r="K81" i="8"/>
  <c r="L81" i="8" s="1"/>
  <c r="K80" i="8"/>
  <c r="L80" i="8" s="1"/>
  <c r="K79" i="8"/>
  <c r="L79" i="8" s="1"/>
  <c r="K78" i="8"/>
  <c r="L78" i="8" s="1"/>
  <c r="K77" i="8"/>
  <c r="L77" i="8" s="1"/>
  <c r="K76" i="8"/>
  <c r="L76" i="8" s="1"/>
  <c r="K75" i="8"/>
  <c r="L75" i="8" s="1"/>
  <c r="K74" i="8"/>
  <c r="L74" i="8" s="1"/>
  <c r="K70" i="8"/>
  <c r="L70" i="8" s="1"/>
  <c r="K69" i="8"/>
  <c r="L69" i="8" s="1"/>
  <c r="K68" i="8"/>
  <c r="L68" i="8" s="1"/>
  <c r="K67" i="8"/>
  <c r="L67" i="8" s="1"/>
  <c r="K66" i="8"/>
  <c r="L66" i="8" s="1"/>
  <c r="K65" i="8"/>
  <c r="L65" i="8" s="1"/>
  <c r="K64" i="8"/>
  <c r="L64" i="8" s="1"/>
  <c r="K63" i="8"/>
  <c r="L63" i="8" s="1"/>
  <c r="K62" i="8"/>
  <c r="L62" i="8" s="1"/>
  <c r="K61" i="8"/>
  <c r="L61" i="8" s="1"/>
  <c r="K60" i="8"/>
  <c r="L60" i="8" s="1"/>
  <c r="K59" i="8"/>
  <c r="L59" i="8" s="1"/>
  <c r="K33" i="8"/>
  <c r="L33" i="8" s="1"/>
  <c r="K32" i="8"/>
  <c r="L32" i="8" s="1"/>
  <c r="K31" i="8"/>
  <c r="L31" i="8" s="1"/>
  <c r="K30" i="8"/>
  <c r="L30" i="8" s="1"/>
  <c r="K29" i="8"/>
  <c r="L29" i="8" s="1"/>
  <c r="K28" i="8"/>
  <c r="L28" i="8" s="1"/>
  <c r="K27" i="8"/>
  <c r="L27" i="8" s="1"/>
  <c r="K26" i="8"/>
  <c r="L26" i="8" s="1"/>
  <c r="K25" i="8"/>
  <c r="L25" i="8" s="1"/>
  <c r="K24" i="8"/>
  <c r="L24" i="8" s="1"/>
  <c r="K23" i="8"/>
  <c r="L23" i="8" s="1"/>
  <c r="K22" i="8"/>
  <c r="L22" i="8" s="1"/>
  <c r="K20" i="8"/>
  <c r="L20" i="8" s="1"/>
  <c r="K19" i="8"/>
  <c r="L19" i="8" s="1"/>
  <c r="K18" i="8"/>
  <c r="L18" i="8" s="1"/>
  <c r="K17" i="8"/>
  <c r="L17" i="8" s="1"/>
  <c r="K16" i="8"/>
  <c r="L16" i="8" s="1"/>
  <c r="K15" i="8"/>
  <c r="L15" i="8" s="1"/>
  <c r="K14" i="8"/>
  <c r="L14" i="8" s="1"/>
  <c r="K13" i="8"/>
  <c r="L13" i="8" s="1"/>
  <c r="D12" i="8"/>
  <c r="K12" i="8" s="1"/>
  <c r="L12" i="8" s="1"/>
  <c r="K11" i="8"/>
  <c r="L11" i="8" s="1"/>
  <c r="K10" i="8"/>
  <c r="L10" i="8" s="1"/>
  <c r="K9" i="8"/>
  <c r="L9" i="8" s="1"/>
  <c r="K8" i="8"/>
  <c r="L8" i="8" s="1"/>
  <c r="K7" i="8"/>
  <c r="L7" i="8" s="1"/>
  <c r="K6" i="8"/>
  <c r="L6" i="8" s="1"/>
  <c r="K5" i="8"/>
  <c r="L5" i="8" s="1"/>
  <c r="K4" i="8"/>
  <c r="L4" i="8" s="1"/>
  <c r="D157" i="5"/>
  <c r="D155" i="5"/>
  <c r="D154" i="5"/>
  <c r="J95" i="8" l="1"/>
  <c r="H95" i="8"/>
  <c r="H96" i="8" s="1"/>
  <c r="F95" i="8"/>
  <c r="E95" i="8"/>
  <c r="D137" i="3"/>
  <c r="D138" i="3"/>
  <c r="D136" i="3"/>
  <c r="C138" i="3"/>
  <c r="C137" i="3"/>
  <c r="B138" i="3"/>
  <c r="B137" i="3"/>
  <c r="B136" i="3"/>
  <c r="K95" i="8" l="1"/>
  <c r="K93" i="5"/>
  <c r="L93" i="5" s="1"/>
  <c r="K94" i="5"/>
  <c r="L94" i="5" s="1"/>
  <c r="K95" i="5"/>
  <c r="L95" i="5" s="1"/>
  <c r="K96" i="5"/>
  <c r="L96" i="5" s="1"/>
  <c r="K97" i="5"/>
  <c r="L97" i="5" s="1"/>
  <c r="K98" i="5"/>
  <c r="L98" i="5" s="1"/>
  <c r="K99" i="5"/>
  <c r="L99" i="5" s="1"/>
  <c r="K100" i="5"/>
  <c r="L100" i="5" s="1"/>
  <c r="K101" i="5"/>
  <c r="L101" i="5" s="1"/>
  <c r="K102" i="5"/>
  <c r="L102" i="5" s="1"/>
  <c r="K103" i="5"/>
  <c r="L103" i="5" s="1"/>
  <c r="K104" i="5"/>
  <c r="L104" i="5" s="1"/>
  <c r="K105" i="5"/>
  <c r="K106" i="5"/>
  <c r="L106" i="5" s="1"/>
  <c r="K107" i="5"/>
  <c r="L107" i="5" s="1"/>
  <c r="K108" i="5"/>
  <c r="L108" i="5" s="1"/>
  <c r="K109" i="5"/>
  <c r="L109" i="5" s="1"/>
  <c r="K110" i="5"/>
  <c r="L110" i="5" s="1"/>
  <c r="K111" i="5"/>
  <c r="L111" i="5" s="1"/>
  <c r="K135" i="5"/>
  <c r="L135" i="5" s="1"/>
  <c r="K117" i="5"/>
  <c r="L117" i="5" s="1"/>
  <c r="K118" i="5"/>
  <c r="K119" i="5"/>
  <c r="L119" i="5" s="1"/>
  <c r="K120" i="5"/>
  <c r="L120" i="5" s="1"/>
  <c r="K121" i="5"/>
  <c r="L121" i="5" s="1"/>
  <c r="K122" i="5"/>
  <c r="L122" i="5" s="1"/>
  <c r="K123" i="5"/>
  <c r="L123" i="5" s="1"/>
  <c r="K124" i="5"/>
  <c r="L124" i="5" s="1"/>
  <c r="K125" i="5"/>
  <c r="L125" i="5" s="1"/>
  <c r="K126" i="5"/>
  <c r="L126" i="5" s="1"/>
  <c r="K127" i="5"/>
  <c r="L127" i="5" s="1"/>
  <c r="K128" i="5"/>
  <c r="L128" i="5" s="1"/>
  <c r="K129" i="5"/>
  <c r="L129" i="5" s="1"/>
  <c r="K130" i="5"/>
  <c r="L130" i="5" s="1"/>
  <c r="K131" i="5"/>
  <c r="L131" i="5" s="1"/>
  <c r="K132" i="5"/>
  <c r="L132" i="5" s="1"/>
  <c r="K133" i="5"/>
  <c r="L133" i="5" s="1"/>
  <c r="K134" i="5"/>
  <c r="L134" i="5" s="1"/>
  <c r="K116" i="5"/>
  <c r="L116" i="5" s="1"/>
  <c r="L118" i="5"/>
  <c r="L105" i="5"/>
  <c r="M87" i="5"/>
  <c r="N116" i="5" l="1"/>
  <c r="O116" i="5"/>
  <c r="M111" i="5"/>
  <c r="N92" i="5"/>
  <c r="D139" i="5" s="1"/>
  <c r="M135" i="5"/>
  <c r="K36" i="4"/>
  <c r="J35" i="4"/>
  <c r="L27" i="4"/>
  <c r="L26" i="4"/>
  <c r="K23" i="4"/>
  <c r="L23" i="4" s="1"/>
  <c r="K22" i="4"/>
  <c r="L22" i="4" s="1"/>
  <c r="G27" i="4"/>
  <c r="H27" i="4" s="1"/>
  <c r="H51" i="5"/>
  <c r="K51" i="5" s="1"/>
  <c r="L51" i="5" s="1"/>
  <c r="H47" i="5"/>
  <c r="E47" i="5"/>
  <c r="H45" i="5"/>
  <c r="E45" i="5"/>
  <c r="I35" i="5"/>
  <c r="K35" i="5" s="1"/>
  <c r="L35" i="5" s="1"/>
  <c r="D12" i="5"/>
  <c r="K12" i="5" s="1"/>
  <c r="L12" i="5" s="1"/>
  <c r="K20" i="5"/>
  <c r="L20" i="5" s="1"/>
  <c r="K19" i="5"/>
  <c r="L19" i="5" s="1"/>
  <c r="K17" i="5"/>
  <c r="L17" i="5" s="1"/>
  <c r="K16" i="5"/>
  <c r="L16" i="5" s="1"/>
  <c r="K18" i="5"/>
  <c r="L18" i="5" s="1"/>
  <c r="K53" i="5"/>
  <c r="L53" i="5" s="1"/>
  <c r="K52" i="5"/>
  <c r="L52" i="5" s="1"/>
  <c r="K44" i="5"/>
  <c r="L44" i="5" s="1"/>
  <c r="K43" i="5"/>
  <c r="L43" i="5" s="1"/>
  <c r="K42" i="5"/>
  <c r="L42" i="5" s="1"/>
  <c r="K50" i="5"/>
  <c r="L50" i="5" s="1"/>
  <c r="K49" i="5"/>
  <c r="L49" i="5" s="1"/>
  <c r="K41" i="5"/>
  <c r="L41" i="5" s="1"/>
  <c r="K48" i="5"/>
  <c r="L48" i="5" s="1"/>
  <c r="K40" i="5"/>
  <c r="L40" i="5" s="1"/>
  <c r="K39" i="5"/>
  <c r="L39" i="5" s="1"/>
  <c r="K38" i="5"/>
  <c r="L38" i="5" s="1"/>
  <c r="K37" i="5"/>
  <c r="L37" i="5" s="1"/>
  <c r="K46" i="5"/>
  <c r="L46" i="5" s="1"/>
  <c r="K36" i="5"/>
  <c r="L36" i="5" s="1"/>
  <c r="K34" i="5"/>
  <c r="L34" i="5" s="1"/>
  <c r="K33" i="5"/>
  <c r="L33" i="5" s="1"/>
  <c r="K29" i="5"/>
  <c r="L29" i="5" s="1"/>
  <c r="K28" i="5"/>
  <c r="L28" i="5" s="1"/>
  <c r="K27" i="5"/>
  <c r="L27" i="5" s="1"/>
  <c r="K15" i="5"/>
  <c r="L15" i="5" s="1"/>
  <c r="K14" i="5"/>
  <c r="L14" i="5" s="1"/>
  <c r="K13" i="5"/>
  <c r="L13" i="5" s="1"/>
  <c r="K26" i="5"/>
  <c r="L26" i="5" s="1"/>
  <c r="K25" i="5"/>
  <c r="L25" i="5" s="1"/>
  <c r="K24" i="5"/>
  <c r="L24" i="5" s="1"/>
  <c r="K23" i="5"/>
  <c r="L23" i="5" s="1"/>
  <c r="K11" i="5"/>
  <c r="L11" i="5" s="1"/>
  <c r="K10" i="5"/>
  <c r="L10" i="5" s="1"/>
  <c r="K9" i="5"/>
  <c r="L9" i="5" s="1"/>
  <c r="K8" i="5"/>
  <c r="L8" i="5" s="1"/>
  <c r="K22" i="5"/>
  <c r="L22" i="5" s="1"/>
  <c r="K7" i="5"/>
  <c r="L7" i="5" s="1"/>
  <c r="K21" i="5"/>
  <c r="L21" i="5" s="1"/>
  <c r="K6" i="5"/>
  <c r="L6" i="5" s="1"/>
  <c r="K5" i="5"/>
  <c r="L5" i="5" s="1"/>
  <c r="L4" i="5"/>
  <c r="K4" i="4"/>
  <c r="L4" i="4" s="1"/>
  <c r="K5" i="4"/>
  <c r="L5" i="4" s="1"/>
  <c r="G12" i="4"/>
  <c r="H12" i="4" s="1"/>
  <c r="L8" i="4" s="1"/>
  <c r="K7" i="4"/>
  <c r="L7" i="4" s="1"/>
  <c r="K6" i="4"/>
  <c r="L6" i="4" s="1"/>
  <c r="H88" i="3"/>
  <c r="K51"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4" i="3"/>
  <c r="P92" i="5" l="1"/>
  <c r="P116" i="5"/>
  <c r="K45" i="5"/>
  <c r="L45" i="5" s="1"/>
  <c r="P57" i="5"/>
  <c r="M29" i="5"/>
  <c r="L10" i="4"/>
  <c r="L25" i="4"/>
  <c r="K47" i="5"/>
  <c r="L47" i="5" s="1"/>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4" i="3"/>
  <c r="G121" i="3"/>
  <c r="H121" i="3" s="1"/>
  <c r="G120" i="3"/>
  <c r="H120" i="3" s="1"/>
  <c r="G119" i="3"/>
  <c r="H119" i="3" s="1"/>
  <c r="G118" i="3"/>
  <c r="H118" i="3" s="1"/>
  <c r="G117" i="3"/>
  <c r="H117" i="3" s="1"/>
  <c r="G116" i="3"/>
  <c r="H116" i="3" s="1"/>
  <c r="G115" i="3"/>
  <c r="H115" i="3" s="1"/>
  <c r="G114" i="3"/>
  <c r="H114" i="3" s="1"/>
  <c r="G113" i="3"/>
  <c r="H113" i="3" s="1"/>
  <c r="G112" i="3"/>
  <c r="H112" i="3" s="1"/>
  <c r="G111" i="3"/>
  <c r="H111" i="3" s="1"/>
  <c r="G110" i="3"/>
  <c r="H110" i="3" s="1"/>
  <c r="G109" i="3"/>
  <c r="H109" i="3" s="1"/>
  <c r="G108" i="3"/>
  <c r="H108" i="3" s="1"/>
  <c r="G107" i="3"/>
  <c r="H107" i="3" s="1"/>
  <c r="G106" i="3"/>
  <c r="H106" i="3" s="1"/>
  <c r="G105" i="3"/>
  <c r="H105" i="3" s="1"/>
  <c r="G104" i="3"/>
  <c r="H104" i="3" s="1"/>
  <c r="G103" i="3"/>
  <c r="H103" i="3" s="1"/>
  <c r="G102" i="3"/>
  <c r="H102" i="3" s="1"/>
  <c r="G101" i="3"/>
  <c r="H101" i="3" s="1"/>
  <c r="G100" i="3"/>
  <c r="H100" i="3" s="1"/>
  <c r="G99" i="3"/>
  <c r="H99" i="3" s="1"/>
  <c r="G98" i="3"/>
  <c r="H98" i="3" s="1"/>
  <c r="G97" i="3"/>
  <c r="H97" i="3" s="1"/>
  <c r="G96" i="3"/>
  <c r="H96" i="3" s="1"/>
  <c r="G95" i="3"/>
  <c r="H95" i="3" s="1"/>
  <c r="G94" i="3"/>
  <c r="H94" i="3" s="1"/>
  <c r="G93" i="3"/>
  <c r="H93" i="3" s="1"/>
  <c r="G92" i="3"/>
  <c r="H92" i="3" s="1"/>
  <c r="G91" i="3"/>
  <c r="H91" i="3" s="1"/>
  <c r="G90" i="3"/>
  <c r="H90" i="3" s="1"/>
  <c r="G89" i="3"/>
  <c r="H89" i="3" s="1"/>
  <c r="G88" i="3"/>
  <c r="M54" i="5" l="1"/>
  <c r="O33" i="5"/>
  <c r="N4" i="5"/>
  <c r="J20" i="29" l="1"/>
  <c r="J25" i="33"/>
  <c r="F139" i="5"/>
  <c r="D141" i="5"/>
  <c r="P4" i="5"/>
  <c r="N33" i="5"/>
  <c r="P33" i="5" s="1"/>
  <c r="J79" i="33" l="1"/>
  <c r="J56" i="33"/>
  <c r="J26" i="33"/>
  <c r="J73" i="29"/>
  <c r="J50" i="29"/>
  <c r="J78" i="33"/>
  <c r="J55" i="33"/>
  <c r="J21" i="29"/>
  <c r="F141" i="5"/>
  <c r="G139" i="5" s="1"/>
  <c r="E140" i="5"/>
  <c r="E139" i="5"/>
  <c r="J8" i="42" l="1"/>
  <c r="J7" i="42" s="1"/>
  <c r="J12" i="33"/>
  <c r="J10" i="33" s="1"/>
  <c r="C8" i="30" s="1"/>
  <c r="J12" i="29"/>
  <c r="J10" i="29" s="1"/>
  <c r="D8" i="30" s="1"/>
  <c r="J74" i="29"/>
  <c r="J51" i="29"/>
  <c r="F143" i="5"/>
  <c r="G140" i="5"/>
  <c r="E8" i="30" l="1"/>
  <c r="F8" i="30" s="1"/>
  <c r="G8" i="30" s="1"/>
  <c r="H8" i="30" s="1"/>
  <c r="I8" i="30" s="1"/>
  <c r="J39" i="29"/>
  <c r="J38" i="29"/>
  <c r="J23" i="29"/>
  <c r="J44" i="33"/>
  <c r="J43" i="33"/>
  <c r="J28" i="33"/>
  <c r="O22" i="33"/>
  <c r="J23" i="42"/>
  <c r="J22" i="42"/>
  <c r="J81" i="33" l="1"/>
  <c r="J58" i="33"/>
  <c r="J24" i="29"/>
  <c r="J91" i="33"/>
  <c r="J68" i="33"/>
  <c r="J56" i="42"/>
  <c r="J40" i="42"/>
  <c r="J28" i="42" s="1"/>
  <c r="J63" i="29"/>
  <c r="J86" i="29"/>
  <c r="J29" i="33"/>
  <c r="J19" i="33" s="1"/>
  <c r="C6" i="30" s="1"/>
  <c r="O23" i="33"/>
  <c r="J76" i="29"/>
  <c r="J53" i="29"/>
  <c r="J103" i="42"/>
  <c r="J44" i="42" l="1"/>
  <c r="J101" i="42"/>
  <c r="J99" i="42" s="1"/>
  <c r="J10" i="42"/>
  <c r="J14" i="29"/>
  <c r="D6" i="30" s="1"/>
  <c r="J44" i="29"/>
  <c r="J72" i="33"/>
  <c r="J67" i="29"/>
  <c r="J49" i="33"/>
  <c r="J152" i="33"/>
  <c r="J147" i="29"/>
  <c r="C7" i="30" l="1"/>
  <c r="D7" i="30" s="1"/>
  <c r="E7" i="30" s="1"/>
  <c r="F7" i="30" s="1"/>
  <c r="G7" i="30" s="1"/>
  <c r="H7" i="30" s="1"/>
  <c r="I7" i="30" s="1"/>
  <c r="E6" i="30"/>
  <c r="F6" i="30" s="1"/>
  <c r="G6" i="30" s="1"/>
  <c r="H6" i="30" s="1"/>
  <c r="I6" i="30" s="1"/>
  <c r="J150" i="33"/>
  <c r="J148" i="33" s="1"/>
  <c r="C10" i="30"/>
  <c r="D10" i="30" s="1"/>
  <c r="E10" i="30" s="1"/>
  <c r="F10" i="30" s="1"/>
  <c r="G10" i="30" s="1"/>
  <c r="H10" i="30" s="1"/>
  <c r="I10" i="30" s="1"/>
  <c r="J1" i="33"/>
  <c r="J145" i="29"/>
  <c r="J143" i="29" s="1"/>
  <c r="J1" i="42"/>
  <c r="J111" i="42" s="1"/>
  <c r="J114" i="42" s="1"/>
  <c r="J1" i="29"/>
  <c r="D14" i="30" l="1"/>
  <c r="C14" i="30"/>
  <c r="C15" i="30" s="1"/>
  <c r="C16" i="30" s="1"/>
  <c r="E14" i="30"/>
  <c r="E15" i="30" s="1"/>
  <c r="J166" i="33"/>
  <c r="J168" i="33" s="1"/>
  <c r="J161" i="29"/>
  <c r="J163" i="29" s="1"/>
  <c r="J113" i="42"/>
  <c r="E17" i="30" l="1"/>
  <c r="E16" i="30"/>
  <c r="J169" i="33"/>
  <c r="J171" i="33" s="1"/>
  <c r="J173" i="33" s="1"/>
  <c r="J175" i="33" s="1"/>
  <c r="J164" i="29"/>
  <c r="J116" i="42"/>
  <c r="J118" i="42" s="1"/>
  <c r="J120" i="42" s="1"/>
  <c r="C17" i="30"/>
  <c r="E18" i="30" l="1"/>
  <c r="E19" i="30" s="1"/>
  <c r="J166" i="29"/>
  <c r="J168" i="29" s="1"/>
  <c r="J170" i="29" s="1"/>
  <c r="D15" i="30"/>
  <c r="D17" i="30" s="1"/>
  <c r="C18" i="30" l="1"/>
  <c r="D16" i="30"/>
  <c r="F14" i="30"/>
  <c r="F15" i="30" s="1"/>
  <c r="C19" i="30" l="1"/>
  <c r="C20" i="30" s="1"/>
  <c r="D18" i="30"/>
  <c r="D19" i="30" s="1"/>
  <c r="D20" i="30" s="1"/>
  <c r="G14" i="30"/>
  <c r="G15" i="30" s="1"/>
  <c r="F16" i="30"/>
  <c r="F17" i="30"/>
  <c r="C21" i="30" l="1"/>
  <c r="D21" i="30"/>
  <c r="E20" i="30"/>
  <c r="E21" i="30" s="1"/>
  <c r="F18" i="30"/>
  <c r="G17" i="30"/>
  <c r="G16" i="30"/>
  <c r="H14" i="30"/>
  <c r="H15" i="30" s="1"/>
  <c r="F19" i="30" l="1"/>
  <c r="F20" i="30" s="1"/>
  <c r="G18" i="30"/>
  <c r="H17" i="30"/>
  <c r="H16" i="30"/>
  <c r="I14" i="30"/>
  <c r="I15" i="30" s="1"/>
  <c r="G19" i="30" l="1"/>
  <c r="G20" i="30" s="1"/>
  <c r="H18" i="30"/>
  <c r="I16" i="30"/>
  <c r="I17" i="30"/>
  <c r="H19" i="30" l="1"/>
  <c r="H20" i="30" s="1"/>
  <c r="I18" i="30"/>
  <c r="J18" i="30" s="1"/>
  <c r="I19" i="30" l="1"/>
  <c r="I20" i="30" s="1"/>
  <c r="J20"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Duocastella</author>
  </authors>
  <commentList>
    <comment ref="C135" authorId="0" shapeId="0" xr:uid="{32F86C2E-3487-4394-BD27-67F42C257506}">
      <text>
        <r>
          <rPr>
            <b/>
            <sz val="9"/>
            <color indexed="81"/>
            <rFont val="Tahoma"/>
            <family val="2"/>
          </rPr>
          <t>Anna Duocastella:</t>
        </r>
        <r>
          <rPr>
            <sz val="9"/>
            <color indexed="81"/>
            <rFont val="Tahoma"/>
            <family val="2"/>
          </rPr>
          <t xml:space="preserve">
Hores anuals que paguem de servei segons factura juny 24 Ampans per farccions.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Anna Duocastella</author>
  </authors>
  <commentList>
    <comment ref="I35" authorId="0" shapeId="0" xr:uid="{964C90BE-0128-4B1A-8B31-06DFB00A23CB}">
      <text>
        <r>
          <rPr>
            <b/>
            <sz val="9"/>
            <color indexed="81"/>
            <rFont val="Tahoma"/>
            <family val="2"/>
          </rPr>
          <t>Anna Duocastella:</t>
        </r>
        <r>
          <rPr>
            <sz val="9"/>
            <color indexed="81"/>
            <rFont val="Tahoma"/>
            <family val="2"/>
          </rPr>
          <t xml:space="preserve">
Afegim minuts pel pap comercial
</t>
        </r>
      </text>
    </comment>
    <comment ref="E45" authorId="0" shapeId="0" xr:uid="{ABBCC061-B861-4166-ACE6-A8ED72FBD80D}">
      <text>
        <r>
          <rPr>
            <b/>
            <sz val="9"/>
            <color indexed="81"/>
            <rFont val="Tahoma"/>
            <family val="2"/>
          </rPr>
          <t>Anna Duocastella:</t>
        </r>
        <r>
          <rPr>
            <sz val="9"/>
            <color indexed="81"/>
            <rFont val="Tahoma"/>
            <family val="2"/>
          </rPr>
          <t xml:space="preserve">
Afegim minuts pel comercial
</t>
        </r>
      </text>
    </comment>
    <comment ref="H45" authorId="0" shapeId="0" xr:uid="{4E686715-9561-4C83-B8E3-FEE3D05037EF}">
      <text>
        <r>
          <rPr>
            <b/>
            <sz val="9"/>
            <color indexed="81"/>
            <rFont val="Tahoma"/>
            <family val="2"/>
          </rPr>
          <t>Anna Duocastella:</t>
        </r>
        <r>
          <rPr>
            <sz val="9"/>
            <color indexed="81"/>
            <rFont val="Tahoma"/>
            <family val="2"/>
          </rPr>
          <t xml:space="preserve">
Afegim minuts pel comercial
</t>
        </r>
      </text>
    </comment>
    <comment ref="E47" authorId="0" shapeId="0" xr:uid="{2D2711FF-D86A-48A5-BCD6-1ADFC71C3D85}">
      <text>
        <r>
          <rPr>
            <b/>
            <sz val="9"/>
            <color indexed="81"/>
            <rFont val="Tahoma"/>
            <family val="2"/>
          </rPr>
          <t>Anna Duocastella:</t>
        </r>
        <r>
          <rPr>
            <sz val="9"/>
            <color indexed="81"/>
            <rFont val="Tahoma"/>
            <family val="2"/>
          </rPr>
          <t xml:space="preserve">
Afegim minuts pel comercial
</t>
        </r>
      </text>
    </comment>
    <comment ref="H47" authorId="0" shapeId="0" xr:uid="{EA4525DF-D728-45E7-A1A7-725205E08CF7}">
      <text>
        <r>
          <rPr>
            <b/>
            <sz val="9"/>
            <color indexed="81"/>
            <rFont val="Tahoma"/>
            <family val="2"/>
          </rPr>
          <t>Anna Duocastella:</t>
        </r>
        <r>
          <rPr>
            <sz val="9"/>
            <color indexed="81"/>
            <rFont val="Tahoma"/>
            <family val="2"/>
          </rPr>
          <t xml:space="preserve">
Afegim minuts pel comercial</t>
        </r>
      </text>
    </comment>
    <comment ref="H51" authorId="0" shapeId="0" xr:uid="{6B21CE07-C1A1-460F-9E1A-8039218BD249}">
      <text>
        <r>
          <rPr>
            <b/>
            <sz val="9"/>
            <color indexed="81"/>
            <rFont val="Tahoma"/>
            <family val="2"/>
          </rPr>
          <t>Anna Duocastella:</t>
        </r>
        <r>
          <rPr>
            <sz val="9"/>
            <color indexed="81"/>
            <rFont val="Tahoma"/>
            <family val="2"/>
          </rPr>
          <t xml:space="preserve">
Afegim minuts pel comercial
</t>
        </r>
      </text>
    </comment>
    <comment ref="F138" authorId="0" shapeId="0" xr:uid="{6E7B9795-FEEE-47F8-B3CD-F535D45197D8}">
      <text>
        <r>
          <rPr>
            <b/>
            <sz val="9"/>
            <color indexed="81"/>
            <rFont val="Tahoma"/>
            <family val="2"/>
          </rPr>
          <t>Anna Duocastella:</t>
        </r>
        <r>
          <rPr>
            <sz val="9"/>
            <color indexed="81"/>
            <rFont val="Tahoma"/>
            <family val="2"/>
          </rPr>
          <t xml:space="preserve">
Afegim un 25% més d'hores estimades, per preveure la resta de temps que formen part d'una ruta.</t>
        </r>
      </text>
    </comment>
  </commentList>
</comments>
</file>

<file path=xl/sharedStrings.xml><?xml version="1.0" encoding="utf-8"?>
<sst xmlns="http://schemas.openxmlformats.org/spreadsheetml/2006/main" count="1391" uniqueCount="319">
  <si>
    <t>Municipi</t>
  </si>
  <si>
    <t>Aguilar de S.</t>
  </si>
  <si>
    <t>Balsareny</t>
  </si>
  <si>
    <t>Callús</t>
  </si>
  <si>
    <t>Castellbell i el V.</t>
  </si>
  <si>
    <t>Castellfollit del B.</t>
  </si>
  <si>
    <t>Castellnou de B.</t>
  </si>
  <si>
    <t>Fonollosa</t>
  </si>
  <si>
    <t>Gaià</t>
  </si>
  <si>
    <t>Marganell</t>
  </si>
  <si>
    <t>Moià</t>
  </si>
  <si>
    <t>Mura</t>
  </si>
  <si>
    <t>Rajadell</t>
  </si>
  <si>
    <t>Sallent</t>
  </si>
  <si>
    <t>Sant Mateu de B.</t>
  </si>
  <si>
    <t>Talamanca</t>
  </si>
  <si>
    <t>Castellgalí</t>
  </si>
  <si>
    <t>Cont</t>
  </si>
  <si>
    <t>Pont</t>
  </si>
  <si>
    <t>Sant Salvador</t>
  </si>
  <si>
    <t>Estany</t>
  </si>
  <si>
    <t>M Montserrat</t>
  </si>
  <si>
    <t>Avinyó</t>
  </si>
  <si>
    <t>Lot</t>
  </si>
  <si>
    <t>Fracció</t>
  </si>
  <si>
    <t>Diumenge</t>
  </si>
  <si>
    <t>Lot 1</t>
  </si>
  <si>
    <t>Lot 2</t>
  </si>
  <si>
    <t>Tones</t>
  </si>
  <si>
    <t>hab 2022</t>
  </si>
  <si>
    <t>ENVASOS</t>
  </si>
  <si>
    <t>PAPER</t>
  </si>
  <si>
    <t>VIDRE</t>
  </si>
  <si>
    <t>Artés</t>
  </si>
  <si>
    <t>Calders</t>
  </si>
  <si>
    <t>Cardona</t>
  </si>
  <si>
    <t>Navarcles</t>
  </si>
  <si>
    <t>Navàs</t>
  </si>
  <si>
    <t>Sant Feliu Sasserra</t>
  </si>
  <si>
    <t>Sant Fruitós de Bages</t>
  </si>
  <si>
    <t>Sant Joan de Vilatorrada</t>
  </si>
  <si>
    <t>Sant Vicenç de Castellet</t>
  </si>
  <si>
    <t>Santa Maria d'Oló</t>
  </si>
  <si>
    <t>Santpedor</t>
  </si>
  <si>
    <t>Súria</t>
  </si>
  <si>
    <t>Hores Efectives de Serrvei (HEF)</t>
  </si>
  <si>
    <t>CONT</t>
  </si>
  <si>
    <t>FREQ MENSUAL</t>
  </si>
  <si>
    <t>MENSUAL</t>
  </si>
  <si>
    <t>ANY (min)</t>
  </si>
  <si>
    <t>Any(h)</t>
  </si>
  <si>
    <t>Aguilar de Segarra</t>
  </si>
  <si>
    <t>Castellbell i el Vilar</t>
  </si>
  <si>
    <t>Castellfollit del Boix</t>
  </si>
  <si>
    <t>Castellnou de Bages</t>
  </si>
  <si>
    <t>Estany, L'</t>
  </si>
  <si>
    <t>Manresa</t>
  </si>
  <si>
    <t>Monistrol de Calders</t>
  </si>
  <si>
    <t>Monistrol de Montserrat</t>
  </si>
  <si>
    <t>Pont de Vilomara i Rocafort</t>
  </si>
  <si>
    <t>St. Feliu Sasserra</t>
  </si>
  <si>
    <t>St. Fruitós de Bages</t>
  </si>
  <si>
    <t>St. Joan de Vilatorrada</t>
  </si>
  <si>
    <t>St. Mateu de Bages</t>
  </si>
  <si>
    <t>St. Salvador de Guardiola</t>
  </si>
  <si>
    <t>St. Vicenç de Castellet</t>
  </si>
  <si>
    <t>Sta. Maria d'Oló</t>
  </si>
  <si>
    <t>superior</t>
  </si>
  <si>
    <t>superior+posterior</t>
  </si>
  <si>
    <t>superior+comercial</t>
  </si>
  <si>
    <t>Total any (H)</t>
  </si>
  <si>
    <t>Total Setmana(H)</t>
  </si>
  <si>
    <t>Dilluns (MIN)</t>
  </si>
  <si>
    <t>Dimarts (MIN)</t>
  </si>
  <si>
    <t>Dimecres (MIN)</t>
  </si>
  <si>
    <t>Dijous(MIN)</t>
  </si>
  <si>
    <t>Divendres(MIN)</t>
  </si>
  <si>
    <t>Dissabte(min)</t>
  </si>
  <si>
    <t>OBSERVACIONS</t>
  </si>
  <si>
    <t>Del que fem ara actualment d’envàs, faltaria el temps de les deixalleries d’Artés, Navarcles, Manresa, Navàs i  Cardona.  La deixalleria de Manresa es fa 6 cops a la setmana i la resta 1 cop. Aproximadament es pot contar 10 minuts per deixalleria.</t>
  </si>
  <si>
    <t>De vidre he contat la freqüència amb que aproximadament es buiden tots els contenidors de vidre del poble, o una quantitat similar a la de tots els contenidors del poble, per poder fer un càlcul de temps.</t>
  </si>
  <si>
    <t>Freqüència 1 no equival a que  només anem al poble 1 cop al més,  sino que buidem el número de contenidors del poble 1 cop al mes. Si un poble té 30 contenidors, freqüència 1 voldria dir que buidem 30 contenidors al mes en aquell poble.</t>
  </si>
  <si>
    <t>He marcat amb un altre color els comercials.</t>
  </si>
  <si>
    <t>Per conveni serien aproximadament unes 1900 hores any</t>
  </si>
  <si>
    <t>Serien segur 2 persones a subrogar mínim: 1 xofer i 1 ajudant. No hi ha comptats altres temps típics de les rutes</t>
  </si>
  <si>
    <t>Deixalleria Artés</t>
  </si>
  <si>
    <t>Deixalleria Navarcles</t>
  </si>
  <si>
    <t>Deixalleria Manresa</t>
  </si>
  <si>
    <t>Deixalleria Navàs</t>
  </si>
  <si>
    <t>Deixalleria Cardona</t>
  </si>
  <si>
    <t>Manresa deixalleria</t>
  </si>
  <si>
    <t xml:space="preserve">Població </t>
  </si>
  <si>
    <t>Calendari pap comercial any 2024</t>
  </si>
  <si>
    <t>Dades estimades, RECAIU 3 no implantat. Increment freqüències</t>
  </si>
  <si>
    <t>Lot1</t>
  </si>
  <si>
    <t>Lot2</t>
  </si>
  <si>
    <t>SFB</t>
  </si>
  <si>
    <t>Serien 0'6 xofer + 0'6 ajudants a subrogar. No hi ha comptats altres temps típics de les rutes</t>
  </si>
  <si>
    <t>Des del 14 de juny tot posterior. Hores estimades dels tres dies</t>
  </si>
  <si>
    <t>Municipis PaP + Manresa deixalleria</t>
  </si>
  <si>
    <t>Lot2+ SJV+Navarcles</t>
  </si>
  <si>
    <t>FORM</t>
  </si>
  <si>
    <t>RESTA</t>
  </si>
  <si>
    <t>HEF Anuals</t>
  </si>
  <si>
    <t>HEF ANY</t>
  </si>
  <si>
    <t xml:space="preserve">TOTAL HORES ANY </t>
  </si>
  <si>
    <t>FRACCIÓ</t>
  </si>
  <si>
    <t>% HEF</t>
  </si>
  <si>
    <t>HEF FORM RECAIU 2 setmana</t>
  </si>
  <si>
    <t>HEF FORM RECAIU 2 any</t>
  </si>
  <si>
    <t>H Totals FORM RECAIU 2 any</t>
  </si>
  <si>
    <t>H Totals RESTA RECAIU 2 any</t>
  </si>
  <si>
    <t>HEF RESTA RECAIU 2 any hivern</t>
  </si>
  <si>
    <t>HEF RESTA RECAIU 2 any  estiu</t>
  </si>
  <si>
    <t>H Totals RESTA RECAIU 2 estiu+hivern</t>
  </si>
  <si>
    <t>H Totals</t>
  </si>
  <si>
    <t>Cost anual hores de servei 2 lots</t>
  </si>
  <si>
    <t>Nº equips:</t>
  </si>
  <si>
    <t>Contenidors</t>
  </si>
  <si>
    <t>Envasos</t>
  </si>
  <si>
    <t>Vidre</t>
  </si>
  <si>
    <t>Resta</t>
  </si>
  <si>
    <t>Any 1</t>
  </si>
  <si>
    <t>Any 2</t>
  </si>
  <si>
    <t>Any 3</t>
  </si>
  <si>
    <t>Any 4</t>
  </si>
  <si>
    <t>Any 5</t>
  </si>
  <si>
    <t>Any 6</t>
  </si>
  <si>
    <t>Any 7</t>
  </si>
  <si>
    <t>DESPESES DIRECTES</t>
  </si>
  <si>
    <t>VEHICLES AMB DRET D'ÚS EXCLUSIU</t>
  </si>
  <si>
    <t>€/unitat</t>
  </si>
  <si>
    <t>Càrrega POSTERIOR gran</t>
  </si>
  <si>
    <t>Càrrega POSTERIOR petit</t>
  </si>
  <si>
    <t>PERSONAL</t>
  </si>
  <si>
    <t>Lloc de treball</t>
  </si>
  <si>
    <t>Torn</t>
  </si>
  <si>
    <t>Sistema</t>
  </si>
  <si>
    <t>€/hora</t>
  </si>
  <si>
    <t>Laborable</t>
  </si>
  <si>
    <t>Posterior</t>
  </si>
  <si>
    <t>Festiu</t>
  </si>
  <si>
    <t>Conductor contingència</t>
  </si>
  <si>
    <t>Dia</t>
  </si>
  <si>
    <t>Reforç</t>
  </si>
  <si>
    <t>Peó contingència</t>
  </si>
  <si>
    <t>VEHICLES (Manteniment)</t>
  </si>
  <si>
    <t>€/cont</t>
  </si>
  <si>
    <t>SUBMINISTRAMENTS DE CONTENIDORS</t>
  </si>
  <si>
    <t>CONTENIDORS</t>
  </si>
  <si>
    <r>
      <t>Volum (m</t>
    </r>
    <r>
      <rPr>
        <b/>
        <vertAlign val="superscript"/>
        <sz val="9"/>
        <color theme="1"/>
        <rFont val="Aptos Narrow"/>
        <family val="2"/>
        <scheme val="minor"/>
      </rPr>
      <t>3</t>
    </r>
    <r>
      <rPr>
        <b/>
        <sz val="9"/>
        <color theme="1"/>
        <rFont val="Aptos Narrow"/>
        <family val="2"/>
        <scheme val="minor"/>
      </rPr>
      <t>)</t>
    </r>
  </si>
  <si>
    <t>Manteniment contenidors</t>
  </si>
  <si>
    <t>€/cont.any</t>
  </si>
  <si>
    <t>Tancament amb clau</t>
  </si>
  <si>
    <t>SISTEMA DE SEGUIMENT I CONTROL</t>
  </si>
  <si>
    <t>€/any</t>
  </si>
  <si>
    <t>€/vehicle</t>
  </si>
  <si>
    <t>CONTROL D'ACCÉS I IDENTIFICACIÓ D'USUARIS</t>
  </si>
  <si>
    <t>ELEMENTS DE CONTROL I IDENTIFICACIÓ</t>
  </si>
  <si>
    <t>Concepte</t>
  </si>
  <si>
    <t>Tancament electrònic contenidor</t>
  </si>
  <si>
    <t>Tancament electrònic àrea</t>
  </si>
  <si>
    <t>Element identificatiu (targeta/clauer)</t>
  </si>
  <si>
    <t>MANTENIMENT DEL SISTEMA</t>
  </si>
  <si>
    <t>€/unit.any</t>
  </si>
  <si>
    <t>Tancament contenidor</t>
  </si>
  <si>
    <t>Tancament àrea</t>
  </si>
  <si>
    <t>Software</t>
  </si>
  <si>
    <t>DESPESES INDIRECTES</t>
  </si>
  <si>
    <t>ALTRES DESPESES</t>
  </si>
  <si>
    <t>€/treb.any</t>
  </si>
  <si>
    <t>€/mes</t>
  </si>
  <si>
    <t>Instal.lacions</t>
  </si>
  <si>
    <t>Vehicle encarregat servei</t>
  </si>
  <si>
    <t>Assegurances servei (RC, no vehicles)</t>
  </si>
  <si>
    <t>Interès:</t>
  </si>
  <si>
    <t>Vehicle</t>
  </si>
  <si>
    <t>Cost unitari</t>
  </si>
  <si>
    <t>Unitats</t>
  </si>
  <si>
    <t>Total</t>
  </si>
  <si>
    <t>Termini amortització</t>
  </si>
  <si>
    <t>anys</t>
  </si>
  <si>
    <t>h/any</t>
  </si>
  <si>
    <t>€/h</t>
  </si>
  <si>
    <t>Hores xofer</t>
  </si>
  <si>
    <t>Contenidor</t>
  </si>
  <si>
    <t>cont/any</t>
  </si>
  <si>
    <t>% aplicable</t>
  </si>
  <si>
    <t>Vehicles</t>
  </si>
  <si>
    <t>DI</t>
  </si>
  <si>
    <t>Personal i altres</t>
  </si>
  <si>
    <t>Treb</t>
  </si>
  <si>
    <t>€/treb</t>
  </si>
  <si>
    <t>Mes</t>
  </si>
  <si>
    <t>F</t>
  </si>
  <si>
    <t>Despeses Generals</t>
  </si>
  <si>
    <t>Benefici industrial</t>
  </si>
  <si>
    <t>TOTAL FASE 1 (base)</t>
  </si>
  <si>
    <t>IVA</t>
  </si>
  <si>
    <t>TOTAL FASE 1 (IVA inclòs)</t>
  </si>
  <si>
    <t>Conductor dia</t>
  </si>
  <si>
    <t>Peó dia</t>
  </si>
  <si>
    <t>Conductor nit</t>
  </si>
  <si>
    <t>Peó nit</t>
  </si>
  <si>
    <t>RECOLLIDA DE TOTES LES FRACCIONS</t>
  </si>
  <si>
    <t>Posterior/superior</t>
  </si>
  <si>
    <t>Vesturai / epis personal / Formació</t>
  </si>
  <si>
    <t>VEHICLES DE LLOGUER</t>
  </si>
  <si>
    <t>€/dia</t>
  </si>
  <si>
    <t>Vehicle rentacontenidors</t>
  </si>
  <si>
    <t>Vehicle multifunció amb hidronetejador</t>
  </si>
  <si>
    <t>VEHICLES (Combustible)</t>
  </si>
  <si>
    <t>Vehicle caixa oberta contingències</t>
  </si>
  <si>
    <t>Vehicle tipus ampliroll amb grua</t>
  </si>
  <si>
    <t>Superior 3000 l</t>
  </si>
  <si>
    <t>Posterior 1.000 l amb sobretapa</t>
  </si>
  <si>
    <t>Posterior 800 l amb sobretapa</t>
  </si>
  <si>
    <t>Posterior 1.700 amb boca reduida</t>
  </si>
  <si>
    <t>Superior 3000 l amb sistema vacry</t>
  </si>
  <si>
    <t>Posterior amb sobretapa</t>
  </si>
  <si>
    <t xml:space="preserve">Posterior 1.000 l </t>
  </si>
  <si>
    <t>CONTENIDORS I BUJOLS</t>
  </si>
  <si>
    <t>Bujols 120-240 L amb pany</t>
  </si>
  <si>
    <t>Bujols 60 L amb pany</t>
  </si>
  <si>
    <t>Superior amb vacry</t>
  </si>
  <si>
    <t>Superior</t>
  </si>
  <si>
    <t>1 i 0,8</t>
  </si>
  <si>
    <t>Terminals de ma</t>
  </si>
  <si>
    <t>Software gestió i parametrització del projecte</t>
  </si>
  <si>
    <t>codi</t>
  </si>
  <si>
    <t>LLOGUER DE VEHICLES</t>
  </si>
  <si>
    <t>Hores peons</t>
  </si>
  <si>
    <t>Paper-cartró</t>
  </si>
  <si>
    <t>Vidre càrrega superior</t>
  </si>
  <si>
    <t>Serveis en festius (estimació hores)</t>
  </si>
  <si>
    <t>Consums</t>
  </si>
  <si>
    <t>Manteniment</t>
  </si>
  <si>
    <t>Assegurances vehicles grans</t>
  </si>
  <si>
    <t>Assegurances vehicles mitjans / petits</t>
  </si>
  <si>
    <t>PERSONAL RECOLLIDA I RENTAT DE CONTENIDORS</t>
  </si>
  <si>
    <t>Rentat interior de contenidors</t>
  </si>
  <si>
    <t>Rentat exterior de contenidors i ubicacions</t>
  </si>
  <si>
    <t>RECOLLIDA I RENTAT DE CONTENIDORS</t>
  </si>
  <si>
    <t>Valors residuals contenidors (reserva)</t>
  </si>
  <si>
    <t>Inversions del seguiment i control</t>
  </si>
  <si>
    <t>Mesos</t>
  </si>
  <si>
    <t>TOTAL COST LOT 1</t>
  </si>
  <si>
    <t>TOTAL COST DIRECTE</t>
  </si>
  <si>
    <t>TOTAL SERVEI RECOLLIDA DE RESIDUS</t>
  </si>
  <si>
    <t>Desepeses generals</t>
  </si>
  <si>
    <t>Benefici Industrial</t>
  </si>
  <si>
    <t>TOTAL IMPORT ABANS D'IVA</t>
  </si>
  <si>
    <t>iva</t>
  </si>
  <si>
    <t>TOTAL IMPORT IVA INCLÒS</t>
  </si>
  <si>
    <t>COMPROVACIÓ</t>
  </si>
  <si>
    <t>Posterior 800 l amb boca reduida</t>
  </si>
  <si>
    <t>Posterior 1.700 amb tapa gran i clau</t>
  </si>
  <si>
    <t>Posterio 800 l amb tapa gran i clau</t>
  </si>
  <si>
    <t>Tags per a la recollida de cartró</t>
  </si>
  <si>
    <t>Tags contenidors càrrega posterior</t>
  </si>
  <si>
    <t>Tags contenidors càrrega superior</t>
  </si>
  <si>
    <t>Software contenidors (comunicacions)</t>
  </si>
  <si>
    <t>Software àrees (comunicacions)</t>
  </si>
  <si>
    <t>PREUS UNITARIS LOT 2</t>
  </si>
  <si>
    <t>Antiguitat del personal LOT 2</t>
  </si>
  <si>
    <t>Valor residual vehicles actuals LOT 2</t>
  </si>
  <si>
    <t>Manteniment del software i quotes per la flota del LOT 2</t>
  </si>
  <si>
    <t>Implantació del sistema (cost projecte)</t>
  </si>
  <si>
    <t>SERVEI DE RECOLLIDA LOT 2</t>
  </si>
  <si>
    <t>Amortitzacions inici</t>
  </si>
  <si>
    <t>PERIODE EN MESOS</t>
  </si>
  <si>
    <t>INTERES APLICAT</t>
  </si>
  <si>
    <t>VALOR A FINANCIAR</t>
  </si>
  <si>
    <t>QUOTA MITJA MENSUAL</t>
  </si>
  <si>
    <t>QUOTA MITJA ANUAL</t>
  </si>
  <si>
    <t>MES AMORT.</t>
  </si>
  <si>
    <t>QUOTA MENSUAL</t>
  </si>
  <si>
    <t>CAPITAL PENDENT</t>
  </si>
  <si>
    <t>CAPITAL AMORTITZAT ACUMULAT</t>
  </si>
  <si>
    <t>CAPITAL AMORTITZAT</t>
  </si>
  <si>
    <t>INTERÈS</t>
  </si>
  <si>
    <t>INTERESSOS ACUMULATS</t>
  </si>
  <si>
    <t>TOTAL  (IVA inclòs)</t>
  </si>
  <si>
    <t>Import previst per a la fase  de canvi inicial (inversió)</t>
  </si>
  <si>
    <t>€</t>
  </si>
  <si>
    <t>Encarregat/da del servei</t>
  </si>
  <si>
    <t>Tècnic/ca del servei</t>
  </si>
  <si>
    <t>VEHICLES DE LLOGUER DE RECOLLIDA DE PRIMER ANY</t>
  </si>
  <si>
    <t>NOTA: EL PRIMER ANY NOMÉS DIFEREIX PEL LLOGUER DELS PRIMERS 6 MESOS DELS VEHICLES RECOL·LECTORS</t>
  </si>
  <si>
    <t>Només els primers sis mesos</t>
  </si>
  <si>
    <t>MODEL A COMPLIMENTAR PER A CADA INVERSIÓ</t>
  </si>
  <si>
    <t>LLOGUER DE VEHICLES PRIMER ANY</t>
  </si>
  <si>
    <t>INSTRUCCIONS PER A LA PRESENTACIÓ DEL PRESSUPOST DEL SERVEI I L'OFERTA ECONÒMICA</t>
  </si>
  <si>
    <t>Els licitadors hauran d'omplir la taula de preus unitaris, considerant que d'acord amb el previst al PCAP, aquests podran ser inferior però també superiors als previstos en el pressupost del servei, sempre i quan l'oferta econòmica resultant sigui inferior a la de la licitació</t>
  </si>
  <si>
    <t>D'acord amb el previst a l'apartat 10 de l'annex V del PCAP, determinats preus unitartis es podran ofertar a cost 0.</t>
  </si>
  <si>
    <t>Els licitadors emplenaran només les caselles de color blau, sense que la resta pugui ser objecte de canvi, sigui perquè es tracta dels preus unitaris ofertats (i ja incorporats automàticament al pressupost), sigui perquè és un element de l'estudi econòmic no modificable per garantir una correcta comparació d'ofertes.</t>
  </si>
  <si>
    <t>Les hores per cada tipus de treballador, fracció i torn, i per cada fase, hauran de correspondre a l'organització del servei ofertada en el sobre B. La manca de correspondència en aquest sentit podrà ser objecte d'exclusió de l'oferta si no es pot deduir de forma certa i inequívoca el valor que correspongui.</t>
  </si>
  <si>
    <t>Vehicle recol·lector 5m³ (cas Monistrol)</t>
  </si>
  <si>
    <t>LOT  2</t>
  </si>
  <si>
    <t>COST PER MUNICIPI PER A LA FASE DE CANVI INICIAL (inversió)</t>
  </si>
  <si>
    <t>Renovació o substitució dels contenidors segons correspongui (Annex CONTENIDORS)</t>
  </si>
  <si>
    <t>€ cost directe</t>
  </si>
  <si>
    <t>TOTAL</t>
  </si>
  <si>
    <t>El Pont de V.</t>
  </si>
  <si>
    <t>Monistrol de M.</t>
  </si>
  <si>
    <t>St. Salvador de G.</t>
  </si>
  <si>
    <t>St. Joan de V.</t>
  </si>
  <si>
    <t>St. Vicenç de C.</t>
  </si>
  <si>
    <t>DESPESES GENERALS</t>
  </si>
  <si>
    <t>BENEFICI INDUSTRIAL</t>
  </si>
  <si>
    <t>Cost de personal</t>
  </si>
  <si>
    <t>Cost de funcionaments i manteniments</t>
  </si>
  <si>
    <t>Lloguers recurrents</t>
  </si>
  <si>
    <t>Lloguers primer any  vehicles</t>
  </si>
  <si>
    <t>Altres despeses</t>
  </si>
  <si>
    <t>Instal·lacions</t>
  </si>
  <si>
    <t>Assegurances</t>
  </si>
  <si>
    <t>Amortització i finançament</t>
  </si>
  <si>
    <t>tantes taules com elements a amortitzar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</si>
</sst>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quot;_-;\-* #,##0.00\ &quot;€&quot;_-;_-* &quot;-&quot;??\ &quot;€&quot;_-;_-@_-"/>
    <numFmt numFmtId="164" formatCode="_-* #,##0.00\ _€_-;\-* #,##0.00\ _€_-;_-* &quot;-&quot;??\ _€_-;_-@_-"/>
    <numFmt numFmtId="165" formatCode="_-* #,##0.00\ [$€]_-;\-* #,##0.00\ [$€]_-;_-* &quot;-&quot;??\ [$€]_-;_-@_-"/>
    <numFmt numFmtId="166" formatCode="_-* #,##0.00\ &quot;pta&quot;_-;\-* #,##0.00\ &quot;pta&quot;_-;_-* &quot;-&quot;??\ &quot;pta&quot;_-;_-@_-"/>
    <numFmt numFmtId="167" formatCode="#,###,###;\-#,###,###;"/>
    <numFmt numFmtId="168" formatCode="_-* #,##0.00\ [$€-403]_-;\-* #,##0.00\ [$€-403]_-;_-* &quot;-&quot;??\ [$€-403]_-;_-@_-"/>
    <numFmt numFmtId="169" formatCode="_-* #,##0.00\ [$€-1]_-;\-* #,##0.00\ [$€-1]_-;_-* &quot;-&quot;??\ [$€-1]_-"/>
    <numFmt numFmtId="170" formatCode="#0.00"/>
    <numFmt numFmtId="171" formatCode="#,##0\ &quot;€&quot;"/>
    <numFmt numFmtId="172" formatCode="0.0"/>
    <numFmt numFmtId="173" formatCode="0.0%"/>
    <numFmt numFmtId="174" formatCode="#,##0.00_ ;\-#,##0.00\ "/>
    <numFmt numFmtId="175" formatCode="#,##0.0"/>
    <numFmt numFmtId="176" formatCode="#,##0_ ;\-#,##0\ "/>
    <numFmt numFmtId="177" formatCode="_-* #,##0\ _P_t_a_-;\-* #,##0\ _P_t_a_-;_-* &quot;-&quot;\ _P_t_a_-;_-@_-"/>
    <numFmt numFmtId="178" formatCode="_-* #,##0.00\ _P_t_a_-;\-* #,##0.00\ _P_t_a_-;_-* &quot;-&quot;\ _P_t_a_-;_-@_-"/>
    <numFmt numFmtId="179" formatCode="mmmm\-yy"/>
    <numFmt numFmtId="180" formatCode="_-* #,##0\ &quot;pta&quot;_-;\-* #,##0\ &quot;pta&quot;_-;_-* &quot;-&quot;\ &quot;pta&quot;_-;_-@_-"/>
  </numFmts>
  <fonts count="88">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8"/>
      <color theme="3"/>
      <name val="Aptos Display"/>
      <family val="2"/>
      <scheme val="major"/>
    </font>
    <font>
      <sz val="11"/>
      <color rgb="FF9C6500"/>
      <name val="Aptos Narrow"/>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8"/>
      <name val="Calibri"/>
      <family val="2"/>
    </font>
    <font>
      <u/>
      <sz val="11"/>
      <color theme="10"/>
      <name val="Aptos Narrow"/>
      <family val="2"/>
      <scheme val="minor"/>
    </font>
    <font>
      <u/>
      <sz val="11"/>
      <color theme="11"/>
      <name val="Aptos Narrow"/>
      <family val="2"/>
      <scheme val="minor"/>
    </font>
    <font>
      <sz val="11"/>
      <color theme="1"/>
      <name val="Arial"/>
      <family val="2"/>
    </font>
    <font>
      <sz val="12"/>
      <name val="Arial"/>
      <family val="2"/>
    </font>
    <font>
      <sz val="10"/>
      <name val="Courier"/>
      <family val="3"/>
    </font>
    <font>
      <sz val="10"/>
      <color indexed="8"/>
      <name val="Arial"/>
      <family val="2"/>
    </font>
    <font>
      <b/>
      <sz val="11"/>
      <color rgb="FF0070C0"/>
      <name val="Aptos Narrow"/>
      <family val="2"/>
      <scheme val="minor"/>
    </font>
    <font>
      <b/>
      <sz val="11"/>
      <name val="Aptos Narrow"/>
      <family val="2"/>
      <scheme val="minor"/>
    </font>
    <font>
      <sz val="11"/>
      <name val="Aptos Narrow"/>
      <family val="2"/>
      <scheme val="minor"/>
    </font>
    <font>
      <b/>
      <sz val="9"/>
      <name val="Univers"/>
      <family val="2"/>
    </font>
    <font>
      <sz val="7"/>
      <color indexed="9"/>
      <name val="Univers"/>
      <family val="2"/>
    </font>
    <font>
      <b/>
      <sz val="9"/>
      <color indexed="8"/>
      <name val="Univers"/>
      <family val="2"/>
    </font>
    <font>
      <sz val="11"/>
      <color rgb="FF222222"/>
      <name val="Arial"/>
      <family val="2"/>
    </font>
    <font>
      <sz val="11"/>
      <color indexed="8"/>
      <name val="Aptos Narrow"/>
      <family val="2"/>
      <scheme val="minor"/>
    </font>
    <font>
      <sz val="9"/>
      <color indexed="81"/>
      <name val="Tahoma"/>
      <family val="2"/>
    </font>
    <font>
      <b/>
      <sz val="9"/>
      <color indexed="81"/>
      <name val="Tahoma"/>
      <family val="2"/>
    </font>
    <font>
      <sz val="9"/>
      <color theme="1"/>
      <name val="Aptos Narrow"/>
      <family val="2"/>
      <scheme val="minor"/>
    </font>
    <font>
      <b/>
      <sz val="11"/>
      <color rgb="FFFF0000"/>
      <name val="Aptos Narrow"/>
      <family val="2"/>
      <scheme val="minor"/>
    </font>
    <font>
      <sz val="11"/>
      <color rgb="FFC00000"/>
      <name val="Aptos Narrow"/>
      <family val="2"/>
      <scheme val="minor"/>
    </font>
    <font>
      <sz val="8"/>
      <name val="Aptos Narrow"/>
      <family val="2"/>
      <scheme val="minor"/>
    </font>
    <font>
      <b/>
      <sz val="9"/>
      <color theme="1"/>
      <name val="Aptos Narrow"/>
      <family val="2"/>
      <scheme val="minor"/>
    </font>
    <font>
      <b/>
      <sz val="9"/>
      <color rgb="FF000000"/>
      <name val="Aptos Narrow"/>
      <family val="2"/>
      <scheme val="minor"/>
    </font>
    <font>
      <sz val="9"/>
      <color rgb="FF000000"/>
      <name val="Aptos Narrow"/>
      <family val="2"/>
      <scheme val="minor"/>
    </font>
    <font>
      <sz val="11"/>
      <color rgb="FF000000"/>
      <name val="Aptos Narrow"/>
      <family val="2"/>
      <scheme val="minor"/>
    </font>
    <font>
      <b/>
      <vertAlign val="superscript"/>
      <sz val="9"/>
      <color theme="1"/>
      <name val="Aptos Narrow"/>
      <family val="2"/>
      <scheme val="minor"/>
    </font>
    <font>
      <b/>
      <sz val="14"/>
      <color theme="1"/>
      <name val="Aptos Narrow"/>
      <family val="2"/>
      <scheme val="minor"/>
    </font>
    <font>
      <b/>
      <u/>
      <sz val="12"/>
      <color theme="1"/>
      <name val="Aptos Narrow"/>
      <family val="2"/>
      <scheme val="minor"/>
    </font>
    <font>
      <b/>
      <sz val="11"/>
      <color rgb="FFC00000"/>
      <name val="Aptos Narrow"/>
      <family val="2"/>
      <scheme val="minor"/>
    </font>
    <font>
      <b/>
      <u/>
      <sz val="11"/>
      <color rgb="FFC00000"/>
      <name val="Aptos Narrow"/>
      <family val="2"/>
      <scheme val="minor"/>
    </font>
    <font>
      <i/>
      <sz val="9"/>
      <color theme="1"/>
      <name val="Aptos Narrow"/>
      <family val="2"/>
      <scheme val="minor"/>
    </font>
    <font>
      <i/>
      <sz val="10"/>
      <color theme="1"/>
      <name val="Aptos Narrow"/>
      <family val="2"/>
      <scheme val="minor"/>
    </font>
    <font>
      <b/>
      <i/>
      <sz val="9"/>
      <color rgb="FFC00000"/>
      <name val="Aptos Narrow"/>
      <family val="2"/>
      <scheme val="minor"/>
    </font>
    <font>
      <sz val="11"/>
      <color theme="1"/>
      <name val="Calibri "/>
    </font>
    <font>
      <sz val="10"/>
      <color theme="1"/>
      <name val="Calibri "/>
    </font>
    <font>
      <b/>
      <sz val="11"/>
      <color theme="0"/>
      <name val="Calibri "/>
    </font>
    <font>
      <b/>
      <sz val="10"/>
      <color theme="0"/>
      <name val="Calibri "/>
    </font>
    <font>
      <i/>
      <sz val="8"/>
      <color rgb="FFC00000"/>
      <name val="Calibri "/>
    </font>
    <font>
      <b/>
      <sz val="11"/>
      <color theme="1"/>
      <name val="Calibri "/>
    </font>
    <font>
      <sz val="9"/>
      <name val="Aptos Narrow"/>
      <family val="2"/>
      <scheme val="minor"/>
    </font>
    <font>
      <b/>
      <i/>
      <sz val="20"/>
      <color theme="1"/>
      <name val="Aptos Narrow"/>
      <family val="2"/>
      <scheme val="minor"/>
    </font>
    <font>
      <sz val="10"/>
      <name val="Aptos Narrow"/>
      <family val="2"/>
      <scheme val="minor"/>
    </font>
    <font>
      <sz val="16"/>
      <name val="Aptos Narrow"/>
      <family val="2"/>
      <scheme val="minor"/>
    </font>
    <font>
      <b/>
      <sz val="18"/>
      <name val="Aptos Narrow"/>
      <family val="2"/>
      <scheme val="minor"/>
    </font>
    <font>
      <sz val="14"/>
      <color indexed="8"/>
      <name val="Aptos Narrow"/>
      <family val="2"/>
      <scheme val="minor"/>
    </font>
    <font>
      <b/>
      <i/>
      <sz val="12"/>
      <name val="Aptos Narrow"/>
      <family val="2"/>
      <scheme val="minor"/>
    </font>
    <font>
      <b/>
      <i/>
      <sz val="8"/>
      <name val="Aptos Narrow"/>
      <family val="2"/>
      <scheme val="minor"/>
    </font>
    <font>
      <b/>
      <i/>
      <sz val="14"/>
      <name val="Aptos Narrow"/>
      <family val="2"/>
      <scheme val="minor"/>
    </font>
    <font>
      <b/>
      <u/>
      <sz val="14"/>
      <color theme="1"/>
      <name val="Aptos Narrow"/>
      <family val="2"/>
      <scheme val="minor"/>
    </font>
    <font>
      <b/>
      <u/>
      <sz val="9"/>
      <color theme="1"/>
      <name val="Aptos Narrow"/>
      <family val="2"/>
      <scheme val="minor"/>
    </font>
    <font>
      <b/>
      <sz val="14"/>
      <color rgb="FFC00000"/>
      <name val="Aptos Narrow"/>
      <family val="2"/>
      <scheme val="minor"/>
    </font>
  </fonts>
  <fills count="7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0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00B0F0"/>
        <bgColor indexed="64"/>
      </patternFill>
    </fill>
    <fill>
      <patternFill patternType="solid">
        <fgColor rgb="FF92D050"/>
        <bgColor indexed="64"/>
      </patternFill>
    </fill>
    <fill>
      <patternFill patternType="solid">
        <fgColor theme="4" tint="0.79998168889431442"/>
        <bgColor indexed="64"/>
      </patternFill>
    </fill>
    <fill>
      <patternFill patternType="solid">
        <fgColor indexed="22"/>
        <bgColor indexed="64"/>
      </patternFill>
    </fill>
    <fill>
      <patternFill patternType="solid">
        <fgColor indexed="57"/>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14999847407452621"/>
        <bgColor rgb="FF000000"/>
      </patternFill>
    </fill>
    <fill>
      <patternFill patternType="solid">
        <fgColor theme="2" tint="-0.749992370372631"/>
        <bgColor indexed="64"/>
      </patternFill>
    </fill>
    <fill>
      <patternFill patternType="solid">
        <fgColor theme="2"/>
        <bgColor indexed="64"/>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hair">
        <color auto="1"/>
      </bottom>
      <diagonal/>
    </border>
    <border>
      <left/>
      <right/>
      <top style="hair">
        <color auto="1"/>
      </top>
      <bottom style="hair">
        <color auto="1"/>
      </bottom>
      <diagonal/>
    </border>
    <border>
      <left/>
      <right/>
      <top style="hair">
        <color auto="1"/>
      </top>
      <bottom style="thin">
        <color indexed="64"/>
      </bottom>
      <diagonal/>
    </border>
    <border>
      <left/>
      <right/>
      <top/>
      <bottom style="hair">
        <color auto="1"/>
      </bottom>
      <diagonal/>
    </border>
    <border>
      <left/>
      <right/>
      <top style="hair">
        <color auto="1"/>
      </top>
      <bottom/>
      <diagonal/>
    </border>
    <border>
      <left/>
      <right/>
      <top style="thin">
        <color auto="1"/>
      </top>
      <bottom/>
      <diagonal/>
    </border>
    <border>
      <left/>
      <right/>
      <top/>
      <bottom style="thin">
        <color indexed="64"/>
      </bottom>
      <diagonal/>
    </border>
    <border>
      <left/>
      <right style="thin">
        <color indexed="64"/>
      </right>
      <top style="hair">
        <color auto="1"/>
      </top>
      <bottom style="thin">
        <color auto="1"/>
      </bottom>
      <diagonal/>
    </border>
    <border>
      <left/>
      <right/>
      <top style="thin">
        <color auto="1"/>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91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20" fillId="0" borderId="0" applyFont="0" applyFill="0" applyBorder="0" applyAlignment="0" applyProtection="0"/>
    <xf numFmtId="16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8" borderId="8" applyNumberFormat="0" applyFont="0" applyAlignment="0" applyProtection="0"/>
    <xf numFmtId="9" fontId="20" fillId="0" borderId="0" applyFont="0" applyFill="0" applyBorder="0" applyAlignment="0" applyProtection="0"/>
    <xf numFmtId="166" fontId="20" fillId="0" borderId="0" applyFont="0" applyFill="0" applyBorder="0" applyAlignment="0" applyProtection="0"/>
    <xf numFmtId="0" fontId="2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4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1"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4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4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1"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1"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2" fillId="46"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2" fillId="4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2" fillId="4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2" fillId="47"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2" fillId="4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2" fillId="49"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23" fillId="38"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24" fillId="50" borderId="15"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1" fillId="6" borderId="4"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25" fillId="51" borderId="16"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3" fillId="7" borderId="7" applyNumberFormat="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26" fillId="0" borderId="17"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7"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2" fillId="52"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2" fillId="5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2" fillId="54"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2" fillId="4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2" fillId="48"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22" fillId="5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28" fillId="41" borderId="15"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9" fillId="37"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166" fontId="20" fillId="0" borderId="0" applyFon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30" fillId="56"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 fillId="0" borderId="0"/>
    <xf numFmtId="0" fontId="1" fillId="0" borderId="0"/>
    <xf numFmtId="0" fontId="1" fillId="0" borderId="0"/>
    <xf numFmtId="0" fontId="20"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57" borderId="1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31" fillId="50" borderId="19"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0" fillId="6" borderId="5"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2"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4" fillId="0" borderId="20"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5" fillId="0" borderId="0" applyNumberFormat="0" applyFill="0" applyBorder="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36" fillId="0" borderId="21"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27" fillId="0" borderId="22"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37" fillId="0" borderId="23"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20" fillId="0" borderId="0"/>
    <xf numFmtId="167" fontId="20" fillId="0" borderId="0" applyFont="0" applyFill="0" applyBorder="0" applyAlignment="0" applyProtection="0"/>
    <xf numFmtId="168" fontId="1" fillId="0" borderId="0"/>
    <xf numFmtId="168" fontId="20" fillId="0" borderId="0" applyFont="0" applyFill="0" applyBorder="0" applyAlignment="0" applyProtection="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20" fillId="0" borderId="0"/>
    <xf numFmtId="168" fontId="1" fillId="0" borderId="0"/>
    <xf numFmtId="168" fontId="1" fillId="0" borderId="0"/>
    <xf numFmtId="168" fontId="1" fillId="0" borderId="0"/>
    <xf numFmtId="168" fontId="20" fillId="0" borderId="0"/>
    <xf numFmtId="168" fontId="1" fillId="8" borderId="8" applyNumberFormat="0" applyFont="0" applyAlignment="0" applyProtection="0"/>
    <xf numFmtId="168" fontId="20" fillId="0" borderId="0"/>
    <xf numFmtId="168" fontId="1" fillId="10"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21" fillId="36"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1" fillId="10"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21" fillId="37"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4"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21" fillId="3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18"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21" fillId="39"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2"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21" fillId="40"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26"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21" fillId="41"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30"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21" fillId="42"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1"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21" fillId="43"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5"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21" fillId="44"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19"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21" fillId="39"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3"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21" fillId="42"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27"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21" fillId="45"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 fillId="31"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22" fillId="46"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2"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22" fillId="43"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16"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22" fillId="44"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0"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22" fillId="47"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4"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22" fillId="4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28"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22" fillId="49"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17" fillId="3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23" fillId="38"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6" fillId="2" borderId="0" applyNumberFormat="0" applyBorder="0" applyAlignment="0" applyProtection="0"/>
    <xf numFmtId="168" fontId="11" fillId="6" borderId="4" applyNumberFormat="0" applyAlignment="0" applyProtection="0"/>
    <xf numFmtId="168" fontId="11" fillId="6" borderId="4" applyNumberFormat="0" applyAlignment="0" applyProtection="0"/>
    <xf numFmtId="168" fontId="11" fillId="6" borderId="4" applyNumberFormat="0" applyAlignment="0" applyProtection="0"/>
    <xf numFmtId="168" fontId="11" fillId="6" borderId="4" applyNumberFormat="0" applyAlignment="0" applyProtection="0"/>
    <xf numFmtId="168" fontId="24" fillId="50" borderId="15" applyNumberFormat="0" applyAlignment="0" applyProtection="0"/>
    <xf numFmtId="168" fontId="11" fillId="6" borderId="4" applyNumberFormat="0" applyAlignment="0" applyProtection="0"/>
    <xf numFmtId="168" fontId="11" fillId="6" borderId="4" applyNumberFormat="0" applyAlignment="0" applyProtection="0"/>
    <xf numFmtId="168" fontId="11" fillId="6" borderId="4" applyNumberFormat="0" applyAlignment="0" applyProtection="0"/>
    <xf numFmtId="168" fontId="11" fillId="6" borderId="4" applyNumberFormat="0" applyAlignment="0" applyProtection="0"/>
    <xf numFmtId="168" fontId="11" fillId="6" borderId="4" applyNumberFormat="0" applyAlignment="0" applyProtection="0"/>
    <xf numFmtId="168" fontId="11" fillId="6" borderId="4" applyNumberFormat="0" applyAlignment="0" applyProtection="0"/>
    <xf numFmtId="168" fontId="11" fillId="6" borderId="4" applyNumberFormat="0" applyAlignment="0" applyProtection="0"/>
    <xf numFmtId="168" fontId="11" fillId="6" borderId="4" applyNumberFormat="0" applyAlignment="0" applyProtection="0"/>
    <xf numFmtId="168" fontId="13" fillId="7" borderId="7" applyNumberFormat="0" applyAlignment="0" applyProtection="0"/>
    <xf numFmtId="168" fontId="13" fillId="7" borderId="7" applyNumberFormat="0" applyAlignment="0" applyProtection="0"/>
    <xf numFmtId="168" fontId="13" fillId="7" borderId="7" applyNumberFormat="0" applyAlignment="0" applyProtection="0"/>
    <xf numFmtId="168" fontId="13" fillId="7" borderId="7" applyNumberFormat="0" applyAlignment="0" applyProtection="0"/>
    <xf numFmtId="168" fontId="25" fillId="51" borderId="16" applyNumberFormat="0" applyAlignment="0" applyProtection="0"/>
    <xf numFmtId="168" fontId="13" fillId="7" borderId="7" applyNumberFormat="0" applyAlignment="0" applyProtection="0"/>
    <xf numFmtId="168" fontId="13" fillId="7" borderId="7" applyNumberFormat="0" applyAlignment="0" applyProtection="0"/>
    <xf numFmtId="168" fontId="13" fillId="7" borderId="7" applyNumberFormat="0" applyAlignment="0" applyProtection="0"/>
    <xf numFmtId="168" fontId="13" fillId="7" borderId="7" applyNumberFormat="0" applyAlignment="0" applyProtection="0"/>
    <xf numFmtId="168" fontId="13" fillId="7" borderId="7" applyNumberFormat="0" applyAlignment="0" applyProtection="0"/>
    <xf numFmtId="168" fontId="13" fillId="7" borderId="7" applyNumberFormat="0" applyAlignment="0" applyProtection="0"/>
    <xf numFmtId="168" fontId="13" fillId="7" borderId="7" applyNumberFormat="0" applyAlignment="0" applyProtection="0"/>
    <xf numFmtId="168" fontId="13" fillId="7" borderId="7" applyNumberFormat="0" applyAlignment="0" applyProtection="0"/>
    <xf numFmtId="168" fontId="12" fillId="0" borderId="6"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26" fillId="0" borderId="17"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12" fillId="0" borderId="6" applyNumberFormat="0" applyFill="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27"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5" fillId="0" borderId="0" applyNumberFormat="0" applyFill="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22" fillId="52"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9"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22" fillId="5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3"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22" fillId="54"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17"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22" fillId="47"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1"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22" fillId="48"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5"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22" fillId="55"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17" fillId="29" borderId="0" applyNumberFormat="0" applyBorder="0" applyAlignment="0" applyProtection="0"/>
    <xf numFmtId="168" fontId="9" fillId="5" borderId="4" applyNumberFormat="0" applyAlignment="0" applyProtection="0"/>
    <xf numFmtId="168" fontId="9" fillId="5" borderId="4" applyNumberFormat="0" applyAlignment="0" applyProtection="0"/>
    <xf numFmtId="168" fontId="9" fillId="5" borderId="4" applyNumberFormat="0" applyAlignment="0" applyProtection="0"/>
    <xf numFmtId="168" fontId="9" fillId="5" borderId="4" applyNumberFormat="0" applyAlignment="0" applyProtection="0"/>
    <xf numFmtId="168" fontId="28" fillId="41" borderId="15" applyNumberFormat="0" applyAlignment="0" applyProtection="0"/>
    <xf numFmtId="168" fontId="9" fillId="5" borderId="4" applyNumberFormat="0" applyAlignment="0" applyProtection="0"/>
    <xf numFmtId="168" fontId="9" fillId="5" borderId="4" applyNumberFormat="0" applyAlignment="0" applyProtection="0"/>
    <xf numFmtId="168" fontId="9" fillId="5" borderId="4" applyNumberFormat="0" applyAlignment="0" applyProtection="0"/>
    <xf numFmtId="168" fontId="9" fillId="5" borderId="4" applyNumberFormat="0" applyAlignment="0" applyProtection="0"/>
    <xf numFmtId="168" fontId="9" fillId="5" borderId="4" applyNumberFormat="0" applyAlignment="0" applyProtection="0"/>
    <xf numFmtId="168" fontId="9" fillId="5" borderId="4" applyNumberFormat="0" applyAlignment="0" applyProtection="0"/>
    <xf numFmtId="168" fontId="9" fillId="5" borderId="4" applyNumberFormat="0" applyAlignment="0" applyProtection="0"/>
    <xf numFmtId="168" fontId="9" fillId="5" borderId="4" applyNumberFormat="0" applyAlignment="0" applyProtection="0"/>
    <xf numFmtId="168" fontId="7" fillId="3"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29" fillId="37"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7" fillId="3"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30" fillId="56"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9" fillId="4" borderId="0" applyNumberFormat="0" applyBorder="0" applyAlignment="0" applyProtection="0"/>
    <xf numFmtId="168" fontId="1" fillId="0" borderId="0"/>
    <xf numFmtId="168" fontId="1" fillId="0" borderId="0"/>
    <xf numFmtId="168" fontId="1" fillId="0" borderId="0"/>
    <xf numFmtId="168" fontId="20" fillId="0" borderId="0"/>
    <xf numFmtId="168" fontId="1" fillId="0" borderId="0"/>
    <xf numFmtId="168" fontId="1" fillId="0" borderId="0"/>
    <xf numFmtId="168" fontId="1" fillId="8" borderId="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20" fillId="57" borderId="1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1" fillId="8" borderId="8" applyNumberFormat="0" applyFont="0" applyAlignment="0" applyProtection="0"/>
    <xf numFmtId="168" fontId="10" fillId="6" borderId="5" applyNumberFormat="0" applyAlignment="0" applyProtection="0"/>
    <xf numFmtId="168" fontId="10" fillId="6" borderId="5" applyNumberFormat="0" applyAlignment="0" applyProtection="0"/>
    <xf numFmtId="168" fontId="10" fillId="6" borderId="5" applyNumberFormat="0" applyAlignment="0" applyProtection="0"/>
    <xf numFmtId="168" fontId="10" fillId="6" borderId="5" applyNumberFormat="0" applyAlignment="0" applyProtection="0"/>
    <xf numFmtId="168" fontId="31" fillId="50" borderId="19" applyNumberFormat="0" applyAlignment="0" applyProtection="0"/>
    <xf numFmtId="168" fontId="10" fillId="6" borderId="5" applyNumberFormat="0" applyAlignment="0" applyProtection="0"/>
    <xf numFmtId="168" fontId="10" fillId="6" borderId="5" applyNumberFormat="0" applyAlignment="0" applyProtection="0"/>
    <xf numFmtId="168" fontId="10" fillId="6" borderId="5" applyNumberFormat="0" applyAlignment="0" applyProtection="0"/>
    <xf numFmtId="168" fontId="10" fillId="6" borderId="5" applyNumberFormat="0" applyAlignment="0" applyProtection="0"/>
    <xf numFmtId="168" fontId="10" fillId="6" borderId="5" applyNumberFormat="0" applyAlignment="0" applyProtection="0"/>
    <xf numFmtId="168" fontId="10" fillId="6" borderId="5" applyNumberFormat="0" applyAlignment="0" applyProtection="0"/>
    <xf numFmtId="168" fontId="10" fillId="6" borderId="5" applyNumberFormat="0" applyAlignment="0" applyProtection="0"/>
    <xf numFmtId="168" fontId="10" fillId="6" borderId="5" applyNumberFormat="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32"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4"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33"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15" fillId="0" borderId="0" applyNumberFormat="0" applyFill="0" applyBorder="0" applyAlignment="0" applyProtection="0"/>
    <xf numFmtId="168" fontId="3" fillId="0" borderId="1"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34" fillId="0" borderId="20"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3" fillId="0" borderId="1" applyNumberFormat="0" applyFill="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35" fillId="0" borderId="0" applyNumberFormat="0" applyFill="0" applyBorder="0" applyAlignment="0" applyProtection="0"/>
    <xf numFmtId="168" fontId="4" fillId="0" borderId="2"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36" fillId="0" borderId="21"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4" fillId="0" borderId="2"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27" fillId="0" borderId="22"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5" fillId="0" borderId="3" applyNumberFormat="0" applyFill="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8" fillId="0" borderId="0" applyNumberFormat="0" applyFill="0" applyBorder="0" applyAlignment="0" applyProtection="0"/>
    <xf numFmtId="168" fontId="16" fillId="0" borderId="9"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37" fillId="0" borderId="23"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16" fillId="0" borderId="9" applyNumberFormat="0" applyFill="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38" fillId="0" borderId="0" applyNumberFormat="0" applyFill="0" applyBorder="0" applyAlignment="0" applyProtection="0"/>
    <xf numFmtId="168" fontId="39" fillId="0" borderId="0" applyNumberFormat="0" applyFill="0" applyBorder="0" applyAlignment="0" applyProtection="0"/>
    <xf numFmtId="168" fontId="20" fillId="0" borderId="0"/>
    <xf numFmtId="0" fontId="24" fillId="50" borderId="15" applyNumberFormat="0" applyAlignment="0" applyProtection="0"/>
    <xf numFmtId="0" fontId="28" fillId="41" borderId="15" applyNumberFormat="0" applyAlignment="0" applyProtection="0"/>
    <xf numFmtId="0" fontId="20" fillId="57" borderId="18" applyNumberFormat="0" applyFont="0" applyAlignment="0" applyProtection="0"/>
    <xf numFmtId="0" fontId="31" fillId="50" borderId="19" applyNumberFormat="0" applyAlignment="0" applyProtection="0"/>
    <xf numFmtId="0" fontId="37" fillId="0" borderId="23" applyNumberFormat="0" applyFill="0" applyAlignment="0" applyProtection="0"/>
    <xf numFmtId="0" fontId="40" fillId="0" borderId="0"/>
    <xf numFmtId="0" fontId="1" fillId="0" borderId="0"/>
    <xf numFmtId="0" fontId="20" fillId="0" borderId="0"/>
    <xf numFmtId="0" fontId="41" fillId="0" borderId="0"/>
    <xf numFmtId="9" fontId="20" fillId="0" borderId="0" applyFont="0" applyFill="0" applyBorder="0" applyAlignment="0" applyProtection="0"/>
    <xf numFmtId="169" fontId="20" fillId="0" borderId="0" applyFont="0" applyFill="0" applyBorder="0" applyAlignment="0" applyProtection="0"/>
    <xf numFmtId="9" fontId="20" fillId="0" borderId="0" applyFont="0" applyFill="0" applyBorder="0" applyAlignment="0" applyProtection="0"/>
    <xf numFmtId="169" fontId="20" fillId="0" borderId="0" applyFont="0" applyFill="0" applyBorder="0" applyAlignment="0" applyProtection="0"/>
    <xf numFmtId="9" fontId="20" fillId="0" borderId="0" applyFont="0" applyFill="0" applyBorder="0" applyAlignment="0" applyProtection="0"/>
    <xf numFmtId="169" fontId="20" fillId="0" borderId="0" applyFont="0" applyFill="0" applyBorder="0" applyAlignment="0" applyProtection="0"/>
    <xf numFmtId="9" fontId="20" fillId="0" borderId="0" applyFont="0" applyFill="0" applyBorder="0" applyAlignment="0" applyProtection="0"/>
    <xf numFmtId="0" fontId="20" fillId="0" borderId="0"/>
    <xf numFmtId="169" fontId="20" fillId="0" borderId="0" applyFont="0" applyFill="0" applyBorder="0" applyAlignment="0" applyProtection="0"/>
    <xf numFmtId="9" fontId="20" fillId="0" borderId="0" applyFont="0" applyFill="0" applyBorder="0" applyAlignment="0" applyProtection="0"/>
    <xf numFmtId="0" fontId="20" fillId="0" borderId="0"/>
    <xf numFmtId="169" fontId="20" fillId="0" borderId="0" applyFont="0" applyFill="0" applyBorder="0" applyAlignment="0" applyProtection="0"/>
    <xf numFmtId="9" fontId="20" fillId="0" borderId="0" applyFont="0" applyFill="0" applyBorder="0" applyAlignment="0" applyProtection="0"/>
    <xf numFmtId="0" fontId="20" fillId="0" borderId="0"/>
    <xf numFmtId="169" fontId="20" fillId="0" borderId="0" applyFont="0" applyFill="0" applyBorder="0" applyAlignment="0" applyProtection="0"/>
    <xf numFmtId="169" fontId="20" fillId="0" borderId="0" applyFont="0" applyFill="0" applyBorder="0" applyAlignment="0" applyProtection="0"/>
    <xf numFmtId="170" fontId="20" fillId="0" borderId="0" applyFont="0" applyFill="0" applyBorder="0" applyAlignment="0" applyProtection="0"/>
    <xf numFmtId="170"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0" fontId="42" fillId="0" borderId="0"/>
    <xf numFmtId="0" fontId="20" fillId="0" borderId="0"/>
    <xf numFmtId="0" fontId="20" fillId="0" borderId="0"/>
    <xf numFmtId="0" fontId="41" fillId="0" borderId="0"/>
    <xf numFmtId="0" fontId="20" fillId="0" borderId="0"/>
    <xf numFmtId="0" fontId="20" fillId="0" borderId="0"/>
    <xf numFmtId="0" fontId="20" fillId="0" borderId="0"/>
    <xf numFmtId="0" fontId="20" fillId="0" borderId="0"/>
    <xf numFmtId="0" fontId="20" fillId="0" borderId="0"/>
    <xf numFmtId="0" fontId="1" fillId="0" borderId="0"/>
    <xf numFmtId="0" fontId="41" fillId="0" borderId="0"/>
    <xf numFmtId="0" fontId="4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 fontId="43" fillId="58" borderId="0">
      <alignment horizontal="right"/>
    </xf>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169" fontId="20" fillId="0" borderId="0" applyFont="0" applyFill="0" applyBorder="0" applyAlignment="0" applyProtection="0"/>
    <xf numFmtId="0" fontId="1"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0" fillId="0" borderId="0"/>
    <xf numFmtId="169" fontId="20" fillId="0" borderId="0" applyFont="0" applyFill="0" applyBorder="0" applyAlignment="0" applyProtection="0"/>
    <xf numFmtId="169" fontId="20" fillId="0" borderId="0" applyFont="0" applyFill="0" applyBorder="0" applyAlignment="0" applyProtection="0"/>
    <xf numFmtId="170" fontId="20" fillId="0" borderId="0" applyFont="0" applyFill="0" applyBorder="0" applyAlignment="0" applyProtection="0"/>
    <xf numFmtId="170"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1" fillId="0" borderId="0"/>
    <xf numFmtId="0" fontId="1" fillId="0" borderId="0"/>
    <xf numFmtId="9" fontId="20" fillId="0" borderId="0" applyFont="0" applyFill="0" applyBorder="0" applyAlignment="0" applyProtection="0"/>
    <xf numFmtId="0" fontId="1" fillId="0" borderId="0"/>
    <xf numFmtId="0" fontId="1" fillId="0" borderId="0"/>
    <xf numFmtId="0" fontId="1" fillId="0" borderId="0"/>
    <xf numFmtId="0" fontId="1" fillId="0" borderId="0"/>
    <xf numFmtId="9" fontId="20" fillId="0" borderId="0" applyFont="0" applyFill="0" applyBorder="0" applyAlignment="0" applyProtection="0"/>
    <xf numFmtId="0" fontId="1" fillId="0" borderId="0"/>
    <xf numFmtId="9"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4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8" fillId="4" borderId="0" applyNumberFormat="0" applyBorder="0" applyAlignment="0" applyProtection="0"/>
    <xf numFmtId="0" fontId="41" fillId="0" borderId="0"/>
    <xf numFmtId="0" fontId="41" fillId="0" borderId="0"/>
    <xf numFmtId="0" fontId="41" fillId="0" borderId="0"/>
    <xf numFmtId="0" fontId="20" fillId="0" borderId="0"/>
    <xf numFmtId="0" fontId="41" fillId="0" borderId="0"/>
    <xf numFmtId="0" fontId="41" fillId="0" borderId="0"/>
    <xf numFmtId="0" fontId="1" fillId="0" borderId="0"/>
    <xf numFmtId="0" fontId="41" fillId="0" borderId="0"/>
    <xf numFmtId="9" fontId="4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51" fillId="0" borderId="0"/>
    <xf numFmtId="44" fontId="1" fillId="0" borderId="0" applyFont="0" applyFill="0" applyBorder="0" applyAlignment="0" applyProtection="0"/>
    <xf numFmtId="164" fontId="1" fillId="0" borderId="0" applyFont="0" applyFill="0" applyBorder="0" applyAlignment="0" applyProtection="0"/>
    <xf numFmtId="177" fontId="20" fillId="0" borderId="0" applyFont="0" applyFill="0" applyBorder="0" applyAlignment="0" applyProtection="0"/>
    <xf numFmtId="180" fontId="20" fillId="0" borderId="0" applyFont="0" applyFill="0" applyBorder="0" applyAlignment="0" applyProtection="0"/>
  </cellStyleXfs>
  <cellXfs count="361">
    <xf numFmtId="0" fontId="0" fillId="0" borderId="0" xfId="0"/>
    <xf numFmtId="3" fontId="0" fillId="34" borderId="11" xfId="0" applyNumberFormat="1" applyFill="1" applyBorder="1" applyAlignment="1">
      <alignment horizontal="center" vertical="center"/>
    </xf>
    <xf numFmtId="3" fontId="0" fillId="35" borderId="11" xfId="0" applyNumberFormat="1" applyFill="1" applyBorder="1" applyAlignment="1">
      <alignment horizontal="center" vertical="center"/>
    </xf>
    <xf numFmtId="0" fontId="0" fillId="0" borderId="12" xfId="0" applyBorder="1"/>
    <xf numFmtId="0" fontId="0" fillId="0" borderId="24" xfId="0" applyBorder="1"/>
    <xf numFmtId="0" fontId="0" fillId="0" borderId="11" xfId="0" applyBorder="1"/>
    <xf numFmtId="9" fontId="0" fillId="0" borderId="0" xfId="1913" applyFont="1"/>
    <xf numFmtId="9" fontId="16" fillId="33" borderId="29" xfId="1913" applyFont="1" applyFill="1" applyBorder="1" applyAlignment="1">
      <alignment horizontal="center" vertical="center"/>
    </xf>
    <xf numFmtId="9" fontId="16" fillId="33" borderId="30" xfId="1913" applyFont="1" applyFill="1" applyBorder="1" applyAlignment="1">
      <alignment horizontal="center" vertical="center"/>
    </xf>
    <xf numFmtId="0" fontId="0" fillId="61" borderId="11" xfId="0" applyFill="1" applyBorder="1"/>
    <xf numFmtId="0" fontId="0" fillId="0" borderId="11" xfId="0" applyBorder="1" applyAlignment="1">
      <alignment horizontal="center"/>
    </xf>
    <xf numFmtId="0" fontId="0" fillId="34" borderId="11" xfId="0" applyFill="1" applyBorder="1" applyAlignment="1">
      <alignment vertical="center"/>
    </xf>
    <xf numFmtId="0" fontId="0" fillId="35" borderId="11" xfId="0" applyFill="1" applyBorder="1" applyAlignment="1">
      <alignment vertical="center"/>
    </xf>
    <xf numFmtId="0" fontId="44" fillId="35" borderId="11" xfId="0" applyFont="1" applyFill="1" applyBorder="1" applyAlignment="1">
      <alignment vertical="center"/>
    </xf>
    <xf numFmtId="0" fontId="44" fillId="34" borderId="11" xfId="0" applyFont="1" applyFill="1" applyBorder="1" applyAlignment="1">
      <alignment vertical="center"/>
    </xf>
    <xf numFmtId="0" fontId="16" fillId="33" borderId="24" xfId="0" applyFont="1" applyFill="1" applyBorder="1" applyAlignment="1">
      <alignment horizontal="center" vertical="center" wrapText="1"/>
    </xf>
    <xf numFmtId="0" fontId="45" fillId="59" borderId="13" xfId="0" applyFont="1" applyFill="1" applyBorder="1"/>
    <xf numFmtId="0" fontId="0" fillId="0" borderId="31" xfId="0" applyBorder="1"/>
    <xf numFmtId="0" fontId="0" fillId="34" borderId="31" xfId="0" applyFill="1" applyBorder="1" applyAlignment="1">
      <alignment vertical="center"/>
    </xf>
    <xf numFmtId="0" fontId="0" fillId="0" borderId="14" xfId="0" applyBorder="1"/>
    <xf numFmtId="0" fontId="45" fillId="59" borderId="32" xfId="0" applyFont="1" applyFill="1" applyBorder="1"/>
    <xf numFmtId="0" fontId="0" fillId="0" borderId="33" xfId="0" applyBorder="1"/>
    <xf numFmtId="0" fontId="45" fillId="59" borderId="34" xfId="0" applyFont="1" applyFill="1" applyBorder="1"/>
    <xf numFmtId="0" fontId="0" fillId="0" borderId="35" xfId="0" applyBorder="1"/>
    <xf numFmtId="0" fontId="0" fillId="34" borderId="35" xfId="0" applyFill="1" applyBorder="1" applyAlignment="1">
      <alignment vertical="center"/>
    </xf>
    <xf numFmtId="0" fontId="0" fillId="0" borderId="36" xfId="0" applyBorder="1"/>
    <xf numFmtId="0" fontId="45" fillId="62" borderId="13" xfId="0" applyFont="1" applyFill="1" applyBorder="1"/>
    <xf numFmtId="0" fontId="45" fillId="62" borderId="32" xfId="0" applyFont="1" applyFill="1" applyBorder="1"/>
    <xf numFmtId="0" fontId="45" fillId="62" borderId="34" xfId="0" applyFont="1" applyFill="1" applyBorder="1"/>
    <xf numFmtId="0" fontId="45" fillId="63" borderId="13" xfId="0" applyFont="1" applyFill="1" applyBorder="1"/>
    <xf numFmtId="0" fontId="45" fillId="63" borderId="32" xfId="0" applyFont="1" applyFill="1" applyBorder="1"/>
    <xf numFmtId="0" fontId="45" fillId="63" borderId="34" xfId="0" applyFont="1" applyFill="1" applyBorder="1"/>
    <xf numFmtId="0" fontId="0" fillId="0" borderId="31" xfId="0" applyBorder="1" applyAlignment="1">
      <alignment horizontal="center"/>
    </xf>
    <xf numFmtId="0" fontId="0" fillId="0" borderId="37" xfId="0" applyBorder="1"/>
    <xf numFmtId="0" fontId="46" fillId="34" borderId="31" xfId="0" applyFont="1" applyFill="1" applyBorder="1" applyAlignment="1">
      <alignment vertical="center"/>
    </xf>
    <xf numFmtId="0" fontId="0" fillId="34" borderId="24" xfId="0" applyFill="1" applyBorder="1" applyAlignment="1">
      <alignment vertical="center"/>
    </xf>
    <xf numFmtId="0" fontId="0" fillId="0" borderId="30" xfId="0" applyBorder="1"/>
    <xf numFmtId="0" fontId="44" fillId="34" borderId="24" xfId="0" applyFont="1" applyFill="1" applyBorder="1" applyAlignment="1">
      <alignment vertical="center"/>
    </xf>
    <xf numFmtId="0" fontId="0" fillId="0" borderId="39" xfId="0" applyBorder="1"/>
    <xf numFmtId="0" fontId="0" fillId="35" borderId="35" xfId="0" applyFill="1" applyBorder="1" applyAlignment="1">
      <alignment vertical="center"/>
    </xf>
    <xf numFmtId="0" fontId="0" fillId="64" borderId="11" xfId="0" applyFill="1" applyBorder="1"/>
    <xf numFmtId="0" fontId="0" fillId="64" borderId="35" xfId="0" applyFill="1" applyBorder="1"/>
    <xf numFmtId="0" fontId="16" fillId="33" borderId="11" xfId="0" applyFont="1" applyFill="1" applyBorder="1" applyAlignment="1">
      <alignment horizontal="center" vertical="center"/>
    </xf>
    <xf numFmtId="0" fontId="0" fillId="0" borderId="10" xfId="0" applyBorder="1"/>
    <xf numFmtId="0" fontId="47" fillId="65" borderId="13" xfId="0" applyFont="1" applyFill="1" applyBorder="1"/>
    <xf numFmtId="0" fontId="48" fillId="66" borderId="31" xfId="0" applyFont="1" applyFill="1" applyBorder="1" applyAlignment="1">
      <alignment horizontal="center"/>
    </xf>
    <xf numFmtId="0" fontId="49" fillId="65" borderId="32" xfId="0" applyFont="1" applyFill="1" applyBorder="1"/>
    <xf numFmtId="0" fontId="48" fillId="66" borderId="11" xfId="0" applyFont="1" applyFill="1" applyBorder="1" applyAlignment="1">
      <alignment horizontal="center"/>
    </xf>
    <xf numFmtId="0" fontId="49" fillId="65" borderId="34" xfId="0" applyFont="1" applyFill="1" applyBorder="1"/>
    <xf numFmtId="0" fontId="48" fillId="66" borderId="35" xfId="0" applyFont="1" applyFill="1" applyBorder="1" applyAlignment="1">
      <alignment horizontal="center"/>
    </xf>
    <xf numFmtId="0" fontId="45" fillId="59" borderId="29" xfId="0" applyFont="1" applyFill="1" applyBorder="1"/>
    <xf numFmtId="0" fontId="0" fillId="0" borderId="38" xfId="0" applyBorder="1"/>
    <xf numFmtId="0" fontId="0" fillId="35" borderId="31" xfId="0" applyFill="1" applyBorder="1" applyAlignment="1">
      <alignment vertical="center"/>
    </xf>
    <xf numFmtId="0" fontId="0" fillId="60" borderId="31" xfId="0" applyFill="1" applyBorder="1"/>
    <xf numFmtId="0" fontId="0" fillId="60" borderId="35" xfId="0" applyFill="1" applyBorder="1"/>
    <xf numFmtId="0" fontId="0" fillId="60" borderId="11" xfId="0" applyFill="1" applyBorder="1"/>
    <xf numFmtId="4" fontId="0" fillId="0" borderId="14" xfId="0" applyNumberFormat="1" applyBorder="1"/>
    <xf numFmtId="4" fontId="0" fillId="0" borderId="33" xfId="0" applyNumberFormat="1" applyBorder="1"/>
    <xf numFmtId="4" fontId="0" fillId="0" borderId="30" xfId="0" applyNumberFormat="1" applyBorder="1"/>
    <xf numFmtId="4" fontId="0" fillId="0" borderId="36" xfId="0" applyNumberFormat="1" applyBorder="1"/>
    <xf numFmtId="2" fontId="0" fillId="0" borderId="31" xfId="0" applyNumberFormat="1" applyBorder="1"/>
    <xf numFmtId="2" fontId="0" fillId="0" borderId="11" xfId="0" applyNumberFormat="1" applyBorder="1"/>
    <xf numFmtId="2" fontId="0" fillId="0" borderId="24" xfId="0" applyNumberFormat="1" applyBorder="1"/>
    <xf numFmtId="2" fontId="0" fillId="0" borderId="35" xfId="0" applyNumberFormat="1" applyBorder="1"/>
    <xf numFmtId="0" fontId="50" fillId="0" borderId="0" xfId="0" applyFont="1" applyAlignment="1">
      <alignment vertical="center" wrapText="1"/>
    </xf>
    <xf numFmtId="0" fontId="50" fillId="0" borderId="0" xfId="0" applyFont="1" applyAlignment="1">
      <alignment horizontal="left" vertical="center" wrapText="1"/>
    </xf>
    <xf numFmtId="0" fontId="0" fillId="0" borderId="0" xfId="0" applyAlignment="1">
      <alignment horizontal="left"/>
    </xf>
    <xf numFmtId="0" fontId="16" fillId="59" borderId="0" xfId="0" applyFont="1" applyFill="1"/>
    <xf numFmtId="4" fontId="0" fillId="0" borderId="0" xfId="0" applyNumberFormat="1"/>
    <xf numFmtId="0" fontId="16" fillId="0" borderId="0" xfId="0" applyFont="1"/>
    <xf numFmtId="2" fontId="0" fillId="0" borderId="12" xfId="0" applyNumberFormat="1" applyBorder="1"/>
    <xf numFmtId="0" fontId="51" fillId="67" borderId="11" xfId="0" applyFont="1" applyFill="1" applyBorder="1"/>
    <xf numFmtId="0" fontId="46" fillId="68" borderId="31" xfId="0" applyFont="1" applyFill="1" applyBorder="1" applyAlignment="1">
      <alignment vertical="center"/>
    </xf>
    <xf numFmtId="0" fontId="46" fillId="68" borderId="11" xfId="0" applyFont="1" applyFill="1" applyBorder="1" applyAlignment="1">
      <alignment vertical="center"/>
    </xf>
    <xf numFmtId="0" fontId="46" fillId="69" borderId="11" xfId="0" applyFont="1" applyFill="1" applyBorder="1" applyAlignment="1">
      <alignment vertical="center"/>
    </xf>
    <xf numFmtId="0" fontId="46" fillId="63" borderId="11" xfId="0" applyFont="1" applyFill="1" applyBorder="1" applyAlignment="1">
      <alignment vertical="center"/>
    </xf>
    <xf numFmtId="0" fontId="46" fillId="69" borderId="24" xfId="0" applyFont="1" applyFill="1" applyBorder="1" applyAlignment="1">
      <alignment vertical="center"/>
    </xf>
    <xf numFmtId="0" fontId="0" fillId="63" borderId="0" xfId="0" applyFill="1"/>
    <xf numFmtId="0" fontId="0" fillId="69" borderId="0" xfId="0" applyFill="1"/>
    <xf numFmtId="0" fontId="46" fillId="67" borderId="40" xfId="0" applyFont="1" applyFill="1" applyBorder="1"/>
    <xf numFmtId="0" fontId="46" fillId="67" borderId="25" xfId="0" applyFont="1" applyFill="1" applyBorder="1"/>
    <xf numFmtId="0" fontId="51" fillId="67" borderId="40" xfId="0" applyFont="1" applyFill="1" applyBorder="1"/>
    <xf numFmtId="3" fontId="46" fillId="67" borderId="31" xfId="0" applyNumberFormat="1" applyFont="1" applyFill="1" applyBorder="1" applyAlignment="1">
      <alignment horizontal="center" vertical="center"/>
    </xf>
    <xf numFmtId="3" fontId="46" fillId="67" borderId="11" xfId="0" applyNumberFormat="1" applyFont="1" applyFill="1" applyBorder="1" applyAlignment="1">
      <alignment horizontal="center" vertical="center"/>
    </xf>
    <xf numFmtId="3" fontId="46" fillId="67" borderId="24" xfId="0" applyNumberFormat="1" applyFont="1" applyFill="1" applyBorder="1" applyAlignment="1">
      <alignment horizontal="center" vertical="center"/>
    </xf>
    <xf numFmtId="3" fontId="46" fillId="67" borderId="12" xfId="0" applyNumberFormat="1" applyFont="1" applyFill="1" applyBorder="1" applyAlignment="1">
      <alignment horizontal="center" vertical="center"/>
    </xf>
    <xf numFmtId="0" fontId="0" fillId="59" borderId="11" xfId="0" applyFill="1" applyBorder="1"/>
    <xf numFmtId="0" fontId="0" fillId="59" borderId="0" xfId="0" applyFill="1"/>
    <xf numFmtId="0" fontId="0" fillId="60" borderId="0" xfId="0" applyFill="1"/>
    <xf numFmtId="0" fontId="0" fillId="59" borderId="24" xfId="0" applyFill="1" applyBorder="1"/>
    <xf numFmtId="0" fontId="54" fillId="59" borderId="0" xfId="0" applyFont="1" applyFill="1"/>
    <xf numFmtId="0" fontId="46" fillId="69" borderId="32" xfId="0" applyFont="1" applyFill="1" applyBorder="1"/>
    <xf numFmtId="0" fontId="51" fillId="69" borderId="11" xfId="0" applyFont="1" applyFill="1" applyBorder="1"/>
    <xf numFmtId="0" fontId="51" fillId="69" borderId="32" xfId="0" applyFont="1" applyFill="1" applyBorder="1"/>
    <xf numFmtId="4" fontId="0" fillId="70" borderId="41" xfId="0" applyNumberFormat="1" applyFill="1" applyBorder="1"/>
    <xf numFmtId="0" fontId="46" fillId="70" borderId="32" xfId="0" applyFont="1" applyFill="1" applyBorder="1"/>
    <xf numFmtId="0" fontId="51" fillId="70" borderId="32" xfId="0" applyFont="1" applyFill="1" applyBorder="1"/>
    <xf numFmtId="0" fontId="51" fillId="70" borderId="11" xfId="0" applyFont="1" applyFill="1" applyBorder="1"/>
    <xf numFmtId="0" fontId="0" fillId="70" borderId="0" xfId="0" applyFill="1"/>
    <xf numFmtId="0" fontId="0" fillId="0" borderId="0" xfId="0" applyAlignment="1">
      <alignment horizontal="center"/>
    </xf>
    <xf numFmtId="0" fontId="46" fillId="68" borderId="11" xfId="0" applyFont="1" applyFill="1" applyBorder="1" applyAlignment="1">
      <alignment horizontal="center" vertical="center"/>
    </xf>
    <xf numFmtId="0" fontId="46" fillId="69" borderId="11" xfId="0" applyFont="1" applyFill="1" applyBorder="1" applyAlignment="1">
      <alignment horizontal="center" vertical="center"/>
    </xf>
    <xf numFmtId="4" fontId="0" fillId="0" borderId="0" xfId="0" applyNumberFormat="1" applyAlignment="1">
      <alignment horizontal="center"/>
    </xf>
    <xf numFmtId="0" fontId="45" fillId="70" borderId="13" xfId="0" applyFont="1" applyFill="1" applyBorder="1"/>
    <xf numFmtId="0" fontId="45" fillId="71" borderId="13" xfId="0" applyFont="1" applyFill="1" applyBorder="1"/>
    <xf numFmtId="0" fontId="0" fillId="67" borderId="0" xfId="0" applyFill="1"/>
    <xf numFmtId="0" fontId="0" fillId="67" borderId="0" xfId="0" applyFill="1" applyAlignment="1">
      <alignment horizontal="center"/>
    </xf>
    <xf numFmtId="0" fontId="46" fillId="67" borderId="44" xfId="0" applyFont="1" applyFill="1" applyBorder="1"/>
    <xf numFmtId="0" fontId="46" fillId="67" borderId="42" xfId="0" applyFont="1" applyFill="1" applyBorder="1"/>
    <xf numFmtId="0" fontId="0" fillId="0" borderId="12" xfId="0" applyBorder="1" applyAlignment="1">
      <alignment horizontal="center"/>
    </xf>
    <xf numFmtId="0" fontId="0" fillId="0" borderId="43" xfId="0" applyBorder="1"/>
    <xf numFmtId="0" fontId="46" fillId="68" borderId="12" xfId="0" applyFont="1" applyFill="1" applyBorder="1" applyAlignment="1">
      <alignment horizontal="center" vertical="center"/>
    </xf>
    <xf numFmtId="0" fontId="45" fillId="67" borderId="0" xfId="0" applyFont="1" applyFill="1"/>
    <xf numFmtId="0" fontId="46" fillId="63" borderId="31" xfId="0" applyFont="1" applyFill="1" applyBorder="1" applyAlignment="1">
      <alignment vertical="center"/>
    </xf>
    <xf numFmtId="0" fontId="46" fillId="69" borderId="35" xfId="0" applyFont="1" applyFill="1" applyBorder="1" applyAlignment="1">
      <alignment vertical="center"/>
    </xf>
    <xf numFmtId="3" fontId="46" fillId="67" borderId="35" xfId="0" applyNumberFormat="1" applyFont="1" applyFill="1" applyBorder="1" applyAlignment="1">
      <alignment horizontal="center" vertical="center"/>
    </xf>
    <xf numFmtId="0" fontId="0" fillId="0" borderId="45" xfId="0" applyBorder="1"/>
    <xf numFmtId="0" fontId="0" fillId="59" borderId="35" xfId="0" applyFill="1" applyBorder="1"/>
    <xf numFmtId="0" fontId="45" fillId="63" borderId="46" xfId="0" applyFont="1" applyFill="1" applyBorder="1"/>
    <xf numFmtId="0" fontId="45" fillId="63" borderId="11" xfId="0" applyFont="1" applyFill="1" applyBorder="1"/>
    <xf numFmtId="0" fontId="46" fillId="67" borderId="11" xfId="0" applyFont="1" applyFill="1" applyBorder="1"/>
    <xf numFmtId="2" fontId="0" fillId="33" borderId="11" xfId="0" applyNumberFormat="1" applyFill="1" applyBorder="1" applyAlignment="1">
      <alignment horizontal="center" vertical="center"/>
    </xf>
    <xf numFmtId="2" fontId="0" fillId="60" borderId="11" xfId="0" applyNumberFormat="1" applyFill="1" applyBorder="1" applyAlignment="1">
      <alignment horizontal="center" vertical="center"/>
    </xf>
    <xf numFmtId="4" fontId="0" fillId="0" borderId="11" xfId="0" applyNumberFormat="1" applyBorder="1"/>
    <xf numFmtId="2" fontId="0" fillId="0" borderId="11" xfId="0" applyNumberFormat="1" applyBorder="1" applyAlignment="1">
      <alignment horizontal="center" vertical="center"/>
    </xf>
    <xf numFmtId="0" fontId="0" fillId="0" borderId="24" xfId="0" applyBorder="1" applyAlignment="1">
      <alignment horizontal="center"/>
    </xf>
    <xf numFmtId="2" fontId="0" fillId="33" borderId="24" xfId="0" applyNumberFormat="1" applyFill="1" applyBorder="1" applyAlignment="1">
      <alignment horizontal="center" vertical="center"/>
    </xf>
    <xf numFmtId="2" fontId="0" fillId="60" borderId="24" xfId="0" applyNumberFormat="1" applyFill="1" applyBorder="1" applyAlignment="1">
      <alignment horizontal="center" vertical="center"/>
    </xf>
    <xf numFmtId="2" fontId="0" fillId="0" borderId="24" xfId="0" applyNumberFormat="1" applyBorder="1" applyAlignment="1">
      <alignment horizontal="center" vertical="center"/>
    </xf>
    <xf numFmtId="0" fontId="45" fillId="71" borderId="47" xfId="0" applyFont="1" applyFill="1" applyBorder="1"/>
    <xf numFmtId="0" fontId="45" fillId="71" borderId="11" xfId="0" applyFont="1" applyFill="1" applyBorder="1"/>
    <xf numFmtId="0" fontId="17" fillId="0" borderId="11" xfId="0" applyFont="1" applyBorder="1" applyAlignment="1">
      <alignment horizontal="center"/>
    </xf>
    <xf numFmtId="2" fontId="17" fillId="72" borderId="11" xfId="0" applyNumberFormat="1" applyFont="1" applyFill="1" applyBorder="1" applyAlignment="1">
      <alignment horizontal="center" vertical="center"/>
    </xf>
    <xf numFmtId="2" fontId="17" fillId="0" borderId="11" xfId="0" applyNumberFormat="1" applyFont="1" applyBorder="1" applyAlignment="1">
      <alignment horizontal="center" vertical="center"/>
    </xf>
    <xf numFmtId="0" fontId="16" fillId="0" borderId="0" xfId="0" applyFont="1" applyAlignment="1">
      <alignment horizontal="right"/>
    </xf>
    <xf numFmtId="0" fontId="16" fillId="0" borderId="11" xfId="0" applyFont="1" applyBorder="1"/>
    <xf numFmtId="4" fontId="0" fillId="0" borderId="11" xfId="0" applyNumberFormat="1" applyBorder="1" applyAlignment="1">
      <alignment horizontal="center"/>
    </xf>
    <xf numFmtId="0" fontId="16" fillId="0" borderId="11" xfId="0" applyFont="1" applyBorder="1" applyAlignment="1">
      <alignment horizontal="center"/>
    </xf>
    <xf numFmtId="9" fontId="16" fillId="0" borderId="11" xfId="1913" applyFont="1" applyBorder="1" applyAlignment="1">
      <alignment horizontal="center"/>
    </xf>
    <xf numFmtId="2" fontId="0" fillId="0" borderId="11" xfId="0" applyNumberFormat="1" applyBorder="1" applyAlignment="1">
      <alignment horizontal="center"/>
    </xf>
    <xf numFmtId="9" fontId="0" fillId="0" borderId="11" xfId="1913" applyFont="1" applyBorder="1" applyAlignment="1">
      <alignment horizontal="center"/>
    </xf>
    <xf numFmtId="0" fontId="0" fillId="0" borderId="11" xfId="1913" applyNumberFormat="1" applyFont="1" applyBorder="1" applyAlignment="1">
      <alignment horizontal="center"/>
    </xf>
    <xf numFmtId="9" fontId="0" fillId="0" borderId="0" xfId="0" applyNumberFormat="1"/>
    <xf numFmtId="3" fontId="0" fillId="0" borderId="0" xfId="1913" applyNumberFormat="1" applyFont="1"/>
    <xf numFmtId="2" fontId="0" fillId="0" borderId="0" xfId="0" applyNumberFormat="1"/>
    <xf numFmtId="2" fontId="55" fillId="72" borderId="11" xfId="0" applyNumberFormat="1" applyFont="1" applyFill="1" applyBorder="1" applyAlignment="1">
      <alignment horizontal="center" vertical="center"/>
    </xf>
    <xf numFmtId="0" fontId="45" fillId="59" borderId="48" xfId="0" applyFont="1" applyFill="1" applyBorder="1"/>
    <xf numFmtId="0" fontId="45" fillId="62" borderId="49" xfId="0" applyFont="1" applyFill="1" applyBorder="1"/>
    <xf numFmtId="0" fontId="45" fillId="63" borderId="50" xfId="0" applyFont="1" applyFill="1" applyBorder="1"/>
    <xf numFmtId="0" fontId="45" fillId="70" borderId="48" xfId="0" applyFont="1" applyFill="1" applyBorder="1"/>
    <xf numFmtId="0" fontId="45" fillId="71" borderId="48" xfId="0" applyFont="1" applyFill="1" applyBorder="1"/>
    <xf numFmtId="3" fontId="0" fillId="0" borderId="11" xfId="0" applyNumberFormat="1" applyBorder="1" applyAlignment="1">
      <alignment horizontal="center"/>
    </xf>
    <xf numFmtId="171" fontId="0" fillId="0" borderId="0" xfId="0" applyNumberFormat="1"/>
    <xf numFmtId="3" fontId="0" fillId="0" borderId="0" xfId="0" applyNumberFormat="1"/>
    <xf numFmtId="0" fontId="0" fillId="0" borderId="0" xfId="0" applyAlignment="1">
      <alignment vertical="center"/>
    </xf>
    <xf numFmtId="0" fontId="14" fillId="0" borderId="0" xfId="0" applyFont="1" applyAlignment="1">
      <alignment vertical="center"/>
    </xf>
    <xf numFmtId="0" fontId="16" fillId="0" borderId="0" xfId="0" applyFont="1" applyAlignment="1">
      <alignment vertical="center"/>
    </xf>
    <xf numFmtId="0" fontId="0" fillId="0" borderId="0" xfId="0" applyAlignment="1">
      <alignment horizontal="center" vertical="center"/>
    </xf>
    <xf numFmtId="0" fontId="0" fillId="0" borderId="0" xfId="0" applyAlignment="1">
      <alignment horizontal="right" vertical="center"/>
    </xf>
    <xf numFmtId="2" fontId="0" fillId="0" borderId="0" xfId="0" applyNumberFormat="1" applyAlignment="1">
      <alignment horizontal="center" vertical="center"/>
    </xf>
    <xf numFmtId="0" fontId="56" fillId="0" borderId="0" xfId="0" applyFont="1" applyAlignment="1">
      <alignment vertical="center"/>
    </xf>
    <xf numFmtId="0" fontId="55" fillId="0" borderId="0" xfId="0" applyFont="1"/>
    <xf numFmtId="4" fontId="0" fillId="0" borderId="0" xfId="0" applyNumberFormat="1" applyAlignment="1">
      <alignment horizontal="center" vertical="center"/>
    </xf>
    <xf numFmtId="0" fontId="0" fillId="0" borderId="0" xfId="0" applyAlignment="1">
      <alignment horizontal="left" vertical="center"/>
    </xf>
    <xf numFmtId="0" fontId="54" fillId="0" borderId="0" xfId="0" applyFont="1" applyAlignment="1">
      <alignment horizontal="center" vertical="center"/>
    </xf>
    <xf numFmtId="0" fontId="54" fillId="0" borderId="0" xfId="0" applyFont="1" applyAlignment="1">
      <alignment vertical="center"/>
    </xf>
    <xf numFmtId="0" fontId="58" fillId="73" borderId="51" xfId="0" applyFont="1" applyFill="1" applyBorder="1" applyAlignment="1">
      <alignment horizontal="center" vertical="center"/>
    </xf>
    <xf numFmtId="0" fontId="58" fillId="73" borderId="52" xfId="0" applyFont="1" applyFill="1" applyBorder="1" applyAlignment="1">
      <alignment horizontal="center" vertical="center"/>
    </xf>
    <xf numFmtId="0" fontId="58" fillId="73" borderId="52" xfId="0" applyFont="1" applyFill="1" applyBorder="1" applyAlignment="1">
      <alignment horizontal="left" vertical="center"/>
    </xf>
    <xf numFmtId="0" fontId="58" fillId="73" borderId="52" xfId="0" applyFont="1" applyFill="1" applyBorder="1" applyAlignment="1">
      <alignment vertical="center"/>
    </xf>
    <xf numFmtId="0" fontId="58" fillId="73" borderId="53" xfId="0" applyFont="1" applyFill="1" applyBorder="1" applyAlignment="1">
      <alignment vertical="center"/>
    </xf>
    <xf numFmtId="0" fontId="58" fillId="33" borderId="56" xfId="0" applyFont="1" applyFill="1" applyBorder="1" applyAlignment="1">
      <alignment horizontal="center" vertical="center"/>
    </xf>
    <xf numFmtId="0" fontId="54" fillId="33" borderId="56" xfId="0" applyFont="1" applyFill="1" applyBorder="1" applyAlignment="1">
      <alignment horizontal="center" vertical="center"/>
    </xf>
    <xf numFmtId="0" fontId="59" fillId="75" borderId="56" xfId="0" applyFont="1" applyFill="1" applyBorder="1" applyAlignment="1">
      <alignment horizontal="left" vertical="center"/>
    </xf>
    <xf numFmtId="0" fontId="59" fillId="75" borderId="56" xfId="0" applyFont="1" applyFill="1" applyBorder="1" applyAlignment="1">
      <alignment vertical="center"/>
    </xf>
    <xf numFmtId="0" fontId="60" fillId="75" borderId="56" xfId="0" applyFont="1" applyFill="1" applyBorder="1" applyAlignment="1">
      <alignment vertical="center"/>
    </xf>
    <xf numFmtId="0" fontId="59" fillId="75" borderId="56" xfId="0" applyFont="1" applyFill="1" applyBorder="1" applyAlignment="1">
      <alignment horizontal="right" vertical="center"/>
    </xf>
    <xf numFmtId="0" fontId="54" fillId="0" borderId="57" xfId="0" applyFont="1" applyBorder="1" applyAlignment="1">
      <alignment horizontal="center" vertical="center"/>
    </xf>
    <xf numFmtId="0" fontId="60" fillId="0" borderId="57" xfId="0" applyFont="1" applyBorder="1" applyAlignment="1">
      <alignment horizontal="left" vertical="center" indent="1"/>
    </xf>
    <xf numFmtId="0" fontId="60" fillId="0" borderId="57" xfId="0" applyFont="1" applyBorder="1" applyAlignment="1">
      <alignment vertical="center"/>
    </xf>
    <xf numFmtId="4" fontId="60" fillId="0" borderId="57" xfId="0" applyNumberFormat="1" applyFont="1" applyBorder="1" applyAlignment="1">
      <alignment vertical="center"/>
    </xf>
    <xf numFmtId="0" fontId="54" fillId="0" borderId="58" xfId="0" applyFont="1" applyBorder="1" applyAlignment="1">
      <alignment horizontal="center" vertical="center"/>
    </xf>
    <xf numFmtId="0" fontId="60" fillId="0" borderId="58" xfId="0" applyFont="1" applyBorder="1" applyAlignment="1">
      <alignment horizontal="left" vertical="center" indent="1"/>
    </xf>
    <xf numFmtId="0" fontId="60" fillId="0" borderId="58" xfId="0" applyFont="1" applyBorder="1" applyAlignment="1">
      <alignment vertical="center"/>
    </xf>
    <xf numFmtId="0" fontId="58" fillId="0" borderId="0" xfId="0" applyFont="1" applyAlignment="1">
      <alignment horizontal="left" vertical="center" indent="1"/>
    </xf>
    <xf numFmtId="0" fontId="58" fillId="0" borderId="0" xfId="0" applyFont="1" applyAlignment="1">
      <alignment horizontal="center" vertical="center"/>
    </xf>
    <xf numFmtId="0" fontId="58" fillId="0" borderId="0" xfId="0" applyFont="1" applyAlignment="1">
      <alignment horizontal="right" vertical="center"/>
    </xf>
    <xf numFmtId="0" fontId="60" fillId="0" borderId="57" xfId="0" applyFont="1" applyBorder="1" applyAlignment="1">
      <alignment horizontal="center" vertical="center"/>
    </xf>
    <xf numFmtId="0" fontId="58" fillId="0" borderId="0" xfId="0" applyFont="1" applyAlignment="1">
      <alignment vertical="center"/>
    </xf>
    <xf numFmtId="4" fontId="59" fillId="0" borderId="57" xfId="0" applyNumberFormat="1" applyFont="1" applyBorder="1" applyAlignment="1">
      <alignment horizontal="right" vertical="center"/>
    </xf>
    <xf numFmtId="0" fontId="58" fillId="0" borderId="0" xfId="0" applyFont="1" applyAlignment="1">
      <alignment horizontal="center" vertical="center" wrapText="1"/>
    </xf>
    <xf numFmtId="172" fontId="60" fillId="0" borderId="57" xfId="0" applyNumberFormat="1" applyFont="1" applyBorder="1" applyAlignment="1">
      <alignment horizontal="center" vertical="center"/>
    </xf>
    <xf numFmtId="0" fontId="60" fillId="0" borderId="58" xfId="0" applyFont="1" applyBorder="1" applyAlignment="1">
      <alignment horizontal="center" vertical="center"/>
    </xf>
    <xf numFmtId="4" fontId="59" fillId="0" borderId="59" xfId="0" applyNumberFormat="1" applyFont="1" applyBorder="1" applyAlignment="1">
      <alignment horizontal="right" vertical="center"/>
    </xf>
    <xf numFmtId="4" fontId="54" fillId="0" borderId="0" xfId="0" applyNumberFormat="1" applyFont="1" applyAlignment="1">
      <alignment vertical="center"/>
    </xf>
    <xf numFmtId="0" fontId="60" fillId="0" borderId="0" xfId="0" applyFont="1" applyAlignment="1">
      <alignment horizontal="left" vertical="center" indent="1"/>
    </xf>
    <xf numFmtId="0" fontId="60" fillId="0" borderId="0" xfId="0" applyFont="1" applyAlignment="1">
      <alignment vertical="center"/>
    </xf>
    <xf numFmtId="0" fontId="60" fillId="0" borderId="60" xfId="0" applyFont="1" applyBorder="1" applyAlignment="1">
      <alignment horizontal="left" vertical="center" indent="1"/>
    </xf>
    <xf numFmtId="0" fontId="60" fillId="0" borderId="60" xfId="0" applyFont="1" applyBorder="1" applyAlignment="1">
      <alignment horizontal="center" vertical="center"/>
    </xf>
    <xf numFmtId="0" fontId="60" fillId="0" borderId="60" xfId="0" applyFont="1" applyBorder="1" applyAlignment="1">
      <alignment vertical="center"/>
    </xf>
    <xf numFmtId="0" fontId="60" fillId="0" borderId="0" xfId="0" applyFont="1" applyAlignment="1">
      <alignment horizontal="center" vertical="center"/>
    </xf>
    <xf numFmtId="4" fontId="60" fillId="0" borderId="0" xfId="0" applyNumberFormat="1" applyFont="1" applyAlignment="1">
      <alignment vertical="center"/>
    </xf>
    <xf numFmtId="0" fontId="54" fillId="0" borderId="60" xfId="0" applyFont="1" applyBorder="1" applyAlignment="1">
      <alignment horizontal="center" vertical="center"/>
    </xf>
    <xf numFmtId="44" fontId="58" fillId="73" borderId="52" xfId="1915" applyFont="1" applyFill="1" applyBorder="1" applyAlignment="1">
      <alignment vertical="center"/>
    </xf>
    <xf numFmtId="44" fontId="58" fillId="73" borderId="53" xfId="1915" applyFont="1" applyFill="1" applyBorder="1" applyAlignment="1">
      <alignment vertical="center"/>
    </xf>
    <xf numFmtId="0" fontId="63" fillId="0" borderId="0" xfId="0" applyFont="1" applyAlignment="1">
      <alignment vertical="center"/>
    </xf>
    <xf numFmtId="4" fontId="54" fillId="0" borderId="0" xfId="0" applyNumberFormat="1" applyFont="1" applyAlignment="1">
      <alignment horizontal="right" vertical="center"/>
    </xf>
    <xf numFmtId="0" fontId="58" fillId="33" borderId="61" xfId="0" applyFont="1" applyFill="1" applyBorder="1" applyAlignment="1">
      <alignment horizontal="center" vertical="center"/>
    </xf>
    <xf numFmtId="0" fontId="54" fillId="33" borderId="61" xfId="0" applyFont="1" applyFill="1" applyBorder="1" applyAlignment="1">
      <alignment horizontal="center" vertical="center"/>
    </xf>
    <xf numFmtId="0" fontId="59" fillId="75" borderId="61" xfId="0" applyFont="1" applyFill="1" applyBorder="1" applyAlignment="1">
      <alignment horizontal="left" vertical="center"/>
    </xf>
    <xf numFmtId="0" fontId="54" fillId="33" borderId="61" xfId="0" applyFont="1" applyFill="1" applyBorder="1" applyAlignment="1">
      <alignment vertical="center"/>
    </xf>
    <xf numFmtId="44" fontId="58" fillId="33" borderId="61" xfId="1915" applyFont="1" applyFill="1" applyBorder="1" applyAlignment="1">
      <alignment vertical="center"/>
    </xf>
    <xf numFmtId="174" fontId="58" fillId="33" borderId="61" xfId="0" applyNumberFormat="1" applyFont="1" applyFill="1" applyBorder="1" applyAlignment="1">
      <alignment horizontal="right" vertical="center"/>
    </xf>
    <xf numFmtId="44" fontId="16" fillId="0" borderId="0" xfId="1915" applyFont="1" applyFill="1" applyAlignment="1">
      <alignment vertical="center"/>
    </xf>
    <xf numFmtId="0" fontId="59" fillId="0" borderId="0" xfId="0" applyFont="1" applyAlignment="1">
      <alignment horizontal="left" vertical="center"/>
    </xf>
    <xf numFmtId="44" fontId="58" fillId="0" borderId="0" xfId="1915" applyFont="1" applyBorder="1" applyAlignment="1">
      <alignment horizontal="right" vertical="center"/>
    </xf>
    <xf numFmtId="4" fontId="0" fillId="0" borderId="0" xfId="0" applyNumberFormat="1" applyAlignment="1">
      <alignment vertical="center"/>
    </xf>
    <xf numFmtId="175" fontId="0" fillId="0" borderId="0" xfId="0" applyNumberFormat="1" applyAlignment="1">
      <alignment vertical="center"/>
    </xf>
    <xf numFmtId="3" fontId="54" fillId="0" borderId="0" xfId="0" applyNumberFormat="1" applyFont="1" applyAlignment="1">
      <alignment vertical="center"/>
    </xf>
    <xf numFmtId="44" fontId="0" fillId="0" borderId="0" xfId="1915" applyFont="1" applyFill="1" applyAlignment="1">
      <alignment vertical="center"/>
    </xf>
    <xf numFmtId="44" fontId="54" fillId="0" borderId="0" xfId="1915" applyFont="1" applyFill="1" applyAlignment="1">
      <alignment vertical="center"/>
    </xf>
    <xf numFmtId="44" fontId="58" fillId="0" borderId="0" xfId="1915" applyFont="1" applyFill="1" applyBorder="1" applyAlignment="1">
      <alignment horizontal="right" vertical="center"/>
    </xf>
    <xf numFmtId="176" fontId="54" fillId="0" borderId="0" xfId="1915" applyNumberFormat="1" applyFont="1" applyFill="1" applyAlignment="1">
      <alignment vertical="center"/>
    </xf>
    <xf numFmtId="9" fontId="54" fillId="0" borderId="0" xfId="0" applyNumberFormat="1" applyFont="1" applyAlignment="1">
      <alignment vertical="center"/>
    </xf>
    <xf numFmtId="44" fontId="0" fillId="0" borderId="0" xfId="0" applyNumberFormat="1" applyAlignment="1">
      <alignment vertical="center"/>
    </xf>
    <xf numFmtId="0" fontId="54" fillId="0" borderId="0" xfId="0" applyFont="1"/>
    <xf numFmtId="0" fontId="58" fillId="0" borderId="0" xfId="0" applyFont="1" applyAlignment="1">
      <alignment horizontal="right"/>
    </xf>
    <xf numFmtId="44" fontId="58" fillId="0" borderId="0" xfId="1915" applyFont="1" applyFill="1" applyAlignment="1">
      <alignment horizontal="right"/>
    </xf>
    <xf numFmtId="44" fontId="16" fillId="0" borderId="0" xfId="0" applyNumberFormat="1" applyFont="1" applyAlignment="1">
      <alignment vertical="center"/>
    </xf>
    <xf numFmtId="44" fontId="54" fillId="0" borderId="0" xfId="1915" applyFont="1" applyAlignment="1">
      <alignment vertical="center"/>
    </xf>
    <xf numFmtId="0" fontId="58" fillId="33" borderId="0" xfId="0" applyFont="1" applyFill="1" applyAlignment="1">
      <alignment horizontal="center" vertical="center"/>
    </xf>
    <xf numFmtId="0" fontId="58" fillId="33" borderId="0" xfId="0" applyFont="1" applyFill="1" applyAlignment="1">
      <alignment vertical="center"/>
    </xf>
    <xf numFmtId="0" fontId="54" fillId="33" borderId="0" xfId="0" applyFont="1" applyFill="1" applyAlignment="1">
      <alignment vertical="center"/>
    </xf>
    <xf numFmtId="1" fontId="54" fillId="33" borderId="0" xfId="0" applyNumberFormat="1" applyFont="1" applyFill="1" applyAlignment="1">
      <alignment vertical="center"/>
    </xf>
    <xf numFmtId="44" fontId="58" fillId="33" borderId="0" xfId="1915" applyFont="1" applyFill="1" applyAlignment="1">
      <alignment vertical="center"/>
    </xf>
    <xf numFmtId="174" fontId="58" fillId="33" borderId="0" xfId="0" applyNumberFormat="1" applyFont="1" applyFill="1" applyAlignment="1">
      <alignment horizontal="right" vertical="center"/>
    </xf>
    <xf numFmtId="0" fontId="61" fillId="0" borderId="0" xfId="0" applyFont="1" applyAlignment="1">
      <alignment horizontal="center" vertical="center"/>
    </xf>
    <xf numFmtId="0" fontId="14" fillId="0" borderId="0" xfId="0" applyFont="1" applyAlignment="1">
      <alignment horizontal="left" vertical="center"/>
    </xf>
    <xf numFmtId="0" fontId="55" fillId="0" borderId="0" xfId="0" applyFont="1" applyAlignment="1">
      <alignment horizontal="left" vertical="center"/>
    </xf>
    <xf numFmtId="0" fontId="65" fillId="0" borderId="0" xfId="0" applyFont="1" applyAlignment="1">
      <alignment horizontal="left" vertical="center"/>
    </xf>
    <xf numFmtId="0" fontId="66" fillId="0" borderId="0" xfId="0" applyFont="1" applyAlignment="1">
      <alignment horizontal="left" vertical="center"/>
    </xf>
    <xf numFmtId="0" fontId="64" fillId="0" borderId="0" xfId="0" applyFont="1" applyAlignment="1">
      <alignment horizontal="left" vertical="center"/>
    </xf>
    <xf numFmtId="0" fontId="54" fillId="0" borderId="62" xfId="0" applyFont="1" applyBorder="1" applyAlignment="1">
      <alignment horizontal="center" vertical="center"/>
    </xf>
    <xf numFmtId="0" fontId="60" fillId="0" borderId="62" xfId="0" applyFont="1" applyBorder="1" applyAlignment="1">
      <alignment horizontal="left" vertical="center" indent="1"/>
    </xf>
    <xf numFmtId="0" fontId="60" fillId="0" borderId="62" xfId="0" applyFont="1" applyBorder="1" applyAlignment="1">
      <alignment vertical="center"/>
    </xf>
    <xf numFmtId="0" fontId="67" fillId="0" borderId="0" xfId="0" applyFont="1" applyAlignment="1">
      <alignment horizontal="center" vertical="center"/>
    </xf>
    <xf numFmtId="0" fontId="68" fillId="0" borderId="0" xfId="0" applyFont="1" applyAlignment="1">
      <alignment horizontal="left" vertical="center"/>
    </xf>
    <xf numFmtId="0" fontId="68" fillId="0" borderId="0" xfId="0" applyFont="1" applyAlignment="1">
      <alignment horizontal="center" vertical="center"/>
    </xf>
    <xf numFmtId="0" fontId="68" fillId="0" borderId="0" xfId="0" applyFont="1" applyAlignment="1">
      <alignment vertical="center"/>
    </xf>
    <xf numFmtId="0" fontId="54" fillId="0" borderId="0" xfId="0" applyFont="1" applyAlignment="1">
      <alignment horizontal="left" vertical="center"/>
    </xf>
    <xf numFmtId="4" fontId="54" fillId="0" borderId="0" xfId="0" applyNumberFormat="1" applyFont="1" applyAlignment="1">
      <alignment horizontal="center" vertical="center"/>
    </xf>
    <xf numFmtId="3" fontId="54" fillId="0" borderId="0" xfId="0" applyNumberFormat="1" applyFont="1" applyAlignment="1">
      <alignment horizontal="center" vertical="center"/>
    </xf>
    <xf numFmtId="175" fontId="54" fillId="74" borderId="0" xfId="0" applyNumberFormat="1" applyFont="1" applyFill="1" applyAlignment="1">
      <alignment vertical="center"/>
    </xf>
    <xf numFmtId="175" fontId="0" fillId="0" borderId="11" xfId="0" applyNumberFormat="1" applyBorder="1" applyAlignment="1">
      <alignment horizontal="center" vertical="center"/>
    </xf>
    <xf numFmtId="4" fontId="58" fillId="0" borderId="0" xfId="0" applyNumberFormat="1" applyFont="1" applyAlignment="1">
      <alignment horizontal="center" vertical="center"/>
    </xf>
    <xf numFmtId="1" fontId="54" fillId="0" borderId="0" xfId="0" applyNumberFormat="1" applyFont="1" applyAlignment="1">
      <alignment vertical="center"/>
    </xf>
    <xf numFmtId="1" fontId="58" fillId="0" borderId="0" xfId="0" applyNumberFormat="1" applyFont="1" applyAlignment="1">
      <alignment horizontal="right" vertical="center"/>
    </xf>
    <xf numFmtId="4" fontId="69" fillId="0" borderId="0" xfId="0" applyNumberFormat="1" applyFont="1" applyAlignment="1">
      <alignment vertical="center"/>
    </xf>
    <xf numFmtId="44" fontId="69" fillId="0" borderId="0" xfId="1915" applyFont="1" applyAlignment="1">
      <alignment horizontal="right" vertical="center"/>
    </xf>
    <xf numFmtId="0" fontId="70" fillId="0" borderId="0" xfId="0" applyFont="1" applyAlignment="1">
      <alignment vertical="center"/>
    </xf>
    <xf numFmtId="0" fontId="71" fillId="0" borderId="0" xfId="0" applyFont="1" applyAlignment="1">
      <alignment vertical="center"/>
    </xf>
    <xf numFmtId="4" fontId="70" fillId="0" borderId="11" xfId="0" applyNumberFormat="1" applyFont="1" applyBorder="1" applyAlignment="1">
      <alignment vertical="center"/>
    </xf>
    <xf numFmtId="4" fontId="71" fillId="0" borderId="11" xfId="0" applyNumberFormat="1" applyFont="1" applyBorder="1" applyAlignment="1">
      <alignment horizontal="center" vertical="center"/>
    </xf>
    <xf numFmtId="4" fontId="72" fillId="76" borderId="11" xfId="0" applyNumberFormat="1" applyFont="1" applyFill="1" applyBorder="1" applyAlignment="1">
      <alignment vertical="center"/>
    </xf>
    <xf numFmtId="4" fontId="73" fillId="76" borderId="11" xfId="0" applyNumberFormat="1" applyFont="1" applyFill="1" applyBorder="1" applyAlignment="1">
      <alignment horizontal="center" vertical="center"/>
    </xf>
    <xf numFmtId="173" fontId="71" fillId="0" borderId="11" xfId="0" applyNumberFormat="1" applyFont="1" applyBorder="1" applyAlignment="1">
      <alignment horizontal="center" vertical="center"/>
    </xf>
    <xf numFmtId="0" fontId="71" fillId="0" borderId="0" xfId="0" applyFont="1" applyAlignment="1">
      <alignment horizontal="center" vertical="center"/>
    </xf>
    <xf numFmtId="9" fontId="71" fillId="0" borderId="11" xfId="0" applyNumberFormat="1" applyFont="1" applyBorder="1" applyAlignment="1">
      <alignment horizontal="center" vertical="center"/>
    </xf>
    <xf numFmtId="0" fontId="74" fillId="0" borderId="0" xfId="0" applyFont="1" applyAlignment="1">
      <alignment horizontal="center" vertical="center"/>
    </xf>
    <xf numFmtId="4" fontId="74" fillId="0" borderId="0" xfId="0" applyNumberFormat="1" applyFont="1" applyAlignment="1">
      <alignment horizontal="center" vertical="center"/>
    </xf>
    <xf numFmtId="175" fontId="74" fillId="0" borderId="0" xfId="0" applyNumberFormat="1" applyFont="1" applyAlignment="1">
      <alignment horizontal="center" vertical="center"/>
    </xf>
    <xf numFmtId="3" fontId="76" fillId="0" borderId="0" xfId="0" applyNumberFormat="1" applyFont="1" applyAlignment="1">
      <alignment vertical="center"/>
    </xf>
    <xf numFmtId="9" fontId="0" fillId="0" borderId="0" xfId="0" applyNumberFormat="1" applyAlignment="1">
      <alignment vertical="center"/>
    </xf>
    <xf numFmtId="9" fontId="54" fillId="0" borderId="0" xfId="1913" applyFont="1" applyAlignment="1">
      <alignment horizontal="center" vertical="center"/>
    </xf>
    <xf numFmtId="4" fontId="1" fillId="0" borderId="0" xfId="1917" applyNumberFormat="1" applyFont="1" applyFill="1" applyAlignment="1" applyProtection="1">
      <alignment horizontal="center"/>
    </xf>
    <xf numFmtId="4" fontId="1" fillId="0" borderId="0" xfId="1918" applyNumberFormat="1" applyFont="1" applyFill="1" applyAlignment="1" applyProtection="1">
      <alignment horizontal="center"/>
    </xf>
    <xf numFmtId="4" fontId="1" fillId="0" borderId="0" xfId="1917" applyNumberFormat="1" applyFont="1" applyFill="1" applyProtection="1">
      <protection locked="0"/>
    </xf>
    <xf numFmtId="0" fontId="78" fillId="0" borderId="0" xfId="61" applyFont="1"/>
    <xf numFmtId="0" fontId="79" fillId="0" borderId="0" xfId="61" applyFont="1" applyAlignment="1">
      <alignment horizontal="center" vertical="center"/>
    </xf>
    <xf numFmtId="0" fontId="77" fillId="0" borderId="0" xfId="0" applyFont="1"/>
    <xf numFmtId="0" fontId="78" fillId="0" borderId="0" xfId="61" applyFont="1" applyAlignment="1">
      <alignment horizontal="center"/>
    </xf>
    <xf numFmtId="0" fontId="81" fillId="0" borderId="54" xfId="61" applyFont="1" applyBorder="1" applyAlignment="1" applyProtection="1">
      <alignment horizontal="right"/>
      <protection locked="0"/>
    </xf>
    <xf numFmtId="10" fontId="81" fillId="0" borderId="55" xfId="59" applyNumberFormat="1" applyFont="1" applyFill="1" applyBorder="1" applyAlignment="1" applyProtection="1">
      <alignment horizontal="right"/>
      <protection locked="0"/>
    </xf>
    <xf numFmtId="40" fontId="81" fillId="0" borderId="55" xfId="61" applyNumberFormat="1" applyFont="1" applyBorder="1" applyAlignment="1" applyProtection="1">
      <alignment horizontal="right"/>
      <protection locked="0"/>
    </xf>
    <xf numFmtId="40" fontId="81" fillId="0" borderId="67" xfId="61" applyNumberFormat="1" applyFont="1" applyBorder="1" applyAlignment="1" applyProtection="1">
      <alignment horizontal="right"/>
      <protection locked="0"/>
    </xf>
    <xf numFmtId="178" fontId="78" fillId="0" borderId="0" xfId="61" applyNumberFormat="1" applyFont="1"/>
    <xf numFmtId="9" fontId="1" fillId="0" borderId="0" xfId="59" applyFont="1" applyFill="1" applyBorder="1" applyAlignment="1" applyProtection="1">
      <alignment horizontal="center"/>
    </xf>
    <xf numFmtId="0" fontId="82" fillId="0" borderId="68" xfId="61" applyFont="1" applyBorder="1" applyAlignment="1">
      <alignment horizontal="center" vertical="center" wrapText="1"/>
    </xf>
    <xf numFmtId="0" fontId="82" fillId="0" borderId="69" xfId="61" applyFont="1" applyBorder="1" applyAlignment="1">
      <alignment horizontal="center" vertical="center" wrapText="1"/>
    </xf>
    <xf numFmtId="179" fontId="78" fillId="0" borderId="0" xfId="61" applyNumberFormat="1" applyFont="1"/>
    <xf numFmtId="4" fontId="78" fillId="0" borderId="0" xfId="61" applyNumberFormat="1" applyFont="1" applyAlignment="1">
      <alignment horizontal="center" vertical="center" wrapText="1"/>
    </xf>
    <xf numFmtId="4" fontId="78" fillId="0" borderId="0" xfId="1917" applyNumberFormat="1" applyFont="1" applyFill="1" applyBorder="1" applyAlignment="1" applyProtection="1">
      <alignment vertical="center" wrapText="1"/>
    </xf>
    <xf numFmtId="4" fontId="78" fillId="0" borderId="0" xfId="1917" applyNumberFormat="1" applyFont="1" applyFill="1" applyBorder="1" applyAlignment="1" applyProtection="1">
      <alignment horizontal="center" vertical="center" wrapText="1"/>
    </xf>
    <xf numFmtId="4" fontId="83" fillId="0" borderId="0" xfId="61" applyNumberFormat="1" applyFont="1" applyAlignment="1">
      <alignment horizontal="center" vertical="center" wrapText="1"/>
    </xf>
    <xf numFmtId="179" fontId="78" fillId="0" borderId="0" xfId="61" applyNumberFormat="1" applyFont="1" applyAlignment="1">
      <alignment horizontal="right"/>
    </xf>
    <xf numFmtId="4" fontId="78" fillId="0" borderId="0" xfId="61" applyNumberFormat="1" applyFont="1"/>
    <xf numFmtId="0" fontId="84" fillId="0" borderId="54" xfId="61" applyFont="1" applyBorder="1" applyAlignment="1">
      <alignment horizontal="center" vertical="center" wrapText="1"/>
    </xf>
    <xf numFmtId="0" fontId="84" fillId="0" borderId="55" xfId="61" applyFont="1" applyBorder="1" applyAlignment="1">
      <alignment horizontal="center" vertical="center" wrapText="1"/>
    </xf>
    <xf numFmtId="0" fontId="84" fillId="0" borderId="67" xfId="61" applyFont="1" applyBorder="1" applyAlignment="1">
      <alignment horizontal="center" vertical="center" wrapText="1"/>
    </xf>
    <xf numFmtId="0" fontId="75" fillId="0" borderId="0" xfId="0" applyFont="1" applyAlignment="1">
      <alignment vertical="center"/>
    </xf>
    <xf numFmtId="0" fontId="75" fillId="0" borderId="24" xfId="0" applyFont="1" applyBorder="1" applyAlignment="1">
      <alignment horizontal="center" vertical="center"/>
    </xf>
    <xf numFmtId="0" fontId="72" fillId="72" borderId="50" xfId="0" applyFont="1" applyFill="1" applyBorder="1" applyAlignment="1">
      <alignment horizontal="left" vertical="center"/>
    </xf>
    <xf numFmtId="0" fontId="72" fillId="72" borderId="64" xfId="0" applyFont="1" applyFill="1" applyBorder="1" applyAlignment="1">
      <alignment horizontal="left" vertical="center"/>
    </xf>
    <xf numFmtId="4" fontId="72" fillId="72" borderId="11" xfId="0" applyNumberFormat="1" applyFont="1" applyFill="1" applyBorder="1" applyAlignment="1">
      <alignment vertical="center"/>
    </xf>
    <xf numFmtId="4" fontId="73" fillId="72" borderId="11" xfId="0" applyNumberFormat="1" applyFont="1" applyFill="1" applyBorder="1" applyAlignment="1">
      <alignment horizontal="center" vertical="center"/>
    </xf>
    <xf numFmtId="4" fontId="72" fillId="72" borderId="24" xfId="0" applyNumberFormat="1" applyFont="1" applyFill="1" applyBorder="1" applyAlignment="1">
      <alignment vertical="center"/>
    </xf>
    <xf numFmtId="4" fontId="73" fillId="72" borderId="24" xfId="0" applyNumberFormat="1" applyFont="1" applyFill="1" applyBorder="1" applyAlignment="1">
      <alignment horizontal="center" vertical="center"/>
    </xf>
    <xf numFmtId="4" fontId="70" fillId="0" borderId="24" xfId="0" applyNumberFormat="1" applyFont="1" applyBorder="1" applyAlignment="1">
      <alignment vertical="center"/>
    </xf>
    <xf numFmtId="4" fontId="71" fillId="77" borderId="24" xfId="0" applyNumberFormat="1" applyFont="1" applyFill="1" applyBorder="1" applyAlignment="1">
      <alignment horizontal="center" vertical="center"/>
    </xf>
    <xf numFmtId="4" fontId="71" fillId="0" borderId="24" xfId="0" applyNumberFormat="1" applyFont="1" applyBorder="1" applyAlignment="1">
      <alignment horizontal="center" vertical="center"/>
    </xf>
    <xf numFmtId="4" fontId="72" fillId="72" borderId="54" xfId="0" applyNumberFormat="1" applyFont="1" applyFill="1" applyBorder="1" applyAlignment="1">
      <alignment vertical="center"/>
    </xf>
    <xf numFmtId="4" fontId="73" fillId="72" borderId="55" xfId="0" applyNumberFormat="1" applyFont="1" applyFill="1" applyBorder="1" applyAlignment="1">
      <alignment horizontal="center" vertical="center"/>
    </xf>
    <xf numFmtId="0" fontId="58" fillId="0" borderId="0" xfId="0" applyFont="1" applyAlignment="1">
      <alignment horizontal="left" vertical="center"/>
    </xf>
    <xf numFmtId="4" fontId="60" fillId="64" borderId="58" xfId="0" applyNumberFormat="1" applyFont="1" applyFill="1" applyBorder="1" applyAlignment="1">
      <alignment vertical="center"/>
    </xf>
    <xf numFmtId="4" fontId="60" fillId="64" borderId="57" xfId="0" applyNumberFormat="1" applyFont="1" applyFill="1" applyBorder="1" applyAlignment="1">
      <alignment vertical="center"/>
    </xf>
    <xf numFmtId="4" fontId="54" fillId="64" borderId="0" xfId="0" applyNumberFormat="1" applyFont="1" applyFill="1" applyAlignment="1">
      <alignment vertical="center"/>
    </xf>
    <xf numFmtId="4" fontId="76" fillId="64" borderId="57" xfId="0" applyNumberFormat="1" applyFont="1" applyFill="1" applyBorder="1" applyAlignment="1">
      <alignment vertical="center"/>
    </xf>
    <xf numFmtId="4" fontId="76" fillId="64" borderId="58" xfId="0" applyNumberFormat="1" applyFont="1" applyFill="1" applyBorder="1" applyAlignment="1">
      <alignment vertical="center"/>
    </xf>
    <xf numFmtId="4" fontId="54" fillId="64" borderId="58" xfId="0" applyNumberFormat="1" applyFont="1" applyFill="1" applyBorder="1" applyAlignment="1">
      <alignment vertical="center"/>
    </xf>
    <xf numFmtId="173" fontId="0" fillId="64" borderId="11" xfId="0" applyNumberFormat="1" applyFill="1" applyBorder="1" applyAlignment="1">
      <alignment horizontal="center" vertical="center"/>
    </xf>
    <xf numFmtId="0" fontId="54" fillId="64" borderId="0" xfId="0" applyFont="1" applyFill="1" applyAlignment="1">
      <alignment horizontal="center" vertical="center"/>
    </xf>
    <xf numFmtId="3" fontId="54" fillId="64" borderId="0" xfId="0" applyNumberFormat="1" applyFont="1" applyFill="1" applyAlignment="1">
      <alignment horizontal="center" vertical="center"/>
    </xf>
    <xf numFmtId="1" fontId="54" fillId="64" borderId="0" xfId="0" applyNumberFormat="1" applyFont="1" applyFill="1" applyAlignment="1">
      <alignment horizontal="center" vertical="center"/>
    </xf>
    <xf numFmtId="175" fontId="54" fillId="64" borderId="0" xfId="0" applyNumberFormat="1" applyFont="1" applyFill="1" applyAlignment="1">
      <alignment vertical="center"/>
    </xf>
    <xf numFmtId="3" fontId="54" fillId="64" borderId="0" xfId="0" applyNumberFormat="1" applyFont="1" applyFill="1" applyAlignment="1">
      <alignment vertical="center"/>
    </xf>
    <xf numFmtId="4" fontId="60" fillId="64" borderId="63" xfId="0" applyNumberFormat="1" applyFont="1" applyFill="1" applyBorder="1" applyAlignment="1">
      <alignment vertical="center"/>
    </xf>
    <xf numFmtId="4" fontId="60" fillId="64" borderId="62" xfId="0" applyNumberFormat="1" applyFont="1" applyFill="1" applyBorder="1" applyAlignment="1">
      <alignment vertical="center"/>
    </xf>
    <xf numFmtId="4" fontId="54" fillId="64" borderId="0" xfId="0" applyNumberFormat="1" applyFont="1" applyFill="1" applyAlignment="1">
      <alignment horizontal="center" vertical="center"/>
    </xf>
    <xf numFmtId="0" fontId="85" fillId="0" borderId="0" xfId="0" applyFont="1" applyAlignment="1">
      <alignment vertical="center"/>
    </xf>
    <xf numFmtId="0" fontId="0" fillId="0" borderId="0" xfId="0" applyAlignment="1">
      <alignment vertical="center" wrapText="1"/>
    </xf>
    <xf numFmtId="0" fontId="0" fillId="59" borderId="0" xfId="0" applyFill="1" applyAlignment="1">
      <alignment vertical="center" wrapText="1"/>
    </xf>
    <xf numFmtId="175" fontId="54" fillId="0" borderId="0" xfId="0" applyNumberFormat="1" applyFont="1" applyAlignment="1">
      <alignment vertical="center"/>
    </xf>
    <xf numFmtId="4" fontId="60" fillId="0" borderId="60" xfId="0" applyNumberFormat="1" applyFont="1" applyBorder="1" applyAlignment="1">
      <alignment vertical="center"/>
    </xf>
    <xf numFmtId="173" fontId="0" fillId="0" borderId="11" xfId="0" applyNumberFormat="1" applyBorder="1" applyAlignment="1">
      <alignment horizontal="center" vertical="center"/>
    </xf>
    <xf numFmtId="10" fontId="54" fillId="0" borderId="0" xfId="0" applyNumberFormat="1" applyFont="1" applyAlignment="1">
      <alignment vertical="center"/>
    </xf>
    <xf numFmtId="0" fontId="86" fillId="0" borderId="0" xfId="0" applyFont="1" applyAlignment="1">
      <alignment vertical="center"/>
    </xf>
    <xf numFmtId="0" fontId="54" fillId="0" borderId="11" xfId="0" applyFont="1" applyBorder="1" applyAlignment="1">
      <alignment vertical="center"/>
    </xf>
    <xf numFmtId="0" fontId="54" fillId="64" borderId="11" xfId="0" applyFont="1" applyFill="1" applyBorder="1" applyAlignment="1">
      <alignment vertical="center"/>
    </xf>
    <xf numFmtId="0" fontId="58" fillId="0" borderId="11" xfId="0" applyFont="1" applyBorder="1" applyAlignment="1">
      <alignment horizontal="center" vertical="center"/>
    </xf>
    <xf numFmtId="4" fontId="60" fillId="0" borderId="58" xfId="0" applyNumberFormat="1" applyFont="1" applyBorder="1" applyAlignment="1">
      <alignment vertical="center"/>
    </xf>
    <xf numFmtId="10" fontId="54" fillId="64" borderId="0" xfId="1913" applyNumberFormat="1" applyFont="1" applyFill="1" applyAlignment="1">
      <alignment vertical="center"/>
    </xf>
    <xf numFmtId="0" fontId="87" fillId="0" borderId="0" xfId="61" applyFont="1"/>
    <xf numFmtId="0" fontId="50" fillId="0" borderId="0" xfId="0" applyFont="1" applyAlignment="1">
      <alignment horizontal="left" vertical="center" wrapText="1"/>
    </xf>
    <xf numFmtId="0" fontId="16" fillId="33" borderId="13" xfId="0" applyFont="1" applyFill="1" applyBorder="1" applyAlignment="1">
      <alignment horizontal="center" vertical="center"/>
    </xf>
    <xf numFmtId="0" fontId="16" fillId="33" borderId="14" xfId="0" applyFont="1" applyFill="1" applyBorder="1" applyAlignment="1">
      <alignment horizontal="center" vertical="center"/>
    </xf>
    <xf numFmtId="0" fontId="16" fillId="33" borderId="11" xfId="0" applyFont="1" applyFill="1" applyBorder="1" applyAlignment="1">
      <alignment horizontal="center" vertical="center"/>
    </xf>
    <xf numFmtId="0" fontId="16" fillId="33" borderId="24" xfId="0" applyFont="1" applyFill="1" applyBorder="1" applyAlignment="1">
      <alignment horizontal="center" vertical="center"/>
    </xf>
    <xf numFmtId="0" fontId="16" fillId="33" borderId="10" xfId="0" applyFont="1" applyFill="1" applyBorder="1" applyAlignment="1">
      <alignment horizontal="center" vertical="center"/>
    </xf>
    <xf numFmtId="0" fontId="16" fillId="33" borderId="28" xfId="0" applyFont="1" applyFill="1" applyBorder="1" applyAlignment="1">
      <alignment horizontal="center" vertical="center"/>
    </xf>
    <xf numFmtId="0" fontId="16" fillId="33" borderId="26" xfId="0" applyFont="1" applyFill="1" applyBorder="1" applyAlignment="1">
      <alignment horizontal="center" vertical="center"/>
    </xf>
    <xf numFmtId="0" fontId="16" fillId="33" borderId="27" xfId="0" applyFont="1" applyFill="1" applyBorder="1" applyAlignment="1">
      <alignment horizontal="center" vertical="center"/>
    </xf>
    <xf numFmtId="0" fontId="0" fillId="0" borderId="11" xfId="0" applyBorder="1" applyAlignment="1">
      <alignment horizontal="center"/>
    </xf>
    <xf numFmtId="0" fontId="80" fillId="0" borderId="51" xfId="61" applyFont="1" applyBorder="1" applyAlignment="1">
      <alignment horizontal="center"/>
    </xf>
    <xf numFmtId="0" fontId="80" fillId="0" borderId="52" xfId="61" applyFont="1" applyBorder="1" applyAlignment="1">
      <alignment horizontal="center"/>
    </xf>
    <xf numFmtId="0" fontId="80" fillId="0" borderId="53" xfId="61" applyFont="1" applyBorder="1" applyAlignment="1">
      <alignment horizontal="center"/>
    </xf>
    <xf numFmtId="0" fontId="84" fillId="0" borderId="65" xfId="61" applyFont="1" applyBorder="1" applyAlignment="1">
      <alignment horizontal="center" vertical="center" wrapText="1"/>
    </xf>
    <xf numFmtId="0" fontId="84" fillId="0" borderId="52" xfId="61" applyFont="1" applyBorder="1" applyAlignment="1">
      <alignment horizontal="center" vertical="center" wrapText="1"/>
    </xf>
    <xf numFmtId="0" fontId="84" fillId="0" borderId="66" xfId="61" applyFont="1" applyBorder="1" applyAlignment="1">
      <alignment horizontal="center" vertical="center" wrapText="1"/>
    </xf>
    <xf numFmtId="178" fontId="81" fillId="0" borderId="65" xfId="1917" applyNumberFormat="1" applyFont="1" applyFill="1" applyBorder="1" applyAlignment="1" applyProtection="1">
      <alignment horizontal="center"/>
      <protection locked="0"/>
    </xf>
    <xf numFmtId="178" fontId="81" fillId="0" borderId="52" xfId="1917" applyNumberFormat="1" applyFont="1" applyFill="1" applyBorder="1" applyAlignment="1" applyProtection="1">
      <alignment horizontal="center"/>
      <protection locked="0"/>
    </xf>
    <xf numFmtId="178" fontId="81" fillId="0" borderId="66" xfId="1917" applyNumberFormat="1" applyFont="1" applyFill="1" applyBorder="1" applyAlignment="1" applyProtection="1">
      <alignment horizontal="center"/>
      <protection locked="0"/>
    </xf>
  </cellXfs>
  <cellStyles count="1919">
    <cellStyle name="20% - Énfasis1" xfId="19" builtinId="30" customBuiltin="1"/>
    <cellStyle name="20% - Énfasis1 10 2" xfId="62" xr:uid="{CA8ABA83-F44C-47AC-958E-DDDBBB6F14C3}"/>
    <cellStyle name="20% - Énfasis1 10 2 2" xfId="622" xr:uid="{F4B451F7-A6A2-46DB-ABB7-F0222F0B1DDB}"/>
    <cellStyle name="20% - Énfasis1 11 2" xfId="63" xr:uid="{18A392B1-921C-4255-94AD-017EE237347C}"/>
    <cellStyle name="20% - Énfasis1 11 2 2" xfId="623" xr:uid="{A7FEE980-4107-4499-8CB5-7F0576E06519}"/>
    <cellStyle name="20% - Énfasis1 12 2" xfId="64" xr:uid="{136A571A-26AA-40C5-B5DE-8BA41903CCB1}"/>
    <cellStyle name="20% - Énfasis1 12 2 2" xfId="624" xr:uid="{A53CE354-F4FC-4F0D-8398-7CDEE1E45977}"/>
    <cellStyle name="20% - Énfasis1 13" xfId="65" xr:uid="{E0EAFB6B-0CE7-4F65-8953-421A43B7CCA2}"/>
    <cellStyle name="20% - Énfasis1 13 2" xfId="625" xr:uid="{2D8091A0-B34B-488A-A3AB-EDA1F25C1787}"/>
    <cellStyle name="20% - Énfasis1 14" xfId="66" xr:uid="{FD5A47B6-F34D-4677-AFA9-E46B1EF67242}"/>
    <cellStyle name="20% - Énfasis1 14 2" xfId="626" xr:uid="{22D76C73-70E4-49D1-B8CE-9896734FBA3F}"/>
    <cellStyle name="20% - Énfasis1 2 2" xfId="67" xr:uid="{2C18FDB4-3B88-4531-AE73-5E99A0228C7B}"/>
    <cellStyle name="20% - Énfasis1 2 2 2" xfId="627" xr:uid="{7D3CCC16-F591-4E33-8A4F-0405BA19A1E4}"/>
    <cellStyle name="20% - Énfasis1 3 2" xfId="68" xr:uid="{A447197C-29CB-4DD7-83AC-3E8AA806BC84}"/>
    <cellStyle name="20% - Énfasis1 3 2 2" xfId="628" xr:uid="{80C963BD-9EB1-427D-880B-59D5FF9B2DFB}"/>
    <cellStyle name="20% - Énfasis1 4 2" xfId="69" xr:uid="{3BD54982-F51C-4BE4-B228-928B05A4B115}"/>
    <cellStyle name="20% - Énfasis1 4 2 2" xfId="629" xr:uid="{C8C0DFD3-B8B5-40D8-A337-85559606A58E}"/>
    <cellStyle name="20% - Énfasis1 5 2" xfId="70" xr:uid="{A7E8C000-13CD-40A8-A402-844D22DD477D}"/>
    <cellStyle name="20% - Énfasis1 5 2 2" xfId="630" xr:uid="{697DAB8D-841F-4502-8A33-CA1FBC0398FE}"/>
    <cellStyle name="20% - Énfasis1 6 2" xfId="71" xr:uid="{9593CB2E-420A-4793-BD44-02DA149DAF45}"/>
    <cellStyle name="20% - Énfasis1 6 2 2" xfId="631" xr:uid="{8C35896E-9D12-454F-B184-045C07C389F6}"/>
    <cellStyle name="20% - Énfasis1 7 2" xfId="72" xr:uid="{92388832-8ABD-4A4E-9A7D-4486F098450D}"/>
    <cellStyle name="20% - Énfasis1 7 2 2" xfId="632" xr:uid="{6FC77EC4-C05A-47A1-8817-AFE989C8069E}"/>
    <cellStyle name="20% - Énfasis1 8 2" xfId="73" xr:uid="{A4B09990-A854-437E-B153-00174F2C26BD}"/>
    <cellStyle name="20% - Énfasis1 8 2 2" xfId="633" xr:uid="{D89ACABC-CC57-43A1-A753-4F40CB4469DA}"/>
    <cellStyle name="20% - Énfasis1 9 2" xfId="74" xr:uid="{333AFE60-6FE5-473E-8A1C-4DDEE2A8B733}"/>
    <cellStyle name="20% - Énfasis1 9 2 2" xfId="634" xr:uid="{9DFFA950-DD91-4A01-99BA-79C834219CA7}"/>
    <cellStyle name="20% - Énfasis2" xfId="23" builtinId="34" customBuiltin="1"/>
    <cellStyle name="20% - Énfasis2 10 2" xfId="75" xr:uid="{6DC42895-302D-4AE7-8470-82426107BCE3}"/>
    <cellStyle name="20% - Énfasis2 10 2 2" xfId="635" xr:uid="{E8727B59-E36B-4274-8434-BE605C4B283F}"/>
    <cellStyle name="20% - Énfasis2 11 2" xfId="76" xr:uid="{EF8F5C58-7029-4576-AC7C-BB060ACC601A}"/>
    <cellStyle name="20% - Énfasis2 11 2 2" xfId="636" xr:uid="{F7527D1D-F90C-4EAE-BB73-4AB648560A7A}"/>
    <cellStyle name="20% - Énfasis2 12 2" xfId="77" xr:uid="{9737594B-95BB-4BE4-A3C6-B0BB14754132}"/>
    <cellStyle name="20% - Énfasis2 12 2 2" xfId="637" xr:uid="{F8BA2F09-4CAC-47F5-8303-72F9FE89A075}"/>
    <cellStyle name="20% - Énfasis2 13" xfId="78" xr:uid="{0BEC8AC3-3206-4A36-9E3B-2A48AF86393E}"/>
    <cellStyle name="20% - Énfasis2 13 2" xfId="638" xr:uid="{C1778458-26FB-4851-80CC-0E91709E8656}"/>
    <cellStyle name="20% - Énfasis2 14" xfId="79" xr:uid="{6AC7050C-E536-49B0-BE01-9D661221C84E}"/>
    <cellStyle name="20% - Énfasis2 14 2" xfId="639" xr:uid="{EAF97398-90A4-4E0B-9CA1-B10D7F7FD6A4}"/>
    <cellStyle name="20% - Énfasis2 2 2" xfId="80" xr:uid="{4CA41422-ADD1-4AA8-B267-1639B1E1AB2C}"/>
    <cellStyle name="20% - Énfasis2 2 2 2" xfId="640" xr:uid="{B7F496CE-980A-49CB-A0ED-960753D6D1E2}"/>
    <cellStyle name="20% - Énfasis2 3 2" xfId="81" xr:uid="{AAE82655-50AB-4E0A-BCF6-342A674A6CF6}"/>
    <cellStyle name="20% - Énfasis2 3 2 2" xfId="641" xr:uid="{6D1D0350-AC43-4259-A21B-ED9C89FDD038}"/>
    <cellStyle name="20% - Énfasis2 4 2" xfId="82" xr:uid="{A3B24CE7-CA19-4AD7-A0D1-78917E5C220F}"/>
    <cellStyle name="20% - Énfasis2 4 2 2" xfId="642" xr:uid="{7B6FAC8B-0005-40C7-9C9F-00185587154F}"/>
    <cellStyle name="20% - Énfasis2 5 2" xfId="83" xr:uid="{1E90F7A7-4E65-4016-9574-3D134C7D4390}"/>
    <cellStyle name="20% - Énfasis2 5 2 2" xfId="643" xr:uid="{9A1769F9-E716-44A7-8BF6-2C1268E6DB16}"/>
    <cellStyle name="20% - Énfasis2 6 2" xfId="84" xr:uid="{B3511587-BDF3-4B4F-B3DC-B16B82EF3981}"/>
    <cellStyle name="20% - Énfasis2 6 2 2" xfId="644" xr:uid="{1A364A4D-6950-47D1-944F-CB9B7D027BF4}"/>
    <cellStyle name="20% - Énfasis2 7 2" xfId="85" xr:uid="{EB9FFB2C-9DEF-4670-8239-B132485FE6FF}"/>
    <cellStyle name="20% - Énfasis2 7 2 2" xfId="645" xr:uid="{1E7F892A-D1EC-446E-A5EF-1C8344618B95}"/>
    <cellStyle name="20% - Énfasis2 8 2" xfId="86" xr:uid="{93BB391A-EAC1-4803-A11A-44AB418C12F2}"/>
    <cellStyle name="20% - Énfasis2 8 2 2" xfId="646" xr:uid="{9534F81B-7C48-4FE5-854C-A4CB8EE8B176}"/>
    <cellStyle name="20% - Énfasis2 9 2" xfId="87" xr:uid="{C967B118-E43E-41F3-BB59-2555317D7DF3}"/>
    <cellStyle name="20% - Énfasis2 9 2 2" xfId="647" xr:uid="{5EB81687-0DC4-4CB6-A0BC-04278817316D}"/>
    <cellStyle name="20% - Énfasis3" xfId="27" builtinId="38" customBuiltin="1"/>
    <cellStyle name="20% - Énfasis3 10 2" xfId="88" xr:uid="{81BAB0DF-6A22-4569-BC86-A178FAE72008}"/>
    <cellStyle name="20% - Énfasis3 10 2 2" xfId="648" xr:uid="{EA1ADEE3-F88A-4EBF-90F6-F4C6ECF9D12D}"/>
    <cellStyle name="20% - Énfasis3 11 2" xfId="89" xr:uid="{74348C08-3552-4003-95C7-EA3E039CCE54}"/>
    <cellStyle name="20% - Énfasis3 11 2 2" xfId="649" xr:uid="{60D03024-E71B-4569-A08A-C120A17DF197}"/>
    <cellStyle name="20% - Énfasis3 12 2" xfId="90" xr:uid="{419B02FA-6731-4975-9A4E-0A2F4D4EA754}"/>
    <cellStyle name="20% - Énfasis3 12 2 2" xfId="650" xr:uid="{98852EED-DD1D-41FF-9EA7-8786308DB9FB}"/>
    <cellStyle name="20% - Énfasis3 13" xfId="91" xr:uid="{D887CAF7-6C91-4D25-B931-12A389700C27}"/>
    <cellStyle name="20% - Énfasis3 13 2" xfId="651" xr:uid="{B88D09C2-0474-49AF-A7C4-189B5E2D087C}"/>
    <cellStyle name="20% - Énfasis3 14" xfId="92" xr:uid="{DE9F53B4-BD1E-402F-AA8E-3F3584F68913}"/>
    <cellStyle name="20% - Énfasis3 14 2" xfId="652" xr:uid="{126EF012-2B95-439F-99DC-8695719790F2}"/>
    <cellStyle name="20% - Énfasis3 2 2" xfId="93" xr:uid="{1B1AFD6D-C3C0-463F-B94B-3EFA9F34EFFE}"/>
    <cellStyle name="20% - Énfasis3 2 2 2" xfId="653" xr:uid="{991AF3A0-13EF-4F9F-9122-B4DC25593C59}"/>
    <cellStyle name="20% - Énfasis3 3 2" xfId="94" xr:uid="{FE71ECED-6783-4C91-BFB8-8CF8EB25159E}"/>
    <cellStyle name="20% - Énfasis3 3 2 2" xfId="654" xr:uid="{B86B7F18-9426-4E2E-B088-428861629544}"/>
    <cellStyle name="20% - Énfasis3 4 2" xfId="95" xr:uid="{9126C012-858A-4B29-AA45-5EDA062C6C04}"/>
    <cellStyle name="20% - Énfasis3 4 2 2" xfId="655" xr:uid="{23BB6728-106C-4D11-A590-3F03AAF1A731}"/>
    <cellStyle name="20% - Énfasis3 5 2" xfId="96" xr:uid="{148274D5-3E7F-4C97-A04B-4D8865D1343D}"/>
    <cellStyle name="20% - Énfasis3 5 2 2" xfId="656" xr:uid="{FE130A4A-D1A8-414C-AFEA-EE959B50EF5F}"/>
    <cellStyle name="20% - Énfasis3 6 2" xfId="97" xr:uid="{D275D7F3-0B00-4FDF-9D88-C44F3CBA3D02}"/>
    <cellStyle name="20% - Énfasis3 6 2 2" xfId="657" xr:uid="{80093FB1-C93B-484B-9CF0-2BF05D612A18}"/>
    <cellStyle name="20% - Énfasis3 7 2" xfId="98" xr:uid="{C1FFBE02-571E-468C-A71F-B0ECBA096C97}"/>
    <cellStyle name="20% - Énfasis3 7 2 2" xfId="658" xr:uid="{7CA5329C-58FA-46BC-9E16-159489FB9CE8}"/>
    <cellStyle name="20% - Énfasis3 8 2" xfId="99" xr:uid="{7F6AA9C5-72C8-4021-B2EB-820745AC09AF}"/>
    <cellStyle name="20% - Énfasis3 8 2 2" xfId="659" xr:uid="{64ECF78A-7A0A-4D47-9D16-E667018F6F21}"/>
    <cellStyle name="20% - Énfasis3 9 2" xfId="100" xr:uid="{3E7D7588-C573-4282-B655-4C78B392C801}"/>
    <cellStyle name="20% - Énfasis3 9 2 2" xfId="660" xr:uid="{7B29C225-D508-42C9-8464-774B065A7B2D}"/>
    <cellStyle name="20% - Énfasis4" xfId="31" builtinId="42" customBuiltin="1"/>
    <cellStyle name="20% - Énfasis4 10 2" xfId="101" xr:uid="{AEBF6A33-A005-4E2D-A522-654850BE9B82}"/>
    <cellStyle name="20% - Énfasis4 10 2 2" xfId="661" xr:uid="{D8E4202F-ADC0-446E-BE9B-6F19396F2141}"/>
    <cellStyle name="20% - Énfasis4 11 2" xfId="102" xr:uid="{ECBE9482-E323-4F54-9E59-296061F66A6B}"/>
    <cellStyle name="20% - Énfasis4 11 2 2" xfId="662" xr:uid="{74E9F394-C483-4BC6-BF28-1119E77A9FD3}"/>
    <cellStyle name="20% - Énfasis4 12 2" xfId="103" xr:uid="{405D8DB1-4CF3-4438-B2C5-F010BF819D0F}"/>
    <cellStyle name="20% - Énfasis4 12 2 2" xfId="663" xr:uid="{9389537A-516E-4AAC-9F0F-10BB1A481321}"/>
    <cellStyle name="20% - Énfasis4 13" xfId="104" xr:uid="{29AD71C2-7A31-4BBA-8AB3-2E2C024FBC96}"/>
    <cellStyle name="20% - Énfasis4 13 2" xfId="664" xr:uid="{0AD74D89-20B6-419F-B077-FA1E67AC01AA}"/>
    <cellStyle name="20% - Énfasis4 14" xfId="105" xr:uid="{3D22D39A-C1CE-48FF-8C57-31B62B10299D}"/>
    <cellStyle name="20% - Énfasis4 14 2" xfId="665" xr:uid="{D9916D93-881B-4B31-85D8-02EF5F1AC228}"/>
    <cellStyle name="20% - Énfasis4 2 2" xfId="106" xr:uid="{01666D63-B960-464E-9203-EF85B530CB07}"/>
    <cellStyle name="20% - Énfasis4 2 2 2" xfId="666" xr:uid="{5E848CF3-5639-41A9-AC74-A03CBDDDDDAE}"/>
    <cellStyle name="20% - Énfasis4 3 2" xfId="107" xr:uid="{D5E96EC0-5037-415B-AD34-A213B4A9176D}"/>
    <cellStyle name="20% - Énfasis4 3 2 2" xfId="667" xr:uid="{143DD41F-5694-4CB5-895F-99DAD1B98DF3}"/>
    <cellStyle name="20% - Énfasis4 4 2" xfId="108" xr:uid="{33BA8B9A-38D5-4BA2-A653-6CFC46BED090}"/>
    <cellStyle name="20% - Énfasis4 4 2 2" xfId="668" xr:uid="{2DE2A7A9-1D71-41C3-BF2B-521FD333FEC0}"/>
    <cellStyle name="20% - Énfasis4 5 2" xfId="109" xr:uid="{17BF7103-CBEC-48DA-89F5-CCD351F23AAD}"/>
    <cellStyle name="20% - Énfasis4 5 2 2" xfId="669" xr:uid="{B74A61DF-198E-4D74-9E2E-B3962E901302}"/>
    <cellStyle name="20% - Énfasis4 6 2" xfId="110" xr:uid="{D3FA70DD-2D5B-4796-9698-1000624953F0}"/>
    <cellStyle name="20% - Énfasis4 6 2 2" xfId="670" xr:uid="{3F393224-81B1-44CF-AF99-5F372B8FA2C4}"/>
    <cellStyle name="20% - Énfasis4 7 2" xfId="111" xr:uid="{E3ED97EF-C217-458B-8BC1-09812D9FEB95}"/>
    <cellStyle name="20% - Énfasis4 7 2 2" xfId="671" xr:uid="{4C70DFFF-F1AB-414E-ACBB-7458D03BF5E0}"/>
    <cellStyle name="20% - Énfasis4 8 2" xfId="112" xr:uid="{C0F435DD-5924-4FA4-BF33-D84CCAD23502}"/>
    <cellStyle name="20% - Énfasis4 8 2 2" xfId="672" xr:uid="{424209ED-46F3-40F7-AE16-27760742E125}"/>
    <cellStyle name="20% - Énfasis4 9 2" xfId="113" xr:uid="{A9C0248B-044E-4902-B024-411EB8CD45A6}"/>
    <cellStyle name="20% - Énfasis4 9 2 2" xfId="673" xr:uid="{BEF96900-1645-412E-AEEC-EB4A86CB1F24}"/>
    <cellStyle name="20% - Énfasis5" xfId="35" builtinId="46" customBuiltin="1"/>
    <cellStyle name="20% - Énfasis5 10 2" xfId="114" xr:uid="{61D8CBC3-A8A5-4055-9AB5-99F637591669}"/>
    <cellStyle name="20% - Énfasis5 10 2 2" xfId="674" xr:uid="{9A37977A-4614-4B48-AA2A-3AF18F38D1B3}"/>
    <cellStyle name="20% - Énfasis5 11 2" xfId="115" xr:uid="{5DCC9C53-07E6-4002-9837-72FA1F3458EE}"/>
    <cellStyle name="20% - Énfasis5 11 2 2" xfId="675" xr:uid="{FB5A27E6-DE20-467D-B86F-9FED04073BBE}"/>
    <cellStyle name="20% - Énfasis5 12 2" xfId="116" xr:uid="{2DDA06FB-CECD-4B55-BE82-B32FA471BB39}"/>
    <cellStyle name="20% - Énfasis5 12 2 2" xfId="676" xr:uid="{AFB5ECAE-866B-425B-8F7A-250D56DB2A0C}"/>
    <cellStyle name="20% - Énfasis5 13" xfId="117" xr:uid="{897E6CAA-4522-4EF4-BD45-D785FC1A095E}"/>
    <cellStyle name="20% - Énfasis5 13 2" xfId="677" xr:uid="{D37224EA-4EED-47A7-B901-CD7D15EE1B76}"/>
    <cellStyle name="20% - Énfasis5 14" xfId="118" xr:uid="{547E70CE-29CC-4687-AF47-23B0B382FB67}"/>
    <cellStyle name="20% - Énfasis5 14 2" xfId="678" xr:uid="{A327524B-46D1-4F9D-924E-55F591D97CC5}"/>
    <cellStyle name="20% - Énfasis5 2 2" xfId="119" xr:uid="{AC08A5FF-A3EA-4D34-9783-DEA9327468B9}"/>
    <cellStyle name="20% - Énfasis5 2 2 2" xfId="679" xr:uid="{48480D72-221D-4505-9900-FB2815A568A7}"/>
    <cellStyle name="20% - Énfasis5 3 2" xfId="120" xr:uid="{4FABA37D-EB34-4B61-B0CC-CC2E26075756}"/>
    <cellStyle name="20% - Énfasis5 3 2 2" xfId="680" xr:uid="{EE6906E3-D30C-4A2A-A636-65FF7BB29EA3}"/>
    <cellStyle name="20% - Énfasis5 4 2" xfId="121" xr:uid="{60D787EB-83F8-4B87-BE5C-ACADF9B2D81B}"/>
    <cellStyle name="20% - Énfasis5 4 2 2" xfId="681" xr:uid="{03633ED3-01A5-4933-8B53-0624E24100DC}"/>
    <cellStyle name="20% - Énfasis5 5 2" xfId="122" xr:uid="{B1F6FACA-CCBF-4042-8BB6-47E24A0C6ACB}"/>
    <cellStyle name="20% - Énfasis5 5 2 2" xfId="682" xr:uid="{35B8A095-F67F-4F3B-A037-269FD02EC46F}"/>
    <cellStyle name="20% - Énfasis5 6 2" xfId="123" xr:uid="{8B800833-6168-4BAF-AF6B-1A18FE023E51}"/>
    <cellStyle name="20% - Énfasis5 6 2 2" xfId="683" xr:uid="{FD41D284-B9AD-49D0-B3B3-5EC42D45AA94}"/>
    <cellStyle name="20% - Énfasis5 7 2" xfId="124" xr:uid="{DB82E378-9BE7-44FE-8C42-1BE70F5D12B7}"/>
    <cellStyle name="20% - Énfasis5 7 2 2" xfId="684" xr:uid="{2595239F-0F13-4CCC-956C-050A2E8CC732}"/>
    <cellStyle name="20% - Énfasis5 8 2" xfId="125" xr:uid="{1A5ECA7D-06C7-489D-84C9-00B67E27AB5F}"/>
    <cellStyle name="20% - Énfasis5 8 2 2" xfId="685" xr:uid="{C3478FA7-AEC6-4594-BF70-8C8F528C19C7}"/>
    <cellStyle name="20% - Énfasis5 9 2" xfId="126" xr:uid="{738CF1A5-DE44-4206-A72E-46F0718DB49E}"/>
    <cellStyle name="20% - Énfasis5 9 2 2" xfId="686" xr:uid="{F2F29113-60A3-4984-8576-58D05CC8A481}"/>
    <cellStyle name="20% - Énfasis6" xfId="39" builtinId="50" customBuiltin="1"/>
    <cellStyle name="20% - Énfasis6 10 2" xfId="127" xr:uid="{A3878A38-29D7-45D7-820B-41FB7AD5D4D2}"/>
    <cellStyle name="20% - Énfasis6 10 2 2" xfId="687" xr:uid="{0A16166E-B24A-4E2C-A23C-7601638B2F20}"/>
    <cellStyle name="20% - Énfasis6 11 2" xfId="128" xr:uid="{7D5EB3C4-7194-4C56-9074-6C2F6598CAB2}"/>
    <cellStyle name="20% - Énfasis6 11 2 2" xfId="688" xr:uid="{9549036F-DE08-47FE-894F-5723B53BC8FF}"/>
    <cellStyle name="20% - Énfasis6 12 2" xfId="129" xr:uid="{355042A8-92A4-4CC9-8D43-2FCFC97C7993}"/>
    <cellStyle name="20% - Énfasis6 12 2 2" xfId="689" xr:uid="{54E58CEB-885C-40CD-84A4-B359E29B6C24}"/>
    <cellStyle name="20% - Énfasis6 13" xfId="130" xr:uid="{DF6FE57F-2388-49D7-86D8-B948981DDF60}"/>
    <cellStyle name="20% - Énfasis6 13 2" xfId="690" xr:uid="{CCEBDF5E-8DB8-4124-8D2A-FF99B4B485E2}"/>
    <cellStyle name="20% - Énfasis6 14" xfId="131" xr:uid="{AB28936C-7666-459E-AD75-34AAE2C78615}"/>
    <cellStyle name="20% - Énfasis6 14 2" xfId="691" xr:uid="{2859B49A-A802-44AA-BD5D-F305FEB94BB2}"/>
    <cellStyle name="20% - Énfasis6 2 2" xfId="132" xr:uid="{C8093B8A-9235-4A53-A75D-148816467627}"/>
    <cellStyle name="20% - Énfasis6 2 2 2" xfId="692" xr:uid="{A6BA0AEB-BF91-4DB1-894D-AACE5CA3F9F0}"/>
    <cellStyle name="20% - Énfasis6 3 2" xfId="133" xr:uid="{7DD1E1E1-B8C5-4573-AEE6-CF1AE7414B20}"/>
    <cellStyle name="20% - Énfasis6 3 2 2" xfId="693" xr:uid="{2413FE26-E096-4162-9792-8663198B90AB}"/>
    <cellStyle name="20% - Énfasis6 4 2" xfId="134" xr:uid="{F2F976DC-92BF-4628-AAA9-97AB5DFAC017}"/>
    <cellStyle name="20% - Énfasis6 4 2 2" xfId="694" xr:uid="{2515BEE9-7660-406F-B98C-94836BD2232B}"/>
    <cellStyle name="20% - Énfasis6 5 2" xfId="135" xr:uid="{58872243-913D-48D5-9179-693B348D364D}"/>
    <cellStyle name="20% - Énfasis6 5 2 2" xfId="695" xr:uid="{7D3EDCE0-6C90-4F6F-85DD-9F8E3650ED05}"/>
    <cellStyle name="20% - Énfasis6 6 2" xfId="136" xr:uid="{22182EF3-54E0-4AD1-B7D5-3ADD47ADCB30}"/>
    <cellStyle name="20% - Énfasis6 6 2 2" xfId="696" xr:uid="{72F6100C-220A-4EE9-AD49-B95A00885A4F}"/>
    <cellStyle name="20% - Énfasis6 7 2" xfId="137" xr:uid="{24E1EC2C-892E-4F5F-91EF-C830BC95D8E4}"/>
    <cellStyle name="20% - Énfasis6 7 2 2" xfId="697" xr:uid="{EDC94A46-55FF-48DB-97DC-2AD4914E73E7}"/>
    <cellStyle name="20% - Énfasis6 8 2" xfId="138" xr:uid="{67917427-7C1F-4099-BB62-6F42DEF58DFD}"/>
    <cellStyle name="20% - Énfasis6 8 2 2" xfId="698" xr:uid="{0F6702E3-51D0-431F-83D4-BCEE60D242E2}"/>
    <cellStyle name="20% - Énfasis6 9 2" xfId="139" xr:uid="{7B36610B-21BC-48A6-929E-741B106F6A68}"/>
    <cellStyle name="20% - Énfasis6 9 2 2" xfId="699" xr:uid="{3596E97F-7EF2-49BA-B22D-0BAD6198F519}"/>
    <cellStyle name="40% - Énfasis1" xfId="20" builtinId="31" customBuiltin="1"/>
    <cellStyle name="40% - Énfasis1 10 2" xfId="140" xr:uid="{2D9D1EBE-0816-4799-8233-44E2B7CC5EC9}"/>
    <cellStyle name="40% - Énfasis1 10 2 2" xfId="700" xr:uid="{103073F6-1D4D-4E0B-91F6-DCBB1E1FE41E}"/>
    <cellStyle name="40% - Énfasis1 11 2" xfId="141" xr:uid="{EE1A2195-D9D5-4BBE-8434-6F19FAE6665D}"/>
    <cellStyle name="40% - Énfasis1 11 2 2" xfId="701" xr:uid="{0AB76FEB-A0ED-4695-96D2-DE54B4F0132F}"/>
    <cellStyle name="40% - Énfasis1 12 2" xfId="142" xr:uid="{8D754BC6-2386-4FBF-80D1-B210EA3285A4}"/>
    <cellStyle name="40% - Énfasis1 12 2 2" xfId="702" xr:uid="{2EB9A7BD-D6A7-46DE-A26C-117AE214DFE1}"/>
    <cellStyle name="40% - Énfasis1 13" xfId="143" xr:uid="{CA4E20B2-82B2-406D-A80F-2750AFB4701F}"/>
    <cellStyle name="40% - Énfasis1 13 2" xfId="703" xr:uid="{1692778C-41AA-4C83-B432-6B6197F18C8F}"/>
    <cellStyle name="40% - Énfasis1 14" xfId="144" xr:uid="{F3684820-AFF1-43C5-9B78-E885CBEE0D52}"/>
    <cellStyle name="40% - Énfasis1 14 2" xfId="704" xr:uid="{3C1210C7-7DFA-4616-9F68-BD1D525DCAE0}"/>
    <cellStyle name="40% - Énfasis1 2 2" xfId="145" xr:uid="{28C0AAB4-B3E4-4029-ADC7-E791158BF00E}"/>
    <cellStyle name="40% - Énfasis1 2 2 2" xfId="705" xr:uid="{B7835F2F-AD17-4146-ABFC-CB4F28705B2C}"/>
    <cellStyle name="40% - Énfasis1 3 2" xfId="146" xr:uid="{7F9570D9-C9BE-4465-89C8-24335A33BF5C}"/>
    <cellStyle name="40% - Énfasis1 3 2 2" xfId="706" xr:uid="{E81086DC-7F07-4620-AE90-461A8BAB2F44}"/>
    <cellStyle name="40% - Énfasis1 4 2" xfId="147" xr:uid="{2D39BB05-275F-47F3-82F5-457D9930B98A}"/>
    <cellStyle name="40% - Énfasis1 4 2 2" xfId="707" xr:uid="{5CB0DBC4-D3AC-43F5-AF2D-1C1ED5DCB2EF}"/>
    <cellStyle name="40% - Énfasis1 5 2" xfId="148" xr:uid="{692BDE44-9775-416E-8D18-08B8A7FF59BF}"/>
    <cellStyle name="40% - Énfasis1 5 2 2" xfId="708" xr:uid="{BEED776E-457F-4F24-90D7-8E21AB73DF32}"/>
    <cellStyle name="40% - Énfasis1 6 2" xfId="149" xr:uid="{6A8C9C5A-DB64-4A32-92E8-9756ECCC829A}"/>
    <cellStyle name="40% - Énfasis1 6 2 2" xfId="709" xr:uid="{67D0BACB-4849-4FE1-A296-0A5BF2747432}"/>
    <cellStyle name="40% - Énfasis1 7 2" xfId="150" xr:uid="{5422EEE5-BA77-454F-BB7D-2601A405350B}"/>
    <cellStyle name="40% - Énfasis1 7 2 2" xfId="710" xr:uid="{8C18026E-439E-4B0F-88AD-6E21786E0E59}"/>
    <cellStyle name="40% - Énfasis1 8 2" xfId="151" xr:uid="{05902FD4-7A73-4BC2-8B90-C8B092A82578}"/>
    <cellStyle name="40% - Énfasis1 8 2 2" xfId="711" xr:uid="{6602CC89-787A-48A6-8F98-7EC2E403597A}"/>
    <cellStyle name="40% - Énfasis1 9 2" xfId="152" xr:uid="{A0913CE0-2114-4EBF-B55D-1AA5E1DCB390}"/>
    <cellStyle name="40% - Énfasis1 9 2 2" xfId="712" xr:uid="{0856F694-2E2E-4D25-A3D3-B6EEC2B9263F}"/>
    <cellStyle name="40% - Énfasis2" xfId="24" builtinId="35" customBuiltin="1"/>
    <cellStyle name="40% - Énfasis2 10 2" xfId="153" xr:uid="{E7A598FC-B8ED-4F70-8852-EF64DDD84686}"/>
    <cellStyle name="40% - Énfasis2 10 2 2" xfId="713" xr:uid="{09754A64-7914-4688-9067-F6CB1D438770}"/>
    <cellStyle name="40% - Énfasis2 11 2" xfId="154" xr:uid="{8742E482-F33E-4036-B5BA-99BAF9F9F821}"/>
    <cellStyle name="40% - Énfasis2 11 2 2" xfId="714" xr:uid="{D90B5B83-76A8-4647-815F-93764506F873}"/>
    <cellStyle name="40% - Énfasis2 12 2" xfId="155" xr:uid="{4ABD0A22-993F-4F25-9520-61EAA62DE081}"/>
    <cellStyle name="40% - Énfasis2 12 2 2" xfId="715" xr:uid="{317D8ED6-3ED0-4D19-A8C1-9321D90F880B}"/>
    <cellStyle name="40% - Énfasis2 13" xfId="156" xr:uid="{BE104408-EF45-42B8-9D84-9668F89C0ACA}"/>
    <cellStyle name="40% - Énfasis2 13 2" xfId="716" xr:uid="{BAD9BA12-E35F-4B2E-8B90-3A6BA0463357}"/>
    <cellStyle name="40% - Énfasis2 14" xfId="157" xr:uid="{4D6EBAA6-6CF0-4D97-96D0-72433F0662DA}"/>
    <cellStyle name="40% - Énfasis2 14 2" xfId="717" xr:uid="{9273478C-B239-4C4B-930C-4A95CB5DDFF9}"/>
    <cellStyle name="40% - Énfasis2 2 2" xfId="158" xr:uid="{1FA2188F-6152-47FF-B964-AB2A7C6231A7}"/>
    <cellStyle name="40% - Énfasis2 2 2 2" xfId="718" xr:uid="{DCA46BED-39CA-43FC-BA65-6E5F50EE6E50}"/>
    <cellStyle name="40% - Énfasis2 3 2" xfId="159" xr:uid="{8CC9EC5E-FCBC-481E-B014-DAAA7B5E291A}"/>
    <cellStyle name="40% - Énfasis2 3 2 2" xfId="719" xr:uid="{30EDDE29-AE09-4C99-B0C6-8503EF5033CE}"/>
    <cellStyle name="40% - Énfasis2 4 2" xfId="160" xr:uid="{FA4EA824-F015-4A5B-A9DB-B939A4D9079A}"/>
    <cellStyle name="40% - Énfasis2 4 2 2" xfId="720" xr:uid="{5E0798FF-278D-4B43-AB35-C9A0EC151527}"/>
    <cellStyle name="40% - Énfasis2 5 2" xfId="161" xr:uid="{D9FBB2A0-37DA-49E2-8AB4-A2457A34301D}"/>
    <cellStyle name="40% - Énfasis2 5 2 2" xfId="721" xr:uid="{DE4F4295-8751-4217-A1D1-E38F82E34B9D}"/>
    <cellStyle name="40% - Énfasis2 6 2" xfId="162" xr:uid="{5D5038E9-C5D2-445A-B29F-F1E3BDA4508B}"/>
    <cellStyle name="40% - Énfasis2 6 2 2" xfId="722" xr:uid="{FD4E6EBD-E217-4D11-A6FC-D441962AFB80}"/>
    <cellStyle name="40% - Énfasis2 7 2" xfId="163" xr:uid="{8A1EEF1D-F54E-4DC5-AE94-79D9121B1B95}"/>
    <cellStyle name="40% - Énfasis2 7 2 2" xfId="723" xr:uid="{AA7ACA31-854F-44A8-8EB6-148EE97CA532}"/>
    <cellStyle name="40% - Énfasis2 8 2" xfId="164" xr:uid="{AB26ABF4-50BF-4C48-9C10-2A2801A4BF8D}"/>
    <cellStyle name="40% - Énfasis2 8 2 2" xfId="724" xr:uid="{BC47DE02-141C-45D7-AD44-BC263665BE91}"/>
    <cellStyle name="40% - Énfasis2 9 2" xfId="165" xr:uid="{20A708C4-A3B4-468E-9413-4ACCA3DF932C}"/>
    <cellStyle name="40% - Énfasis2 9 2 2" xfId="725" xr:uid="{160070C1-B3E8-437E-B551-C62B6D702414}"/>
    <cellStyle name="40% - Énfasis3" xfId="28" builtinId="39" customBuiltin="1"/>
    <cellStyle name="40% - Énfasis3 10 2" xfId="166" xr:uid="{0A3C6FFC-D957-4E7F-892E-A7A727E1C0C1}"/>
    <cellStyle name="40% - Énfasis3 10 2 2" xfId="726" xr:uid="{E8BF3F24-E823-446B-8160-BA6C9D939B5C}"/>
    <cellStyle name="40% - Énfasis3 11 2" xfId="167" xr:uid="{DDB3DC23-2D62-4E9B-9B19-D34C5F34EAF5}"/>
    <cellStyle name="40% - Énfasis3 11 2 2" xfId="727" xr:uid="{845C6E20-C113-42ED-8847-F7329DBE141F}"/>
    <cellStyle name="40% - Énfasis3 12 2" xfId="168" xr:uid="{40A09BDB-291B-40E7-8FC1-6923AA0B095E}"/>
    <cellStyle name="40% - Énfasis3 12 2 2" xfId="728" xr:uid="{B7A7D48E-0B86-4AA5-93FA-96E93DAB9EEC}"/>
    <cellStyle name="40% - Énfasis3 13" xfId="169" xr:uid="{44CCBD75-EB81-44B6-BF94-40A157482117}"/>
    <cellStyle name="40% - Énfasis3 13 2" xfId="729" xr:uid="{DF58217F-D277-46E5-84C8-48D6682F6BAC}"/>
    <cellStyle name="40% - Énfasis3 14" xfId="170" xr:uid="{B7EAF9BB-8AD4-4DA1-85C3-00DAABEB3A3C}"/>
    <cellStyle name="40% - Énfasis3 14 2" xfId="730" xr:uid="{226D9E1A-1AB9-4749-BF3A-B4CE93141A93}"/>
    <cellStyle name="40% - Énfasis3 2 2" xfId="171" xr:uid="{4499535A-327B-4EC4-B490-27F9ADC5E799}"/>
    <cellStyle name="40% - Énfasis3 2 2 2" xfId="731" xr:uid="{FD09CE1B-46EB-435A-832B-A3026D1FF71C}"/>
    <cellStyle name="40% - Énfasis3 3 2" xfId="172" xr:uid="{4C7C35C6-02CB-4254-B4B2-F41F1340A539}"/>
    <cellStyle name="40% - Énfasis3 3 2 2" xfId="732" xr:uid="{F7065E81-AF8F-4D8C-BD9A-C182DE42BD4B}"/>
    <cellStyle name="40% - Énfasis3 4 2" xfId="173" xr:uid="{46A67A74-0864-444C-B777-B5AA7B5C88C9}"/>
    <cellStyle name="40% - Énfasis3 4 2 2" xfId="733" xr:uid="{EB3B1D72-9BCF-4503-98B8-3C90E88E2819}"/>
    <cellStyle name="40% - Énfasis3 5 2" xfId="174" xr:uid="{DBF371DD-BD35-4548-BF77-8BBBB3902A3B}"/>
    <cellStyle name="40% - Énfasis3 5 2 2" xfId="734" xr:uid="{B457E176-D613-4CA2-8467-38B95BABC84C}"/>
    <cellStyle name="40% - Énfasis3 6 2" xfId="175" xr:uid="{CDE88C05-D410-4C3F-9FF2-D05E1E0D75AE}"/>
    <cellStyle name="40% - Énfasis3 6 2 2" xfId="735" xr:uid="{DB38AF17-9FFF-4C8A-9903-C92895FC7DDC}"/>
    <cellStyle name="40% - Énfasis3 7 2" xfId="176" xr:uid="{D37D29BD-F084-40B2-8DC1-86D177A5DB75}"/>
    <cellStyle name="40% - Énfasis3 7 2 2" xfId="736" xr:uid="{1C11FD50-F844-440D-B950-2B676146D834}"/>
    <cellStyle name="40% - Énfasis3 8 2" xfId="177" xr:uid="{43E85113-A929-4D89-B383-DA2D7FFAF949}"/>
    <cellStyle name="40% - Énfasis3 8 2 2" xfId="737" xr:uid="{CC9ED11E-19F9-4B11-AA58-A259D0A17551}"/>
    <cellStyle name="40% - Énfasis3 9 2" xfId="178" xr:uid="{74DDF2DA-0EDD-4E32-8C6A-EDECA9E01687}"/>
    <cellStyle name="40% - Énfasis3 9 2 2" xfId="738" xr:uid="{5BCE9541-E7E9-4CC5-89D0-1F7496853E5D}"/>
    <cellStyle name="40% - Énfasis4" xfId="32" builtinId="43" customBuiltin="1"/>
    <cellStyle name="40% - Énfasis4 10 2" xfId="179" xr:uid="{585EF352-69FE-44BC-A13C-A6104D07B446}"/>
    <cellStyle name="40% - Énfasis4 10 2 2" xfId="739" xr:uid="{4A704FA3-F09E-4799-9DD2-455E09F0B7BF}"/>
    <cellStyle name="40% - Énfasis4 11 2" xfId="180" xr:uid="{23702FF1-961E-4D23-91C7-48A96B925132}"/>
    <cellStyle name="40% - Énfasis4 11 2 2" xfId="740" xr:uid="{AB931AE3-F381-434C-A7E7-E60C25CE574B}"/>
    <cellStyle name="40% - Énfasis4 12 2" xfId="181" xr:uid="{0AD6C539-F64D-4E44-A183-639D1F2E31E4}"/>
    <cellStyle name="40% - Énfasis4 12 2 2" xfId="741" xr:uid="{0637661C-D31D-4AF1-86B0-9E2E83C9A64B}"/>
    <cellStyle name="40% - Énfasis4 13" xfId="182" xr:uid="{145725F6-E2C9-4A0B-A018-00C3796C5330}"/>
    <cellStyle name="40% - Énfasis4 13 2" xfId="742" xr:uid="{79F33792-E9CA-4ACD-A72D-B0039BFA1B1D}"/>
    <cellStyle name="40% - Énfasis4 14" xfId="183" xr:uid="{1ED891B1-1DDA-4935-A178-372DBCEFFC7F}"/>
    <cellStyle name="40% - Énfasis4 14 2" xfId="743" xr:uid="{F77D79F9-B27B-475D-83C2-E425DDD67B22}"/>
    <cellStyle name="40% - Énfasis4 2 2" xfId="184" xr:uid="{4D43489F-4769-4A7F-8259-97A1BB29CDBB}"/>
    <cellStyle name="40% - Énfasis4 2 2 2" xfId="744" xr:uid="{A2F30EE0-B10D-44A2-9EB3-216EE53FF004}"/>
    <cellStyle name="40% - Énfasis4 3 2" xfId="185" xr:uid="{80DB30A4-CE55-4CAB-A347-DAF10EC93554}"/>
    <cellStyle name="40% - Énfasis4 3 2 2" xfId="745" xr:uid="{4F5F73AD-22BD-4C17-96CE-6F8AC128D2A4}"/>
    <cellStyle name="40% - Énfasis4 4 2" xfId="186" xr:uid="{C2465F41-60DB-418D-8D7D-5A9EC403E6C7}"/>
    <cellStyle name="40% - Énfasis4 4 2 2" xfId="746" xr:uid="{FD4B6BA9-BC7A-4CA5-BD4E-53319DF95FDB}"/>
    <cellStyle name="40% - Énfasis4 5 2" xfId="187" xr:uid="{D5F6A9F8-FF75-4FF6-AB3D-D33F18DF6B64}"/>
    <cellStyle name="40% - Énfasis4 5 2 2" xfId="747" xr:uid="{A0049983-4ACF-40C3-87CE-03365129A8EB}"/>
    <cellStyle name="40% - Énfasis4 6 2" xfId="188" xr:uid="{99341D9F-1FDC-4CD7-A54F-2CF3B9B5E585}"/>
    <cellStyle name="40% - Énfasis4 6 2 2" xfId="748" xr:uid="{AC66C919-7DF8-40CE-8E6C-85A82E4B0F9A}"/>
    <cellStyle name="40% - Énfasis4 7 2" xfId="189" xr:uid="{7E300DAC-7ED2-4134-BD54-4D7EBB4EC331}"/>
    <cellStyle name="40% - Énfasis4 7 2 2" xfId="749" xr:uid="{9731B1F4-B324-4E4C-888A-27FF4F771C1B}"/>
    <cellStyle name="40% - Énfasis4 8 2" xfId="190" xr:uid="{E7E22FF5-C885-4234-9D50-546A0293629D}"/>
    <cellStyle name="40% - Énfasis4 8 2 2" xfId="750" xr:uid="{68AC900E-A25E-417E-95E3-10722E6BC45D}"/>
    <cellStyle name="40% - Énfasis4 9 2" xfId="191" xr:uid="{43A32B08-ACF7-444C-93B3-A9304ABB50B7}"/>
    <cellStyle name="40% - Énfasis4 9 2 2" xfId="751" xr:uid="{72A81BE0-44A9-4663-96D4-7D3B861179EE}"/>
    <cellStyle name="40% - Énfasis5" xfId="36" builtinId="47" customBuiltin="1"/>
    <cellStyle name="40% - Énfasis5 10 2" xfId="192" xr:uid="{E063FD64-55D5-4AB5-A5EE-19FB3383C71E}"/>
    <cellStyle name="40% - Énfasis5 10 2 2" xfId="752" xr:uid="{E1109594-10BD-4EAF-B838-A897B4EF61D6}"/>
    <cellStyle name="40% - Énfasis5 11 2" xfId="193" xr:uid="{98DF99B9-B96D-4614-B9E3-2C6A8A777548}"/>
    <cellStyle name="40% - Énfasis5 11 2 2" xfId="753" xr:uid="{4A72ACCF-149C-4341-8C57-52173A4F8FC2}"/>
    <cellStyle name="40% - Énfasis5 12 2" xfId="194" xr:uid="{51645E31-1D79-45DF-94F1-9519DB4636F2}"/>
    <cellStyle name="40% - Énfasis5 12 2 2" xfId="754" xr:uid="{B4DC91E3-69CB-48E6-8B00-D0FB340103B0}"/>
    <cellStyle name="40% - Énfasis5 13" xfId="195" xr:uid="{AEEEDF83-8B6E-4069-B397-319BDC229758}"/>
    <cellStyle name="40% - Énfasis5 13 2" xfId="755" xr:uid="{7864A3F2-5E6E-4AED-ADE8-864B24B75007}"/>
    <cellStyle name="40% - Énfasis5 14" xfId="196" xr:uid="{05A33550-3A67-4AB5-B66B-471A13BB4D2E}"/>
    <cellStyle name="40% - Énfasis5 14 2" xfId="756" xr:uid="{01F20334-7247-4E92-AB99-D7AA6C7D3D2E}"/>
    <cellStyle name="40% - Énfasis5 2 2" xfId="197" xr:uid="{8515A44E-98EA-41B6-A283-A1E142EEEA5A}"/>
    <cellStyle name="40% - Énfasis5 2 2 2" xfId="757" xr:uid="{377EC627-3E09-47D0-A57E-3083B78B9839}"/>
    <cellStyle name="40% - Énfasis5 3 2" xfId="198" xr:uid="{B0CFF67C-08E0-433E-8C80-B5C0FD55123F}"/>
    <cellStyle name="40% - Énfasis5 3 2 2" xfId="758" xr:uid="{B24DC8A7-8B7C-42D4-8C16-F4171E077DDC}"/>
    <cellStyle name="40% - Énfasis5 4 2" xfId="199" xr:uid="{7F0FC8D1-AF0A-403A-808B-87494D66B2F8}"/>
    <cellStyle name="40% - Énfasis5 4 2 2" xfId="759" xr:uid="{0B2EBCD6-3520-40FC-ADFA-9D03D84B9CB4}"/>
    <cellStyle name="40% - Énfasis5 5 2" xfId="200" xr:uid="{3C07890D-A176-4D58-8215-0A539AA79F9C}"/>
    <cellStyle name="40% - Énfasis5 5 2 2" xfId="760" xr:uid="{C3B98700-5EDD-43A2-A4B6-87CBE620825C}"/>
    <cellStyle name="40% - Énfasis5 6 2" xfId="201" xr:uid="{9E30B9D3-92D6-4A97-B84C-DDAB7A254402}"/>
    <cellStyle name="40% - Énfasis5 6 2 2" xfId="761" xr:uid="{30332D15-265F-4F21-8AB3-345BB6B6A8AC}"/>
    <cellStyle name="40% - Énfasis5 7 2" xfId="202" xr:uid="{01987915-2F43-4141-88F2-89BE151AFF56}"/>
    <cellStyle name="40% - Énfasis5 7 2 2" xfId="762" xr:uid="{0F4E5993-BCC0-4BE2-B31E-FA839DE217F0}"/>
    <cellStyle name="40% - Énfasis5 8 2" xfId="203" xr:uid="{A6F28FE0-3EA6-4F72-B877-9EA6560AEB2A}"/>
    <cellStyle name="40% - Énfasis5 8 2 2" xfId="763" xr:uid="{7FBD5650-60CE-473D-865D-EA471A5BEA7E}"/>
    <cellStyle name="40% - Énfasis5 9 2" xfId="204" xr:uid="{10214B60-0A79-45AA-B9BB-CC7FDB6E2CAB}"/>
    <cellStyle name="40% - Énfasis5 9 2 2" xfId="764" xr:uid="{609F2E2C-DD91-4461-826C-FB48568714CD}"/>
    <cellStyle name="40% - Énfasis6" xfId="40" builtinId="51" customBuiltin="1"/>
    <cellStyle name="40% - Énfasis6 10 2" xfId="205" xr:uid="{833898DB-909E-4C33-B38D-D0511B9A52F2}"/>
    <cellStyle name="40% - Énfasis6 10 2 2" xfId="765" xr:uid="{34FE785D-A047-45C7-9D49-75CE43D5C6C3}"/>
    <cellStyle name="40% - Énfasis6 11 2" xfId="206" xr:uid="{4F41A95B-277E-466A-8397-07D189B2A85D}"/>
    <cellStyle name="40% - Énfasis6 11 2 2" xfId="766" xr:uid="{D581E2BA-E8BA-4B8E-B4E5-A5308C2876E7}"/>
    <cellStyle name="40% - Énfasis6 12 2" xfId="207" xr:uid="{0BDFA1B4-3B8D-4FBF-AFC6-052D826268A4}"/>
    <cellStyle name="40% - Énfasis6 12 2 2" xfId="767" xr:uid="{7A1B584D-932B-462B-9785-CA182E0EEA28}"/>
    <cellStyle name="40% - Énfasis6 13" xfId="208" xr:uid="{75B1E895-E9C0-4942-BBD3-0F585B515DAA}"/>
    <cellStyle name="40% - Énfasis6 13 2" xfId="768" xr:uid="{82CA6829-706A-4E31-B84B-1CE3033D2AB8}"/>
    <cellStyle name="40% - Énfasis6 14" xfId="209" xr:uid="{8A4BAE64-92DD-4180-ABE9-A47D6B3FA23E}"/>
    <cellStyle name="40% - Énfasis6 14 2" xfId="769" xr:uid="{91BCFEAD-90EA-4E9B-94EA-D8FC05A7EAB8}"/>
    <cellStyle name="40% - Énfasis6 2 2" xfId="210" xr:uid="{4494BDB4-9464-4D5B-959F-E4905DA80366}"/>
    <cellStyle name="40% - Énfasis6 2 2 2" xfId="770" xr:uid="{6AC7B3E2-9B56-4A64-93AA-DCE095D07F09}"/>
    <cellStyle name="40% - Énfasis6 3 2" xfId="211" xr:uid="{6B58F6F6-E586-4CDE-AF36-9EBCA9FD5ACC}"/>
    <cellStyle name="40% - Énfasis6 3 2 2" xfId="771" xr:uid="{8DE4A114-C9CF-4D54-9D7E-347313B62D37}"/>
    <cellStyle name="40% - Énfasis6 4 2" xfId="212" xr:uid="{20DD91CA-263B-4FC9-A690-13A308EFC249}"/>
    <cellStyle name="40% - Énfasis6 4 2 2" xfId="772" xr:uid="{2C83E297-D29F-4FEA-86AB-90F2F40506AF}"/>
    <cellStyle name="40% - Énfasis6 5 2" xfId="213" xr:uid="{47DA146D-0266-4FE5-8830-57E1331D74D4}"/>
    <cellStyle name="40% - Énfasis6 5 2 2" xfId="773" xr:uid="{835C0C20-77A9-4ABF-B7AB-C39BF67718D5}"/>
    <cellStyle name="40% - Énfasis6 6 2" xfId="214" xr:uid="{27B1333C-6F33-4F87-91E6-E3A0C74F8593}"/>
    <cellStyle name="40% - Énfasis6 6 2 2" xfId="774" xr:uid="{EE753D81-223F-405B-995B-204C1D992AAC}"/>
    <cellStyle name="40% - Énfasis6 7 2" xfId="215" xr:uid="{2F3E1EE2-2175-4135-A9E5-28D3A1C1F520}"/>
    <cellStyle name="40% - Énfasis6 7 2 2" xfId="775" xr:uid="{2872407D-3485-4EA6-97CA-47B6F70D25F4}"/>
    <cellStyle name="40% - Énfasis6 8 2" xfId="216" xr:uid="{86AF21B2-9785-42F1-8214-F91589B3D25D}"/>
    <cellStyle name="40% - Énfasis6 8 2 2" xfId="776" xr:uid="{37955F9F-4342-448B-B69A-AB2E20FFC407}"/>
    <cellStyle name="40% - Énfasis6 9 2" xfId="217" xr:uid="{E1AF242B-C734-4B4A-9DA6-FBC94302506B}"/>
    <cellStyle name="40% - Énfasis6 9 2 2" xfId="777" xr:uid="{C096FF3B-F496-4A0F-B59B-01361747066F}"/>
    <cellStyle name="60% - Énfasis1" xfId="21" builtinId="32" customBuiltin="1"/>
    <cellStyle name="60% - Énfasis1 10 2" xfId="218" xr:uid="{0C0CF559-8629-4C87-A7DD-439C1B8C6F14}"/>
    <cellStyle name="60% - Énfasis1 10 2 2" xfId="778" xr:uid="{6A322726-4F2A-4741-A9BF-84B9A6B6984B}"/>
    <cellStyle name="60% - Énfasis1 11 2" xfId="219" xr:uid="{343FEA05-CDD5-4B67-928D-7EE1DFEE5BC9}"/>
    <cellStyle name="60% - Énfasis1 11 2 2" xfId="779" xr:uid="{C35F434D-282B-4F35-9463-3D9B0CB18954}"/>
    <cellStyle name="60% - Énfasis1 12 2" xfId="220" xr:uid="{74D331ED-C391-4DD2-B20E-2A32D3A9E241}"/>
    <cellStyle name="60% - Énfasis1 12 2 2" xfId="780" xr:uid="{FCC84E54-B3B6-4313-BDD4-AAB5857630F3}"/>
    <cellStyle name="60% - Énfasis1 13" xfId="221" xr:uid="{8B18D3C8-30DD-4B9A-9CBE-224FEB50338A}"/>
    <cellStyle name="60% - Énfasis1 13 2" xfId="781" xr:uid="{3D7DC0F0-6490-4FBD-BCC8-7B0EE740A003}"/>
    <cellStyle name="60% - Énfasis1 14" xfId="222" xr:uid="{E7CFE617-1ED3-4EBB-A4AA-137751084037}"/>
    <cellStyle name="60% - Énfasis1 14 2" xfId="782" xr:uid="{74CD243C-346D-4733-BD40-028FAA7CCA00}"/>
    <cellStyle name="60% - Énfasis1 2" xfId="1896" xr:uid="{5986E9FA-49F9-4E8F-ADB3-5977BC271EF3}"/>
    <cellStyle name="60% - Énfasis1 2 2" xfId="223" xr:uid="{698DA45A-692D-4888-80E1-4AC3F6B43F90}"/>
    <cellStyle name="60% - Énfasis1 2 2 2" xfId="783" xr:uid="{A2FB83A1-FCD5-4B0A-B34C-D8201ACECD25}"/>
    <cellStyle name="60% - Énfasis1 3 2" xfId="224" xr:uid="{A4F9DAFA-B3BA-482C-9FE8-6AED26F56B90}"/>
    <cellStyle name="60% - Énfasis1 3 2 2" xfId="784" xr:uid="{17EFA1B7-0FB3-4724-945E-B52597FA956C}"/>
    <cellStyle name="60% - Énfasis1 4 2" xfId="225" xr:uid="{E99EF957-874D-4F89-8A06-407E63E824B1}"/>
    <cellStyle name="60% - Énfasis1 4 2 2" xfId="785" xr:uid="{D86FFB11-929D-4EA5-A73D-4B037972D290}"/>
    <cellStyle name="60% - Énfasis1 5 2" xfId="226" xr:uid="{52DFC8FA-F093-4471-9D83-22C10871FEB2}"/>
    <cellStyle name="60% - Énfasis1 5 2 2" xfId="786" xr:uid="{0914ABE9-A89F-4816-BF57-2C081E3861BC}"/>
    <cellStyle name="60% - Énfasis1 6 2" xfId="227" xr:uid="{A88FA149-FCF4-4B9D-BA57-E72EDD19AD02}"/>
    <cellStyle name="60% - Énfasis1 6 2 2" xfId="787" xr:uid="{7D0E3298-FBEA-4DE0-B77F-CAEC8AFCCDF3}"/>
    <cellStyle name="60% - Énfasis1 7 2" xfId="228" xr:uid="{DE24C675-6831-4F2D-9BEE-9FFEFB734A31}"/>
    <cellStyle name="60% - Énfasis1 7 2 2" xfId="788" xr:uid="{0096BBE1-D2B0-4F9A-B94A-308330BF173F}"/>
    <cellStyle name="60% - Énfasis1 8 2" xfId="229" xr:uid="{CA0A8474-AE83-4976-982A-6BEA2E236E90}"/>
    <cellStyle name="60% - Énfasis1 8 2 2" xfId="789" xr:uid="{52CB5421-EA4E-4756-B7A5-606ACCAE7D75}"/>
    <cellStyle name="60% - Énfasis1 9 2" xfId="230" xr:uid="{EBA79BC3-88E9-4A5E-96FA-71A420B104E9}"/>
    <cellStyle name="60% - Énfasis1 9 2 2" xfId="790" xr:uid="{11B7A14A-5042-4CB7-9987-2AD957FFC76E}"/>
    <cellStyle name="60% - Énfasis2" xfId="25" builtinId="36" customBuiltin="1"/>
    <cellStyle name="60% - Énfasis2 10 2" xfId="231" xr:uid="{7DA7D78C-4D97-4493-8559-8D7C94DBDCEA}"/>
    <cellStyle name="60% - Énfasis2 10 2 2" xfId="791" xr:uid="{F7147E34-80ED-4C8E-B31B-AD1AAB8A4FE9}"/>
    <cellStyle name="60% - Énfasis2 11 2" xfId="232" xr:uid="{FE3A400B-085F-4933-9E56-D52B437D1655}"/>
    <cellStyle name="60% - Énfasis2 11 2 2" xfId="792" xr:uid="{491C936C-ABB9-4B34-98AF-8254027BAE31}"/>
    <cellStyle name="60% - Énfasis2 12 2" xfId="233" xr:uid="{953FA9C7-8BBE-4E59-BDD2-E980BEF3F0D2}"/>
    <cellStyle name="60% - Énfasis2 12 2 2" xfId="793" xr:uid="{96F83620-1FB6-4AF2-A047-45DB1C8B7080}"/>
    <cellStyle name="60% - Énfasis2 13" xfId="234" xr:uid="{E1E64892-7C10-451A-BA30-933BCF73B5E3}"/>
    <cellStyle name="60% - Énfasis2 13 2" xfId="794" xr:uid="{632BFE6F-5E74-474C-BE6F-529BDE61577E}"/>
    <cellStyle name="60% - Énfasis2 14" xfId="235" xr:uid="{3F3815E6-DED4-4B4F-9F11-0028BBC921C4}"/>
    <cellStyle name="60% - Énfasis2 14 2" xfId="795" xr:uid="{E7A28EDE-B500-4FD1-AA2B-10DAE170B059}"/>
    <cellStyle name="60% - Énfasis2 2" xfId="1897" xr:uid="{05C786F4-7164-404D-9D12-2E80A18EE2E5}"/>
    <cellStyle name="60% - Énfasis2 2 2" xfId="236" xr:uid="{8BF3CD7F-4D71-496D-B1A4-429133B9D78A}"/>
    <cellStyle name="60% - Énfasis2 2 2 2" xfId="796" xr:uid="{68AAD514-1B57-422E-B63A-2E5883F29B52}"/>
    <cellStyle name="60% - Énfasis2 3 2" xfId="237" xr:uid="{83CA8078-F755-42FA-BE42-38EBE6190D42}"/>
    <cellStyle name="60% - Énfasis2 3 2 2" xfId="797" xr:uid="{DDAE766D-7FB6-4694-A8EF-870843B47F67}"/>
    <cellStyle name="60% - Énfasis2 4 2" xfId="238" xr:uid="{EC81079D-1E62-4B09-8B03-D010CFA33ED6}"/>
    <cellStyle name="60% - Énfasis2 4 2 2" xfId="798" xr:uid="{ECBF2E82-8211-47F9-B03D-BDEAB1452E50}"/>
    <cellStyle name="60% - Énfasis2 5 2" xfId="239" xr:uid="{CF5D7DD4-06DA-4A47-B433-3EE7D7734071}"/>
    <cellStyle name="60% - Énfasis2 5 2 2" xfId="799" xr:uid="{29CAD34C-6D50-4D0F-BE4E-9B719B65B376}"/>
    <cellStyle name="60% - Énfasis2 6 2" xfId="240" xr:uid="{EF719261-342D-40C5-B444-1E7CEB092AE8}"/>
    <cellStyle name="60% - Énfasis2 6 2 2" xfId="800" xr:uid="{620621F1-24CF-4E87-972D-3A04C50371D0}"/>
    <cellStyle name="60% - Énfasis2 7 2" xfId="241" xr:uid="{4540C8F5-4AB0-43CC-8F27-CFB8F23D35EA}"/>
    <cellStyle name="60% - Énfasis2 7 2 2" xfId="801" xr:uid="{16A45817-FACB-45BB-BA02-42BB5589213C}"/>
    <cellStyle name="60% - Énfasis2 8 2" xfId="242" xr:uid="{63FB92F4-890A-484A-B3A9-31A27D132F30}"/>
    <cellStyle name="60% - Énfasis2 8 2 2" xfId="802" xr:uid="{A5E91A59-183D-4AA0-99E8-0C8CDACA727D}"/>
    <cellStyle name="60% - Énfasis2 9 2" xfId="243" xr:uid="{4D567DAD-1D4F-4102-8936-CF1D5E646F47}"/>
    <cellStyle name="60% - Énfasis2 9 2 2" xfId="803" xr:uid="{D8BF322C-ADA6-47D3-A809-FF4761F76A4D}"/>
    <cellStyle name="60% - Énfasis3" xfId="29" builtinId="40" customBuiltin="1"/>
    <cellStyle name="60% - Énfasis3 10 2" xfId="244" xr:uid="{C77329AC-B8B5-4B64-849D-DDD2551C7300}"/>
    <cellStyle name="60% - Énfasis3 10 2 2" xfId="804" xr:uid="{81B02821-561B-4B64-A2CE-A09FB01A57E8}"/>
    <cellStyle name="60% - Énfasis3 11 2" xfId="245" xr:uid="{78F14A13-0FC9-4D95-AB06-CCE3159FA158}"/>
    <cellStyle name="60% - Énfasis3 11 2 2" xfId="805" xr:uid="{F459950D-7799-4D00-8B34-0E09AE7D2C7A}"/>
    <cellStyle name="60% - Énfasis3 12 2" xfId="246" xr:uid="{46D8F4EE-28B9-4FF0-B57E-151E83CF39F9}"/>
    <cellStyle name="60% - Énfasis3 12 2 2" xfId="806" xr:uid="{E7EAB977-CF95-4051-8A5F-3DC1B82893E4}"/>
    <cellStyle name="60% - Énfasis3 13" xfId="247" xr:uid="{268BD12C-56D7-47CD-836A-53F2652350BA}"/>
    <cellStyle name="60% - Énfasis3 13 2" xfId="807" xr:uid="{FFCFBED2-8C81-4C60-ADED-39A35C678A41}"/>
    <cellStyle name="60% - Énfasis3 14" xfId="248" xr:uid="{37962FA8-326A-4331-B534-0795A7CC0CDF}"/>
    <cellStyle name="60% - Énfasis3 14 2" xfId="808" xr:uid="{D0F55A3C-4B5C-4A67-BABD-7658314C1E4B}"/>
    <cellStyle name="60% - Énfasis3 2" xfId="1898" xr:uid="{9607A50A-C425-4EF0-9C0D-8262342DB0BA}"/>
    <cellStyle name="60% - Énfasis3 2 2" xfId="249" xr:uid="{9E56AB96-A1F0-4257-900C-D9DA372CC6AB}"/>
    <cellStyle name="60% - Énfasis3 2 2 2" xfId="809" xr:uid="{0718295F-2770-4DC0-B527-E7201F98B574}"/>
    <cellStyle name="60% - Énfasis3 3 2" xfId="250" xr:uid="{4142DB3F-2237-4E80-AB7C-4F59380E5F0F}"/>
    <cellStyle name="60% - Énfasis3 3 2 2" xfId="810" xr:uid="{DE17AAA2-59BD-4FA2-8ECD-F17C5C94D0C0}"/>
    <cellStyle name="60% - Énfasis3 4 2" xfId="251" xr:uid="{6648A6E7-3EF4-494D-AED9-50152A644D21}"/>
    <cellStyle name="60% - Énfasis3 4 2 2" xfId="811" xr:uid="{3A1701DD-9119-4D9B-AA3E-5FF75757EDC7}"/>
    <cellStyle name="60% - Énfasis3 5 2" xfId="252" xr:uid="{A5592D2A-DB18-4DE4-9B4F-0D2CB37E21B5}"/>
    <cellStyle name="60% - Énfasis3 5 2 2" xfId="812" xr:uid="{27598E0F-4C6E-4B2D-9F2A-1A2ADFD7D017}"/>
    <cellStyle name="60% - Énfasis3 6 2" xfId="253" xr:uid="{D6413702-5064-4B0C-B94F-5DE4079D5120}"/>
    <cellStyle name="60% - Énfasis3 6 2 2" xfId="813" xr:uid="{0A6EFD03-9B2E-4607-AE5D-00D274054A65}"/>
    <cellStyle name="60% - Énfasis3 7 2" xfId="254" xr:uid="{CDBB6EDD-7248-4177-AD21-455B2E90F12E}"/>
    <cellStyle name="60% - Énfasis3 7 2 2" xfId="814" xr:uid="{F76E00EE-5466-458F-8D0B-45550B7216E4}"/>
    <cellStyle name="60% - Énfasis3 8 2" xfId="255" xr:uid="{41441B7E-4A47-4E3B-9764-AB678DE202F8}"/>
    <cellStyle name="60% - Énfasis3 8 2 2" xfId="815" xr:uid="{FC645DFE-0331-479F-810E-8C6ECB2F3EE5}"/>
    <cellStyle name="60% - Énfasis3 9 2" xfId="256" xr:uid="{4791A0B2-E125-42FF-A003-B42DF48FBF6E}"/>
    <cellStyle name="60% - Énfasis3 9 2 2" xfId="816" xr:uid="{E0FF97D4-A829-4B74-A399-B0B823DF57CF}"/>
    <cellStyle name="60% - Énfasis4" xfId="33" builtinId="44" customBuiltin="1"/>
    <cellStyle name="60% - Énfasis4 10 2" xfId="257" xr:uid="{17DE249C-25DB-454A-9DCF-819D747D0C9B}"/>
    <cellStyle name="60% - Énfasis4 10 2 2" xfId="817" xr:uid="{60F07CC2-656B-47DD-80C4-378DF91600CA}"/>
    <cellStyle name="60% - Énfasis4 11 2" xfId="258" xr:uid="{C9D91D92-55B9-4DEC-B366-44C912B87A59}"/>
    <cellStyle name="60% - Énfasis4 11 2 2" xfId="818" xr:uid="{7BB7F613-4E6B-4F31-8C52-7427A1201929}"/>
    <cellStyle name="60% - Énfasis4 12 2" xfId="259" xr:uid="{7D62A659-1615-4132-8124-145F8F77F580}"/>
    <cellStyle name="60% - Énfasis4 12 2 2" xfId="819" xr:uid="{6014E9DE-EEC7-4A2A-AAF3-6B026C3F7582}"/>
    <cellStyle name="60% - Énfasis4 13" xfId="260" xr:uid="{B2F1F7B9-F592-4DBD-AB2C-63E66EBC4C52}"/>
    <cellStyle name="60% - Énfasis4 13 2" xfId="820" xr:uid="{7EDA500A-343A-4125-A039-1C252F3FFCD3}"/>
    <cellStyle name="60% - Énfasis4 14" xfId="261" xr:uid="{0A2CAB5C-679E-4F8D-8DD4-41E9ECED1FAD}"/>
    <cellStyle name="60% - Énfasis4 14 2" xfId="821" xr:uid="{CB0A5F67-E13F-46C3-9F5F-8C00F8F01898}"/>
    <cellStyle name="60% - Énfasis4 2" xfId="1899" xr:uid="{83FF6CBC-573E-4722-84D2-5C272DBECE4C}"/>
    <cellStyle name="60% - Énfasis4 2 2" xfId="262" xr:uid="{2FBB1689-5338-44F6-AB7F-2296BE601451}"/>
    <cellStyle name="60% - Énfasis4 2 2 2" xfId="822" xr:uid="{E6FA1BC8-9D8F-40F3-86F3-9DADE37FC43B}"/>
    <cellStyle name="60% - Énfasis4 3 2" xfId="263" xr:uid="{B2805C7F-D780-4539-8D04-FFD190CF4DA7}"/>
    <cellStyle name="60% - Énfasis4 3 2 2" xfId="823" xr:uid="{F474572A-0DFE-43E9-A97B-CF9E0EA18702}"/>
    <cellStyle name="60% - Énfasis4 4 2" xfId="264" xr:uid="{4BEA983D-18F1-49AD-8FBB-672DE36EA0C0}"/>
    <cellStyle name="60% - Énfasis4 4 2 2" xfId="824" xr:uid="{5EE5D78E-7058-4F4F-B45D-93FB31D56B5F}"/>
    <cellStyle name="60% - Énfasis4 5 2" xfId="265" xr:uid="{0ED2B94D-0497-43A7-AF20-F188344D7FDE}"/>
    <cellStyle name="60% - Énfasis4 5 2 2" xfId="825" xr:uid="{E61EBA53-BEE0-47DE-8856-98AFEB3453AD}"/>
    <cellStyle name="60% - Énfasis4 6 2" xfId="266" xr:uid="{15008064-C98C-48EC-82ED-497DA69B6F69}"/>
    <cellStyle name="60% - Énfasis4 6 2 2" xfId="826" xr:uid="{83FC4997-3AE6-4F60-9671-E9E38389A416}"/>
    <cellStyle name="60% - Énfasis4 7 2" xfId="267" xr:uid="{C28C353D-E4E3-4AB1-B6D7-CD5D6808640E}"/>
    <cellStyle name="60% - Énfasis4 7 2 2" xfId="827" xr:uid="{955E38D7-EAFA-4A1B-A26B-CE86FE153113}"/>
    <cellStyle name="60% - Énfasis4 8 2" xfId="268" xr:uid="{B903175B-0ACE-48D4-8E2A-08B3A58F11E7}"/>
    <cellStyle name="60% - Énfasis4 8 2 2" xfId="828" xr:uid="{7FC8686D-B18B-40A0-837B-9C4E7CE2D317}"/>
    <cellStyle name="60% - Énfasis4 9 2" xfId="269" xr:uid="{6FF41BCB-61C9-4F4E-9558-8FCA658F0059}"/>
    <cellStyle name="60% - Énfasis4 9 2 2" xfId="829" xr:uid="{5002FDBF-C16B-4051-AFBC-DBC8D0B038ED}"/>
    <cellStyle name="60% - Énfasis5" xfId="37" builtinId="48" customBuiltin="1"/>
    <cellStyle name="60% - Énfasis5 10 2" xfId="270" xr:uid="{B69B17AC-EC48-42E0-BEED-89750CEF3D78}"/>
    <cellStyle name="60% - Énfasis5 10 2 2" xfId="830" xr:uid="{F2B21BB7-7748-4086-82CD-311CAB30E004}"/>
    <cellStyle name="60% - Énfasis5 11 2" xfId="271" xr:uid="{9AE7841D-1921-422A-8305-4074B6C0A452}"/>
    <cellStyle name="60% - Énfasis5 11 2 2" xfId="831" xr:uid="{BDCF6C06-2BBC-4E2E-8C3E-D01386475FEF}"/>
    <cellStyle name="60% - Énfasis5 12 2" xfId="272" xr:uid="{109F4CED-216C-4CDE-80CA-05FA6E1C4956}"/>
    <cellStyle name="60% - Énfasis5 12 2 2" xfId="832" xr:uid="{931F8AD5-2835-4521-93C3-54B4A24743F9}"/>
    <cellStyle name="60% - Énfasis5 13" xfId="273" xr:uid="{F8109C75-5D5E-4024-834C-8EE5BD1F323E}"/>
    <cellStyle name="60% - Énfasis5 13 2" xfId="833" xr:uid="{7E6FD658-A850-4C83-A75C-51EFB3F6E1F3}"/>
    <cellStyle name="60% - Énfasis5 14" xfId="274" xr:uid="{5E30295F-12F6-47F2-A424-869E0EBAF8E3}"/>
    <cellStyle name="60% - Énfasis5 14 2" xfId="834" xr:uid="{AE1378F8-91E4-4954-A283-598D4B7B14F4}"/>
    <cellStyle name="60% - Énfasis5 2" xfId="1900" xr:uid="{4CEFAE31-39C6-4D0D-8BA4-F6DB60D3EF7E}"/>
    <cellStyle name="60% - Énfasis5 2 2" xfId="275" xr:uid="{6686D36C-D568-47B5-8561-6869697BDDC9}"/>
    <cellStyle name="60% - Énfasis5 2 2 2" xfId="835" xr:uid="{6DDB2772-0B24-455F-B4D0-424733F1D922}"/>
    <cellStyle name="60% - Énfasis5 3 2" xfId="276" xr:uid="{86172F23-C719-42CC-8865-5A091D23ACDC}"/>
    <cellStyle name="60% - Énfasis5 3 2 2" xfId="836" xr:uid="{E8377D0F-D190-4E83-8AA9-1BD71E7B24A4}"/>
    <cellStyle name="60% - Énfasis5 4 2" xfId="277" xr:uid="{0DFE828C-00BC-4588-BDAD-940694BF58C2}"/>
    <cellStyle name="60% - Énfasis5 4 2 2" xfId="837" xr:uid="{101BC51A-A33B-4E54-85A6-DF31780EA9A5}"/>
    <cellStyle name="60% - Énfasis5 5 2" xfId="278" xr:uid="{3E9100E9-8D0B-4321-9C68-6C77DCEE381D}"/>
    <cellStyle name="60% - Énfasis5 5 2 2" xfId="838" xr:uid="{24789521-1C74-40F9-8FB1-4D709D60400B}"/>
    <cellStyle name="60% - Énfasis5 6 2" xfId="279" xr:uid="{378A7CCC-4F61-4A4C-9862-E84DC982FAC3}"/>
    <cellStyle name="60% - Énfasis5 6 2 2" xfId="839" xr:uid="{CA17F669-BFBA-4877-9807-9CE4296A8A62}"/>
    <cellStyle name="60% - Énfasis5 7 2" xfId="280" xr:uid="{4037FCEF-1B3F-4055-9B42-44D1436152F4}"/>
    <cellStyle name="60% - Énfasis5 7 2 2" xfId="840" xr:uid="{49941F38-745B-4D27-B9D3-CD0E8B837FA1}"/>
    <cellStyle name="60% - Énfasis5 8 2" xfId="281" xr:uid="{00E790A5-326D-4DE0-BFD1-3872044EA0DA}"/>
    <cellStyle name="60% - Énfasis5 8 2 2" xfId="841" xr:uid="{69F08238-B1FF-425B-902E-A858CCA2D7E3}"/>
    <cellStyle name="60% - Énfasis5 9 2" xfId="282" xr:uid="{0F2C376B-2027-42BD-A70A-118FB3BA681E}"/>
    <cellStyle name="60% - Énfasis5 9 2 2" xfId="842" xr:uid="{39A199AD-4EB5-4C34-B4D8-20CD0FC8DEBE}"/>
    <cellStyle name="60% - Énfasis6" xfId="41" builtinId="52" customBuiltin="1"/>
    <cellStyle name="60% - Énfasis6 10 2" xfId="283" xr:uid="{3B0D9C24-8CD5-40D1-BB1D-4D6623AEE12D}"/>
    <cellStyle name="60% - Énfasis6 10 2 2" xfId="843" xr:uid="{ED5E08D8-3ABA-4234-AD65-E08B8A19DF18}"/>
    <cellStyle name="60% - Énfasis6 11 2" xfId="284" xr:uid="{6A763E12-1FF9-417D-8ED3-ADF88FD39BD5}"/>
    <cellStyle name="60% - Énfasis6 11 2 2" xfId="844" xr:uid="{23C42DF1-BE4D-4CBC-B732-7CE3379FBC08}"/>
    <cellStyle name="60% - Énfasis6 12 2" xfId="285" xr:uid="{B94214B3-7050-4FF9-AAA7-B0E7F706D001}"/>
    <cellStyle name="60% - Énfasis6 12 2 2" xfId="845" xr:uid="{28E11241-F8D2-4943-9EAE-AE0791479B7A}"/>
    <cellStyle name="60% - Énfasis6 13" xfId="286" xr:uid="{1B4FD268-4A60-4921-966F-821D12446FDA}"/>
    <cellStyle name="60% - Énfasis6 13 2" xfId="846" xr:uid="{C5F22965-07DF-4A04-A210-B70FC8C53EC4}"/>
    <cellStyle name="60% - Énfasis6 14" xfId="287" xr:uid="{AF587AE0-B072-4CB4-A3BA-CFB5F4185486}"/>
    <cellStyle name="60% - Énfasis6 14 2" xfId="847" xr:uid="{117DB161-0855-405F-B25C-859E1044594A}"/>
    <cellStyle name="60% - Énfasis6 2" xfId="1901" xr:uid="{1AD5D037-BE19-497E-92E6-D5DDD4359DB2}"/>
    <cellStyle name="60% - Énfasis6 2 2" xfId="288" xr:uid="{B9690E5C-5AFB-405D-90E9-5F65CD555DA3}"/>
    <cellStyle name="60% - Énfasis6 2 2 2" xfId="848" xr:uid="{6985CC5D-5EAE-4EFA-9518-DDA04C4B6AA9}"/>
    <cellStyle name="60% - Énfasis6 3 2" xfId="289" xr:uid="{6385696F-05E4-4A65-B76C-61CC4BD1E4E3}"/>
    <cellStyle name="60% - Énfasis6 3 2 2" xfId="849" xr:uid="{CD4442C7-A211-4582-9D78-942EC8AB1101}"/>
    <cellStyle name="60% - Énfasis6 4 2" xfId="290" xr:uid="{2C05A18C-E742-435A-B5D3-B7790AE33AE1}"/>
    <cellStyle name="60% - Énfasis6 4 2 2" xfId="850" xr:uid="{49328F7E-E11A-4C77-95A5-55CE14942810}"/>
    <cellStyle name="60% - Énfasis6 5 2" xfId="291" xr:uid="{302265C8-2549-45E8-B46A-47F8155842BA}"/>
    <cellStyle name="60% - Énfasis6 5 2 2" xfId="851" xr:uid="{4E07AD64-75F1-441D-8111-1A7AE1EAF372}"/>
    <cellStyle name="60% - Énfasis6 6 2" xfId="292" xr:uid="{D5FDC650-831C-43EE-9141-499D910E9B9D}"/>
    <cellStyle name="60% - Énfasis6 6 2 2" xfId="852" xr:uid="{F87A1282-B27D-4EA6-8FB5-932D77D708D2}"/>
    <cellStyle name="60% - Énfasis6 7 2" xfId="293" xr:uid="{A19A4E2F-149F-4DDE-AC4B-1B1C832C6195}"/>
    <cellStyle name="60% - Énfasis6 7 2 2" xfId="853" xr:uid="{5597D4C4-FCA7-466C-9655-5670039C9B81}"/>
    <cellStyle name="60% - Énfasis6 8 2" xfId="294" xr:uid="{5A6BB2AE-D1E5-477B-9310-4622011A7544}"/>
    <cellStyle name="60% - Énfasis6 8 2 2" xfId="854" xr:uid="{E80598A8-C7F1-480F-9096-33505297093D}"/>
    <cellStyle name="60% - Énfasis6 9 2" xfId="295" xr:uid="{0F3DBE51-EA9C-4709-837B-2399397CBDD9}"/>
    <cellStyle name="60% - Énfasis6 9 2 2" xfId="855" xr:uid="{052E6D95-D825-44BB-8B01-36A8284FF5B0}"/>
    <cellStyle name="Buena 10 2" xfId="296" xr:uid="{86F7ADE6-A96C-485C-98ED-59F919F1DD3D}"/>
    <cellStyle name="Buena 10 2 2" xfId="856" xr:uid="{1F19A96C-58FA-43B7-ACDE-C67FB1DC2C67}"/>
    <cellStyle name="Buena 11 2" xfId="297" xr:uid="{5588476F-F576-41D5-AD9B-5F641A045893}"/>
    <cellStyle name="Buena 11 2 2" xfId="857" xr:uid="{D4C19A59-ABCF-4486-BBD4-A2DA4F32E733}"/>
    <cellStyle name="Buena 12 2" xfId="298" xr:uid="{ADE472AC-C82D-4900-8949-EAE9BE2AAEA7}"/>
    <cellStyle name="Buena 12 2 2" xfId="858" xr:uid="{B8BE711E-5D00-4015-B9DA-B5E83BADF28F}"/>
    <cellStyle name="Buena 13" xfId="299" xr:uid="{66243C20-516D-45D2-8585-B79D905C5E59}"/>
    <cellStyle name="Buena 13 2" xfId="859" xr:uid="{57BFFC60-6A0A-4307-A55C-490659927FD2}"/>
    <cellStyle name="Buena 14" xfId="300" xr:uid="{480BAB0F-93B9-4E96-A9E6-87BC0D2F9E4C}"/>
    <cellStyle name="Buena 14 2" xfId="860" xr:uid="{C957F2F6-94A8-475C-9444-C1E0791E3A8F}"/>
    <cellStyle name="Buena 2 2" xfId="301" xr:uid="{28FEA385-ED4F-48C9-A908-F7347501533D}"/>
    <cellStyle name="Buena 2 2 2" xfId="861" xr:uid="{314C6B8D-0311-4C5D-88A8-B1D3A6E7821C}"/>
    <cellStyle name="Buena 3 2" xfId="302" xr:uid="{15F80961-8737-4153-90A1-65A69FE6558B}"/>
    <cellStyle name="Buena 3 2 2" xfId="862" xr:uid="{A6F7A81B-CBE5-4074-BBB5-CED6E768A56D}"/>
    <cellStyle name="Buena 4 2" xfId="303" xr:uid="{1C737027-1B26-4278-814E-320EB1BA1D9F}"/>
    <cellStyle name="Buena 4 2 2" xfId="863" xr:uid="{6F09F224-96D6-47AD-873E-6E315F8FDE1F}"/>
    <cellStyle name="Buena 5 2" xfId="304" xr:uid="{A1C3F18D-D794-4A77-8BDF-A70BC9395D1A}"/>
    <cellStyle name="Buena 5 2 2" xfId="864" xr:uid="{4A14A060-EB34-4B43-8BCE-CE30D3EFDA93}"/>
    <cellStyle name="Buena 6 2" xfId="305" xr:uid="{75057894-48B6-49CE-B4B5-E8CF1342E6B3}"/>
    <cellStyle name="Buena 6 2 2" xfId="865" xr:uid="{1A0817CC-3DEC-472F-845B-9C1AF6DE207E}"/>
    <cellStyle name="Buena 7 2" xfId="306" xr:uid="{1C8F4928-C7A0-4ED2-9C2C-25405725FDB7}"/>
    <cellStyle name="Buena 7 2 2" xfId="866" xr:uid="{8456B331-F3E6-4685-A979-0DF0D0E1F0FA}"/>
    <cellStyle name="Buena 8 2" xfId="307" xr:uid="{40AF7E13-3CFF-464F-8375-CA949A416093}"/>
    <cellStyle name="Buena 8 2 2" xfId="867" xr:uid="{48D71A98-DBAE-410B-9FAB-B842D3B735C0}"/>
    <cellStyle name="Buena 9 2" xfId="308" xr:uid="{C91B78D8-52CD-4910-8816-FBA540C4D7CE}"/>
    <cellStyle name="Buena 9 2 2" xfId="868" xr:uid="{2E2029C8-D22A-4CD2-8DBB-C775BC747274}"/>
    <cellStyle name="Bueno" xfId="6" builtinId="26" customBuiltin="1"/>
    <cellStyle name="Cálculo" xfId="11" builtinId="22" customBuiltin="1"/>
    <cellStyle name="Cálculo 10 2" xfId="309" xr:uid="{179DC3DD-EFF1-4935-A3CC-7841F0D1C7B2}"/>
    <cellStyle name="Cálculo 10 2 2" xfId="869" xr:uid="{E404D7AB-08F1-4672-BE41-977348397BBF}"/>
    <cellStyle name="Cálculo 11 2" xfId="310" xr:uid="{585ED711-79AA-4F01-AD0E-B4420146443B}"/>
    <cellStyle name="Cálculo 11 2 2" xfId="870" xr:uid="{725A135F-8906-4AA0-AD8B-BB296FC7B369}"/>
    <cellStyle name="Cálculo 12 2" xfId="311" xr:uid="{34ED2BEB-14EA-4E65-BFCD-6EFD0EE4FCD6}"/>
    <cellStyle name="Cálculo 12 2 2" xfId="871" xr:uid="{16C96D52-A84B-4BB6-8E80-8C28DD62A209}"/>
    <cellStyle name="Cálculo 13" xfId="312" xr:uid="{3396186A-A7B9-4B02-96AD-59A1C44B3633}"/>
    <cellStyle name="Cálculo 13 2" xfId="872" xr:uid="{04CFE6B2-970B-4463-B474-777FA8066272}"/>
    <cellStyle name="Cálculo 14" xfId="313" xr:uid="{1D5E9431-C487-415E-81BA-23F989D676E1}"/>
    <cellStyle name="Cálculo 14 2" xfId="873" xr:uid="{565D51BD-438A-4800-B267-C290CE14B080}"/>
    <cellStyle name="Cálculo 14 3" xfId="1212" xr:uid="{86CC1318-4432-4B3E-8B7A-B6A14FB4D272}"/>
    <cellStyle name="Cálculo 2 2" xfId="314" xr:uid="{9661027B-D056-495D-B95D-C500063DE1B2}"/>
    <cellStyle name="Cálculo 2 2 2" xfId="874" xr:uid="{3AD99681-B971-4473-8EF4-83459352C9F6}"/>
    <cellStyle name="Cálculo 3 2" xfId="315" xr:uid="{B95C7B70-1240-4BC4-AA92-18D7F2BEF4D7}"/>
    <cellStyle name="Cálculo 3 2 2" xfId="875" xr:uid="{012D3DD1-31FE-469C-8E9E-4249EE4F8386}"/>
    <cellStyle name="Cálculo 4 2" xfId="316" xr:uid="{4E06DF76-6EF6-45C1-B0AF-BF923513EC59}"/>
    <cellStyle name="Cálculo 4 2 2" xfId="876" xr:uid="{6473365A-65D7-4CBF-895E-985266FF8C09}"/>
    <cellStyle name="Cálculo 5 2" xfId="317" xr:uid="{10BBE41A-2687-4E3F-B9A3-5D1CA8DEF675}"/>
    <cellStyle name="Cálculo 5 2 2" xfId="877" xr:uid="{43E31A08-1546-465F-8EEE-6610D08F0249}"/>
    <cellStyle name="Cálculo 6 2" xfId="318" xr:uid="{822F9B9F-52DE-4E52-9788-D8F719481485}"/>
    <cellStyle name="Cálculo 6 2 2" xfId="878" xr:uid="{638AE5FF-3F19-4737-BF75-9AF9ABAE15C1}"/>
    <cellStyle name="Cálculo 7 2" xfId="319" xr:uid="{3F0A0801-D78B-4785-AAC2-7C5147D31581}"/>
    <cellStyle name="Cálculo 7 2 2" xfId="879" xr:uid="{827C2941-9F73-40F2-81A5-6FACC724714F}"/>
    <cellStyle name="Cálculo 8 2" xfId="320" xr:uid="{A30ED08C-CC8D-4351-B66E-AE81FEF5CFF0}"/>
    <cellStyle name="Cálculo 8 2 2" xfId="880" xr:uid="{56CF8DE0-9448-4DC7-A482-4564C1E1B4E5}"/>
    <cellStyle name="Cálculo 9 2" xfId="321" xr:uid="{1FB65CA2-05C4-407B-990A-B28B6DBB1C21}"/>
    <cellStyle name="Cálculo 9 2 2" xfId="881" xr:uid="{34E90410-1BE4-41B5-BA84-8A1EA5629216}"/>
    <cellStyle name="Celda de comprobación" xfId="13" builtinId="23" customBuiltin="1"/>
    <cellStyle name="Celda de comprobación 10 2" xfId="322" xr:uid="{9122C732-4286-4DC6-90FD-654DD942D34C}"/>
    <cellStyle name="Celda de comprobación 10 2 2" xfId="882" xr:uid="{AB1BC7B4-72A5-46AC-9689-82EC9845CBA5}"/>
    <cellStyle name="Celda de comprobación 11 2" xfId="323" xr:uid="{E01ADCBD-3C88-4BF5-A53B-D5F005D6A853}"/>
    <cellStyle name="Celda de comprobación 11 2 2" xfId="883" xr:uid="{B425B42F-32F3-482F-8153-599080F78749}"/>
    <cellStyle name="Celda de comprobación 12 2" xfId="324" xr:uid="{AFF2D03B-7DBA-4748-8E80-04F70E79473D}"/>
    <cellStyle name="Celda de comprobación 12 2 2" xfId="884" xr:uid="{128663CA-B601-4701-99CC-327CE84CEF57}"/>
    <cellStyle name="Celda de comprobación 13" xfId="325" xr:uid="{6659A920-0889-4282-80EA-47F464BBB6C2}"/>
    <cellStyle name="Celda de comprobación 13 2" xfId="885" xr:uid="{DB8602E1-38FA-440F-BD60-9E5D77BA945A}"/>
    <cellStyle name="Celda de comprobación 14" xfId="326" xr:uid="{0F847480-DAD5-46E3-AE82-1D8FB6590787}"/>
    <cellStyle name="Celda de comprobación 14 2" xfId="886" xr:uid="{F58B4A9C-C4A3-4D64-9017-64ACF5AE6334}"/>
    <cellStyle name="Celda de comprobación 2 2" xfId="327" xr:uid="{5E9210B5-24DB-423B-B067-825E53142C99}"/>
    <cellStyle name="Celda de comprobación 2 2 2" xfId="887" xr:uid="{710E8045-DE4D-4B9E-8BD8-9FBF0BFC9146}"/>
    <cellStyle name="Celda de comprobación 3 2" xfId="328" xr:uid="{08F00CF4-072B-4B72-A3D7-24ED60C13BF2}"/>
    <cellStyle name="Celda de comprobación 3 2 2" xfId="888" xr:uid="{2059328E-3017-49DF-8AB3-59625F97DA34}"/>
    <cellStyle name="Celda de comprobación 4 2" xfId="329" xr:uid="{EB3D31B1-EE91-494A-9C71-C54AA4870A37}"/>
    <cellStyle name="Celda de comprobación 4 2 2" xfId="889" xr:uid="{E53EAEB4-7B6F-40D0-9C44-9812F93D6602}"/>
    <cellStyle name="Celda de comprobación 5 2" xfId="330" xr:uid="{95E9AB83-85BC-411F-8BE5-7A1554BE1090}"/>
    <cellStyle name="Celda de comprobación 5 2 2" xfId="890" xr:uid="{E2201A2C-46BF-4391-90EF-AB9CA18445D2}"/>
    <cellStyle name="Celda de comprobación 6 2" xfId="331" xr:uid="{21783BB3-C8DE-46E5-A47E-BF0AF47B57C0}"/>
    <cellStyle name="Celda de comprobación 6 2 2" xfId="891" xr:uid="{11489C7F-50A7-4069-966B-EBC5F1FC2657}"/>
    <cellStyle name="Celda de comprobación 7 2" xfId="332" xr:uid="{0E44A017-CAB8-4FC4-BA1F-88BD370C26C2}"/>
    <cellStyle name="Celda de comprobación 7 2 2" xfId="892" xr:uid="{F308143F-6A70-4ACE-8EAA-B188772DE8D6}"/>
    <cellStyle name="Celda de comprobación 8 2" xfId="333" xr:uid="{80C8B0EB-D3AC-4F7C-B9C2-5FEFA61914E2}"/>
    <cellStyle name="Celda de comprobación 8 2 2" xfId="893" xr:uid="{C19DD06E-15BF-4BED-8A46-CECA65271D82}"/>
    <cellStyle name="Celda de comprobación 9 2" xfId="334" xr:uid="{42AC3CCE-7B66-42E5-A55C-93CD8F0609B5}"/>
    <cellStyle name="Celda de comprobación 9 2 2" xfId="894" xr:uid="{A70C5062-3ED3-47C0-9CAD-E23C2332764F}"/>
    <cellStyle name="Celda vinculada" xfId="12" builtinId="24" customBuiltin="1"/>
    <cellStyle name="Celda vinculada 10 2" xfId="335" xr:uid="{6C87476A-4AAF-4FD0-92D2-34D3D42630AE}"/>
    <cellStyle name="Celda vinculada 10 2 2" xfId="895" xr:uid="{616734A5-A8A6-4CD3-A28B-4A42DC7C3E6C}"/>
    <cellStyle name="Celda vinculada 11 2" xfId="336" xr:uid="{5219EC22-1A40-43FB-B0C0-2EC86E33ECA1}"/>
    <cellStyle name="Celda vinculada 11 2 2" xfId="896" xr:uid="{240C703E-C22A-4A5E-AF32-C29C9700ED0B}"/>
    <cellStyle name="Celda vinculada 12 2" xfId="337" xr:uid="{DA628AB4-72A5-4121-BDF8-4845306D2D8F}"/>
    <cellStyle name="Celda vinculada 12 2 2" xfId="897" xr:uid="{67775358-BD29-4893-B4BA-4EE264837D9D}"/>
    <cellStyle name="Celda vinculada 13" xfId="338" xr:uid="{510C6023-4ADA-4593-BEC7-DE67E2D48012}"/>
    <cellStyle name="Celda vinculada 13 2" xfId="898" xr:uid="{C9AF1259-D6A2-47E4-8900-4AD43B285E4A}"/>
    <cellStyle name="Celda vinculada 14" xfId="339" xr:uid="{A03A2DC7-E52D-4FD1-A9D8-2CDF360492DF}"/>
    <cellStyle name="Celda vinculada 14 2" xfId="899" xr:uid="{5ABA468C-6FDF-4CCC-8912-B9D0C196D887}"/>
    <cellStyle name="Celda vinculada 2 2" xfId="340" xr:uid="{D60A4A5E-25C0-4F30-8DE7-BAA7833A77BF}"/>
    <cellStyle name="Celda vinculada 2 2 2" xfId="900" xr:uid="{FA80EA4E-06B5-4588-AF60-3372868F01A8}"/>
    <cellStyle name="Celda vinculada 3 2" xfId="341" xr:uid="{3B6625B8-13EA-4DBB-8635-A788BAB2D8BD}"/>
    <cellStyle name="Celda vinculada 3 2 2" xfId="901" xr:uid="{291C3204-821A-41E6-94A9-3B5F02DDC2F1}"/>
    <cellStyle name="Celda vinculada 4 2" xfId="342" xr:uid="{DFDFA2A7-694A-4A44-9F56-34260188494D}"/>
    <cellStyle name="Celda vinculada 4 2 2" xfId="902" xr:uid="{2ECACBD7-E895-498B-9424-3727E951C803}"/>
    <cellStyle name="Celda vinculada 5 2" xfId="343" xr:uid="{AFA1AA4A-7899-4412-B894-206602E972D6}"/>
    <cellStyle name="Celda vinculada 5 2 2" xfId="903" xr:uid="{3D2588A3-227B-4B16-B5F7-E4E489F09BEA}"/>
    <cellStyle name="Celda vinculada 6 2" xfId="344" xr:uid="{D69E5AEB-8EE6-48C0-8379-9B364A14AD37}"/>
    <cellStyle name="Celda vinculada 6 2 2" xfId="904" xr:uid="{38042DC5-B795-45A1-990E-B797043C9F59}"/>
    <cellStyle name="Celda vinculada 7 2" xfId="345" xr:uid="{D4A1F57A-7AB5-4C40-9A46-BE24A61A95CE}"/>
    <cellStyle name="Celda vinculada 7 2 2" xfId="905" xr:uid="{CA8BE93F-C3A4-4AB9-B6A5-C6D23BD61B2C}"/>
    <cellStyle name="Celda vinculada 8 2" xfId="346" xr:uid="{A5D41891-46ED-495A-92DA-DD2EB10756EE}"/>
    <cellStyle name="Celda vinculada 8 2 2" xfId="906" xr:uid="{83E8453B-01C2-41F7-9DF3-4D43EF043D3D}"/>
    <cellStyle name="Celda vinculada 9 2" xfId="347" xr:uid="{BC114A47-E454-4FCA-8B98-2F131DB9D52E}"/>
    <cellStyle name="Celda vinculada 9 2 2" xfId="907" xr:uid="{687C3EC3-55CC-4A00-B926-449991F39397}"/>
    <cellStyle name="Encabezado 1" xfId="2" builtinId="16" customBuiltin="1"/>
    <cellStyle name="Encabezado 4" xfId="5" builtinId="19" customBuiltin="1"/>
    <cellStyle name="Encabezado 4 10 2" xfId="348" xr:uid="{864596A2-0DE9-491C-9537-B2D13FF3CE09}"/>
    <cellStyle name="Encabezado 4 10 2 2" xfId="908" xr:uid="{7CD5DD93-34EC-4E61-AC9E-7629958F94AA}"/>
    <cellStyle name="Encabezado 4 11 2" xfId="349" xr:uid="{B52867CC-4DD6-4672-8014-DC2DE05C534B}"/>
    <cellStyle name="Encabezado 4 11 2 2" xfId="909" xr:uid="{07BD5614-441D-42EA-BD16-37B04C7A823F}"/>
    <cellStyle name="Encabezado 4 12 2" xfId="350" xr:uid="{8B895778-89A0-4200-BF42-B96D7696638D}"/>
    <cellStyle name="Encabezado 4 12 2 2" xfId="910" xr:uid="{7CDD5778-1C4C-4BA2-BEA2-6B9F706ACB1C}"/>
    <cellStyle name="Encabezado 4 13" xfId="351" xr:uid="{ECCC7AC8-0AEA-484F-9A9A-6B72A1CD1AE6}"/>
    <cellStyle name="Encabezado 4 13 2" xfId="911" xr:uid="{C19091B4-CC76-481D-BC74-E1B24449CDEE}"/>
    <cellStyle name="Encabezado 4 14" xfId="352" xr:uid="{10B91F34-8904-4357-83FB-53B89CEC813F}"/>
    <cellStyle name="Encabezado 4 14 2" xfId="912" xr:uid="{1353E7F9-E41A-4219-B611-5D99AA1D5F9F}"/>
    <cellStyle name="Encabezado 4 2 2" xfId="353" xr:uid="{238E3C1F-E93B-413A-9371-800A860DA4D9}"/>
    <cellStyle name="Encabezado 4 2 2 2" xfId="913" xr:uid="{699A578D-7BC3-4E87-8BF1-AE3564081948}"/>
    <cellStyle name="Encabezado 4 3 2" xfId="354" xr:uid="{AC133D6D-ECF0-4750-A8CB-F5B79E54B511}"/>
    <cellStyle name="Encabezado 4 3 2 2" xfId="914" xr:uid="{23003032-556A-4CD0-A164-7F443B858C85}"/>
    <cellStyle name="Encabezado 4 4 2" xfId="355" xr:uid="{9F440489-39D3-4646-A64C-9C052C8B9770}"/>
    <cellStyle name="Encabezado 4 4 2 2" xfId="915" xr:uid="{303599C7-2AD7-4F12-AA19-B0B78C1E78A0}"/>
    <cellStyle name="Encabezado 4 5 2" xfId="356" xr:uid="{66255E13-ED05-43DB-966B-B222ACF55711}"/>
    <cellStyle name="Encabezado 4 5 2 2" xfId="916" xr:uid="{255FC760-8D18-4D5B-9141-73A31274B142}"/>
    <cellStyle name="Encabezado 4 6 2" xfId="357" xr:uid="{B5B0CCF3-9C0C-4AE3-A5C5-EEA8114A6FC1}"/>
    <cellStyle name="Encabezado 4 6 2 2" xfId="917" xr:uid="{77FADB24-B812-4DF5-A971-C28CF761B201}"/>
    <cellStyle name="Encabezado 4 7 2" xfId="358" xr:uid="{81B862DB-32B6-4185-9079-FBB9BBFDFAD0}"/>
    <cellStyle name="Encabezado 4 7 2 2" xfId="918" xr:uid="{6DC93D7B-84A0-4FE1-934D-EE0AA9606BF1}"/>
    <cellStyle name="Encabezado 4 8 2" xfId="359" xr:uid="{CD2EFCDD-3E3B-4AB6-855A-1A64ADAFA134}"/>
    <cellStyle name="Encabezado 4 8 2 2" xfId="919" xr:uid="{9D494938-B3F0-4973-9E9C-6338946715B2}"/>
    <cellStyle name="Encabezado 4 9 2" xfId="360" xr:uid="{F8E3C0EB-8B2D-43E1-80B4-2628D62ADDE0}"/>
    <cellStyle name="Encabezado 4 9 2 2" xfId="920" xr:uid="{4666EB48-3518-4C20-9EE6-5AD589B0FA79}"/>
    <cellStyle name="Énfasis1" xfId="18" builtinId="29" customBuiltin="1"/>
    <cellStyle name="Énfasis1 10 2" xfId="361" xr:uid="{FD3E3D6A-D179-4603-9CC9-C0F732C813E7}"/>
    <cellStyle name="Énfasis1 10 2 2" xfId="921" xr:uid="{680A95D5-EC9F-40D0-A05B-9F431F7718E0}"/>
    <cellStyle name="Énfasis1 11 2" xfId="362" xr:uid="{63C71A61-6683-4089-9381-5A075E77DA51}"/>
    <cellStyle name="Énfasis1 11 2 2" xfId="922" xr:uid="{C3F7C246-DE2C-4661-8541-DF5B160E8AEB}"/>
    <cellStyle name="Énfasis1 12 2" xfId="363" xr:uid="{5959E214-4C1C-4360-80D4-AD152570D39E}"/>
    <cellStyle name="Énfasis1 12 2 2" xfId="923" xr:uid="{8EFA6270-8025-4D94-B82D-0473E6303CAA}"/>
    <cellStyle name="Énfasis1 13" xfId="364" xr:uid="{C3042444-8191-4412-BD0E-1C9E24BFAE69}"/>
    <cellStyle name="Énfasis1 13 2" xfId="924" xr:uid="{66285BEC-D234-40BC-8347-AA5CDEA296C2}"/>
    <cellStyle name="Énfasis1 14" xfId="365" xr:uid="{D16292A8-9D91-4405-B328-D6F0B3E5C6F1}"/>
    <cellStyle name="Énfasis1 14 2" xfId="925" xr:uid="{4E162A43-6AB1-49BA-947B-C5458C67695D}"/>
    <cellStyle name="Énfasis1 2 2" xfId="366" xr:uid="{699A70B4-EF97-47CC-8B7C-34105216250E}"/>
    <cellStyle name="Énfasis1 2 2 2" xfId="926" xr:uid="{79F90182-D7EE-487D-96E2-06548CBF1EDF}"/>
    <cellStyle name="Énfasis1 3 2" xfId="367" xr:uid="{05D69CB7-4EE1-4DE8-802A-50BB230D1729}"/>
    <cellStyle name="Énfasis1 3 2 2" xfId="927" xr:uid="{C631A4D0-4C1E-47D0-8B48-3DE0964A8ED2}"/>
    <cellStyle name="Énfasis1 4 2" xfId="368" xr:uid="{08BDFFAA-3C19-430F-9DD9-72B37E957F49}"/>
    <cellStyle name="Énfasis1 4 2 2" xfId="928" xr:uid="{03952A28-0748-4B55-96AF-8378765BF0DA}"/>
    <cellStyle name="Énfasis1 5 2" xfId="369" xr:uid="{3A3309A8-A1F3-46E7-B33B-9E30764FA8C9}"/>
    <cellStyle name="Énfasis1 5 2 2" xfId="929" xr:uid="{ECEC2D86-0296-4C08-A798-4721CCE1D3E1}"/>
    <cellStyle name="Énfasis1 6 2" xfId="370" xr:uid="{BFB16410-13B8-4CC9-98C1-F0A2DA6C9837}"/>
    <cellStyle name="Énfasis1 6 2 2" xfId="930" xr:uid="{CC72F6A7-A5FB-471E-B543-6B7FC5F18026}"/>
    <cellStyle name="Énfasis1 7 2" xfId="371" xr:uid="{5BB451BE-5BD6-42E5-BB64-62FA7C4DC4B2}"/>
    <cellStyle name="Énfasis1 7 2 2" xfId="931" xr:uid="{B97D4D99-4B2E-427A-8E06-6B33C169B193}"/>
    <cellStyle name="Énfasis1 8 2" xfId="372" xr:uid="{B2FD07B0-DFCC-42D5-8A97-E7893E853198}"/>
    <cellStyle name="Énfasis1 8 2 2" xfId="932" xr:uid="{776E381D-B090-4035-BD4B-39714E609F80}"/>
    <cellStyle name="Énfasis1 9 2" xfId="373" xr:uid="{BE93DC09-E0D8-4799-BCB5-5A4BC1B01242}"/>
    <cellStyle name="Énfasis1 9 2 2" xfId="933" xr:uid="{17F0ED00-21DC-4B9F-90D7-7AD81366D81E}"/>
    <cellStyle name="Énfasis2" xfId="22" builtinId="33" customBuiltin="1"/>
    <cellStyle name="Énfasis2 10 2" xfId="374" xr:uid="{601921FE-76EE-458F-AF4A-7DF7DC46B2C9}"/>
    <cellStyle name="Énfasis2 10 2 2" xfId="934" xr:uid="{CA5F3ECA-0BCC-4042-815D-C7B54FC3A940}"/>
    <cellStyle name="Énfasis2 11 2" xfId="375" xr:uid="{BC003EF7-5CD4-4F09-8F66-2F0A0DD83BB7}"/>
    <cellStyle name="Énfasis2 11 2 2" xfId="935" xr:uid="{FC823207-DE5B-41CE-A961-310D0C02F72B}"/>
    <cellStyle name="Énfasis2 12 2" xfId="376" xr:uid="{F4090535-1716-458E-B63D-7F21B7392F59}"/>
    <cellStyle name="Énfasis2 12 2 2" xfId="936" xr:uid="{67833091-7C8F-4B0F-B71C-2EDC7107CB12}"/>
    <cellStyle name="Énfasis2 13" xfId="377" xr:uid="{D6E70EEA-049E-4F3D-BF3C-80905AE46646}"/>
    <cellStyle name="Énfasis2 13 2" xfId="937" xr:uid="{A3696552-8BC5-4855-8E15-D627971C788F}"/>
    <cellStyle name="Énfasis2 14" xfId="378" xr:uid="{E2EC37CE-E475-4D38-B4A5-31EEF4B487C6}"/>
    <cellStyle name="Énfasis2 14 2" xfId="938" xr:uid="{F94C1913-5B17-45A0-AE2F-D0ABD7220F24}"/>
    <cellStyle name="Énfasis2 2 2" xfId="379" xr:uid="{A86C7938-7516-438B-8309-5C53DBE5FB91}"/>
    <cellStyle name="Énfasis2 2 2 2" xfId="939" xr:uid="{123CD17E-EDF3-4DDC-82B4-4A0023C14240}"/>
    <cellStyle name="Énfasis2 3 2" xfId="380" xr:uid="{08A5EABB-5734-4F95-8F7F-7B6BE89718DA}"/>
    <cellStyle name="Énfasis2 3 2 2" xfId="940" xr:uid="{4314AFCA-3E81-4770-B4ED-0E276715C6F8}"/>
    <cellStyle name="Énfasis2 4 2" xfId="381" xr:uid="{97ACF386-7B23-41DD-9368-2A70DA6F3DFE}"/>
    <cellStyle name="Énfasis2 4 2 2" xfId="941" xr:uid="{F6FF75B3-12A5-4FE0-899D-5D7881104B8E}"/>
    <cellStyle name="Énfasis2 5 2" xfId="382" xr:uid="{CE7CBA78-C78B-4878-A151-287B855A090B}"/>
    <cellStyle name="Énfasis2 5 2 2" xfId="942" xr:uid="{83685C70-AF2F-4123-B079-A0B0080C730A}"/>
    <cellStyle name="Énfasis2 6 2" xfId="383" xr:uid="{0FB6D1CA-A8AA-4B8E-B5F8-66754789AA33}"/>
    <cellStyle name="Énfasis2 6 2 2" xfId="943" xr:uid="{1DC843F0-C2E1-4FAE-877E-F8C5F8462FFC}"/>
    <cellStyle name="Énfasis2 7 2" xfId="384" xr:uid="{303FD048-08F2-414F-A591-492F6542C114}"/>
    <cellStyle name="Énfasis2 7 2 2" xfId="944" xr:uid="{95A71430-EA32-4B9F-8CDF-15DC6985261B}"/>
    <cellStyle name="Énfasis2 8 2" xfId="385" xr:uid="{9FE38FA3-0BF4-4CCA-B585-4A692C92F8B3}"/>
    <cellStyle name="Énfasis2 8 2 2" xfId="945" xr:uid="{4CB4F28E-D7D2-4F52-91E1-F9FE2D6B8F40}"/>
    <cellStyle name="Énfasis2 9 2" xfId="386" xr:uid="{05CDECDB-2866-4C33-8683-FC3A984F91BA}"/>
    <cellStyle name="Énfasis2 9 2 2" xfId="946" xr:uid="{C2794392-BBE1-435A-AFD8-1B7BA6F04F35}"/>
    <cellStyle name="Énfasis3" xfId="26" builtinId="37" customBuiltin="1"/>
    <cellStyle name="Énfasis3 10 2" xfId="387" xr:uid="{2FE01D70-156C-493A-A797-D9D1045A07C0}"/>
    <cellStyle name="Énfasis3 10 2 2" xfId="947" xr:uid="{0D58E380-73D7-46B2-B9C3-75BB42948534}"/>
    <cellStyle name="Énfasis3 11 2" xfId="388" xr:uid="{09250759-B261-49E7-AA1D-D7F53A122AC4}"/>
    <cellStyle name="Énfasis3 11 2 2" xfId="948" xr:uid="{AC3D613C-0D49-49B7-9975-C5C5417F6B83}"/>
    <cellStyle name="Énfasis3 12 2" xfId="389" xr:uid="{1B7DCDBB-BD78-454E-8BA0-9BE4D37AD5D2}"/>
    <cellStyle name="Énfasis3 12 2 2" xfId="949" xr:uid="{1835EBA5-3D36-40F6-B668-6BBE83F92D23}"/>
    <cellStyle name="Énfasis3 13" xfId="390" xr:uid="{5777D149-18F7-45CB-A241-E3D0BFE75D98}"/>
    <cellStyle name="Énfasis3 13 2" xfId="950" xr:uid="{C14FE1DE-805D-4957-9784-533D77A4ADBA}"/>
    <cellStyle name="Énfasis3 14" xfId="391" xr:uid="{53F8CBDC-C47C-42F4-A6C9-23CCB348965E}"/>
    <cellStyle name="Énfasis3 14 2" xfId="951" xr:uid="{279A9619-AE0B-40EB-83C2-ED351D287DA5}"/>
    <cellStyle name="Énfasis3 2 2" xfId="392" xr:uid="{6EC3A88E-7BB7-4F38-B2D0-589DEB85FCBA}"/>
    <cellStyle name="Énfasis3 2 2 2" xfId="952" xr:uid="{0DDFF92D-C36A-4A51-B966-A12362A6E993}"/>
    <cellStyle name="Énfasis3 3 2" xfId="393" xr:uid="{14AF7055-4D4A-469B-9F8A-D700C3C005B2}"/>
    <cellStyle name="Énfasis3 3 2 2" xfId="953" xr:uid="{B3362ADC-8564-4064-B42E-BB8BF6DFD5AA}"/>
    <cellStyle name="Énfasis3 4 2" xfId="394" xr:uid="{C015B533-A7D9-4286-8D27-589F4FF3F511}"/>
    <cellStyle name="Énfasis3 4 2 2" xfId="954" xr:uid="{960BE8FD-560D-47B0-925D-633E86DE1E53}"/>
    <cellStyle name="Énfasis3 5 2" xfId="395" xr:uid="{5444FFB7-AD7C-4B42-8B2A-B1004BB12E43}"/>
    <cellStyle name="Énfasis3 5 2 2" xfId="955" xr:uid="{FCD15F81-36F0-49B5-9B12-817A0707CEC8}"/>
    <cellStyle name="Énfasis3 6 2" xfId="396" xr:uid="{B26DC24F-7A9E-427D-9A32-15D0FA61E76F}"/>
    <cellStyle name="Énfasis3 6 2 2" xfId="956" xr:uid="{27838310-FFC3-4E07-AD0A-7C6C478D13BF}"/>
    <cellStyle name="Énfasis3 7 2" xfId="397" xr:uid="{4525AD3F-4466-4350-B889-DF7D835723DD}"/>
    <cellStyle name="Énfasis3 7 2 2" xfId="957" xr:uid="{74B68C95-2DF6-4B89-863C-A5EC6F204B40}"/>
    <cellStyle name="Énfasis3 8 2" xfId="398" xr:uid="{611C2E90-4C6A-4348-B5A3-2523A57822FA}"/>
    <cellStyle name="Énfasis3 8 2 2" xfId="958" xr:uid="{C934424B-D355-4E8C-BADD-ED0997823DDE}"/>
    <cellStyle name="Énfasis3 9 2" xfId="399" xr:uid="{49FA73B5-E6E1-49BB-9B8A-65793296C635}"/>
    <cellStyle name="Énfasis3 9 2 2" xfId="959" xr:uid="{3C60C5BD-0E74-4DEA-B072-235573B623A1}"/>
    <cellStyle name="Énfasis4" xfId="30" builtinId="41" customBuiltin="1"/>
    <cellStyle name="Énfasis4 10 2" xfId="400" xr:uid="{629B038C-1538-439A-8A9E-5819F6A3ADDC}"/>
    <cellStyle name="Énfasis4 10 2 2" xfId="960" xr:uid="{53F60030-D45D-4D52-97A6-3FD7213BCD8E}"/>
    <cellStyle name="Énfasis4 11 2" xfId="401" xr:uid="{9A2102EC-39EE-4200-ACCA-BEEE90FDD2E7}"/>
    <cellStyle name="Énfasis4 11 2 2" xfId="961" xr:uid="{0D5B447F-31A2-4B49-BE06-D9A379F9E208}"/>
    <cellStyle name="Énfasis4 12 2" xfId="402" xr:uid="{24E95B4B-D5C9-403A-BBC2-1E5DF7686F87}"/>
    <cellStyle name="Énfasis4 12 2 2" xfId="962" xr:uid="{9CA64E6B-C9A2-4808-BC09-681331FCDCEC}"/>
    <cellStyle name="Énfasis4 13" xfId="403" xr:uid="{A3E2D5B2-07D1-4DE9-80E6-69FFF4B5C6E4}"/>
    <cellStyle name="Énfasis4 13 2" xfId="963" xr:uid="{25806930-25B7-4A5E-8702-646DCF6DFB70}"/>
    <cellStyle name="Énfasis4 14" xfId="404" xr:uid="{AD47C3EE-D824-4334-B6BE-1BF531B835BF}"/>
    <cellStyle name="Énfasis4 14 2" xfId="964" xr:uid="{F527AF76-6CA9-42C7-8AD8-E21410E3FDAE}"/>
    <cellStyle name="Énfasis4 2 2" xfId="405" xr:uid="{83D1A510-F4BC-428F-9F59-7B158DC7F918}"/>
    <cellStyle name="Énfasis4 2 2 2" xfId="965" xr:uid="{070FB78C-67F3-4980-8F6C-4AF42924542E}"/>
    <cellStyle name="Énfasis4 3 2" xfId="406" xr:uid="{B12A709F-9643-439A-B589-E3C99EDE2741}"/>
    <cellStyle name="Énfasis4 3 2 2" xfId="966" xr:uid="{8E37EBED-27D5-4D30-B58C-55A2766CCBDF}"/>
    <cellStyle name="Énfasis4 4 2" xfId="407" xr:uid="{A31FCD47-B296-40D1-A5E3-950624AFE622}"/>
    <cellStyle name="Énfasis4 4 2 2" xfId="967" xr:uid="{85EF5035-F9A1-4C82-95F2-D79E78EB45E3}"/>
    <cellStyle name="Énfasis4 5 2" xfId="408" xr:uid="{F8CBFE94-F9E1-4CCF-9149-60BB2D3DD72F}"/>
    <cellStyle name="Énfasis4 5 2 2" xfId="968" xr:uid="{2B293553-81E3-4D80-9CB3-1B04632BDD1B}"/>
    <cellStyle name="Énfasis4 6 2" xfId="409" xr:uid="{0A8B776D-F865-41D7-96CE-3B86DB2238DB}"/>
    <cellStyle name="Énfasis4 6 2 2" xfId="969" xr:uid="{0C56D687-9CCF-48C8-AD06-3AC504FDDC40}"/>
    <cellStyle name="Énfasis4 7 2" xfId="410" xr:uid="{7230B681-541E-4703-BDE8-ABB7C0602A14}"/>
    <cellStyle name="Énfasis4 7 2 2" xfId="970" xr:uid="{27805422-5F65-4289-B000-614A4F9000D7}"/>
    <cellStyle name="Énfasis4 8 2" xfId="411" xr:uid="{710940A7-FB03-4B4F-BE96-2E8E6F018B3D}"/>
    <cellStyle name="Énfasis4 8 2 2" xfId="971" xr:uid="{D5F7F887-E6A1-4CE9-AAA2-8D04FD127F90}"/>
    <cellStyle name="Énfasis4 9 2" xfId="412" xr:uid="{2AAE03D0-4B1B-4EDE-9327-854BF550E3BA}"/>
    <cellStyle name="Énfasis4 9 2 2" xfId="972" xr:uid="{04032B53-D52C-4685-AC2D-D20D44DB1C4A}"/>
    <cellStyle name="Énfasis5" xfId="34" builtinId="45" customBuiltin="1"/>
    <cellStyle name="Énfasis5 10 2" xfId="413" xr:uid="{0BFF3E41-A682-4FFF-8C07-B3DF84300887}"/>
    <cellStyle name="Énfasis5 10 2 2" xfId="973" xr:uid="{BABCC83B-59BB-403A-A4FF-EA113E23FEE4}"/>
    <cellStyle name="Énfasis5 11 2" xfId="414" xr:uid="{ADD6E59F-001B-432D-8B2F-086AB569BEEB}"/>
    <cellStyle name="Énfasis5 11 2 2" xfId="974" xr:uid="{77FE3263-3AC4-424E-9C72-D3602A178925}"/>
    <cellStyle name="Énfasis5 12 2" xfId="415" xr:uid="{756B31B4-948E-46F0-A639-0CF4DC02041B}"/>
    <cellStyle name="Énfasis5 12 2 2" xfId="975" xr:uid="{B2048945-10ED-460C-B818-3452E61D4315}"/>
    <cellStyle name="Énfasis5 13" xfId="416" xr:uid="{EEDAFA7E-31E9-4197-9B6F-41B0B94361AA}"/>
    <cellStyle name="Énfasis5 13 2" xfId="976" xr:uid="{084221AF-B78F-4E01-BCA2-53A1761B3315}"/>
    <cellStyle name="Énfasis5 14" xfId="417" xr:uid="{282C6F10-82C5-4B7A-889F-46AC7E0A03ED}"/>
    <cellStyle name="Énfasis5 14 2" xfId="977" xr:uid="{FAEAE960-DA2D-43EC-B079-D6C4B1D90104}"/>
    <cellStyle name="Énfasis5 2 2" xfId="418" xr:uid="{A54EEFA1-BE2E-4DA3-ADD4-E8E2CC81DA06}"/>
    <cellStyle name="Énfasis5 2 2 2" xfId="978" xr:uid="{C32B7D81-0A02-4926-A7DB-A19AD2FDB090}"/>
    <cellStyle name="Énfasis5 3 2" xfId="419" xr:uid="{95134A8D-58CE-4852-9AB4-2135F59595BF}"/>
    <cellStyle name="Énfasis5 3 2 2" xfId="979" xr:uid="{1418FBA1-3CC4-4B49-B86E-AC832FC98687}"/>
    <cellStyle name="Énfasis5 4 2" xfId="420" xr:uid="{FEF13B89-B25D-4A88-91FA-6E2F51523440}"/>
    <cellStyle name="Énfasis5 4 2 2" xfId="980" xr:uid="{67CEC69C-C084-4860-940D-CADE2CF02444}"/>
    <cellStyle name="Énfasis5 5 2" xfId="421" xr:uid="{36ECB075-C3AF-432C-8955-9B81599CDBA7}"/>
    <cellStyle name="Énfasis5 5 2 2" xfId="981" xr:uid="{4D5112D2-A1C5-4D16-8A31-8BD05E87111C}"/>
    <cellStyle name="Énfasis5 6 2" xfId="422" xr:uid="{ADC3C210-0234-47A1-8F19-7E4C077FB566}"/>
    <cellStyle name="Énfasis5 6 2 2" xfId="982" xr:uid="{10EDC64C-2CA6-44EB-80E6-0966328A02BB}"/>
    <cellStyle name="Énfasis5 7 2" xfId="423" xr:uid="{5BA2CD2D-D316-4783-B522-6CC690607DEC}"/>
    <cellStyle name="Énfasis5 7 2 2" xfId="983" xr:uid="{27790E85-B1EC-4431-BD16-468E0DA57623}"/>
    <cellStyle name="Énfasis5 8 2" xfId="424" xr:uid="{9D9F4D63-2652-4AA5-93EF-F91FCD230C58}"/>
    <cellStyle name="Énfasis5 8 2 2" xfId="984" xr:uid="{647DD64E-31E3-466B-A390-D517E9405A5C}"/>
    <cellStyle name="Énfasis5 9 2" xfId="425" xr:uid="{8FE9FB04-3BC9-461D-ACDD-01059DE8B809}"/>
    <cellStyle name="Énfasis5 9 2 2" xfId="985" xr:uid="{A4F8D054-8DD8-40E6-9443-7F34804BCCDA}"/>
    <cellStyle name="Énfasis6" xfId="38" builtinId="49" customBuiltin="1"/>
    <cellStyle name="Énfasis6 10 2" xfId="426" xr:uid="{589D9570-E1C4-45B3-BD0B-A7749C8B0EF6}"/>
    <cellStyle name="Énfasis6 10 2 2" xfId="986" xr:uid="{07609FB0-B30C-4E6B-B722-20B802BA60BF}"/>
    <cellStyle name="Énfasis6 11 2" xfId="427" xr:uid="{9047B2D1-845D-495C-9127-24A7AB0A06DC}"/>
    <cellStyle name="Énfasis6 11 2 2" xfId="987" xr:uid="{83DF490D-EFDE-45FC-BDC2-74B0A2C8C4FC}"/>
    <cellStyle name="Énfasis6 12 2" xfId="428" xr:uid="{DDC2312A-1129-450A-83A0-2D5B33932B0E}"/>
    <cellStyle name="Énfasis6 12 2 2" xfId="988" xr:uid="{84D044B1-BD18-4569-BFEC-708FCF76BB30}"/>
    <cellStyle name="Énfasis6 13" xfId="429" xr:uid="{467D3F3D-2A67-45D2-9008-7D0E5EC49CA5}"/>
    <cellStyle name="Énfasis6 13 2" xfId="989" xr:uid="{5E7145C7-FA36-4911-81DE-71F2AD755C81}"/>
    <cellStyle name="Énfasis6 14" xfId="430" xr:uid="{23DD72FD-89FE-4FBD-B210-A30BCBC17EF3}"/>
    <cellStyle name="Énfasis6 14 2" xfId="990" xr:uid="{760C3C29-A2C7-4F4F-ADB9-2002D941C80B}"/>
    <cellStyle name="Énfasis6 2 2" xfId="431" xr:uid="{E7639319-A4DC-441E-8F91-885D93FE4F82}"/>
    <cellStyle name="Énfasis6 2 2 2" xfId="991" xr:uid="{9CCDEC00-FB73-4E4F-B74C-24EB885980CD}"/>
    <cellStyle name="Énfasis6 3 2" xfId="432" xr:uid="{EE3E8FA8-D3B2-47DE-A387-7BDD03E8CFA8}"/>
    <cellStyle name="Énfasis6 3 2 2" xfId="992" xr:uid="{5ADC7C68-5E4B-4F1A-9EC0-D7D553DA973E}"/>
    <cellStyle name="Énfasis6 4 2" xfId="433" xr:uid="{4119FA08-759C-478D-8BFB-AC4A7B8D6D4D}"/>
    <cellStyle name="Énfasis6 4 2 2" xfId="993" xr:uid="{8B400760-5B75-42F7-9657-784501058AEC}"/>
    <cellStyle name="Énfasis6 5 2" xfId="434" xr:uid="{140FDC08-0C97-4B6B-A6AA-0A2D474FF68C}"/>
    <cellStyle name="Énfasis6 5 2 2" xfId="994" xr:uid="{9C90B96E-735A-4040-988F-47DE32E747DA}"/>
    <cellStyle name="Énfasis6 6 2" xfId="435" xr:uid="{4F18655D-4D0A-406F-A7FB-4CF61FABB138}"/>
    <cellStyle name="Énfasis6 6 2 2" xfId="995" xr:uid="{841CABF2-8AA7-47AA-9EDD-C597370F98A2}"/>
    <cellStyle name="Énfasis6 7 2" xfId="436" xr:uid="{C89FFD37-9CAA-423F-94F8-D86D857EF04D}"/>
    <cellStyle name="Énfasis6 7 2 2" xfId="996" xr:uid="{7FF1C6EF-6EBD-4B38-A024-1B5B152ABDD9}"/>
    <cellStyle name="Énfasis6 8 2" xfId="437" xr:uid="{49CAE273-7E6D-4E8B-8353-BF2C0994D2D9}"/>
    <cellStyle name="Énfasis6 8 2 2" xfId="997" xr:uid="{22ADD1EB-2A12-4AC9-9C70-D993AE2BD829}"/>
    <cellStyle name="Énfasis6 9 2" xfId="438" xr:uid="{957A5982-9E78-488A-81C7-CECBE0E8EEC5}"/>
    <cellStyle name="Énfasis6 9 2 2" xfId="998" xr:uid="{FD25A08A-035E-4D36-B96F-7FAE437DB189}"/>
    <cellStyle name="Entrada" xfId="9" builtinId="20" customBuiltin="1"/>
    <cellStyle name="Entrada 10 2" xfId="439" xr:uid="{C46D2A5C-5941-4C30-BBA2-6DC8E8D6F77B}"/>
    <cellStyle name="Entrada 10 2 2" xfId="999" xr:uid="{8803A7F6-40B8-4C27-977D-4FF7E4F71140}"/>
    <cellStyle name="Entrada 11 2" xfId="440" xr:uid="{C152F2E6-1BDA-4B94-A592-E79E94F7AF67}"/>
    <cellStyle name="Entrada 11 2 2" xfId="1000" xr:uid="{AE4B1ED3-6CA9-435C-8C5C-EDE7CB326ED7}"/>
    <cellStyle name="Entrada 12 2" xfId="441" xr:uid="{55D1A076-829F-4A78-A124-21E2A76A1C1E}"/>
    <cellStyle name="Entrada 12 2 2" xfId="1001" xr:uid="{8946789E-A309-4CF7-AC7D-7F2ABE562913}"/>
    <cellStyle name="Entrada 13" xfId="442" xr:uid="{7C646354-CA9E-453B-B976-101154B7CB83}"/>
    <cellStyle name="Entrada 13 2" xfId="1002" xr:uid="{0F23A9A8-91F9-4CE6-B66E-5D9CA73FA633}"/>
    <cellStyle name="Entrada 14" xfId="443" xr:uid="{3587DE4A-4306-4AB4-9BED-43ECFBE0E6D6}"/>
    <cellStyle name="Entrada 14 2" xfId="1003" xr:uid="{E7A43AEF-19F9-4F40-BADD-249040DD36AC}"/>
    <cellStyle name="Entrada 14 3" xfId="1213" xr:uid="{C6B7604D-99CB-45E3-8749-0BCDFFB67D09}"/>
    <cellStyle name="Entrada 2 2" xfId="444" xr:uid="{6C0A6854-CBCF-4E34-AEB5-75B52572175F}"/>
    <cellStyle name="Entrada 2 2 2" xfId="1004" xr:uid="{737E21F7-FFE2-43CD-8103-B93F59A1745A}"/>
    <cellStyle name="Entrada 3 2" xfId="445" xr:uid="{C0EBB800-F695-4EF2-9BF7-36931235A487}"/>
    <cellStyle name="Entrada 3 2 2" xfId="1005" xr:uid="{794C691B-5E44-46C0-A1FC-D867C817EB06}"/>
    <cellStyle name="Entrada 4 2" xfId="446" xr:uid="{F1EAB5D4-447C-40B3-BF23-CFA3C98CB5A9}"/>
    <cellStyle name="Entrada 4 2 2" xfId="1006" xr:uid="{FA8001D2-E21D-42F3-B7BF-615D6D0870CE}"/>
    <cellStyle name="Entrada 5 2" xfId="447" xr:uid="{B5695E2F-6DD2-4BE0-9847-8041B5F95AD6}"/>
    <cellStyle name="Entrada 5 2 2" xfId="1007" xr:uid="{0583F204-2640-4A6B-A1E1-9B0C43BA65E8}"/>
    <cellStyle name="Entrada 6 2" xfId="448" xr:uid="{88552A81-CF22-4E56-8E9A-EDA1B0059874}"/>
    <cellStyle name="Entrada 6 2 2" xfId="1008" xr:uid="{9A52844F-D4EA-4804-AD64-C3982CE02D73}"/>
    <cellStyle name="Entrada 7 2" xfId="449" xr:uid="{F80326F2-7420-44F9-9C09-18601A500CF3}"/>
    <cellStyle name="Entrada 7 2 2" xfId="1009" xr:uid="{849D38F0-4BFC-42EE-BFD0-8A2CBD498D5C}"/>
    <cellStyle name="Entrada 8 2" xfId="450" xr:uid="{3864BA59-6B57-4710-8F0F-2D05F702060D}"/>
    <cellStyle name="Entrada 8 2 2" xfId="1010" xr:uid="{9FD3C225-A35D-49C0-AC67-FDAB606F29EC}"/>
    <cellStyle name="Entrada 9 2" xfId="451" xr:uid="{FBD6BE39-CCBB-4844-9840-835F616EADA0}"/>
    <cellStyle name="Entrada 9 2 2" xfId="1011" xr:uid="{B7BE0CC0-5807-4DD9-AD9C-7B1DF7A6376D}"/>
    <cellStyle name="Euro" xfId="42" xr:uid="{77620D74-25E8-42F3-93B0-1C9EB2C199A1}"/>
    <cellStyle name="Euro 10" xfId="1235" xr:uid="{E9B92BCC-03EF-4478-8C81-8FE96F83CB50}"/>
    <cellStyle name="Euro 10 2" xfId="1236" xr:uid="{452E2CFA-085D-4B34-B880-4096D08F6A7E}"/>
    <cellStyle name="Euro 10 2 2" xfId="1560" xr:uid="{E9E0512D-6D92-4719-B0FB-B60F62E2C19E}"/>
    <cellStyle name="Euro 10 3" xfId="1559" xr:uid="{368CB198-82BE-438B-8C8B-D38319604B49}"/>
    <cellStyle name="Euro 11" xfId="1237" xr:uid="{BEA3970C-0A91-4B65-8DC1-F810CF722FDD}"/>
    <cellStyle name="Euro 11 2" xfId="1561" xr:uid="{E2CF580F-A15A-4910-9C26-106655FF78A8}"/>
    <cellStyle name="Euro 12" xfId="1238" xr:uid="{F078F468-4986-4FBC-9B31-D0304C2F7A7B}"/>
    <cellStyle name="Euro 12 2" xfId="1562" xr:uid="{F8E23D00-0150-49F1-9CD1-9CC50F674A46}"/>
    <cellStyle name="Euro 13" xfId="1239" xr:uid="{B4C5E178-61EB-44D2-ABD6-8C0DC8DEFE57}"/>
    <cellStyle name="Euro 13 2" xfId="1240" xr:uid="{C910C710-7BFE-4ABC-B41B-2D8A61ED68CC}"/>
    <cellStyle name="Euro 13 2 2" xfId="1564" xr:uid="{7C1160CF-AE69-4262-B9A8-60AA4C188753}"/>
    <cellStyle name="Euro 13 3" xfId="1563" xr:uid="{F566D9E3-91B0-474C-9AD1-ED6C4B4A7055}"/>
    <cellStyle name="Euro 14" xfId="1241" xr:uid="{F80CA653-73C5-4578-BE9E-41D4FB54B36A}"/>
    <cellStyle name="Euro 14 2" xfId="1242" xr:uid="{A5D48FC3-D6D0-444A-A9CE-19532BE09720}"/>
    <cellStyle name="Euro 14 2 2" xfId="1566" xr:uid="{F53EE3BB-311E-4245-A93D-42A0A5719C82}"/>
    <cellStyle name="Euro 14 3" xfId="1565" xr:uid="{FD8F4344-8FE0-4736-9E63-3C760A855155}"/>
    <cellStyle name="Euro 15" xfId="1243" xr:uid="{37BD1D7A-A575-48A3-9F16-34DD2DD2F476}"/>
    <cellStyle name="Euro 15 2" xfId="1244" xr:uid="{55D114B8-DD48-4387-A185-DEF0223CDCB6}"/>
    <cellStyle name="Euro 15 2 2" xfId="1568" xr:uid="{7C528058-E522-4833-BE17-78EB94DC687C}"/>
    <cellStyle name="Euro 15 3" xfId="1567" xr:uid="{5E866277-C87E-455D-8F8D-449E0C26F31D}"/>
    <cellStyle name="Euro 16" xfId="1245" xr:uid="{54C5EF1E-0F67-4633-9BF7-CD5DD6E618C3}"/>
    <cellStyle name="Euro 16 2" xfId="1246" xr:uid="{43E21E46-F239-4528-9674-0C527D1BCF76}"/>
    <cellStyle name="Euro 16 2 2" xfId="1570" xr:uid="{6B5D10C3-66AD-492B-8B5F-72D35A3F1A48}"/>
    <cellStyle name="Euro 16 3" xfId="1569" xr:uid="{48316355-CDB2-4624-B062-2EFCCC5A24F5}"/>
    <cellStyle name="Euro 17" xfId="1247" xr:uid="{06604481-F542-440E-A56E-F84F35BFAED8}"/>
    <cellStyle name="Euro 17 2" xfId="1248" xr:uid="{DEB3D380-D6EB-49BC-ADFC-32E4E766F602}"/>
    <cellStyle name="Euro 17 2 2" xfId="1572" xr:uid="{995ECFC7-FC55-4EA8-A2EE-61A8CA6EBBE2}"/>
    <cellStyle name="Euro 17 3" xfId="1571" xr:uid="{A9427B08-9721-4589-83CA-6E48F989C70E}"/>
    <cellStyle name="Euro 18" xfId="1249" xr:uid="{DE6E8906-FA41-4219-859C-9C8620C5DD88}"/>
    <cellStyle name="Euro 18 2" xfId="1250" xr:uid="{34BF62C4-4927-4ECD-95BC-DAC591FE71DB}"/>
    <cellStyle name="Euro 18 2 2" xfId="1574" xr:uid="{8D908574-E107-4E2C-951F-EC5ADAB32172}"/>
    <cellStyle name="Euro 18 3" xfId="1573" xr:uid="{25F18A93-1798-4ED3-87D6-F8AEDF6B85EA}"/>
    <cellStyle name="Euro 19" xfId="1251" xr:uid="{9B44DCAB-7C1A-4324-A6BF-E8F245299D20}"/>
    <cellStyle name="Euro 19 2" xfId="1252" xr:uid="{C2C11DC8-80CC-4BEA-931D-0A29F1439DC1}"/>
    <cellStyle name="Euro 19 2 2" xfId="1576" xr:uid="{C6A1FB61-1AD3-4968-A17C-9EE3BD59C222}"/>
    <cellStyle name="Euro 19 3" xfId="1575" xr:uid="{F76E1612-EEAE-46C0-A161-EBF4FD1E7969}"/>
    <cellStyle name="Euro 2" xfId="605" xr:uid="{2CD0381F-EE71-47D3-9E4F-0A735FB14E1F}"/>
    <cellStyle name="Euro 2 2" xfId="1577" xr:uid="{7724C84C-FD65-4075-B4F1-49110753F019}"/>
    <cellStyle name="Euro 2 3" xfId="1253" xr:uid="{4C64DCC1-C33C-4DD0-864F-F526AC19A9E0}"/>
    <cellStyle name="Euro 2 4" xfId="1224" xr:uid="{5CAAAC0F-CD01-46AC-B721-05EF82B41BAC}"/>
    <cellStyle name="Euro 20" xfId="1254" xr:uid="{99E9283A-DCB9-4E02-BBC9-D2465CC15D01}"/>
    <cellStyle name="Euro 20 2" xfId="1255" xr:uid="{06DD60D8-0F49-4519-A675-C0391A2393D8}"/>
    <cellStyle name="Euro 20 2 2" xfId="1579" xr:uid="{428DCD33-CE81-4563-B496-5282CBBC68CB}"/>
    <cellStyle name="Euro 20 3" xfId="1578" xr:uid="{9B26FF6D-D8E0-4D12-884A-4892147CD49D}"/>
    <cellStyle name="Euro 21" xfId="1256" xr:uid="{803580B0-BF3F-4918-8BA2-2155DD11C29A}"/>
    <cellStyle name="Euro 21 2" xfId="1257" xr:uid="{B940BA1D-5750-4C88-94A6-1DC0806F00A4}"/>
    <cellStyle name="Euro 21 2 2" xfId="1581" xr:uid="{A27E65DD-4751-4F4F-B708-5A5A2338D9C0}"/>
    <cellStyle name="Euro 21 3" xfId="1580" xr:uid="{494A56FD-D5B8-4284-B567-854ADCB2C6DE}"/>
    <cellStyle name="Euro 22" xfId="1258" xr:uid="{2FB07CE5-DAB8-4F7F-9E38-08A9DC31790A}"/>
    <cellStyle name="Euro 22 2" xfId="1259" xr:uid="{158F78BD-60F8-4F92-9AEA-F790A1B8A664}"/>
    <cellStyle name="Euro 22 2 2" xfId="1583" xr:uid="{F8A14ECF-E054-4BEC-AFCA-D72152DDE253}"/>
    <cellStyle name="Euro 22 3" xfId="1582" xr:uid="{4F1DA944-2151-40E1-9709-8B82C1595661}"/>
    <cellStyle name="Euro 23" xfId="1260" xr:uid="{12BA89EB-8E0D-424B-AAE0-3C52D47F19EA}"/>
    <cellStyle name="Euro 23 2" xfId="1261" xr:uid="{D1845998-8A45-4224-A333-8292038F267F}"/>
    <cellStyle name="Euro 23 2 2" xfId="1585" xr:uid="{0C60D935-8056-4CFE-B478-4E891649E940}"/>
    <cellStyle name="Euro 23 3" xfId="1584" xr:uid="{58D95087-A092-4BB3-9451-6AB3CE2F630A}"/>
    <cellStyle name="Euro 24" xfId="1262" xr:uid="{86ED58BC-D59D-43FA-B81F-98EF1F2A6202}"/>
    <cellStyle name="Euro 24 2" xfId="1263" xr:uid="{E725D6E6-C8F1-4510-B86C-C8270621C45B}"/>
    <cellStyle name="Euro 24 2 2" xfId="1587" xr:uid="{D7E5C8C5-9DC8-4D19-98E5-DA52E7929E0F}"/>
    <cellStyle name="Euro 24 3" xfId="1586" xr:uid="{E770F1BA-A7FA-47FF-ADA7-E0EA939E8D16}"/>
    <cellStyle name="Euro 25" xfId="1264" xr:uid="{A0B7E800-F416-4AF6-942A-94DA86AFDC37}"/>
    <cellStyle name="Euro 25 2" xfId="1265" xr:uid="{7A602067-D018-4BF2-A4CE-E82803469F78}"/>
    <cellStyle name="Euro 25 2 2" xfId="1589" xr:uid="{A94C6DBF-29A9-4A4F-A6F3-B2F6157544BB}"/>
    <cellStyle name="Euro 25 3" xfId="1588" xr:uid="{FEF5E1E3-C76A-4588-976A-CD4B9B500C44}"/>
    <cellStyle name="Euro 26" xfId="1266" xr:uid="{FB57E2CC-E900-451D-94B2-BDE8992F9B87}"/>
    <cellStyle name="Euro 26 2" xfId="1267" xr:uid="{0F3EC9C8-E44F-465C-9A6D-366A0DE67BCC}"/>
    <cellStyle name="Euro 26 2 2" xfId="1591" xr:uid="{DBDE1190-5EE7-4C48-922F-080B44F51C07}"/>
    <cellStyle name="Euro 26 3" xfId="1590" xr:uid="{37D86BAF-6933-4821-8A3E-1F193FF20FE4}"/>
    <cellStyle name="Euro 27" xfId="1268" xr:uid="{E30C1545-347F-4D8C-A7AB-290D00AAEE13}"/>
    <cellStyle name="Euro 27 2" xfId="1269" xr:uid="{9BF9BA50-DB48-4811-B0F7-B595FE4C1D59}"/>
    <cellStyle name="Euro 27 2 2" xfId="1593" xr:uid="{B97B1AA7-23AB-4C1B-9BAD-5877E5AD4461}"/>
    <cellStyle name="Euro 27 3" xfId="1592" xr:uid="{9A2F7DBB-33DF-41DE-90C8-22AF7141D171}"/>
    <cellStyle name="Euro 28" xfId="1270" xr:uid="{5A443179-9902-4899-92EB-1C2512038414}"/>
    <cellStyle name="Euro 28 2" xfId="1271" xr:uid="{7F90AD73-47B3-4050-AC41-2D9AF9F563C4}"/>
    <cellStyle name="Euro 28 2 2" xfId="1595" xr:uid="{D3238094-0A94-49CF-9D51-4D11F1978D2D}"/>
    <cellStyle name="Euro 28 3" xfId="1594" xr:uid="{213E092F-3442-48E7-8416-99D2D1E614BD}"/>
    <cellStyle name="Euro 29" xfId="1272" xr:uid="{83CF6662-E79A-4773-862E-1384F283DCB6}"/>
    <cellStyle name="Euro 29 2" xfId="1273" xr:uid="{FAB6CC74-1891-4C4D-B923-924379FECA20}"/>
    <cellStyle name="Euro 29 2 2" xfId="1597" xr:uid="{5F4E8A52-E35A-4848-B151-71FED430A2F1}"/>
    <cellStyle name="Euro 29 3" xfId="1596" xr:uid="{3E4BEB68-C2FF-451C-89A5-82103EC60518}"/>
    <cellStyle name="Euro 3" xfId="1226" xr:uid="{6455C7D4-845A-4392-9682-2F0D98CEA656}"/>
    <cellStyle name="Euro 3 2" xfId="1274" xr:uid="{B4DC5A2C-36FC-4C4E-9F42-C80AB76E853F}"/>
    <cellStyle name="Euro 3 2 2" xfId="1599" xr:uid="{5BA0FDCE-758F-4105-8FE6-4681055B8C07}"/>
    <cellStyle name="Euro 3 3" xfId="1598" xr:uid="{EF6F865F-EB9D-4507-8A8F-167EC3B04701}"/>
    <cellStyle name="Euro 30" xfId="1275" xr:uid="{0FDC54CB-3598-41DA-9A3A-C4F9B3DBCEEE}"/>
    <cellStyle name="Euro 30 2" xfId="1276" xr:uid="{485FEBA4-7FA9-41EC-91E4-E5DEB4E95261}"/>
    <cellStyle name="Euro 30 2 2" xfId="1601" xr:uid="{82CC5928-AF21-43B7-9AA6-5E8429393362}"/>
    <cellStyle name="Euro 30 3" xfId="1600" xr:uid="{415CD757-4DDE-471F-9AE3-6AB91F14B6CB}"/>
    <cellStyle name="Euro 31" xfId="1277" xr:uid="{68E577F6-7B20-49ED-AA27-BDDA8BB632AD}"/>
    <cellStyle name="Euro 31 2" xfId="1278" xr:uid="{C950F83F-F88E-40FE-AC1D-3503CE0FF8A4}"/>
    <cellStyle name="Euro 31 2 2" xfId="1603" xr:uid="{7F3B30FE-F700-40D9-A769-2769B362BE74}"/>
    <cellStyle name="Euro 31 3" xfId="1602" xr:uid="{CC298B13-4AB7-4C74-B0B6-0EAB67BACA80}"/>
    <cellStyle name="Euro 32" xfId="1279" xr:uid="{7C5B9016-DC6B-4DC6-85B8-49E51ABEDF3A}"/>
    <cellStyle name="Euro 32 2" xfId="1280" xr:uid="{B71CBFAF-A9D2-497F-A502-C7E25D3542AA}"/>
    <cellStyle name="Euro 32 2 2" xfId="1605" xr:uid="{3F70F0A5-F1D5-4A89-BFD5-9B14F79C6769}"/>
    <cellStyle name="Euro 32 3" xfId="1604" xr:uid="{BAC95E26-0768-4E72-913F-AD435C7963B9}"/>
    <cellStyle name="Euro 33" xfId="1281" xr:uid="{8684C291-D6C9-455C-9552-75C560873A8D}"/>
    <cellStyle name="Euro 33 2" xfId="1282" xr:uid="{FFF0D287-3440-4DB9-9D6D-863150C088E7}"/>
    <cellStyle name="Euro 33 2 2" xfId="1607" xr:uid="{F24525DB-40A8-4769-B85A-65E4BA195B1B}"/>
    <cellStyle name="Euro 33 3" xfId="1606" xr:uid="{798BA7FA-66F1-40C9-9F15-F15624EC9866}"/>
    <cellStyle name="Euro 34" xfId="1283" xr:uid="{ADBF2484-47A1-43E6-9648-74E04A2E8F9B}"/>
    <cellStyle name="Euro 34 2" xfId="1284" xr:uid="{37326DCE-6AEE-46D3-A845-4F9F32B55008}"/>
    <cellStyle name="Euro 34 2 2" xfId="1609" xr:uid="{2B47DDA5-75B1-467E-9D8E-F9B598DC6EA9}"/>
    <cellStyle name="Euro 34 3" xfId="1608" xr:uid="{BA24BC11-1731-4E4F-AC3D-6B8B655FAB19}"/>
    <cellStyle name="Euro 35" xfId="1285" xr:uid="{95227B1B-D348-4259-96D3-BB434299F06B}"/>
    <cellStyle name="Euro 35 2" xfId="1286" xr:uid="{39309470-BEF1-4105-A760-529E4A0D4E06}"/>
    <cellStyle name="Euro 35 2 2" xfId="1611" xr:uid="{A347FF45-C448-47BC-923E-7A0C1821DFF7}"/>
    <cellStyle name="Euro 35 3" xfId="1610" xr:uid="{B80744AA-2BD5-4D8F-9B5A-BA125AC23115}"/>
    <cellStyle name="Euro 36" xfId="1287" xr:uid="{EFBFD121-BEE2-47B9-8287-50079F73A6AB}"/>
    <cellStyle name="Euro 36 2" xfId="1288" xr:uid="{86BE4BC3-D4F8-4F53-9ED6-6D61260673F7}"/>
    <cellStyle name="Euro 36 2 2" xfId="1613" xr:uid="{FD4138EC-5E78-4BD8-9EBD-C3A52F46700B}"/>
    <cellStyle name="Euro 36 3" xfId="1612" xr:uid="{A22C8503-DAE8-44B4-96E4-3050DDE8ACB4}"/>
    <cellStyle name="Euro 37" xfId="1289" xr:uid="{E78BE633-04FF-41CE-B428-F354EBF82DC5}"/>
    <cellStyle name="Euro 37 2" xfId="1290" xr:uid="{A47877AB-F19A-4C70-80F6-4D49A883A4B4}"/>
    <cellStyle name="Euro 37 2 2" xfId="1615" xr:uid="{5AC01F48-FE75-4E47-9203-D9C520C0C368}"/>
    <cellStyle name="Euro 37 3" xfId="1614" xr:uid="{1E791622-A4D3-4D53-8061-6B226A478B5A}"/>
    <cellStyle name="Euro 38" xfId="1291" xr:uid="{497339B5-AF2A-409C-BA5B-89F59C9E90F5}"/>
    <cellStyle name="Euro 38 2" xfId="1292" xr:uid="{F8D5CB9B-CF4F-4198-8810-93E4B24A2F48}"/>
    <cellStyle name="Euro 38 2 2" xfId="1617" xr:uid="{4F0F7ED1-220E-4A15-B8BA-53FD71D805C0}"/>
    <cellStyle name="Euro 38 3" xfId="1616" xr:uid="{C95F60DE-2C10-41D9-84D7-FA6D539DE593}"/>
    <cellStyle name="Euro 39" xfId="1293" xr:uid="{D913541B-3ACC-4F92-AABB-86ACDC8B8A96}"/>
    <cellStyle name="Euro 39 2" xfId="1294" xr:uid="{59B57C27-43C8-4B27-A57B-739BD6A6E9EF}"/>
    <cellStyle name="Euro 39 2 2" xfId="1619" xr:uid="{5E2B6843-8240-48A6-8E01-501142B77090}"/>
    <cellStyle name="Euro 39 3" xfId="1618" xr:uid="{F9CE103E-424A-49DC-91D4-147AE198D51C}"/>
    <cellStyle name="Euro 4" xfId="1229" xr:uid="{A7331E02-85DE-44EE-B0B8-218843D55547}"/>
    <cellStyle name="Euro 4 2" xfId="1296" xr:uid="{AF0860E1-CD64-49C0-A583-BA8A0CCCC9D7}"/>
    <cellStyle name="Euro 4 2 2" xfId="1621" xr:uid="{1A0C91AA-7878-4623-9A91-1194B53EE43E}"/>
    <cellStyle name="Euro 4 3" xfId="1620" xr:uid="{42CA5042-106B-4376-956D-5FFED7C7E043}"/>
    <cellStyle name="Euro 4 4" xfId="1295" xr:uid="{BE8A422D-D673-4905-BDA7-B74A6F4BBF32}"/>
    <cellStyle name="Euro 40" xfId="1297" xr:uid="{9D44430E-BA9D-44A8-81A9-0111E05D62F8}"/>
    <cellStyle name="Euro 40 2" xfId="1546" xr:uid="{B58935BA-379C-4C7B-8FBC-8287E881B4DF}"/>
    <cellStyle name="Euro 41" xfId="1222" xr:uid="{C2547600-A3C3-489C-891D-4349CDB55C22}"/>
    <cellStyle name="Euro 5" xfId="1232" xr:uid="{C6FA2B77-51C3-4392-8E16-D712B2ED43F8}"/>
    <cellStyle name="Euro 5 2" xfId="1299" xr:uid="{82A3167E-6052-4883-8280-6EDE657AE751}"/>
    <cellStyle name="Euro 5 2 2" xfId="1623" xr:uid="{F98F304A-6903-4C3A-A223-A8EBBC90C2AE}"/>
    <cellStyle name="Euro 5 3" xfId="1622" xr:uid="{0004FE82-88E5-4904-9EDF-E52E2539A760}"/>
    <cellStyle name="Euro 5 4" xfId="1298" xr:uid="{27159B41-888A-4ACC-9882-99E789317521}"/>
    <cellStyle name="Euro 6" xfId="1300" xr:uid="{3AC353F8-C868-4DB5-BB8C-CAB3D851D062}"/>
    <cellStyle name="Euro 6 2" xfId="1301" xr:uid="{C31D75FC-14B3-4641-BFAE-A1C987ADD19A}"/>
    <cellStyle name="Euro 6 2 2" xfId="1625" xr:uid="{5C86AF2C-BDE8-48C5-A49C-62942CAF1A40}"/>
    <cellStyle name="Euro 6 3" xfId="1624" xr:uid="{E6957CB9-34FC-496C-9355-4EF2A6DB4CD0}"/>
    <cellStyle name="Euro 7" xfId="1302" xr:uid="{220558E5-6C9A-4E2A-8108-457C86CA819D}"/>
    <cellStyle name="Euro 7 2" xfId="1303" xr:uid="{49F96EA0-D21B-4591-B1BF-F453AF95D5D6}"/>
    <cellStyle name="Euro 7 2 2" xfId="1627" xr:uid="{3B4115B0-256D-4A74-A3A0-02B2742714DF}"/>
    <cellStyle name="Euro 7 3" xfId="1626" xr:uid="{5D759207-9C65-48C2-AFAE-FA6F349AB040}"/>
    <cellStyle name="Euro 8" xfId="1304" xr:uid="{24ED6B71-C04D-4CB2-9B9E-D74FAE676E75}"/>
    <cellStyle name="Euro 8 2" xfId="1305" xr:uid="{3718F030-0631-43BB-8FFB-78E0DB80BBF9}"/>
    <cellStyle name="Euro 8 2 2" xfId="1629" xr:uid="{0E8CC751-0DC1-4B38-BDED-A6DFC114CEA1}"/>
    <cellStyle name="Euro 8 3" xfId="1628" xr:uid="{5ACD6F93-D37B-4A67-95F5-1E3197881447}"/>
    <cellStyle name="Euro 9" xfId="1306" xr:uid="{1676B111-8D9F-4D9E-8168-9DF6DE500355}"/>
    <cellStyle name="Euro 9 2" xfId="1307" xr:uid="{FA784C23-857A-44E0-A78C-850D302C4716}"/>
    <cellStyle name="Euro 9 2 2" xfId="1631" xr:uid="{A58691F0-FD13-4F58-99DE-B2DD3A2E1C23}"/>
    <cellStyle name="Euro 9 3" xfId="1630" xr:uid="{B024D652-BB1F-4035-95BB-62D992D0449E}"/>
    <cellStyle name="Hipervínculo 10" xfId="1177" xr:uid="{5819A32F-BD7A-4C12-A6B6-33A6C08C07EE}"/>
    <cellStyle name="Hipervínculo 11" xfId="1179" xr:uid="{CF41A2D7-95C2-4857-B4B9-9279A00EEA66}"/>
    <cellStyle name="Hipervínculo 12" xfId="1181" xr:uid="{AD423B04-ED3B-4838-927E-2C88A863EEF5}"/>
    <cellStyle name="Hipervínculo 13" xfId="1183" xr:uid="{5786E80F-FBD2-43A2-BE64-899B5A7541D1}"/>
    <cellStyle name="Hipervínculo 14" xfId="1185" xr:uid="{3CC85DD6-C352-4B75-9C21-0F9FFE79FFB5}"/>
    <cellStyle name="Hipervínculo 15" xfId="1187" xr:uid="{D778FDBA-AE15-46D2-870D-7C545C389485}"/>
    <cellStyle name="Hipervínculo 16" xfId="1189" xr:uid="{EC99EACF-1A2B-4466-A753-95E1C7A49AE5}"/>
    <cellStyle name="Hipervínculo 17" xfId="1191" xr:uid="{F740B5C9-B581-4423-9C95-38502DF0214D}"/>
    <cellStyle name="Hipervínculo 18" xfId="1193" xr:uid="{8FB07E24-B716-4DC1-B6A3-19B6B3E060BD}"/>
    <cellStyle name="Hipervínculo 19" xfId="1195" xr:uid="{510AA34C-598B-4ED0-B925-DB15D1EFF35A}"/>
    <cellStyle name="Hipervínculo 2" xfId="1161" xr:uid="{79461AD9-D8F6-4F91-8D08-03DC66B1DC1E}"/>
    <cellStyle name="Hipervínculo 20" xfId="1197" xr:uid="{1498E613-68F8-492A-8A6C-E1691C466C2B}"/>
    <cellStyle name="Hipervínculo 21" xfId="1199" xr:uid="{11224AF6-2908-40A7-BAEB-05166719560B}"/>
    <cellStyle name="Hipervínculo 22" xfId="1201" xr:uid="{A05EE4E0-E1DC-4D26-B84E-E1E45821D071}"/>
    <cellStyle name="Hipervínculo 23" xfId="1203" xr:uid="{545927B0-4250-41B6-9310-07A19BC6FED7}"/>
    <cellStyle name="Hipervínculo 24" xfId="1205" xr:uid="{59E1DBDC-E36F-41E2-A0C4-872CC0E8CB8D}"/>
    <cellStyle name="Hipervínculo 25" xfId="1207" xr:uid="{F83B0723-C5A5-4A65-B1F1-0CF72535E5F1}"/>
    <cellStyle name="Hipervínculo 26" xfId="1209" xr:uid="{DAA04F8B-FAB1-4E19-84DF-82E80B00BCE1}"/>
    <cellStyle name="Hipervínculo 3" xfId="1163" xr:uid="{9654B4A9-FC70-43FB-81D9-33FA9A28D8C1}"/>
    <cellStyle name="Hipervínculo 4" xfId="1165" xr:uid="{A83996AC-CC40-406F-BE84-059BC8C93AF5}"/>
    <cellStyle name="Hipervínculo 5" xfId="1167" xr:uid="{AB7F08C9-94AE-463F-A740-DEF4942A5583}"/>
    <cellStyle name="Hipervínculo 6" xfId="1169" xr:uid="{856E9C8C-1A24-4517-A399-ECA1EDFC53DB}"/>
    <cellStyle name="Hipervínculo 7" xfId="1171" xr:uid="{DFAF6404-1C47-4652-981B-76FB49206A8E}"/>
    <cellStyle name="Hipervínculo 8" xfId="1173" xr:uid="{3C8FE69A-A2EA-4813-BFC3-BABCF6F2C8B4}"/>
    <cellStyle name="Hipervínculo 9" xfId="1175" xr:uid="{66996759-63C0-4ADA-A838-9AAC2D412D83}"/>
    <cellStyle name="Hipervínculo visitado 10" xfId="1178" xr:uid="{23FB17D4-0559-4E74-93DA-DF9508E3108C}"/>
    <cellStyle name="Hipervínculo visitado 11" xfId="1180" xr:uid="{B30C0644-CB09-44FE-B318-4FDCE6798DC3}"/>
    <cellStyle name="Hipervínculo visitado 12" xfId="1182" xr:uid="{5D8167B5-5227-4E99-A24E-90CEBED2C87A}"/>
    <cellStyle name="Hipervínculo visitado 13" xfId="1184" xr:uid="{2DA722BD-18A9-4FEB-B725-83953CBC14BB}"/>
    <cellStyle name="Hipervínculo visitado 14" xfId="1186" xr:uid="{B35055D0-0C17-4694-B095-660233F25818}"/>
    <cellStyle name="Hipervínculo visitado 15" xfId="1188" xr:uid="{46CF30B1-9B7B-45BB-867F-E5940F406A5E}"/>
    <cellStyle name="Hipervínculo visitado 16" xfId="1190" xr:uid="{4FE5DA7E-3D4B-470F-A0DE-3FE0346709A0}"/>
    <cellStyle name="Hipervínculo visitado 17" xfId="1192" xr:uid="{B23528B7-5A5D-4D42-A713-9747B8B9E523}"/>
    <cellStyle name="Hipervínculo visitado 18" xfId="1194" xr:uid="{6F80BCD5-B880-4C61-B124-04133C665A37}"/>
    <cellStyle name="Hipervínculo visitado 19" xfId="1196" xr:uid="{5D39FE4F-A760-4D44-8DFD-1250D77580B3}"/>
    <cellStyle name="Hipervínculo visitado 2" xfId="1162" xr:uid="{BD5C1EC4-4F9A-4592-85EF-D32924AA4A71}"/>
    <cellStyle name="Hipervínculo visitado 20" xfId="1198" xr:uid="{ADA2623A-65E4-4A63-86DC-EF562421EF2F}"/>
    <cellStyle name="Hipervínculo visitado 21" xfId="1200" xr:uid="{7F20E871-8EF5-4FE1-A3F9-D1E29E59716C}"/>
    <cellStyle name="Hipervínculo visitado 22" xfId="1202" xr:uid="{42A10CE4-2DEC-4C04-AE80-F993AA7401F6}"/>
    <cellStyle name="Hipervínculo visitado 23" xfId="1204" xr:uid="{920D60F5-5ADF-4BE3-9DF3-EBFBA61835F5}"/>
    <cellStyle name="Hipervínculo visitado 24" xfId="1206" xr:uid="{DE69D24E-577D-465D-864D-2F4B732FFC82}"/>
    <cellStyle name="Hipervínculo visitado 25" xfId="1208" xr:uid="{ABE3F925-648C-4EDD-820D-CC1093C1A88F}"/>
    <cellStyle name="Hipervínculo visitado 26" xfId="1210" xr:uid="{399C4C78-4BCA-4302-8314-819C7A3831FE}"/>
    <cellStyle name="Hipervínculo visitado 3" xfId="1164" xr:uid="{23581834-67EC-480C-A7C9-025CC60D8564}"/>
    <cellStyle name="Hipervínculo visitado 4" xfId="1166" xr:uid="{B4626ABE-CDED-46C1-8740-6A07E85286B2}"/>
    <cellStyle name="Hipervínculo visitado 5" xfId="1168" xr:uid="{6EF5277E-E1EB-454C-A3B4-4D908949BAC1}"/>
    <cellStyle name="Hipervínculo visitado 6" xfId="1170" xr:uid="{4C7807CC-E69B-40AA-86C0-A037FE36C967}"/>
    <cellStyle name="Hipervínculo visitado 7" xfId="1172" xr:uid="{DE605282-2CAB-4EBB-BFAD-91FE93A0D0CB}"/>
    <cellStyle name="Hipervínculo visitado 8" xfId="1174" xr:uid="{766C005C-132E-4D00-A5A6-5BDFA5A89C7B}"/>
    <cellStyle name="Hipervínculo visitado 9" xfId="1176" xr:uid="{8166562B-DDF7-412E-83C2-0C13EBED8FE0}"/>
    <cellStyle name="Incorrecto" xfId="7" builtinId="27" customBuiltin="1"/>
    <cellStyle name="Incorrecto 10 2" xfId="452" xr:uid="{F23CAA44-38F7-4C63-B42E-98CF95650E6C}"/>
    <cellStyle name="Incorrecto 10 2 2" xfId="1012" xr:uid="{A19335C6-6491-4F66-8DAD-CC9D0C3B7788}"/>
    <cellStyle name="Incorrecto 11 2" xfId="453" xr:uid="{472AE039-81EC-4E19-B4CA-D7E2D7823BD4}"/>
    <cellStyle name="Incorrecto 11 2 2" xfId="1013" xr:uid="{190C1226-C58A-42D0-9647-362447D7A4AE}"/>
    <cellStyle name="Incorrecto 12 2" xfId="454" xr:uid="{325DA641-BB78-44F4-A95C-5F6F9C3D8EDC}"/>
    <cellStyle name="Incorrecto 12 2 2" xfId="1014" xr:uid="{1F29FDE8-A919-4E72-BF02-C9132F923F3D}"/>
    <cellStyle name="Incorrecto 13" xfId="455" xr:uid="{B8ED983B-D33A-415A-80A8-D331952D771F}"/>
    <cellStyle name="Incorrecto 13 2" xfId="1015" xr:uid="{BEB5E285-3ACD-4BA3-A543-6CD20109A606}"/>
    <cellStyle name="Incorrecto 14" xfId="456" xr:uid="{AC3D95C9-4575-40E5-B45E-0C6AAAAB5AB0}"/>
    <cellStyle name="Incorrecto 14 2" xfId="1016" xr:uid="{0917C9A7-1C0B-42B1-A3BD-37CB0D09C5FA}"/>
    <cellStyle name="Incorrecto 2 2" xfId="457" xr:uid="{0B75799E-216C-4952-8A0D-EB6974E0DBA5}"/>
    <cellStyle name="Incorrecto 2 2 2" xfId="1017" xr:uid="{ED8D6C06-EE09-441A-87BE-406379C51E13}"/>
    <cellStyle name="Incorrecto 3 2" xfId="458" xr:uid="{BEECD0A1-3E00-464A-869F-0846F2F33030}"/>
    <cellStyle name="Incorrecto 3 2 2" xfId="1018" xr:uid="{C5634714-2914-41EA-BFD1-4C0D18FD257A}"/>
    <cellStyle name="Incorrecto 4 2" xfId="459" xr:uid="{A13ADC54-388B-4383-BA92-CED0CA4ED510}"/>
    <cellStyle name="Incorrecto 4 2 2" xfId="1019" xr:uid="{F3B824DE-BFFE-4316-A60E-03096C7972A8}"/>
    <cellStyle name="Incorrecto 5 2" xfId="460" xr:uid="{31A2C0A9-9B18-490A-BA70-885BDCF15C02}"/>
    <cellStyle name="Incorrecto 5 2 2" xfId="1020" xr:uid="{64D52931-00E1-4254-8CF4-2CE746923263}"/>
    <cellStyle name="Incorrecto 6 2" xfId="461" xr:uid="{DF7BC97C-AB31-4A97-B2D6-8C2F59DFA9B1}"/>
    <cellStyle name="Incorrecto 6 2 2" xfId="1021" xr:uid="{A655D352-DA55-4B2E-8E6F-6DAE75DC4B84}"/>
    <cellStyle name="Incorrecto 7 2" xfId="462" xr:uid="{AC1C88E8-3A35-46FA-9018-FC4096743BF8}"/>
    <cellStyle name="Incorrecto 7 2 2" xfId="1022" xr:uid="{B2AAA28E-3F66-4DEF-907F-B2AFED9C7362}"/>
    <cellStyle name="Incorrecto 8 2" xfId="463" xr:uid="{DD0FE577-E99D-4789-A244-CB9FF9353431}"/>
    <cellStyle name="Incorrecto 8 2 2" xfId="1023" xr:uid="{12A3652F-A7D3-469C-A4FA-FF46254B8D03}"/>
    <cellStyle name="Incorrecto 9 2" xfId="464" xr:uid="{A0C4EA38-1728-4045-850F-E890719B88E9}"/>
    <cellStyle name="Incorrecto 9 2 2" xfId="1024" xr:uid="{A393B3C2-52B7-456B-A81D-FFBBD2D6BADA}"/>
    <cellStyle name="Millares [0] 2" xfId="1917" xr:uid="{2D5C37CB-5C6E-48CA-9AF0-DE59A23ECA71}"/>
    <cellStyle name="Millares 2" xfId="43" xr:uid="{64FF2710-8675-42D9-BE01-7321DAA0CD58}"/>
    <cellStyle name="Millares 3" xfId="1916" xr:uid="{57F7F21F-78F5-47A9-951E-23208861D10D}"/>
    <cellStyle name="Moneda" xfId="1915" builtinId="4"/>
    <cellStyle name="Moneda [0] 2" xfId="1918" xr:uid="{FB717698-BEA9-467A-A274-892A23838E8E}"/>
    <cellStyle name="Moneda 2" xfId="465" xr:uid="{9A609E84-58DE-49E1-A5E1-617211A5453A}"/>
    <cellStyle name="Moneda 2 2" xfId="60" xr:uid="{9840A51F-F0DB-4B47-9462-9E085CAE45FB}"/>
    <cellStyle name="Moneda 4" xfId="603" xr:uid="{9D159E9C-E803-4703-8DEF-31BDD519D6CF}"/>
    <cellStyle name="Neutral" xfId="8" builtinId="28" customBuiltin="1"/>
    <cellStyle name="Neutral 10 2" xfId="466" xr:uid="{E41B30CC-647F-49E3-ABCC-ACCB96CE6D54}"/>
    <cellStyle name="Neutral 10 2 2" xfId="1025" xr:uid="{E55E48F1-9D35-4C55-B3A2-E6A69E217CFA}"/>
    <cellStyle name="Neutral 11 2" xfId="467" xr:uid="{DB693737-0DAF-4420-914E-83110E091DA4}"/>
    <cellStyle name="Neutral 11 2 2" xfId="1026" xr:uid="{41BAAFFB-820C-4ED8-91A5-665B326FB47A}"/>
    <cellStyle name="Neutral 12 2" xfId="468" xr:uid="{A9F0B275-B9AF-4CC7-A921-A698870D9A32}"/>
    <cellStyle name="Neutral 12 2 2" xfId="1027" xr:uid="{70BD3306-92BA-4D3E-9C68-FDF56A493BCE}"/>
    <cellStyle name="Neutral 13" xfId="469" xr:uid="{31033B57-D131-4BAB-B173-6FE6B4A8F4CA}"/>
    <cellStyle name="Neutral 13 2" xfId="1028" xr:uid="{28CE2019-BB90-420E-B82A-1F2AD833A3F3}"/>
    <cellStyle name="Neutral 14" xfId="470" xr:uid="{9392E644-D057-4DD2-8AFC-2B7B27EE77AC}"/>
    <cellStyle name="Neutral 14 2" xfId="1029" xr:uid="{37F66228-0CC2-46A5-9933-CFEA30A028AB}"/>
    <cellStyle name="Neutral 2" xfId="1902" xr:uid="{6FB99E0B-6530-44DB-94E4-5AE4F2243021}"/>
    <cellStyle name="Neutral 2 2" xfId="471" xr:uid="{31A54F61-781E-4F44-B2F0-232D2CCABEC8}"/>
    <cellStyle name="Neutral 2 2 2" xfId="1030" xr:uid="{A3AF395F-9199-401F-AF1A-1485F3D27634}"/>
    <cellStyle name="Neutral 3 2" xfId="472" xr:uid="{E727DA36-24FD-44B8-A9D4-F5A1E2BA8EE0}"/>
    <cellStyle name="Neutral 3 2 2" xfId="1031" xr:uid="{295F33EE-665F-4492-A061-00FB46E9AA2B}"/>
    <cellStyle name="Neutral 4 2" xfId="473" xr:uid="{26739361-488B-4552-B0EE-7C2395652039}"/>
    <cellStyle name="Neutral 4 2 2" xfId="1032" xr:uid="{67A80916-174D-4E2C-AE11-7A37D57E9E7B}"/>
    <cellStyle name="Neutral 5 2" xfId="474" xr:uid="{E0F48FC0-B2AC-4E16-A918-39F34EB51E76}"/>
    <cellStyle name="Neutral 5 2 2" xfId="1033" xr:uid="{5639FAAF-703B-4D29-B7FA-06FA5E37EA1C}"/>
    <cellStyle name="Neutral 6 2" xfId="475" xr:uid="{EEE62539-92BF-4A1C-809A-EA64586234F1}"/>
    <cellStyle name="Neutral 6 2 2" xfId="1034" xr:uid="{5632A9C8-75EE-4E7A-9936-3A5413DAE240}"/>
    <cellStyle name="Neutral 7 2" xfId="476" xr:uid="{95993997-AA09-46B0-93F0-55D961DD94F6}"/>
    <cellStyle name="Neutral 7 2 2" xfId="1035" xr:uid="{F88247C8-89A5-41A2-BDBE-33A9A119496F}"/>
    <cellStyle name="Neutral 8 2" xfId="477" xr:uid="{4075AD7F-249B-471B-B933-E19E673EF4A8}"/>
    <cellStyle name="Neutral 8 2 2" xfId="1036" xr:uid="{452B07DE-AD50-49FA-82C9-8FFFFBE77E77}"/>
    <cellStyle name="Neutral 9 2" xfId="478" xr:uid="{A928B718-4324-4DF6-AD2B-5721DAB80CA4}"/>
    <cellStyle name="Neutral 9 2 2" xfId="1037" xr:uid="{3BDBB831-4636-41F4-A397-D182E4A5676C}"/>
    <cellStyle name="No-definido" xfId="1308" xr:uid="{8276700A-EAD4-4A1D-9E4C-DF5F552E97F2}"/>
    <cellStyle name="Normal" xfId="0" builtinId="0"/>
    <cellStyle name="Normal 10" xfId="1894" xr:uid="{1A65C9F8-C137-48AC-90E5-9F963A78D801}"/>
    <cellStyle name="Normal 10 2" xfId="44" xr:uid="{9D1A6A98-99CB-48B8-BB09-225C7C7F53FF}"/>
    <cellStyle name="Normal 10 2 2" xfId="606" xr:uid="{6E37803B-60E6-47D7-940A-CB401C432D52}"/>
    <cellStyle name="Normal 11" xfId="1895" xr:uid="{7107CD16-0287-4BCA-9DCA-B6EFA6F7116F}"/>
    <cellStyle name="Normal 12" xfId="1914" xr:uid="{4C59EFB8-A00E-4AA6-9364-2A4D77B2919A}"/>
    <cellStyle name="Normal 12 2" xfId="479" xr:uid="{D8E36AAB-0B5E-4A18-8000-BC1757F1D6BA}"/>
    <cellStyle name="Normal 12 2 2" xfId="1038" xr:uid="{F18BF0CA-7512-4BBC-8AA2-3BB60A514CE9}"/>
    <cellStyle name="Normal 13 2" xfId="480" xr:uid="{9F1F8FC8-D393-4026-9B95-88ED9392E1C9}"/>
    <cellStyle name="Normal 13 2 2" xfId="1039" xr:uid="{E8E0B20D-584C-4848-8D6A-4C0E2E5E06AF}"/>
    <cellStyle name="Normal 14" xfId="481" xr:uid="{AB2BA58E-0EAD-4FD0-972B-2A27EA179504}"/>
    <cellStyle name="Normal 14 2" xfId="1040" xr:uid="{DF52110B-9467-45BA-98C3-95C3407D116F}"/>
    <cellStyle name="Normal 14 3" xfId="1219" xr:uid="{EF807877-B5C8-42C9-858B-ABBF69FFCFD9}"/>
    <cellStyle name="Normal 15" xfId="45" xr:uid="{A9DFA794-F6A6-4CC7-8329-53F1894B7716}"/>
    <cellStyle name="Normal 15 2" xfId="607" xr:uid="{93B2987C-FB5A-4DFE-B704-E653FAEC37F6}"/>
    <cellStyle name="Normal 16" xfId="46" xr:uid="{4583A42D-26C4-4449-A18A-A3A58606A807}"/>
    <cellStyle name="Normal 16 2" xfId="608" xr:uid="{925401C9-95A0-4DFF-878D-FE2AA76A8E8E}"/>
    <cellStyle name="Normal 18" xfId="47" xr:uid="{3B921158-DC04-4130-9BC6-EAE5163D10C9}"/>
    <cellStyle name="Normal 18 2" xfId="609" xr:uid="{870856B0-C508-410C-9ACF-7436A801CFED}"/>
    <cellStyle name="Normal 19" xfId="48" xr:uid="{E47EC869-2517-4683-A517-253B6574CD06}"/>
    <cellStyle name="Normal 19 2" xfId="610" xr:uid="{39094B69-899F-4C6F-B7B8-2D5DE63B8EEA}"/>
    <cellStyle name="Normal 2" xfId="49" xr:uid="{A3A32748-7040-4121-8247-07A1E3D2901A}"/>
    <cellStyle name="Normal 2 2" xfId="61" xr:uid="{697A51B4-67CE-42DD-ADF8-04A099217D54}"/>
    <cellStyle name="Normal 2 2 2" xfId="621" xr:uid="{D2BF6AB5-5D8C-4A65-A6C7-7F1B89CFBF8C}"/>
    <cellStyle name="Normal 2 2 2 2" xfId="1633" xr:uid="{DDC4A705-D389-4F1A-8B26-7A7A920380C9}"/>
    <cellStyle name="Normal 2 2 2 3" xfId="1309" xr:uid="{9D964809-FF39-4572-9BE3-D2CF509566AD}"/>
    <cellStyle name="Normal 2 2 3" xfId="1310" xr:uid="{68B1FC7B-7B25-41CE-8C09-38E92379DF54}"/>
    <cellStyle name="Normal 2 2 3 2" xfId="1634" xr:uid="{F0CA2F15-F4BE-495C-8896-0763D8215D39}"/>
    <cellStyle name="Normal 2 2 4" xfId="1903" xr:uid="{4D729658-A9A0-41BE-A2E9-3EA27F39114A}"/>
    <cellStyle name="Normal 2 2 5" xfId="1218" xr:uid="{409EFC91-A71D-4644-943C-F3B38527FF64}"/>
    <cellStyle name="Normal 2 2 9" xfId="1220" xr:uid="{DE2E3806-F580-4D88-932D-D66F3DDB4636}"/>
    <cellStyle name="Normal 2 2 9 2" xfId="1904" xr:uid="{A70E6FDB-DC5D-4D5E-BDA6-89EC092E0978}"/>
    <cellStyle name="Normal 2 3" xfId="611" xr:uid="{323BC46D-4447-4A9C-816A-181509D26142}"/>
    <cellStyle name="Normal 2 3 2" xfId="1905" xr:uid="{DC8142A1-4A6E-4335-A918-9A4122538317}"/>
    <cellStyle name="Normal 2 3 3" xfId="1311" xr:uid="{EFD86FA7-2C8C-41C2-8FC3-41C800E9C368}"/>
    <cellStyle name="Normal 2 4" xfId="1312" xr:uid="{D0ED014D-2098-4285-8FAB-747849703EE9}"/>
    <cellStyle name="Normal 2 4 2" xfId="1635" xr:uid="{BA98F7DF-EEE0-4632-A57B-F79349D7BCD5}"/>
    <cellStyle name="Normal 2 5" xfId="1313" xr:uid="{41A8288D-D4AC-4E7A-8BBB-BC6B799C0BB8}"/>
    <cellStyle name="Normal 2 5 2" xfId="1314" xr:uid="{B5CA0924-90FE-47BE-B75A-EAEAE616DB2C}"/>
    <cellStyle name="Normal 2 5 2 2" xfId="1637" xr:uid="{4233A10D-0761-4D50-BE6D-A939EC466F08}"/>
    <cellStyle name="Normal 2 5 3" xfId="1636" xr:uid="{B7747305-52FC-4104-A993-0DD3E9B823CE}"/>
    <cellStyle name="Normal 2 6" xfId="1315" xr:uid="{685B0C41-5952-46A4-979A-0B47B4033AB5}"/>
    <cellStyle name="Normal 2 6 2" xfId="1638" xr:uid="{628AD3E9-0C07-4811-9338-37F71B1486CB}"/>
    <cellStyle name="Normal 2 7" xfId="1316" xr:uid="{708D7C18-10CB-4B83-99D3-EEC02788A2F6}"/>
    <cellStyle name="Normal 2 7 2" xfId="1639" xr:uid="{3C2E1585-B837-4D16-8A7E-09826D17F0B8}"/>
    <cellStyle name="Normal 2 8" xfId="1632" xr:uid="{C6BC6144-7713-4F89-BFC2-D6DDCDD0BBF5}"/>
    <cellStyle name="Normal 20" xfId="50" xr:uid="{6F61D52A-DF89-4E90-89AA-C0343E8F1CC3}"/>
    <cellStyle name="Normal 20 2" xfId="612" xr:uid="{D8BD1C41-6E0C-48EC-8E3A-47D98B7F8D16}"/>
    <cellStyle name="Normal 28" xfId="51" xr:uid="{595ABAF5-9A66-461D-B6F0-8B88500DC579}"/>
    <cellStyle name="Normal 28 2" xfId="613" xr:uid="{EFF0B2FB-8884-4ED2-97EF-99A6CA21E626}"/>
    <cellStyle name="Normal 29" xfId="52" xr:uid="{C43FFA49-1352-4029-981A-9BCDDE7D77CC}"/>
    <cellStyle name="Normal 29 2" xfId="614" xr:uid="{2DC650C9-44A9-41B7-98E5-4641F88B8B9D}"/>
    <cellStyle name="Normal 3" xfId="53" xr:uid="{315E248C-DA52-47F3-A80D-598F316CDCF6}"/>
    <cellStyle name="Normal 3 10" xfId="1906" xr:uid="{DF5D04BF-AAAF-4E1F-8D8C-A06836FE3E26}"/>
    <cellStyle name="Normal 3 2" xfId="482" xr:uid="{EF7D0818-4D76-409C-8300-48AE38B2BB7B}"/>
    <cellStyle name="Normal 3 2 2" xfId="1041" xr:uid="{666D8CD4-381C-4B94-9982-63F0368DA7C2}"/>
    <cellStyle name="Normal 3 2 2 2" xfId="1907" xr:uid="{7574F1DD-679E-46A9-9256-4443F695B67A}"/>
    <cellStyle name="Normal 3 2 3" xfId="1318" xr:uid="{85CAF31B-69C5-454E-AD5D-A13C93184909}"/>
    <cellStyle name="Normal 3 3" xfId="615" xr:uid="{10378F4A-A77C-44FB-B331-1F8A07C02203}"/>
    <cellStyle name="Normal 3 3 2" xfId="1908" xr:uid="{6BC126CF-65B0-4646-861C-B102077D9CA8}"/>
    <cellStyle name="Normal 3 3 3" xfId="1319" xr:uid="{39A5ABDF-87B7-4750-824F-DB57F975AA3A}"/>
    <cellStyle name="Normal 3 4" xfId="1547" xr:uid="{A9459BB6-C49F-456B-AAC1-C9DB43D312C6}"/>
    <cellStyle name="Normal 3 4 2" xfId="1861" xr:uid="{428E743B-E81F-48E4-BBA0-29C4CA1D898C}"/>
    <cellStyle name="Normal 3 4 2 2" xfId="1866" xr:uid="{904E359A-AB41-4A1E-AE6B-9021D1867398}"/>
    <cellStyle name="Normal 3 4 2 2 2" xfId="1876" xr:uid="{86856322-2A2A-47C3-AB98-FCDFAD566646}"/>
    <cellStyle name="Normal 3 4 2 2 2 2" xfId="1893" xr:uid="{CE602FF0-9D6A-4B22-B12B-75884DE37D9D}"/>
    <cellStyle name="Normal 3 4 2 2 3" xfId="1885" xr:uid="{DDC23ECC-AD10-49B9-BE6F-BFF5AD821452}"/>
    <cellStyle name="Normal 3 4 2 3" xfId="1872" xr:uid="{8856A9E7-4B6F-4FE0-86AB-4710ED2CAD43}"/>
    <cellStyle name="Normal 3 4 2 3 2" xfId="1889" xr:uid="{18E94B3F-339D-45CA-82A5-DA5CE8355F36}"/>
    <cellStyle name="Normal 3 4 2 4" xfId="1881" xr:uid="{553A80ED-A494-4019-987B-540703B9E4B7}"/>
    <cellStyle name="Normal 3 4 3" xfId="1864" xr:uid="{1FA18500-FA45-481B-909F-9B46EDA2B69E}"/>
    <cellStyle name="Normal 3 4 3 2" xfId="1874" xr:uid="{2597E6B8-217A-4C8E-BDBD-D5505D379D04}"/>
    <cellStyle name="Normal 3 4 3 2 2" xfId="1891" xr:uid="{D488D808-EDE0-4770-AD11-E2A599C8CFBF}"/>
    <cellStyle name="Normal 3 4 3 3" xfId="1883" xr:uid="{832CD8E7-AA63-4C0A-8BCC-9C0845D6554C}"/>
    <cellStyle name="Normal 3 4 4" xfId="1869" xr:uid="{5D0CC4D6-335B-49F8-BA97-FA9626A68DC4}"/>
    <cellStyle name="Normal 3 4 4 2" xfId="1887" xr:uid="{9F99D316-6238-4208-B55D-0FD986228E03}"/>
    <cellStyle name="Normal 3 4 5" xfId="1879" xr:uid="{B41CD981-2AB8-4F36-9526-20C63DBCD3FC}"/>
    <cellStyle name="Normal 3 5" xfId="1640" xr:uid="{D8CE4F1B-4542-460B-A54D-4160F7BC2124}"/>
    <cellStyle name="Normal 3 5 2" xfId="1865" xr:uid="{9EEFC696-A7DE-473D-BE50-0126755FE922}"/>
    <cellStyle name="Normal 3 5 2 2" xfId="1875" xr:uid="{F61ECBE8-BCB2-4C75-9C21-E2F489E6FD57}"/>
    <cellStyle name="Normal 3 5 2 2 2" xfId="1892" xr:uid="{907AC10F-E94C-43A7-A960-DD2FC73A6A8B}"/>
    <cellStyle name="Normal 3 5 2 3" xfId="1884" xr:uid="{EAB88D7A-06B2-4116-92F5-25E7A9078E4C}"/>
    <cellStyle name="Normal 3 5 3" xfId="1871" xr:uid="{B320A99E-5387-4A48-8F2B-A33AD39C578F}"/>
    <cellStyle name="Normal 3 5 3 2" xfId="1888" xr:uid="{660916B4-3519-4A15-90BD-8C211015AD21}"/>
    <cellStyle name="Normal 3 5 4" xfId="1880" xr:uid="{DD71CCD1-72E3-4874-BDC0-2DE04DA06F11}"/>
    <cellStyle name="Normal 3 6" xfId="1862" xr:uid="{499A92D3-B12A-470E-B5F9-5D78201E9F23}"/>
    <cellStyle name="Normal 3 6 2" xfId="1873" xr:uid="{359D366E-FC44-4FD6-8275-C415ABC9DCCB}"/>
    <cellStyle name="Normal 3 6 2 2" xfId="1890" xr:uid="{FE075E87-5D7C-46E6-AD08-237A069A632B}"/>
    <cellStyle name="Normal 3 6 3" xfId="1882" xr:uid="{A2B1E1A1-174C-4936-AD10-6657032F80E4}"/>
    <cellStyle name="Normal 3 7" xfId="1867" xr:uid="{95F6EA32-C1F2-4003-8929-B273413E98ED}"/>
    <cellStyle name="Normal 3 7 2" xfId="1886" xr:uid="{6B27AD35-0A19-4F1D-9485-3A632F479DFE}"/>
    <cellStyle name="Normal 3 8" xfId="1877" xr:uid="{BAB15299-7665-4F8A-981F-5F0F7E5FF4D3}"/>
    <cellStyle name="Normal 3 9" xfId="1317" xr:uid="{ABFBF44D-E7DE-4A2D-B9DF-7ADAF6AB9BC8}"/>
    <cellStyle name="Normal 30" xfId="54" xr:uid="{ED7167C7-BC00-4C50-AAA9-75CC078F0743}"/>
    <cellStyle name="Normal 30 2" xfId="616" xr:uid="{22C9AB5E-C2DF-437E-BF85-03093AA61C20}"/>
    <cellStyle name="Normal 31" xfId="55" xr:uid="{C73095D2-28D9-422C-99DD-C259B6B15FE2}"/>
    <cellStyle name="Normal 31 2" xfId="617" xr:uid="{9A9AA38C-5D19-4960-AE51-C28EE3B16BF2}"/>
    <cellStyle name="Normal 4" xfId="56" xr:uid="{A5EB768E-B1DC-41DF-9157-DB4BB701009A}"/>
    <cellStyle name="Normal 4 2" xfId="602" xr:uid="{2C2519CB-6759-46AB-8B2E-D0FFBDB3E9AC}"/>
    <cellStyle name="Normal 4 2 2" xfId="1211" xr:uid="{9F7513A7-8788-4A0A-BD6C-CA6FB5DAFD2B}"/>
    <cellStyle name="Normal 4 2 2 2" xfId="1641" xr:uid="{F274F644-AAC8-4213-8B6B-38F43E74C87D}"/>
    <cellStyle name="Normal 4 3" xfId="618" xr:uid="{06C72A06-9C33-46D5-A641-E622499219E5}"/>
    <cellStyle name="Normal 4 3 2" xfId="1321" xr:uid="{A02039A8-3258-4100-978A-F0769699D181}"/>
    <cellStyle name="Normal 4 3 2 2" xfId="1643" xr:uid="{6E2392E8-28A0-4AC6-8FD4-24702C4E851F}"/>
    <cellStyle name="Normal 4 3 3" xfId="1642" xr:uid="{D3BFA8B9-CB66-461D-845D-2F5BFF66E4DE}"/>
    <cellStyle name="Normal 4 3 4" xfId="1320" xr:uid="{445DE31F-19E5-475A-901C-290A2A6CBBA3}"/>
    <cellStyle name="Normal 4 4" xfId="1558" xr:uid="{ED2A78F3-4C0A-419A-ABF3-1B87E4837108}"/>
    <cellStyle name="Normal 5" xfId="57" xr:uid="{3C4BFA7E-CDFC-4A33-992D-CDDE1358BCE7}"/>
    <cellStyle name="Normal 5 2" xfId="619" xr:uid="{D58F513A-9B48-43B3-BAF3-E9ED1AEEC17C}"/>
    <cellStyle name="Normal 5 2 2" xfId="1644" xr:uid="{2543179F-661D-458A-8A60-E116DF2DDF48}"/>
    <cellStyle name="Normal 5 2 3" xfId="1322" xr:uid="{928A1C0A-ED6A-4BCF-A95E-B630C9EC08C6}"/>
    <cellStyle name="Normal 5 3" xfId="1909" xr:uid="{241CD3D3-F078-45CA-A63E-A209451455BC}"/>
    <cellStyle name="Normal 5 5" xfId="1323" xr:uid="{A6072C06-FCAC-4CBC-BF89-5E79DB50DF01}"/>
    <cellStyle name="Normal 5 5 2" xfId="1645" xr:uid="{1B87C8D6-6EBF-4CB8-9540-F7D70B49E98F}"/>
    <cellStyle name="Normal 6" xfId="604" xr:uid="{D06DDFE1-CA0F-4071-A135-D490551AD94C}"/>
    <cellStyle name="Normal 6 2" xfId="1646" xr:uid="{4FA4D8D0-A3FA-4920-AE34-F3D43467778F}"/>
    <cellStyle name="Normal 6 3" xfId="1324" xr:uid="{6BF9E47B-CE51-4946-A410-71478F1842E1}"/>
    <cellStyle name="Normal 6 4" xfId="1228" xr:uid="{0AEB4ED9-1DBD-4452-8FD9-E8D9C8B6D22B}"/>
    <cellStyle name="Normal 7" xfId="1217" xr:uid="{F016C5BC-B3BB-41E4-90AA-34BEDDA518F9}"/>
    <cellStyle name="Normal 7 2" xfId="1910" xr:uid="{9E0DAE9F-55EA-4F41-815F-84595117A245}"/>
    <cellStyle name="Normal 7 3" xfId="1231" xr:uid="{DCCDD74E-A1E6-4867-9CBE-069353559F33}"/>
    <cellStyle name="Normal 8" xfId="1325" xr:uid="{7823692C-31FF-4D0A-9564-10A6A263A5C4}"/>
    <cellStyle name="Normal 8 2" xfId="483" xr:uid="{FC689F75-67EB-40A5-BFDF-D8CE4CDB25EF}"/>
    <cellStyle name="Normal 8 2 2" xfId="1042" xr:uid="{9F329A5B-DCD0-4AFF-B617-9873BEE3ABA8}"/>
    <cellStyle name="Normal 8 2 2 2" xfId="1648" xr:uid="{931B89E9-890F-423D-877C-46821B1FB02C}"/>
    <cellStyle name="Normal 8 2 3" xfId="1326" xr:uid="{D1366908-487A-469D-A899-881E375EAC20}"/>
    <cellStyle name="Normal 8 3" xfId="1647" xr:uid="{89A3D60D-8472-4604-90D5-0226AC4D0ACF}"/>
    <cellStyle name="Normal 9" xfId="1234" xr:uid="{2A44109E-5AE4-46CD-8F41-55C6AE5D53E6}"/>
    <cellStyle name="Normal 9 2" xfId="484" xr:uid="{B7C56E1B-D685-4FF8-80B9-B9662B7F9FF7}"/>
    <cellStyle name="Normal 9 2 2" xfId="1043" xr:uid="{AB4D1C97-B40E-4764-953F-28A6D6E92EBE}"/>
    <cellStyle name="Notas" xfId="15" builtinId="10" customBuiltin="1"/>
    <cellStyle name="Notas 10 2" xfId="485" xr:uid="{FB457E41-07CD-47BB-9F99-5CC5D9DACB54}"/>
    <cellStyle name="Notas 10 2 2" xfId="1044" xr:uid="{1D055C92-3701-4993-B7CB-DABD6A3012C8}"/>
    <cellStyle name="Notas 11 2" xfId="486" xr:uid="{F4FD14F8-D89B-4DE8-82B9-FB008870B83E}"/>
    <cellStyle name="Notas 11 2 2" xfId="1045" xr:uid="{3E57FB72-700C-44FB-9980-2451C5E9F4FF}"/>
    <cellStyle name="Notas 12 2" xfId="487" xr:uid="{21F13E2B-7241-4C43-A5A7-5F0669028596}"/>
    <cellStyle name="Notas 12 2 2" xfId="1046" xr:uid="{A1F6AA93-8B90-43C9-AEA1-FB30C7702C07}"/>
    <cellStyle name="Notas 13" xfId="488" xr:uid="{707BC393-716B-4429-8499-E51F4B5864C9}"/>
    <cellStyle name="Notas 13 2" xfId="1047" xr:uid="{38DF04DC-CEE6-4600-893E-D89815898D7E}"/>
    <cellStyle name="Notas 14" xfId="489" xr:uid="{EB44E977-E3CC-4F6A-B06D-8E14E1230990}"/>
    <cellStyle name="Notas 14 2" xfId="1048" xr:uid="{912CFE91-618A-4BE8-BA66-3FDA8802FF3F}"/>
    <cellStyle name="Notas 14 3" xfId="1214" xr:uid="{7507BF7C-8B5F-4263-B527-D99619537F33}"/>
    <cellStyle name="Notas 2" xfId="58" xr:uid="{A36FDF5B-B579-4689-A6D1-3225A1E03064}"/>
    <cellStyle name="Notas 2 2" xfId="490" xr:uid="{E7111D7D-D059-4550-87AA-48EDD8A8F993}"/>
    <cellStyle name="Notas 2 2 2" xfId="1049" xr:uid="{4C27DA56-AE59-4D0E-96A8-17CE232B54DC}"/>
    <cellStyle name="Notas 2 3" xfId="620" xr:uid="{48B4CAB7-12BB-4E01-A03D-C70E14185F85}"/>
    <cellStyle name="Notas 3 2" xfId="491" xr:uid="{F0D41A95-69AB-4B44-9927-6F6C1A41881B}"/>
    <cellStyle name="Notas 3 2 2" xfId="1050" xr:uid="{A3909259-11B1-41EE-B6B5-71702266460D}"/>
    <cellStyle name="Notas 4 2" xfId="492" xr:uid="{5A4E83C3-9AFC-46A5-AFAE-B6552CD22966}"/>
    <cellStyle name="Notas 4 2 2" xfId="1051" xr:uid="{5265C84E-6EDB-4D72-A115-12B559DE7D77}"/>
    <cellStyle name="Notas 5 2" xfId="493" xr:uid="{5D9AE83B-DECE-48EC-A306-9393B961CB36}"/>
    <cellStyle name="Notas 5 2 2" xfId="1052" xr:uid="{3F96B51C-F4B1-4164-A365-147C8B6DB9BE}"/>
    <cellStyle name="Notas 6 2" xfId="494" xr:uid="{C5960F09-536D-41F5-B9F5-957ECE51E154}"/>
    <cellStyle name="Notas 6 2 2" xfId="1053" xr:uid="{264142BB-59A9-4AA0-A79B-73B015FC53D5}"/>
    <cellStyle name="Notas 7 2" xfId="495" xr:uid="{DBE37E82-F242-4756-A7A7-77B102A666D8}"/>
    <cellStyle name="Notas 7 2 2" xfId="1054" xr:uid="{0A7F13C2-CC6B-498C-AAF8-7604C225BE27}"/>
    <cellStyle name="Notas 8 2" xfId="496" xr:uid="{3DC304B9-D3F9-4901-ACCE-DBF5A34B210E}"/>
    <cellStyle name="Notas 8 2 2" xfId="1055" xr:uid="{E214D721-9EAE-49E8-86AE-E31DD7F87A4A}"/>
    <cellStyle name="Notas 9 2" xfId="497" xr:uid="{B1019306-672F-4374-BA76-07254AD9FAB3}"/>
    <cellStyle name="Notas 9 2 2" xfId="1056" xr:uid="{BB9BDB5F-1F94-44B1-A9C1-BF0CBE2E94B6}"/>
    <cellStyle name="Output Amounts" xfId="1327" xr:uid="{97637EDE-0A33-4D2B-8757-82A9AA50793F}"/>
    <cellStyle name="Porcentaje" xfId="1913" builtinId="5"/>
    <cellStyle name="Porcentaje 10" xfId="1328" xr:uid="{61EF34CA-7ACC-4CD1-BF23-A0204D67F902}"/>
    <cellStyle name="Porcentaje 10 2" xfId="1650" xr:uid="{9C991FC4-B799-4D75-9B1D-45CE0A724D53}"/>
    <cellStyle name="Porcentaje 100" xfId="1329" xr:uid="{A181DB48-8DC6-496D-A13D-AFD0B4D988BE}"/>
    <cellStyle name="Porcentaje 100 2" xfId="1549" xr:uid="{B3051318-C57D-41B4-9F63-87077650B6D9}"/>
    <cellStyle name="Porcentaje 101" xfId="1330" xr:uid="{45F1C6DE-C768-4F62-B188-12316271485B}"/>
    <cellStyle name="Porcentaje 101 2" xfId="1550" xr:uid="{F38EA364-96CE-47EB-BF76-8C6D35C3BE7F}"/>
    <cellStyle name="Porcentaje 102" xfId="1331" xr:uid="{43149FD4-6F03-4EE5-A350-E70B0E1E4814}"/>
    <cellStyle name="Porcentaje 102 2" xfId="1551" xr:uid="{93D5CC8C-667D-43F4-89B3-438434E96E0A}"/>
    <cellStyle name="Porcentaje 103" xfId="1332" xr:uid="{AFAB42FA-FCBA-4276-B01A-E6526F98111C}"/>
    <cellStyle name="Porcentaje 103 2" xfId="1552" xr:uid="{6E491477-C2F6-46B0-B0BB-14C08EF70826}"/>
    <cellStyle name="Porcentaje 104" xfId="1333" xr:uid="{DB284B6D-D913-48A1-8435-5FFF46152127}"/>
    <cellStyle name="Porcentaje 104 2" xfId="1553" xr:uid="{08FFA02F-254A-455D-AB25-AE37DD3AAE45}"/>
    <cellStyle name="Porcentaje 105" xfId="1334" xr:uid="{250391B5-51D9-4EDD-B8C5-A1875BA4BBE8}"/>
    <cellStyle name="Porcentaje 105 2" xfId="1554" xr:uid="{10594B6E-72D0-4784-905F-71E7D36984B0}"/>
    <cellStyle name="Porcentaje 106" xfId="1335" xr:uid="{10A99720-A687-416E-8ADF-9CDBD56F51DA}"/>
    <cellStyle name="Porcentaje 106 2" xfId="1555" xr:uid="{0BA3CC89-E840-4D4A-A1F2-103D851B578E}"/>
    <cellStyle name="Porcentaje 107" xfId="1336" xr:uid="{3D5699AE-547C-415C-8D14-15E9B8DF8936}"/>
    <cellStyle name="Porcentaje 107 2" xfId="1556" xr:uid="{D6553C3D-638F-4BBC-A033-2FE4EBC9ADB4}"/>
    <cellStyle name="Porcentaje 108" xfId="1548" xr:uid="{EEB03A5D-8E25-4AFC-B354-45A06A06DB28}"/>
    <cellStyle name="Porcentaje 109" xfId="1649" xr:uid="{729BE0DE-7EBD-4BEE-AD19-13B1E0A9104C}"/>
    <cellStyle name="Porcentaje 11" xfId="1337" xr:uid="{9B12BEB2-3B56-4176-80BD-C135AEA49EDC}"/>
    <cellStyle name="Porcentaje 11 2" xfId="1651" xr:uid="{F5C3F90D-6D91-42EC-B356-275413F70F5B}"/>
    <cellStyle name="Porcentaje 110" xfId="1863" xr:uid="{A40DD662-5916-4B79-9EE5-4723E33D0A42}"/>
    <cellStyle name="Porcentaje 111" xfId="1868" xr:uid="{D829D5EA-B8F9-4FCE-93BC-8A550CE51D64}"/>
    <cellStyle name="Porcentaje 112" xfId="1870" xr:uid="{B0E70E29-8DB8-414D-A83A-FF098A1FF4CC}"/>
    <cellStyle name="Porcentaje 113" xfId="1878" xr:uid="{CE4A66B9-1C56-485C-A0C7-08D027000930}"/>
    <cellStyle name="Porcentaje 114" xfId="1911" xr:uid="{D1C966A2-1C75-4183-AA89-FFFCEE80F899}"/>
    <cellStyle name="Porcentaje 12" xfId="1338" xr:uid="{15857896-653E-42B2-AFEA-9369C216463D}"/>
    <cellStyle name="Porcentaje 12 2" xfId="1652" xr:uid="{159F8D60-6350-4608-BE78-5B05CECED933}"/>
    <cellStyle name="Porcentaje 13" xfId="1339" xr:uid="{6A17A9E6-2548-434A-945A-EF69A25E9881}"/>
    <cellStyle name="Porcentaje 13 2" xfId="1340" xr:uid="{E60484F1-7E2F-4F4B-91FB-907DC860587B}"/>
    <cellStyle name="Porcentaje 13 2 2" xfId="1654" xr:uid="{3AE9B651-394E-4A0D-A98A-9C0D47DF8412}"/>
    <cellStyle name="Porcentaje 13 3" xfId="1653" xr:uid="{9D04A2F4-5A1B-4BDC-96E1-08CE954B5308}"/>
    <cellStyle name="Porcentaje 14" xfId="1341" xr:uid="{BC1DAEE5-4C7E-4817-8469-B6A06543999E}"/>
    <cellStyle name="Porcentaje 14 2" xfId="1342" xr:uid="{8395B9EE-9F38-4820-836A-A44F01C8A6CB}"/>
    <cellStyle name="Porcentaje 14 2 2" xfId="1656" xr:uid="{C81D514B-B15A-4D39-A19C-C76CC9796A9B}"/>
    <cellStyle name="Porcentaje 14 3" xfId="1655" xr:uid="{A471879D-BDCD-4EC8-91F9-C494EF355522}"/>
    <cellStyle name="Porcentaje 15" xfId="1343" xr:uid="{111B193C-9A0F-49C7-88EC-42FBC8035060}"/>
    <cellStyle name="Porcentaje 15 2" xfId="1344" xr:uid="{EA96316C-2D8D-4A31-84F8-CAA7C9B5C53D}"/>
    <cellStyle name="Porcentaje 15 2 2" xfId="1658" xr:uid="{E5311572-E841-47FD-829B-37314F2457E8}"/>
    <cellStyle name="Porcentaje 15 3" xfId="1657" xr:uid="{B42D0B8C-4864-42A9-A996-ADF6C06BA109}"/>
    <cellStyle name="Porcentaje 16" xfId="1345" xr:uid="{0241C9E8-2F46-49BD-A9F9-2B72675AF6E0}"/>
    <cellStyle name="Porcentaje 16 2" xfId="1346" xr:uid="{31FAAF18-0838-4B98-B1B7-8C234F11DB59}"/>
    <cellStyle name="Porcentaje 16 2 2" xfId="1660" xr:uid="{B7AC61F0-DBCD-4855-8852-D61B1004E28D}"/>
    <cellStyle name="Porcentaje 16 3" xfId="1659" xr:uid="{8B23AFC7-7F98-471B-B07C-EDEB4CD2051C}"/>
    <cellStyle name="Porcentaje 17" xfId="1347" xr:uid="{6A2BA714-788D-430E-AF24-9EE602A4C9D9}"/>
    <cellStyle name="Porcentaje 17 2" xfId="1348" xr:uid="{AC8A12E3-A9FE-465F-BC63-FE5B48DCB35A}"/>
    <cellStyle name="Porcentaje 17 2 2" xfId="1662" xr:uid="{0EC67B6C-A392-4100-86D2-C745759EEACB}"/>
    <cellStyle name="Porcentaje 17 3" xfId="1661" xr:uid="{4BA4E73B-B5C8-43F2-8999-6D4F017C0438}"/>
    <cellStyle name="Porcentaje 18" xfId="1349" xr:uid="{60077EE8-84E9-453F-9A0B-F192679A9D83}"/>
    <cellStyle name="Porcentaje 18 2" xfId="1350" xr:uid="{7D9C1A2E-DAF2-4B23-8925-E8B31A4B70EF}"/>
    <cellStyle name="Porcentaje 18 2 2" xfId="1664" xr:uid="{B28D4E7D-AC8B-406C-846C-0F2A4AF849CF}"/>
    <cellStyle name="Porcentaje 18 3" xfId="1663" xr:uid="{4529A45D-DD72-410C-8785-CD80D2868C80}"/>
    <cellStyle name="Porcentaje 19" xfId="1351" xr:uid="{902B4251-32A1-4F19-B46D-8950EB81B23C}"/>
    <cellStyle name="Porcentaje 19 2" xfId="1352" xr:uid="{9BDC293B-BA78-4C77-BF84-06683982615F}"/>
    <cellStyle name="Porcentaje 19 2 2" xfId="1666" xr:uid="{028AC640-AD3C-483F-9A3E-49A4B1B4A2CA}"/>
    <cellStyle name="Porcentaje 19 3" xfId="1665" xr:uid="{9A7E3A5D-D1C1-46A1-8535-72BAFFD8E41D}"/>
    <cellStyle name="Porcentaje 2" xfId="1221" xr:uid="{6CDAA215-E3F9-4F19-BF1E-5B8341C9A3E7}"/>
    <cellStyle name="Porcentaje 2 2" xfId="1354" xr:uid="{B987EB2F-FAE7-420E-BB6E-884E10D0CFCE}"/>
    <cellStyle name="Porcentaje 2 2 2" xfId="1668" xr:uid="{6D27CE96-D386-412B-86B6-849D86FE9789}"/>
    <cellStyle name="Porcentaje 2 3" xfId="1667" xr:uid="{3B13DE9B-6AAC-4A09-9FCC-5F6240DD5A9B}"/>
    <cellStyle name="Porcentaje 2 4" xfId="1353" xr:uid="{B677563E-3494-4487-8E4D-A2D482F67DB5}"/>
    <cellStyle name="Porcentaje 20" xfId="1355" xr:uid="{AA877EE6-E5F3-4F25-B15E-E94C6AC8AE1D}"/>
    <cellStyle name="Porcentaje 20 2" xfId="1356" xr:uid="{F085222C-BF59-4B92-AC7C-EDDCA7027B01}"/>
    <cellStyle name="Porcentaje 20 2 2" xfId="1670" xr:uid="{9D296B17-9859-4598-B80A-FF616D5016DF}"/>
    <cellStyle name="Porcentaje 20 3" xfId="1669" xr:uid="{E5380701-504F-453F-8448-76F6B4B4929B}"/>
    <cellStyle name="Porcentaje 21" xfId="1357" xr:uid="{4F7E123F-60C5-4134-ABBA-A470B23D9824}"/>
    <cellStyle name="Porcentaje 21 2" xfId="1358" xr:uid="{CE896D88-DE87-449D-B0F9-D1532CACEE7C}"/>
    <cellStyle name="Porcentaje 21 2 2" xfId="1672" xr:uid="{E1AB11E4-B4F9-4606-984B-D4A919FA3545}"/>
    <cellStyle name="Porcentaje 21 3" xfId="1671" xr:uid="{38D96C0A-0058-4A65-8395-699462E51445}"/>
    <cellStyle name="Porcentaje 22" xfId="1359" xr:uid="{B5C9C33C-FE7F-4DAD-97C4-67684DDA7838}"/>
    <cellStyle name="Porcentaje 22 2" xfId="1360" xr:uid="{A30DE106-4340-4582-9F8E-00BB4924CC03}"/>
    <cellStyle name="Porcentaje 22 2 2" xfId="1674" xr:uid="{47AD56BE-9AE3-4C2E-847B-2588D91C3A73}"/>
    <cellStyle name="Porcentaje 22 3" xfId="1673" xr:uid="{6567482D-5E86-4AB4-883E-AC73332A6528}"/>
    <cellStyle name="Porcentaje 23" xfId="1361" xr:uid="{8D696BD3-24C2-49EB-8AEA-70F24761475C}"/>
    <cellStyle name="Porcentaje 23 2" xfId="1362" xr:uid="{E766EE45-94E4-4B5A-A248-776E903B29A8}"/>
    <cellStyle name="Porcentaje 23 2 2" xfId="1676" xr:uid="{7ED7F450-05AD-461E-99A4-6D524A368642}"/>
    <cellStyle name="Porcentaje 23 3" xfId="1675" xr:uid="{63EB82B9-B249-45BF-9942-AE5292183A95}"/>
    <cellStyle name="Porcentaje 24" xfId="1363" xr:uid="{A6AE35E3-565C-4D6C-AE47-C429D28D4A22}"/>
    <cellStyle name="Porcentaje 24 2" xfId="1677" xr:uid="{04BE0702-564F-48BD-AFCB-4D27D36CC4AB}"/>
    <cellStyle name="Porcentaje 25" xfId="1364" xr:uid="{D5D537F2-CCFB-4BE7-B208-3ED355686405}"/>
    <cellStyle name="Porcentaje 25 2" xfId="1678" xr:uid="{4A09C99F-FD02-4AB9-9250-191AB41A18C5}"/>
    <cellStyle name="Porcentaje 26" xfId="1365" xr:uid="{9E0BDEA2-9DD2-49D1-B9E6-D6C55315A8B5}"/>
    <cellStyle name="Porcentaje 26 2" xfId="1366" xr:uid="{B4FA769F-81FC-48CE-8FE5-E4250F761AE5}"/>
    <cellStyle name="Porcentaje 26 2 2" xfId="1680" xr:uid="{15AEDD8A-4371-474D-8809-406235F48C51}"/>
    <cellStyle name="Porcentaje 26 3" xfId="1679" xr:uid="{3C247B63-3566-4BFE-A5CB-851338F28BB2}"/>
    <cellStyle name="Porcentaje 27" xfId="1367" xr:uid="{6E6AB463-2C1A-4802-9BCD-AF8F8AB7F1B3}"/>
    <cellStyle name="Porcentaje 27 2" xfId="1368" xr:uid="{F09BBC2B-CED0-43CE-80A2-4C239659A1E0}"/>
    <cellStyle name="Porcentaje 27 2 2" xfId="1682" xr:uid="{51A0DF91-7D55-4E2A-8F68-A9D688AE127F}"/>
    <cellStyle name="Porcentaje 27 3" xfId="1681" xr:uid="{9E30D58F-2B3C-4C65-B4D1-029206C5BFBD}"/>
    <cellStyle name="Porcentaje 28" xfId="1369" xr:uid="{4EDA4BC7-27B0-47FD-9572-D9C8E320BB7E}"/>
    <cellStyle name="Porcentaje 28 2" xfId="1683" xr:uid="{B032B5A0-FE8E-437D-847A-B74A54F0DE69}"/>
    <cellStyle name="Porcentaje 29" xfId="1370" xr:uid="{09D1D053-A1CC-4BE2-9FC9-FF03C371C75C}"/>
    <cellStyle name="Porcentaje 29 2" xfId="1684" xr:uid="{8A4E7C3F-2180-422F-836A-E351725F480E}"/>
    <cellStyle name="Porcentaje 3" xfId="1223" xr:uid="{F21218D3-398C-4651-8DD4-0D6739118453}"/>
    <cellStyle name="Porcentaje 3 2" xfId="1372" xr:uid="{C1D25CBE-82FE-45C8-9356-1D871148C522}"/>
    <cellStyle name="Porcentaje 3 2 2" xfId="1686" xr:uid="{38F3040B-B002-4D48-A1F2-A5AE67969AFC}"/>
    <cellStyle name="Porcentaje 3 3" xfId="1685" xr:uid="{534B3220-B147-4335-8110-057BFCA75031}"/>
    <cellStyle name="Porcentaje 3 4" xfId="1371" xr:uid="{EEDD397C-3B4E-49DD-A86A-338A692E8667}"/>
    <cellStyle name="Porcentaje 30" xfId="1373" xr:uid="{1FC942E8-9879-47FA-A2BB-71107EE8EBAB}"/>
    <cellStyle name="Porcentaje 30 2" xfId="1374" xr:uid="{CE603001-4248-496A-99A9-A01DF232D28D}"/>
    <cellStyle name="Porcentaje 30 2 2" xfId="1688" xr:uid="{90051D61-E970-4481-8EB0-0924F9B504D7}"/>
    <cellStyle name="Porcentaje 30 3" xfId="1687" xr:uid="{004DDE9E-C456-459B-BCB0-2D51E17CEAD7}"/>
    <cellStyle name="Porcentaje 31" xfId="1375" xr:uid="{EF300C11-F050-4C2D-B338-D305EA7B6981}"/>
    <cellStyle name="Porcentaje 31 2" xfId="1376" xr:uid="{6F318A79-A020-4E66-9446-E4A6718DF747}"/>
    <cellStyle name="Porcentaje 31 2 2" xfId="1690" xr:uid="{6E763610-9F34-4F0C-98A3-F7C96B3093A3}"/>
    <cellStyle name="Porcentaje 31 3" xfId="1689" xr:uid="{772563BC-1E6F-4EA3-BE74-1D5C9CAF2E6F}"/>
    <cellStyle name="Porcentaje 32" xfId="1377" xr:uid="{A7F0C793-83DB-4E74-A388-3A47A00965CD}"/>
    <cellStyle name="Porcentaje 32 2" xfId="1691" xr:uid="{16537C56-438A-48C1-9B08-3793CCF6CB4A}"/>
    <cellStyle name="Porcentaje 33" xfId="1378" xr:uid="{5528EDA6-DEF5-46AF-A138-D80BA4C36098}"/>
    <cellStyle name="Porcentaje 33 2" xfId="1692" xr:uid="{CFE2C143-76EF-43B8-A74F-871D5FD29F35}"/>
    <cellStyle name="Porcentaje 34" xfId="1379" xr:uid="{2D90FB96-3261-40AA-9D2B-BE311214C849}"/>
    <cellStyle name="Porcentaje 34 2" xfId="1380" xr:uid="{23B170E0-FF98-4360-B7DC-DAA3639168D6}"/>
    <cellStyle name="Porcentaje 34 2 2" xfId="1694" xr:uid="{96575DC9-CAFD-419B-A380-0A5B0068D027}"/>
    <cellStyle name="Porcentaje 34 3" xfId="1693" xr:uid="{ABF5E573-15F7-4585-9B20-7FD3E7B308F1}"/>
    <cellStyle name="Porcentaje 35" xfId="1381" xr:uid="{B58DE498-279D-4435-AC2D-748661473D66}"/>
    <cellStyle name="Porcentaje 35 2" xfId="1382" xr:uid="{508A2949-1392-42FC-B368-DF99EE5A7ECF}"/>
    <cellStyle name="Porcentaje 35 2 2" xfId="1696" xr:uid="{B14351FA-4B00-4B6D-80DD-AE3FCB0008B9}"/>
    <cellStyle name="Porcentaje 35 3" xfId="1695" xr:uid="{400D091B-44AF-426C-9796-2C54D6193AD2}"/>
    <cellStyle name="Porcentaje 36" xfId="1383" xr:uid="{3D30E790-6BB5-432C-8E7D-D6FC6136E827}"/>
    <cellStyle name="Porcentaje 36 2" xfId="1384" xr:uid="{C9E9E726-E06B-4827-A757-02C6E2586FD3}"/>
    <cellStyle name="Porcentaje 36 2 2" xfId="1698" xr:uid="{9A2D88DC-0167-4CDF-8430-25DF6D293328}"/>
    <cellStyle name="Porcentaje 36 3" xfId="1697" xr:uid="{57C1E25B-1ACE-4330-81B1-A8B39621E87A}"/>
    <cellStyle name="Porcentaje 37" xfId="1385" xr:uid="{6B0ED44A-DBCC-4A65-B792-FAF6C6B9B68D}"/>
    <cellStyle name="Porcentaje 37 2" xfId="1386" xr:uid="{6AE19208-7884-4918-9AC2-32EBBB88D6AA}"/>
    <cellStyle name="Porcentaje 37 2 2" xfId="1700" xr:uid="{C23B0F3F-2CD3-4E1C-A213-3AF5BFB0E82F}"/>
    <cellStyle name="Porcentaje 37 3" xfId="1699" xr:uid="{79E2B0C1-D7C0-446C-9D79-2D6FBCBD0CD5}"/>
    <cellStyle name="Porcentaje 38" xfId="1387" xr:uid="{D92BF2B9-2F87-445F-A4DC-18104A260DB9}"/>
    <cellStyle name="Porcentaje 38 2" xfId="1388" xr:uid="{1BD471A5-A7AD-4ACA-8750-12AF3C4FFB6A}"/>
    <cellStyle name="Porcentaje 38 2 2" xfId="1702" xr:uid="{496FCB54-4A9F-4BA3-8682-6258B9C5327C}"/>
    <cellStyle name="Porcentaje 38 3" xfId="1701" xr:uid="{B931A92C-226B-41E9-8CCC-4AB48D3E16C0}"/>
    <cellStyle name="Porcentaje 39" xfId="1389" xr:uid="{53C15EF8-A80A-4390-93E9-BBF0B2584095}"/>
    <cellStyle name="Porcentaje 39 2" xfId="1390" xr:uid="{A4E55326-F519-42A1-A541-A3E9561CE9F5}"/>
    <cellStyle name="Porcentaje 39 2 2" xfId="1704" xr:uid="{A3D0824C-1EC3-4FDD-B0C8-19026B028F21}"/>
    <cellStyle name="Porcentaje 39 3" xfId="1703" xr:uid="{2194F8A9-EAB1-4C85-B0B2-370084CE7721}"/>
    <cellStyle name="Porcentaje 4" xfId="1225" xr:uid="{3F3E7EAB-2B39-41DF-A62A-35752CA3D459}"/>
    <cellStyle name="Porcentaje 4 2" xfId="1392" xr:uid="{179EF0D2-8936-4ADF-9394-1C778FAFE397}"/>
    <cellStyle name="Porcentaje 4 2 2" xfId="1706" xr:uid="{544284FC-0A6F-4B5B-A834-0900C1D94AD8}"/>
    <cellStyle name="Porcentaje 4 3" xfId="1705" xr:uid="{0101F616-9695-4E42-9A9B-67004100782B}"/>
    <cellStyle name="Porcentaje 4 4" xfId="1391" xr:uid="{D53EC2E0-93BA-4E7B-A086-AA5146F0BD0A}"/>
    <cellStyle name="Porcentaje 40" xfId="1393" xr:uid="{48537024-C71D-49F5-9B82-5C5ED6F4C94A}"/>
    <cellStyle name="Porcentaje 40 2" xfId="1394" xr:uid="{1D6EDFD1-11DE-477F-AEB2-60044EE7496B}"/>
    <cellStyle name="Porcentaje 40 2 2" xfId="1708" xr:uid="{3ACAE863-AE98-4DE7-9F19-86CB8CB16F81}"/>
    <cellStyle name="Porcentaje 40 3" xfId="1707" xr:uid="{BCFCB1D4-475C-447F-BB97-F106587A9F80}"/>
    <cellStyle name="Porcentaje 41" xfId="1395" xr:uid="{9F220C91-7F51-4F1A-BC1D-E6BA2A284D1B}"/>
    <cellStyle name="Porcentaje 41 2" xfId="1709" xr:uid="{6CF046C0-8579-4343-800E-E308A3CCB9C2}"/>
    <cellStyle name="Porcentaje 42" xfId="1396" xr:uid="{FF38708A-8AE8-4A64-8798-181382055E7A}"/>
    <cellStyle name="Porcentaje 42 2" xfId="1397" xr:uid="{26E7FA6B-7D7C-48C5-B0C8-D7DF90057782}"/>
    <cellStyle name="Porcentaje 42 2 2" xfId="1711" xr:uid="{43E73467-892E-4762-9E1C-2307EC548C1D}"/>
    <cellStyle name="Porcentaje 42 3" xfId="1710" xr:uid="{6FD4249D-BE4F-4C4E-8D41-17EF9F00C27E}"/>
    <cellStyle name="Porcentaje 43" xfId="1398" xr:uid="{D1BB1097-B78C-4425-8F72-FE63EE9EB02F}"/>
    <cellStyle name="Porcentaje 43 2" xfId="1712" xr:uid="{0C731F63-5CCB-4B9F-9E19-4AE7B5BE64D3}"/>
    <cellStyle name="Porcentaje 44" xfId="1399" xr:uid="{0D695D40-A8F8-401C-A135-9C4E8A3F883F}"/>
    <cellStyle name="Porcentaje 44 2" xfId="1400" xr:uid="{D5E441CD-E09E-4E85-9F98-AA1D977D8F5E}"/>
    <cellStyle name="Porcentaje 44 2 2" xfId="1714" xr:uid="{411CF554-8435-4690-ACD8-9D5E55BC2DCA}"/>
    <cellStyle name="Porcentaje 44 3" xfId="1713" xr:uid="{AD3C4165-3948-453D-A3E1-CBADE719CF15}"/>
    <cellStyle name="Porcentaje 45" xfId="1401" xr:uid="{57F06105-4D98-453C-9193-1A6287A6CFA8}"/>
    <cellStyle name="Porcentaje 45 2" xfId="1402" xr:uid="{D45361AB-B0D1-467A-BD8F-061D281FE50E}"/>
    <cellStyle name="Porcentaje 45 2 2" xfId="1716" xr:uid="{4280C888-8990-4D21-8A94-3AA1321B0778}"/>
    <cellStyle name="Porcentaje 45 3" xfId="1715" xr:uid="{68E597B7-2620-4C98-B658-90FC32E7EEC5}"/>
    <cellStyle name="Porcentaje 46" xfId="1403" xr:uid="{FD990110-527C-489E-9E14-BF84C5070796}"/>
    <cellStyle name="Porcentaje 46 2" xfId="1404" xr:uid="{B8A858D6-41F1-447A-BBCC-B167603A81FE}"/>
    <cellStyle name="Porcentaje 46 2 2" xfId="1718" xr:uid="{35E2E21D-C15C-416C-91E0-5B087AE5775C}"/>
    <cellStyle name="Porcentaje 46 3" xfId="1717" xr:uid="{32EF0F21-4D7D-4F9E-84F0-9968EDDB43DB}"/>
    <cellStyle name="Porcentaje 47" xfId="1405" xr:uid="{2ED045F1-7F8E-469C-B558-D63B5E52AA63}"/>
    <cellStyle name="Porcentaje 47 2" xfId="1406" xr:uid="{FEA40CE2-F818-46C9-8707-4D7305D2799F}"/>
    <cellStyle name="Porcentaje 47 2 2" xfId="1720" xr:uid="{23508369-9922-4A16-B6C8-B245F3B28C28}"/>
    <cellStyle name="Porcentaje 47 3" xfId="1719" xr:uid="{8D349958-6B13-454D-9022-F51C3AB33E51}"/>
    <cellStyle name="Porcentaje 48" xfId="1407" xr:uid="{9F62EFF8-C70F-4426-B848-DDB29849A8D3}"/>
    <cellStyle name="Porcentaje 48 2" xfId="1408" xr:uid="{BF3BD5D9-DEA6-4A44-BA76-E175B32CB93C}"/>
    <cellStyle name="Porcentaje 48 2 2" xfId="1722" xr:uid="{5E7DF000-A6D4-417F-B6C0-F3D1E5800569}"/>
    <cellStyle name="Porcentaje 48 3" xfId="1721" xr:uid="{60F94AFF-B139-4F30-9329-57E506AD51E1}"/>
    <cellStyle name="Porcentaje 49" xfId="1409" xr:uid="{BADE1D1B-7BE7-406C-A654-F45673EDA80F}"/>
    <cellStyle name="Porcentaje 49 2" xfId="1410" xr:uid="{77A5CC63-E5EF-4798-9C87-21E08E85F5E2}"/>
    <cellStyle name="Porcentaje 49 2 2" xfId="1724" xr:uid="{0619E296-788C-4D0E-9741-EBA71A9663DC}"/>
    <cellStyle name="Porcentaje 49 3" xfId="1723" xr:uid="{C4631415-77F4-489D-8CE3-2596EB0E76C6}"/>
    <cellStyle name="Porcentaje 5" xfId="1227" xr:uid="{6F805623-EEB8-4488-8D4D-74507B0E15D0}"/>
    <cellStyle name="Porcentaje 5 2" xfId="1411" xr:uid="{C0760339-6577-4D58-8A4F-9619AA1E7911}"/>
    <cellStyle name="Porcentaje 5 2 2" xfId="1726" xr:uid="{0FC8DC33-F719-4F4D-A1EB-5A8E312281CE}"/>
    <cellStyle name="Porcentaje 5 3" xfId="1725" xr:uid="{F6DB1A18-C8A1-4D5A-B13F-B8439D6E1F1B}"/>
    <cellStyle name="Porcentaje 50" xfId="1412" xr:uid="{E36C9039-1DF2-45A0-A608-AB011B57DAB3}"/>
    <cellStyle name="Porcentaje 50 2" xfId="1413" xr:uid="{4468FB5C-2E7F-4BF3-8D7E-6B2575A4A6F3}"/>
    <cellStyle name="Porcentaje 50 2 2" xfId="1728" xr:uid="{ECD948F9-9EF0-4616-9671-53BA5FDB8DF8}"/>
    <cellStyle name="Porcentaje 50 3" xfId="1727" xr:uid="{4B1072A0-94F4-4D85-AFB6-43E31FDD409C}"/>
    <cellStyle name="Porcentaje 51" xfId="1414" xr:uid="{A6F5AFE5-5010-4675-9BA9-96E809C372F0}"/>
    <cellStyle name="Porcentaje 51 2" xfId="1415" xr:uid="{5D89D80E-823B-4189-997C-9439A5628BB6}"/>
    <cellStyle name="Porcentaje 51 2 2" xfId="1730" xr:uid="{209E4676-6E6D-42D2-BC5A-03D89B9408D7}"/>
    <cellStyle name="Porcentaje 51 3" xfId="1729" xr:uid="{661E67ED-8F18-46FA-AD59-BDBA188BF184}"/>
    <cellStyle name="Porcentaje 52" xfId="1416" xr:uid="{8CC28680-0832-48E4-AFBA-5C2705506D4E}"/>
    <cellStyle name="Porcentaje 52 2" xfId="1417" xr:uid="{7B6A2270-A2AF-4ED9-A226-815A717C9C89}"/>
    <cellStyle name="Porcentaje 52 2 2" xfId="1732" xr:uid="{3DC4D3DD-48BB-436B-9F6B-6D19B6524D15}"/>
    <cellStyle name="Porcentaje 52 3" xfId="1731" xr:uid="{491CD49F-4EDF-455A-8D58-20F7FD01E2CF}"/>
    <cellStyle name="Porcentaje 53" xfId="1418" xr:uid="{7CAFBCE2-FD59-4B5F-9301-C6C4BFF3048B}"/>
    <cellStyle name="Porcentaje 53 2" xfId="1419" xr:uid="{7F9D70D7-62BA-427D-B942-CE795C7A87AB}"/>
    <cellStyle name="Porcentaje 53 2 2" xfId="1734" xr:uid="{A88FC3AE-C793-443B-8C16-85722FC30F64}"/>
    <cellStyle name="Porcentaje 53 3" xfId="1733" xr:uid="{582482CB-1FE2-4214-A1EA-8415CF5D50B1}"/>
    <cellStyle name="Porcentaje 54" xfId="1420" xr:uid="{DD6ED2B8-0605-4663-BD28-EF4E688F6170}"/>
    <cellStyle name="Porcentaje 54 2" xfId="1421" xr:uid="{E683810F-EDEF-4279-AFBC-620454370C50}"/>
    <cellStyle name="Porcentaje 54 2 2" xfId="1736" xr:uid="{FCCA1E19-1262-492D-8B61-C0C766E7277D}"/>
    <cellStyle name="Porcentaje 54 3" xfId="1735" xr:uid="{976AF0D1-966F-4B22-8843-C4EFA86C7A5E}"/>
    <cellStyle name="Porcentaje 55" xfId="1422" xr:uid="{0E1E845E-91F4-42D6-A8BF-7C3DB702A67C}"/>
    <cellStyle name="Porcentaje 55 2" xfId="1423" xr:uid="{99962FE7-7228-4949-BCC0-51E4C76ED2D8}"/>
    <cellStyle name="Porcentaje 55 2 2" xfId="1738" xr:uid="{6516A0B5-4784-4978-B8C6-485E40D6E429}"/>
    <cellStyle name="Porcentaje 55 3" xfId="1737" xr:uid="{C00B2DF0-106B-47DA-9B62-8FD068024CEA}"/>
    <cellStyle name="Porcentaje 56" xfId="1424" xr:uid="{A9662BAC-37F7-4851-99EB-E2968D10AC1C}"/>
    <cellStyle name="Porcentaje 56 2" xfId="1425" xr:uid="{B87C4B70-9C15-49F5-8432-7ADBD5AF29CF}"/>
    <cellStyle name="Porcentaje 56 2 2" xfId="1740" xr:uid="{30E1B1CB-4B31-4F4A-B5CD-1ECB38A44869}"/>
    <cellStyle name="Porcentaje 56 3" xfId="1739" xr:uid="{8BD16AD4-7721-494E-BC6A-D9D613B55683}"/>
    <cellStyle name="Porcentaje 57" xfId="1426" xr:uid="{A3B86438-4F83-4CDD-9C08-E378AADF2783}"/>
    <cellStyle name="Porcentaje 57 2" xfId="1741" xr:uid="{0A304EBA-937F-4627-A570-B8268D7C1F58}"/>
    <cellStyle name="Porcentaje 58" xfId="1427" xr:uid="{47BB293B-0289-4FBC-B838-AB835452BD08}"/>
    <cellStyle name="Porcentaje 58 2" xfId="1742" xr:uid="{D9F3DED3-20B4-417A-8CB4-CF62D810E4BA}"/>
    <cellStyle name="Porcentaje 59" xfId="1428" xr:uid="{828130AB-913B-4BC5-A706-3E46AF60DADD}"/>
    <cellStyle name="Porcentaje 59 2" xfId="1429" xr:uid="{62144848-FE2F-4A32-975B-0F7B775AE23E}"/>
    <cellStyle name="Porcentaje 59 2 2" xfId="1744" xr:uid="{9E7A0FE9-BA6B-4DD4-BBE1-D3160827F2AE}"/>
    <cellStyle name="Porcentaje 59 3" xfId="1743" xr:uid="{2395FF6A-982E-4834-8DB3-D1CC12A43687}"/>
    <cellStyle name="Porcentaje 6" xfId="1230" xr:uid="{C38EE77E-A319-481B-ABCF-59FD50B3AD08}"/>
    <cellStyle name="Porcentaje 6 2" xfId="1745" xr:uid="{AB2C9ACA-D49C-4510-93D5-25A520B99BBB}"/>
    <cellStyle name="Porcentaje 6 3" xfId="1430" xr:uid="{779ACFC6-F023-4EBA-87AD-8927647F7B01}"/>
    <cellStyle name="Porcentaje 60" xfId="1431" xr:uid="{CE97D471-1997-4B83-B5A9-0CDDBCBF13FB}"/>
    <cellStyle name="Porcentaje 60 2" xfId="1746" xr:uid="{3E02E819-B261-4215-8DA9-A643D20D7DD8}"/>
    <cellStyle name="Porcentaje 61" xfId="1432" xr:uid="{A92A7433-25B5-4410-A1A4-2CCE140ED9D9}"/>
    <cellStyle name="Porcentaje 61 2" xfId="1747" xr:uid="{98249CE0-7AC2-4E2F-BA62-FCAD81FB0F0E}"/>
    <cellStyle name="Porcentaje 62" xfId="1433" xr:uid="{15627713-4073-49B5-A1F8-7B5C479A9EEB}"/>
    <cellStyle name="Porcentaje 62 2" xfId="1748" xr:uid="{315C0FC0-1A78-4B61-9A12-8715AF11FAEF}"/>
    <cellStyle name="Porcentaje 63" xfId="1434" xr:uid="{1E0FF448-DD0E-4D0E-BE1C-924311BADB5A}"/>
    <cellStyle name="Porcentaje 63 2" xfId="1435" xr:uid="{B227E5BA-93F8-4629-B113-B626E16272CF}"/>
    <cellStyle name="Porcentaje 63 2 2" xfId="1750" xr:uid="{B46051DB-918C-415E-B7C7-E6E6E18EEB5E}"/>
    <cellStyle name="Porcentaje 63 3" xfId="1749" xr:uid="{DE5CD2D2-F23F-481F-A899-D7C956651412}"/>
    <cellStyle name="Porcentaje 64" xfId="1436" xr:uid="{F961C933-5403-45F8-9D56-1781CCDE6378}"/>
    <cellStyle name="Porcentaje 64 2" xfId="1751" xr:uid="{0FEF722A-261F-4752-A365-F5DD46174380}"/>
    <cellStyle name="Porcentaje 65" xfId="1437" xr:uid="{41CE43AD-E2EC-4F89-AC2E-2E74ED823A87}"/>
    <cellStyle name="Porcentaje 65 2" xfId="1438" xr:uid="{9E84F850-EBAC-44A4-8D1E-DF47ED3C3137}"/>
    <cellStyle name="Porcentaje 65 2 2" xfId="1753" xr:uid="{00B39D08-21F7-451E-A515-F523A0A7ACAA}"/>
    <cellStyle name="Porcentaje 65 3" xfId="1752" xr:uid="{B241A954-DE3E-4435-A692-C1715DDE6D5C}"/>
    <cellStyle name="Porcentaje 66" xfId="1439" xr:uid="{24AE7511-EB21-40D6-8490-91428E09E81C}"/>
    <cellStyle name="Porcentaje 66 2" xfId="1440" xr:uid="{2ABC2F3A-369E-456B-B56D-4D315C878F92}"/>
    <cellStyle name="Porcentaje 66 2 2" xfId="1755" xr:uid="{61F4F52F-5084-49E7-BA58-2868F919CA77}"/>
    <cellStyle name="Porcentaje 66 3" xfId="1754" xr:uid="{BB6FE574-2073-4D50-97C3-5BF97BF1F669}"/>
    <cellStyle name="Porcentaje 67" xfId="1441" xr:uid="{F15D5DE8-CDED-4C47-8357-BA29723E54A6}"/>
    <cellStyle name="Porcentaje 67 2" xfId="1442" xr:uid="{62B19FDB-A86C-45DF-9084-93C098EF8139}"/>
    <cellStyle name="Porcentaje 67 2 2" xfId="1757" xr:uid="{2ED16B6C-BC78-4157-A884-162E50D7E6DB}"/>
    <cellStyle name="Porcentaje 67 3" xfId="1756" xr:uid="{0DD3648B-198D-45F9-B3E5-1424480AC082}"/>
    <cellStyle name="Porcentaje 68" xfId="1443" xr:uid="{7E780F92-BBD9-4EB3-8256-3AFD7DC36A78}"/>
    <cellStyle name="Porcentaje 68 2" xfId="1444" xr:uid="{BA3562BD-6A93-49F1-9F96-3DDFA5C596D0}"/>
    <cellStyle name="Porcentaje 68 2 2" xfId="1759" xr:uid="{70655686-52A0-4DD7-B960-84E474FDE9DF}"/>
    <cellStyle name="Porcentaje 68 3" xfId="1758" xr:uid="{1CBF6285-A301-4973-B900-9334DC94B1F8}"/>
    <cellStyle name="Porcentaje 69" xfId="1445" xr:uid="{6824E825-0AC8-4A23-98AA-041BD9312202}"/>
    <cellStyle name="Porcentaje 69 2" xfId="1446" xr:uid="{986C0E04-06BF-4070-A243-A65AAB093BE0}"/>
    <cellStyle name="Porcentaje 69 2 2" xfId="1761" xr:uid="{B3F62411-52A3-4799-A090-A413CBB7E4F0}"/>
    <cellStyle name="Porcentaje 69 3" xfId="1760" xr:uid="{4A836080-B94F-46C9-83B2-BE1E1FE35521}"/>
    <cellStyle name="Porcentaje 7" xfId="1233" xr:uid="{A4306317-993D-4883-BF27-34C07368134D}"/>
    <cellStyle name="Porcentaje 7 2" xfId="1448" xr:uid="{CF4FA066-0E98-4BDD-B221-9B738614E23A}"/>
    <cellStyle name="Porcentaje 7 2 2" xfId="1763" xr:uid="{C75BF61B-0C0D-4375-8F1F-25988F097B31}"/>
    <cellStyle name="Porcentaje 7 3" xfId="1762" xr:uid="{6C32E661-AC97-45BE-A537-2F102AD421B7}"/>
    <cellStyle name="Porcentaje 7 4" xfId="1447" xr:uid="{2B71193F-86D6-4A82-892A-8AB49B85964F}"/>
    <cellStyle name="Porcentaje 70" xfId="1449" xr:uid="{A7CE7833-2DDC-4B3F-A1F2-F6D118E60723}"/>
    <cellStyle name="Porcentaje 70 2" xfId="1450" xr:uid="{57D776B1-58AC-4497-879D-633E353C4A21}"/>
    <cellStyle name="Porcentaje 70 2 2" xfId="1765" xr:uid="{D8500C78-E589-4603-BB81-0BA6AF8C46D2}"/>
    <cellStyle name="Porcentaje 70 3" xfId="1764" xr:uid="{B51AACAB-3A1C-4859-BF05-C9AB004E35E6}"/>
    <cellStyle name="Porcentaje 71" xfId="1451" xr:uid="{13D26547-0669-40A0-81DC-03BFDE74BEFC}"/>
    <cellStyle name="Porcentaje 71 2" xfId="1766" xr:uid="{39C02872-3C8D-4F23-B419-207CA164FD65}"/>
    <cellStyle name="Porcentaje 72" xfId="1452" xr:uid="{DF8593BC-6274-46C2-B1E2-F1CFE5926AB9}"/>
    <cellStyle name="Porcentaje 72 2" xfId="1767" xr:uid="{01F2FEF4-509B-4D1F-ABE4-93408D953202}"/>
    <cellStyle name="Porcentaje 73" xfId="1453" xr:uid="{2AC70251-5219-4872-B16A-7A31947CCCBB}"/>
    <cellStyle name="Porcentaje 73 2" xfId="1454" xr:uid="{201149FB-882E-4E20-A65F-724F83489B49}"/>
    <cellStyle name="Porcentaje 73 2 2" xfId="1769" xr:uid="{BDF94843-FF1E-4742-9320-981273923AA6}"/>
    <cellStyle name="Porcentaje 73 3" xfId="1768" xr:uid="{7CA5290D-D3CE-43BF-BED5-D54406D95E57}"/>
    <cellStyle name="Porcentaje 74" xfId="1455" xr:uid="{3109B12C-3928-42CF-864C-5E916B6B63EF}"/>
    <cellStyle name="Porcentaje 74 2" xfId="1770" xr:uid="{BB5A23A5-FDC4-43BD-BF0A-E728141E782D}"/>
    <cellStyle name="Porcentaje 75" xfId="1456" xr:uid="{DF541335-4FDE-4866-8352-C9A51855848C}"/>
    <cellStyle name="Porcentaje 75 2" xfId="1771" xr:uid="{30610BA2-AAEC-4431-824D-8F434D0129E8}"/>
    <cellStyle name="Porcentaje 76" xfId="1457" xr:uid="{09E8766F-6BC7-4A86-886A-88AC98273814}"/>
    <cellStyle name="Porcentaje 76 2" xfId="1772" xr:uid="{78F0D2E1-A93D-4407-94C9-4DB81A98B01F}"/>
    <cellStyle name="Porcentaje 77" xfId="1458" xr:uid="{394EAA3D-AC25-44F8-AABA-FB2F7079E805}"/>
    <cellStyle name="Porcentaje 77 2" xfId="1459" xr:uid="{2FF8A7A1-ABD3-418A-85FD-A06F1268E78D}"/>
    <cellStyle name="Porcentaje 77 2 2" xfId="1774" xr:uid="{840D68E7-71DC-4312-B12B-4BDDB82AEB4C}"/>
    <cellStyle name="Porcentaje 77 3" xfId="1773" xr:uid="{6F02D37E-E613-412F-8866-939506D39D4B}"/>
    <cellStyle name="Porcentaje 78" xfId="1460" xr:uid="{1105B1EA-F162-418D-9061-3AEA8F9D68E6}"/>
    <cellStyle name="Porcentaje 78 2" xfId="1461" xr:uid="{026AE62C-8C76-44F9-9745-44D7DC177E37}"/>
    <cellStyle name="Porcentaje 78 2 2" xfId="1776" xr:uid="{DCF92414-4550-4F78-B93F-52D3B5FA8D0A}"/>
    <cellStyle name="Porcentaje 78 3" xfId="1775" xr:uid="{BA2DE849-2D9B-4A81-B277-1D069E5400AF}"/>
    <cellStyle name="Porcentaje 79" xfId="1462" xr:uid="{9B847B34-03EC-4976-9804-61054A85CA93}"/>
    <cellStyle name="Porcentaje 79 2" xfId="1463" xr:uid="{0639EA2A-F84B-44D5-8199-50D8985322A7}"/>
    <cellStyle name="Porcentaje 79 2 2" xfId="1778" xr:uid="{24AB613B-5B91-4C1D-B852-D8B9C9A53C76}"/>
    <cellStyle name="Porcentaje 79 3" xfId="1777" xr:uid="{B002DFB6-A25A-4CAC-A255-99299C1540D2}"/>
    <cellStyle name="Porcentaje 8" xfId="1464" xr:uid="{D5308C82-F138-4631-8F10-6049FCC67B67}"/>
    <cellStyle name="Porcentaje 8 2" xfId="1465" xr:uid="{C6D9348B-9394-45D4-BDB2-2C500F04FBF0}"/>
    <cellStyle name="Porcentaje 8 2 2" xfId="1780" xr:uid="{6D8EB5B1-9A4B-4ED4-A1EC-AC8D04B978C1}"/>
    <cellStyle name="Porcentaje 8 3" xfId="1779" xr:uid="{E5BF4FB6-A18A-4B1C-9763-E80066328CE4}"/>
    <cellStyle name="Porcentaje 80" xfId="1466" xr:uid="{B65D263E-A716-4CE2-8618-454347EFE5BA}"/>
    <cellStyle name="Porcentaje 80 2" xfId="1467" xr:uid="{3D38EFE9-EEE2-4D6A-995A-0E5548205359}"/>
    <cellStyle name="Porcentaje 80 2 2" xfId="1782" xr:uid="{65A8658D-0B45-4EEE-8891-EF61B9A3DF35}"/>
    <cellStyle name="Porcentaje 80 3" xfId="1781" xr:uid="{8F157AAA-AF3A-47BD-A76C-E6B58692DBF6}"/>
    <cellStyle name="Porcentaje 81" xfId="1468" xr:uid="{DB542717-C105-4E9D-A014-0703E663FE51}"/>
    <cellStyle name="Porcentaje 81 2" xfId="1469" xr:uid="{85BFD919-C9BE-4335-8A22-82FBFB39298B}"/>
    <cellStyle name="Porcentaje 81 2 2" xfId="1784" xr:uid="{2A5FBE13-D389-46A2-BF29-96B3262035CA}"/>
    <cellStyle name="Porcentaje 81 3" xfId="1783" xr:uid="{6C77E998-0D87-419C-86BE-69D52BB37671}"/>
    <cellStyle name="Porcentaje 82" xfId="1470" xr:uid="{03025FEB-87E1-4A26-B64E-27C73820AFEF}"/>
    <cellStyle name="Porcentaje 82 2" xfId="1471" xr:uid="{90406680-2753-45DB-840E-A0E35C2EA775}"/>
    <cellStyle name="Porcentaje 82 2 2" xfId="1786" xr:uid="{2AF95EE2-EBA7-4449-B288-379A9CEB60D9}"/>
    <cellStyle name="Porcentaje 82 3" xfId="1785" xr:uid="{52B951C2-15A2-40BF-BB3C-3AF51BDD6E45}"/>
    <cellStyle name="Porcentaje 83" xfId="1472" xr:uid="{B6B4B0B9-E525-40F9-87B5-61068872AA4B}"/>
    <cellStyle name="Porcentaje 83 2" xfId="1473" xr:uid="{269A05F8-5C5F-4E0F-8ED2-F23A643ED377}"/>
    <cellStyle name="Porcentaje 83 2 2" xfId="1788" xr:uid="{F97A820E-7EA1-4EEF-8E53-98A56076DF2D}"/>
    <cellStyle name="Porcentaje 83 3" xfId="1787" xr:uid="{2A010B56-65DB-4E59-B3DF-791A0247D7B9}"/>
    <cellStyle name="Porcentaje 84" xfId="1474" xr:uid="{BDF3A78B-080C-453F-BD8B-2E5D116583CD}"/>
    <cellStyle name="Porcentaje 84 2" xfId="1475" xr:uid="{8B106B0E-486D-4070-A08C-09A1EE7B7248}"/>
    <cellStyle name="Porcentaje 84 2 2" xfId="1790" xr:uid="{D3A812A6-6253-4CFB-A24B-99115574A5EC}"/>
    <cellStyle name="Porcentaje 84 3" xfId="1789" xr:uid="{9151AE05-5EC9-4630-8C49-3C9E793BBEDF}"/>
    <cellStyle name="Porcentaje 85" xfId="1476" xr:uid="{DEAE83D6-3DA2-4A18-A181-06151209AD78}"/>
    <cellStyle name="Porcentaje 85 2" xfId="1477" xr:uid="{4948A164-99C2-488D-8F97-2006B2DC837E}"/>
    <cellStyle name="Porcentaje 85 2 2" xfId="1792" xr:uid="{FE6E84D1-200C-46AB-A5A6-97C353ADABA1}"/>
    <cellStyle name="Porcentaje 85 3" xfId="1791" xr:uid="{DEC17A56-F33B-4C67-98D3-264FEC76F2E0}"/>
    <cellStyle name="Porcentaje 86" xfId="1478" xr:uid="{7514849E-A7A0-48AC-A3B4-E97602AD02AA}"/>
    <cellStyle name="Porcentaje 86 2" xfId="1479" xr:uid="{82E2EFF9-DEA9-4BBB-94D8-1BFED9BDC413}"/>
    <cellStyle name="Porcentaje 86 2 2" xfId="1794" xr:uid="{3E36D5F6-011A-43E6-868A-2E8118183CAB}"/>
    <cellStyle name="Porcentaje 86 3" xfId="1793" xr:uid="{ABA02A9C-D4A5-4243-8534-14FAB952190A}"/>
    <cellStyle name="Porcentaje 87" xfId="1480" xr:uid="{1F03CB30-4D8B-4EB9-AB72-9691C59C87E6}"/>
    <cellStyle name="Porcentaje 87 2" xfId="1481" xr:uid="{833A22EB-6D91-4CE0-8DA6-06BCDD794968}"/>
    <cellStyle name="Porcentaje 87 2 2" xfId="1796" xr:uid="{A0D0A57A-036E-472D-A342-AA7884EBC486}"/>
    <cellStyle name="Porcentaje 87 3" xfId="1795" xr:uid="{DCE72B43-0ACB-40E5-8B53-B165BE7B32A1}"/>
    <cellStyle name="Porcentaje 88" xfId="1482" xr:uid="{7D075477-3C0D-47D0-B414-2B3E78E2D92A}"/>
    <cellStyle name="Porcentaje 88 2" xfId="1483" xr:uid="{0C1F30CC-4199-4097-B733-8EA9CE81080B}"/>
    <cellStyle name="Porcentaje 88 2 2" xfId="1798" xr:uid="{F712ED26-8926-4424-A814-C7C2E6DA2EB4}"/>
    <cellStyle name="Porcentaje 88 3" xfId="1797" xr:uid="{9270C29A-BD76-4856-804C-5271252028E0}"/>
    <cellStyle name="Porcentaje 89" xfId="1484" xr:uid="{D8A0BFD3-DAF9-4A85-AA09-B465E2116459}"/>
    <cellStyle name="Porcentaje 89 2" xfId="1485" xr:uid="{6885435F-7DB3-4F72-AA16-CDE0E6E70F54}"/>
    <cellStyle name="Porcentaje 89 2 2" xfId="1800" xr:uid="{D9E722A4-EC46-4352-BB18-A1C3ECE55823}"/>
    <cellStyle name="Porcentaje 89 3" xfId="1799" xr:uid="{98BD4F01-765C-4E4C-8336-FC7C0A4D08C6}"/>
    <cellStyle name="Porcentaje 9" xfId="1486" xr:uid="{AE872B7D-3961-4876-AB89-FE8E83DFECA4}"/>
    <cellStyle name="Porcentaje 9 2" xfId="1487" xr:uid="{2AE94ADF-C38E-400E-86F3-3A11CEC71F5E}"/>
    <cellStyle name="Porcentaje 9 2 2" xfId="1802" xr:uid="{D2C0A595-2B32-4543-A864-C1EDA5DEFB99}"/>
    <cellStyle name="Porcentaje 9 3" xfId="1801" xr:uid="{F5D8D665-9C52-49E5-AF2E-CAC2B4D1E290}"/>
    <cellStyle name="Porcentaje 90" xfId="1488" xr:uid="{196F6531-79CC-4A95-A8B3-6FC4CA09B3AE}"/>
    <cellStyle name="Porcentaje 90 2" xfId="1489" xr:uid="{E1B84BA3-F6BF-43A4-8709-C0B5ED7BF7E9}"/>
    <cellStyle name="Porcentaje 90 2 2" xfId="1804" xr:uid="{E7A92031-3AA4-4DA0-BCD9-1D55016523F8}"/>
    <cellStyle name="Porcentaje 90 3" xfId="1803" xr:uid="{2C18BACD-E781-4325-BB49-5FE65D3880D6}"/>
    <cellStyle name="Porcentaje 91" xfId="1490" xr:uid="{84A666C9-18AC-40E4-8FF2-A33213721160}"/>
    <cellStyle name="Porcentaje 91 2" xfId="1491" xr:uid="{4363235B-06FA-412D-AF66-1D7F02D238C6}"/>
    <cellStyle name="Porcentaje 91 2 2" xfId="1806" xr:uid="{5FFBCD87-234B-4BBE-82C1-D34D4C98304C}"/>
    <cellStyle name="Porcentaje 91 3" xfId="1805" xr:uid="{1F27493C-DD83-41B6-8171-A944E0311B6D}"/>
    <cellStyle name="Porcentaje 92" xfId="1492" xr:uid="{12D703CE-6D32-452E-B7FD-BAC272790FB2}"/>
    <cellStyle name="Porcentaje 92 2" xfId="1493" xr:uid="{37CEC7F7-EF4B-4009-B0D2-CAD6E6DBCE85}"/>
    <cellStyle name="Porcentaje 92 2 2" xfId="1808" xr:uid="{2B58E530-01A4-4C33-B3B7-54756883EB25}"/>
    <cellStyle name="Porcentaje 92 3" xfId="1807" xr:uid="{2BA0F0BB-3FC9-4D84-BA31-8E6A4BB73CCA}"/>
    <cellStyle name="Porcentaje 93" xfId="1494" xr:uid="{9696CB98-14D5-42CF-B27A-DCFE9C3C9F20}"/>
    <cellStyle name="Porcentaje 93 2" xfId="1495" xr:uid="{3D445239-1F62-410F-8B65-23EED320B727}"/>
    <cellStyle name="Porcentaje 93 2 2" xfId="1810" xr:uid="{048EC38E-AD53-42CC-A628-E795AFC1C50F}"/>
    <cellStyle name="Porcentaje 93 3" xfId="1809" xr:uid="{A1E0926F-DE26-49DF-8578-6C19301A145D}"/>
    <cellStyle name="Porcentaje 94" xfId="1496" xr:uid="{D50C6F0A-F062-4A3B-9F85-AFD85937D7E8}"/>
    <cellStyle name="Porcentaje 94 2" xfId="1811" xr:uid="{0AE1EFC9-C7E7-4576-B862-AC83D2B729EC}"/>
    <cellStyle name="Porcentaje 95" xfId="1497" xr:uid="{3DB1E03F-7096-4B94-A4F4-002D0F265FDE}"/>
    <cellStyle name="Porcentaje 95 2" xfId="1812" xr:uid="{B7BFB583-3DB1-4891-AFEB-9A7170B6F7EC}"/>
    <cellStyle name="Porcentaje 96" xfId="1498" xr:uid="{B01DC165-9415-4B09-BAB0-4C2512BEE0DB}"/>
    <cellStyle name="Porcentaje 96 2" xfId="1499" xr:uid="{E527A7D1-906C-4F7E-944B-9ED57AE444B4}"/>
    <cellStyle name="Porcentaje 96 2 2" xfId="1814" xr:uid="{71624679-22BD-4AE1-A254-A7656F357739}"/>
    <cellStyle name="Porcentaje 96 3" xfId="1813" xr:uid="{9EA6A00B-533C-4729-9812-2846DD9CFE12}"/>
    <cellStyle name="Porcentaje 97" xfId="1500" xr:uid="{B4A2CE42-2522-4738-B5FE-6802D86709ED}"/>
    <cellStyle name="Porcentaje 97 2" xfId="1501" xr:uid="{F7EB59DD-5123-43A4-9AB2-E6798B7ECF3E}"/>
    <cellStyle name="Porcentaje 97 2 2" xfId="1816" xr:uid="{FF337250-13C3-4E8A-9CEA-15009EB6EC63}"/>
    <cellStyle name="Porcentaje 97 3" xfId="1815" xr:uid="{41419C1C-B7EA-4C85-9376-B9C5D5D34602}"/>
    <cellStyle name="Porcentaje 98" xfId="1502" xr:uid="{AE9AECBA-2012-4375-AB1B-B383FC13D0B1}"/>
    <cellStyle name="Porcentaje 98 2" xfId="1817" xr:uid="{3035438E-6CA6-46BE-A4D5-F25A1311DDCF}"/>
    <cellStyle name="Porcentaje 99" xfId="1503" xr:uid="{68CF4214-3EC3-467D-B6EB-FA2F32C8D04F}"/>
    <cellStyle name="Porcentaje 99 2" xfId="1557" xr:uid="{FA72E5AA-AB0F-433D-8D59-2AB660357015}"/>
    <cellStyle name="Porcentual 10" xfId="1504" xr:uid="{26E1695A-BD7C-4B93-819E-D0CF5145FACE}"/>
    <cellStyle name="Porcentual 10 2" xfId="1505" xr:uid="{FB32CCD7-7932-4546-83A6-AD6749E16960}"/>
    <cellStyle name="Porcentual 10 2 2" xfId="1819" xr:uid="{9116BCA8-EFB8-4CD6-A61E-3B95AADEA16E}"/>
    <cellStyle name="Porcentual 10 3" xfId="1818" xr:uid="{372916EA-C8A4-486E-A16A-8FB2FF6EC40A}"/>
    <cellStyle name="Porcentual 11" xfId="1506" xr:uid="{5626FB2F-E180-44A3-BEEC-EB70117773E5}"/>
    <cellStyle name="Porcentual 11 2" xfId="1507" xr:uid="{035A713F-0594-422F-A953-D3046CE5BEA2}"/>
    <cellStyle name="Porcentual 11 2 2" xfId="1821" xr:uid="{784D0CD5-4D86-4586-BA2B-6D5E17476817}"/>
    <cellStyle name="Porcentual 11 3" xfId="1820" xr:uid="{78F8590E-D56C-4753-B11A-E7B69E81AA6C}"/>
    <cellStyle name="Porcentual 12" xfId="1508" xr:uid="{FD236A8D-A82F-41C7-9B0E-993665744DF5}"/>
    <cellStyle name="Porcentual 12 2" xfId="1509" xr:uid="{EFF3E0BB-D4AF-4352-A71E-A0BC0012783D}"/>
    <cellStyle name="Porcentual 12 2 2" xfId="1823" xr:uid="{395C4019-BD1F-4F3B-B78F-9DD3D834F898}"/>
    <cellStyle name="Porcentual 12 3" xfId="1822" xr:uid="{67431260-DAA5-45FC-8CF3-89B36ECD0D64}"/>
    <cellStyle name="Porcentual 13" xfId="1510" xr:uid="{B598A839-A408-44C3-8973-CD053654EA99}"/>
    <cellStyle name="Porcentual 13 2" xfId="1511" xr:uid="{7CEAA7D9-D46B-45FA-A107-C5F1DE0BCC7C}"/>
    <cellStyle name="Porcentual 13 2 2" xfId="1825" xr:uid="{5AB726F7-91A5-431B-922D-5ADE994D9940}"/>
    <cellStyle name="Porcentual 13 3" xfId="1824" xr:uid="{DDCD85F4-2445-483F-91DE-AF0B8E332833}"/>
    <cellStyle name="Porcentual 14" xfId="1512" xr:uid="{DC5FD964-49E3-460A-A133-4190E8547C49}"/>
    <cellStyle name="Porcentual 14 2" xfId="1513" xr:uid="{8CA0F2EA-31D3-4699-93F7-12B446E09F0D}"/>
    <cellStyle name="Porcentual 14 2 2" xfId="1827" xr:uid="{8358E56F-FE26-45EC-BB52-2473B92A449E}"/>
    <cellStyle name="Porcentual 14 3" xfId="1826" xr:uid="{9798A0ED-36AF-48BE-881F-BA0A364997E4}"/>
    <cellStyle name="Porcentual 15" xfId="1514" xr:uid="{F90A4C97-6C9E-47AE-AE03-56583C97377F}"/>
    <cellStyle name="Porcentual 15 2" xfId="1515" xr:uid="{268454E0-2D8C-41B1-8130-DF37E218FE32}"/>
    <cellStyle name="Porcentual 15 2 2" xfId="1829" xr:uid="{F2553117-FC56-4473-BD85-139F3F7090EB}"/>
    <cellStyle name="Porcentual 15 3" xfId="1828" xr:uid="{1D1EC055-3C4F-4548-8795-D4359865A6AA}"/>
    <cellStyle name="Porcentual 16" xfId="1516" xr:uid="{883C4DD3-A7E9-4EE2-BEBE-38D373C514FC}"/>
    <cellStyle name="Porcentual 16 2" xfId="1830" xr:uid="{5428BC2D-1C2F-4500-8BFC-827589261D72}"/>
    <cellStyle name="Porcentual 17" xfId="1517" xr:uid="{82A87029-8DDE-4B41-B715-21141620A172}"/>
    <cellStyle name="Porcentual 17 2" xfId="1831" xr:uid="{13B5F83A-CF9F-4E04-A1B9-30220C9EE9E8}"/>
    <cellStyle name="Porcentual 18" xfId="1518" xr:uid="{A6C5BA7E-79D3-435D-877A-A8E8FB450CED}"/>
    <cellStyle name="Porcentual 18 2" xfId="1519" xr:uid="{7E8A22C9-EAD4-41AE-8D1E-6E251F1535CC}"/>
    <cellStyle name="Porcentual 18 2 2" xfId="1833" xr:uid="{D17BBB3F-1748-4FDE-98E4-E7A6FAA07EE1}"/>
    <cellStyle name="Porcentual 18 3" xfId="1832" xr:uid="{BC2B1827-130E-4A9A-A097-2918DBED4AB4}"/>
    <cellStyle name="Porcentual 19" xfId="1520" xr:uid="{182CD6E8-FEDA-445E-B302-CAF8085322B6}"/>
    <cellStyle name="Porcentual 19 2" xfId="1521" xr:uid="{F3977FF9-3F52-4297-B1A3-2DC287133383}"/>
    <cellStyle name="Porcentual 19 2 2" xfId="1835" xr:uid="{238B8F7E-3AE3-4A1B-ABE2-EEF3776029B5}"/>
    <cellStyle name="Porcentual 19 3" xfId="1834" xr:uid="{87BFFB4E-F6EF-425F-8579-C59AC71E98F3}"/>
    <cellStyle name="Porcentual 2" xfId="59" xr:uid="{4A298B4C-CC5C-41B9-8C53-CB5E4DBED53E}"/>
    <cellStyle name="Porcentual 2 2" xfId="1836" xr:uid="{4A8E72D8-48DB-488A-BBBD-D12F3F8CC928}"/>
    <cellStyle name="Porcentual 20" xfId="1522" xr:uid="{360C7BF8-62CB-4A24-B302-461A50419B9F}"/>
    <cellStyle name="Porcentual 20 2" xfId="1523" xr:uid="{1AB185B9-FFAC-4E0B-9495-8E4A2657701F}"/>
    <cellStyle name="Porcentual 20 2 2" xfId="1838" xr:uid="{86B110F4-C0AC-4CEB-80E0-37A2C989B67D}"/>
    <cellStyle name="Porcentual 20 3" xfId="1837" xr:uid="{54F82CF2-CE2A-452A-A6B2-6424F1BEA293}"/>
    <cellStyle name="Porcentual 21" xfId="1524" xr:uid="{4CD19799-1631-4008-8577-2349E75C2777}"/>
    <cellStyle name="Porcentual 21 2" xfId="1525" xr:uid="{A37B80A9-66DE-491F-ADFD-6C3CD6A4D0ED}"/>
    <cellStyle name="Porcentual 21 2 2" xfId="1840" xr:uid="{511FE7ED-A529-442B-BD23-CA5868DEF852}"/>
    <cellStyle name="Porcentual 21 3" xfId="1839" xr:uid="{71486A40-E2EF-41C3-941D-761955EAFFAB}"/>
    <cellStyle name="Porcentual 22" xfId="1526" xr:uid="{C3F6AF25-1E85-4AA6-8D16-87B9BFC5D6CA}"/>
    <cellStyle name="Porcentual 22 2" xfId="1527" xr:uid="{A5D5BE3B-C3E9-4021-A14A-C364E02BB4BA}"/>
    <cellStyle name="Porcentual 22 2 2" xfId="1842" xr:uid="{09A49628-8B20-430B-8EC9-5656D02FCC78}"/>
    <cellStyle name="Porcentual 22 3" xfId="1841" xr:uid="{35867189-8A8C-4F8F-B951-1098EB749CF1}"/>
    <cellStyle name="Porcentual 23" xfId="1528" xr:uid="{7DFB808B-20D5-4F17-AE49-5F4793FDAD19}"/>
    <cellStyle name="Porcentual 23 2" xfId="1529" xr:uid="{A660EC25-67BA-45CF-8C25-5817008A7B91}"/>
    <cellStyle name="Porcentual 23 2 2" xfId="1844" xr:uid="{293F3FF8-C72B-4CB0-AB85-0E389757931E}"/>
    <cellStyle name="Porcentual 23 3" xfId="1843" xr:uid="{CF15C3B1-F96F-4BEB-B730-36ABADD9F4AC}"/>
    <cellStyle name="Porcentual 24" xfId="1530" xr:uid="{AD3FDDBC-ABE8-4E36-8AEF-61248A9CA2A7}"/>
    <cellStyle name="Porcentual 24 2" xfId="1531" xr:uid="{8D2A8034-6A0E-48A0-99EE-370099181E53}"/>
    <cellStyle name="Porcentual 24 2 2" xfId="1846" xr:uid="{AEE598EE-4DB0-44BC-B132-4E5215EF1792}"/>
    <cellStyle name="Porcentual 24 3" xfId="1845" xr:uid="{914FEAB9-5973-4A5D-9D9E-FBC8B11B336E}"/>
    <cellStyle name="Porcentual 3" xfId="1532" xr:uid="{53B68FD8-050C-4ED9-A665-7AB3F17724F6}"/>
    <cellStyle name="Porcentual 3 2" xfId="1533" xr:uid="{A3797063-4A9B-4DDD-A91E-701FEA272FCC}"/>
    <cellStyle name="Porcentual 3 2 2" xfId="1848" xr:uid="{086E60A4-FE83-4FF3-869E-BCCB5706CEA0}"/>
    <cellStyle name="Porcentual 3 3" xfId="1847" xr:uid="{3FF0554F-FF9D-4548-863D-9DAB06DC6B4F}"/>
    <cellStyle name="Porcentual 4" xfId="1534" xr:uid="{79FFB2A0-7C76-4747-B092-0F485BB93A87}"/>
    <cellStyle name="Porcentual 4 2" xfId="1535" xr:uid="{A3A1D344-2F77-4DA9-A6FC-FA8834D23571}"/>
    <cellStyle name="Porcentual 4 2 2" xfId="1850" xr:uid="{FCD42DDC-DF57-4615-84B6-A90BD50635BC}"/>
    <cellStyle name="Porcentual 4 3" xfId="1849" xr:uid="{0E98E192-70DD-46A7-A056-9D801E5796AB}"/>
    <cellStyle name="Porcentual 5" xfId="1536" xr:uid="{E880B0BA-5C03-4D38-9FBD-4935945F4867}"/>
    <cellStyle name="Porcentual 5 2" xfId="1537" xr:uid="{71B7C785-3F58-47AF-A9BF-C355E9AB5611}"/>
    <cellStyle name="Porcentual 5 2 2" xfId="1852" xr:uid="{7A971E50-DA77-4919-A712-6DE8CE9A405B}"/>
    <cellStyle name="Porcentual 5 3" xfId="1851" xr:uid="{31E02101-D12F-4ACB-8F1A-6CD71FC32EC2}"/>
    <cellStyle name="Porcentual 6" xfId="1538" xr:uid="{C65B7634-B6E7-4D58-9D58-71420B1A37BD}"/>
    <cellStyle name="Porcentual 6 2" xfId="1539" xr:uid="{C54BEC73-4034-4689-98D8-F5317CAE2B1D}"/>
    <cellStyle name="Porcentual 6 2 2" xfId="1854" xr:uid="{A4DB78FA-1CDA-410A-AE3E-005BADEABAF6}"/>
    <cellStyle name="Porcentual 6 3" xfId="1853" xr:uid="{4AD1A099-974F-4AE1-B925-324C8A172EAB}"/>
    <cellStyle name="Porcentual 7" xfId="1540" xr:uid="{11F59A4F-3180-4682-8071-42EE325EC810}"/>
    <cellStyle name="Porcentual 7 2" xfId="1541" xr:uid="{8174D6E7-295A-4DA9-9205-3223A53CFE39}"/>
    <cellStyle name="Porcentual 7 2 2" xfId="1856" xr:uid="{C05DCF32-68BF-41C2-96C9-939DE666CCD6}"/>
    <cellStyle name="Porcentual 7 3" xfId="1855" xr:uid="{53168F0A-265C-4A18-88B8-B6237DE67EC4}"/>
    <cellStyle name="Porcentual 8" xfId="1542" xr:uid="{CA6F2B3B-A2A4-4436-8D37-C39C3E5756AE}"/>
    <cellStyle name="Porcentual 8 2" xfId="1543" xr:uid="{27201476-F39C-4E3E-AE5F-A782735F850B}"/>
    <cellStyle name="Porcentual 8 2 2" xfId="1858" xr:uid="{55F944E2-AF2A-4767-B720-5CE6B99919A9}"/>
    <cellStyle name="Porcentual 8 3" xfId="1857" xr:uid="{7C2244C0-D21C-4B21-951F-EABDB61CFCA5}"/>
    <cellStyle name="Porcentual 9" xfId="1544" xr:uid="{FC47C997-5D1E-4748-B3AF-7C1A0F4AEA1D}"/>
    <cellStyle name="Porcentual 9 2" xfId="1545" xr:uid="{F1204B8D-0B32-4336-9C89-2D52E41C71A7}"/>
    <cellStyle name="Porcentual 9 2 2" xfId="1860" xr:uid="{03969163-80B9-426A-8CD2-417CE72EEB9B}"/>
    <cellStyle name="Porcentual 9 3" xfId="1859" xr:uid="{1EA44B92-4568-4D12-922E-AA1506B4D1FC}"/>
    <cellStyle name="Salida" xfId="10" builtinId="21" customBuiltin="1"/>
    <cellStyle name="Salida 10 2" xfId="498" xr:uid="{623CF992-70EB-4332-9CC3-1E3B510AB287}"/>
    <cellStyle name="Salida 10 2 2" xfId="1057" xr:uid="{38880107-FBFD-4B74-8CE0-E73DB17010DD}"/>
    <cellStyle name="Salida 11 2" xfId="499" xr:uid="{1EED995B-CBBF-4C2B-8B9B-96F4BB99FE3E}"/>
    <cellStyle name="Salida 11 2 2" xfId="1058" xr:uid="{74616A2E-7B5B-43AB-AF6C-0FC2A52CF0A2}"/>
    <cellStyle name="Salida 12 2" xfId="500" xr:uid="{E3C48E27-54A9-450F-92E9-73F26308C4A4}"/>
    <cellStyle name="Salida 12 2 2" xfId="1059" xr:uid="{BE8F3AB9-18FF-49DC-915A-D6217127B392}"/>
    <cellStyle name="Salida 13" xfId="501" xr:uid="{C7842D03-E6C1-422A-9727-7BFC4B3E7127}"/>
    <cellStyle name="Salida 13 2" xfId="1060" xr:uid="{7B9B4AF8-84E7-4239-BBF6-FA589DAAF881}"/>
    <cellStyle name="Salida 14" xfId="502" xr:uid="{BDA61740-A975-40C4-BE89-B7350B7D5328}"/>
    <cellStyle name="Salida 14 2" xfId="1061" xr:uid="{BD3E84CA-7875-40F0-BBBC-3F32B5639B2B}"/>
    <cellStyle name="Salida 14 3" xfId="1215" xr:uid="{9080B178-ACEA-44F7-B97B-CB18CD93386B}"/>
    <cellStyle name="Salida 2 2" xfId="503" xr:uid="{C1A16991-C492-4CE4-B057-1E1D4D426726}"/>
    <cellStyle name="Salida 2 2 2" xfId="1062" xr:uid="{37496E0C-FF36-49A1-A88A-0751EEBD4C6F}"/>
    <cellStyle name="Salida 3 2" xfId="504" xr:uid="{BCDEB099-B54E-44EF-8870-BC2BFD7CDC6B}"/>
    <cellStyle name="Salida 3 2 2" xfId="1063" xr:uid="{47B22705-6CF4-4FDD-8FB1-0350726806E5}"/>
    <cellStyle name="Salida 4 2" xfId="505" xr:uid="{CBCE3240-9584-4852-8E8E-74A5D53377BC}"/>
    <cellStyle name="Salida 4 2 2" xfId="1064" xr:uid="{72145330-7C4B-49CD-8207-47B78E0D2AFD}"/>
    <cellStyle name="Salida 5 2" xfId="506" xr:uid="{91FF6997-6DA9-47C1-8ABF-A96F9F1A664B}"/>
    <cellStyle name="Salida 5 2 2" xfId="1065" xr:uid="{19A8D446-5A1B-4D13-825B-71B98AC93BFF}"/>
    <cellStyle name="Salida 6 2" xfId="507" xr:uid="{D30A359F-536C-4612-94E0-CEA52BF75F3A}"/>
    <cellStyle name="Salida 6 2 2" xfId="1066" xr:uid="{34F15FA0-BD7D-45C6-B924-AB410F773A2E}"/>
    <cellStyle name="Salida 7 2" xfId="508" xr:uid="{475B399E-F534-4C2E-A05E-97B572598139}"/>
    <cellStyle name="Salida 7 2 2" xfId="1067" xr:uid="{5D7641FD-2831-4462-8EC5-820EDEA92A3B}"/>
    <cellStyle name="Salida 8 2" xfId="509" xr:uid="{2757271A-ED3A-4E31-992E-19053E575033}"/>
    <cellStyle name="Salida 8 2 2" xfId="1068" xr:uid="{942F88F9-C3F5-4827-A7EF-1BB38757CBA9}"/>
    <cellStyle name="Salida 9 2" xfId="510" xr:uid="{A0680477-5817-4D70-9C70-E37EE0C2B843}"/>
    <cellStyle name="Salida 9 2 2" xfId="1069" xr:uid="{2F81BE31-8201-4FCC-9A0F-E32D1A8F9A62}"/>
    <cellStyle name="Texto de advertencia" xfId="14" builtinId="11" customBuiltin="1"/>
    <cellStyle name="Texto de advertencia 10 2" xfId="511" xr:uid="{4717FD8B-6FEB-4FDD-AE1A-B19B3C338AE5}"/>
    <cellStyle name="Texto de advertencia 10 2 2" xfId="1070" xr:uid="{7594C542-7D75-4706-BCCD-A8C5BA1CB929}"/>
    <cellStyle name="Texto de advertencia 11 2" xfId="512" xr:uid="{D4BCE0A3-5353-41C2-B5E9-A12268DBE6AB}"/>
    <cellStyle name="Texto de advertencia 11 2 2" xfId="1071" xr:uid="{A61003C9-64CA-4F38-B04D-4CEF42CEC960}"/>
    <cellStyle name="Texto de advertencia 12 2" xfId="513" xr:uid="{62A0B640-CD92-475D-9095-C9113C21D53C}"/>
    <cellStyle name="Texto de advertencia 12 2 2" xfId="1072" xr:uid="{3BFA7B6F-1999-4581-A420-65CE3CE43DA5}"/>
    <cellStyle name="Texto de advertencia 13" xfId="514" xr:uid="{395AFAEF-3314-4C4A-B24A-476C9729A80D}"/>
    <cellStyle name="Texto de advertencia 13 2" xfId="1073" xr:uid="{FC0CB0EB-E958-46A7-B999-F089D09B3565}"/>
    <cellStyle name="Texto de advertencia 14" xfId="515" xr:uid="{69EE0A81-600B-4C60-BDB0-5996755B7C33}"/>
    <cellStyle name="Texto de advertencia 14 2" xfId="1074" xr:uid="{90E9925B-A413-437F-B759-107661524BFD}"/>
    <cellStyle name="Texto de advertencia 2 2" xfId="516" xr:uid="{8650ABFB-332F-4DF2-8945-4421364EE4D2}"/>
    <cellStyle name="Texto de advertencia 2 2 2" xfId="1075" xr:uid="{EF8A6D02-2B9B-4C97-8B5B-7448D100D5C8}"/>
    <cellStyle name="Texto de advertencia 3 2" xfId="517" xr:uid="{91458861-2A77-4BEB-AF99-2D5413BF4E3F}"/>
    <cellStyle name="Texto de advertencia 3 2 2" xfId="1076" xr:uid="{9364DCCC-E01E-47AD-B3A9-61DB63C0C235}"/>
    <cellStyle name="Texto de advertencia 4 2" xfId="518" xr:uid="{1A8D7A61-4D79-4407-BEFD-CE0E52B85421}"/>
    <cellStyle name="Texto de advertencia 4 2 2" xfId="1077" xr:uid="{E7EA8913-BCA3-442A-B353-FAD1D19A3330}"/>
    <cellStyle name="Texto de advertencia 5 2" xfId="519" xr:uid="{61388095-393D-494E-8E2A-8AE7B305B8B8}"/>
    <cellStyle name="Texto de advertencia 5 2 2" xfId="1078" xr:uid="{1A222040-0456-4490-A431-DE86F545AE11}"/>
    <cellStyle name="Texto de advertencia 6 2" xfId="520" xr:uid="{1B5384D7-37F9-4DD3-89F4-3E3E4E129206}"/>
    <cellStyle name="Texto de advertencia 6 2 2" xfId="1079" xr:uid="{46EC3CA4-DBF8-487D-A3F5-EABEA9A28210}"/>
    <cellStyle name="Texto de advertencia 7 2" xfId="521" xr:uid="{EA9DF1A1-84D2-4D68-BECE-3BBBEAA03771}"/>
    <cellStyle name="Texto de advertencia 7 2 2" xfId="1080" xr:uid="{460066D0-9D7D-4240-BDDE-E8F20E037B73}"/>
    <cellStyle name="Texto de advertencia 8 2" xfId="522" xr:uid="{FC0D3602-445D-4119-9C23-05D4EFA25CD0}"/>
    <cellStyle name="Texto de advertencia 8 2 2" xfId="1081" xr:uid="{958119CB-30DB-4D9A-A60E-4C32B310024D}"/>
    <cellStyle name="Texto de advertencia 9 2" xfId="523" xr:uid="{43ACD928-6B48-4C1D-B0D6-0831713E78DD}"/>
    <cellStyle name="Texto de advertencia 9 2 2" xfId="1082" xr:uid="{8C8FF238-3708-47FD-A625-9F198942A342}"/>
    <cellStyle name="Texto explicativo" xfId="16" builtinId="53" customBuiltin="1"/>
    <cellStyle name="Texto explicativo 10 2" xfId="524" xr:uid="{87B2CD44-ED9F-4380-B077-7968D9DFBEE9}"/>
    <cellStyle name="Texto explicativo 10 2 2" xfId="1083" xr:uid="{E1A3AADC-F731-43F1-9C2A-0CFD86B381E2}"/>
    <cellStyle name="Texto explicativo 11 2" xfId="525" xr:uid="{6DA21A06-B300-4617-9721-92582FABBE89}"/>
    <cellStyle name="Texto explicativo 11 2 2" xfId="1084" xr:uid="{8A08922D-1621-4173-AB40-3A494BAE72A0}"/>
    <cellStyle name="Texto explicativo 12 2" xfId="526" xr:uid="{284E6573-59B6-43D2-8AFE-C88669FE6931}"/>
    <cellStyle name="Texto explicativo 12 2 2" xfId="1085" xr:uid="{F50DEFB7-3366-4EE3-86C6-833A11C2F7FD}"/>
    <cellStyle name="Texto explicativo 13" xfId="527" xr:uid="{4A369273-28F0-47EF-8490-EA4AD3EA1C81}"/>
    <cellStyle name="Texto explicativo 13 2" xfId="1086" xr:uid="{22DCC11D-740C-47BD-A088-0C59AE105FC3}"/>
    <cellStyle name="Texto explicativo 14" xfId="528" xr:uid="{6BEF7DCF-462B-492C-90C5-FF205C0E2379}"/>
    <cellStyle name="Texto explicativo 14 2" xfId="1087" xr:uid="{EAF0B5C2-D75C-403B-A7AB-3F89A1A44FDD}"/>
    <cellStyle name="Texto explicativo 2 2" xfId="529" xr:uid="{C7310FA1-984E-4722-AAB0-9C0FE12FB969}"/>
    <cellStyle name="Texto explicativo 2 2 2" xfId="1088" xr:uid="{2850AE1B-B7AF-4038-BA55-B44E6BDC3AED}"/>
    <cellStyle name="Texto explicativo 3 2" xfId="530" xr:uid="{95D7A9DA-1B4F-4276-9383-77B280EC4CD3}"/>
    <cellStyle name="Texto explicativo 3 2 2" xfId="1089" xr:uid="{FADCDF57-8839-4263-8590-60F9AEDAF439}"/>
    <cellStyle name="Texto explicativo 4 2" xfId="531" xr:uid="{32042690-BADF-4231-A85B-AFAF3F7AE80C}"/>
    <cellStyle name="Texto explicativo 4 2 2" xfId="1090" xr:uid="{53171BDC-9DD3-4E90-851A-E369D717407F}"/>
    <cellStyle name="Texto explicativo 5 2" xfId="532" xr:uid="{41ECC0F4-062B-4E9F-96D7-6DB9E7F5D4A1}"/>
    <cellStyle name="Texto explicativo 5 2 2" xfId="1091" xr:uid="{26AF529A-7FD5-4961-924F-2E9927BA585F}"/>
    <cellStyle name="Texto explicativo 6 2" xfId="533" xr:uid="{FABAF602-8AEF-4F6E-8D21-74B1A970A2C2}"/>
    <cellStyle name="Texto explicativo 6 2 2" xfId="1092" xr:uid="{4FDDAF2C-4D5C-4FAD-846B-DB14D27B63DC}"/>
    <cellStyle name="Texto explicativo 7 2" xfId="534" xr:uid="{BCD0B24A-A961-4FD3-B71F-ABC6A606A914}"/>
    <cellStyle name="Texto explicativo 7 2 2" xfId="1093" xr:uid="{59265EBC-BFED-48C7-B282-45AB9EA812CC}"/>
    <cellStyle name="Texto explicativo 8 2" xfId="535" xr:uid="{A215F6AF-9D02-41FE-BCCA-05812D32C7B2}"/>
    <cellStyle name="Texto explicativo 8 2 2" xfId="1094" xr:uid="{3C9C59A0-0EEF-4244-A547-09CAD341D0F3}"/>
    <cellStyle name="Texto explicativo 9 2" xfId="536" xr:uid="{97E1E376-EE9D-49AA-8278-7A74E55FCDB3}"/>
    <cellStyle name="Texto explicativo 9 2 2" xfId="1095" xr:uid="{A8904A0C-4AE4-4825-BC6A-94C345B9013B}"/>
    <cellStyle name="Título" xfId="1" builtinId="15" customBuiltin="1"/>
    <cellStyle name="Título 1 10 2" xfId="537" xr:uid="{496A4B20-AB6E-4AD5-B0B1-48C9B7178D29}"/>
    <cellStyle name="Título 1 10 2 2" xfId="1096" xr:uid="{BC9FBFF9-A9AF-4D54-AC51-C4FB1A7E2FDE}"/>
    <cellStyle name="Título 1 11 2" xfId="538" xr:uid="{319D3227-FD24-465E-A33B-3B56C358718A}"/>
    <cellStyle name="Título 1 11 2 2" xfId="1097" xr:uid="{A2BF1F84-E41E-4900-8DAD-4DCE1864EBFD}"/>
    <cellStyle name="Título 1 12 2" xfId="539" xr:uid="{2F992C8E-D735-4BAA-8FD6-6C7B590D6F96}"/>
    <cellStyle name="Título 1 12 2 2" xfId="1098" xr:uid="{F6B12F04-0D3D-4FD5-B0EF-37C90E423FA5}"/>
    <cellStyle name="Título 1 13" xfId="540" xr:uid="{88903B33-ED27-4ED8-AFD0-5CDD33FC5918}"/>
    <cellStyle name="Título 1 13 2" xfId="1099" xr:uid="{05D7DDE2-0140-4DDC-BB7C-360B4DFF8CE1}"/>
    <cellStyle name="Título 1 14" xfId="541" xr:uid="{AD808030-A8A5-4D85-A93A-32A27EF0B8B9}"/>
    <cellStyle name="Título 1 14 2" xfId="1100" xr:uid="{71D44F7A-5C6A-4C43-B930-AD762E30BECD}"/>
    <cellStyle name="Título 1 2 2" xfId="542" xr:uid="{17C1FFB7-142E-4910-B445-DBE45A5D94A9}"/>
    <cellStyle name="Título 1 2 2 2" xfId="1101" xr:uid="{2D63DA96-0F25-4466-BBD4-40C1CF926283}"/>
    <cellStyle name="Título 1 3 2" xfId="543" xr:uid="{5E36B52B-3815-4DC3-AA3D-8A0FE5B71F40}"/>
    <cellStyle name="Título 1 3 2 2" xfId="1102" xr:uid="{BAEAF55E-ED86-4904-A662-4E4065E53DA3}"/>
    <cellStyle name="Título 1 4 2" xfId="544" xr:uid="{C61BF4ED-D1AB-40ED-BE01-17670F01AB20}"/>
    <cellStyle name="Título 1 4 2 2" xfId="1103" xr:uid="{85CD51D1-6914-419A-A16B-4EE1079EF0BA}"/>
    <cellStyle name="Título 1 5 2" xfId="545" xr:uid="{B51F8362-D430-46A3-A999-42E89D2766EC}"/>
    <cellStyle name="Título 1 5 2 2" xfId="1104" xr:uid="{12F3EB3D-E507-4BFF-BE40-760062344EE3}"/>
    <cellStyle name="Título 1 6 2" xfId="546" xr:uid="{77593510-E148-43CA-889D-77734D997002}"/>
    <cellStyle name="Título 1 6 2 2" xfId="1105" xr:uid="{05C6611D-0BED-44B8-BEB2-05E3B65178B0}"/>
    <cellStyle name="Título 1 7 2" xfId="547" xr:uid="{6CB72D5D-C4B3-4323-BDB5-B99646E747BB}"/>
    <cellStyle name="Título 1 7 2 2" xfId="1106" xr:uid="{11AC5139-5EAB-47F3-938C-B8CEEF3ABE98}"/>
    <cellStyle name="Título 1 8 2" xfId="548" xr:uid="{D7C70012-6F3B-4563-8C42-7C5243694A15}"/>
    <cellStyle name="Título 1 8 2 2" xfId="1107" xr:uid="{305DB54E-7CA6-47ED-9A2B-EE98D11DDB88}"/>
    <cellStyle name="Título 1 9 2" xfId="549" xr:uid="{DE445D17-CFC0-421B-AA5D-554B7D4BA3FD}"/>
    <cellStyle name="Título 1 9 2 2" xfId="1108" xr:uid="{D136C7CD-B10F-43CF-A3FC-923963E4FABA}"/>
    <cellStyle name="Título 10 2" xfId="550" xr:uid="{F0FD3155-CE1E-4A6E-B89E-7E663AA9EE7F}"/>
    <cellStyle name="Título 10 2 2" xfId="1109" xr:uid="{0E675CE1-3F68-419B-80B7-D1C050801790}"/>
    <cellStyle name="Título 11 2" xfId="551" xr:uid="{CF74601D-1F84-4776-A413-F53F1C50DCBD}"/>
    <cellStyle name="Título 11 2 2" xfId="1110" xr:uid="{CA556F8A-7108-4E55-94A7-BD063B42D542}"/>
    <cellStyle name="Título 12 2" xfId="552" xr:uid="{A0B24330-02F5-46BD-AA15-401970C22FFB}"/>
    <cellStyle name="Título 12 2 2" xfId="1111" xr:uid="{0FF584AC-5C62-49D5-B7C4-99F86BEE636D}"/>
    <cellStyle name="Título 13 2" xfId="553" xr:uid="{600D10BB-08DB-453F-A5BD-9AFF6585F83E}"/>
    <cellStyle name="Título 13 2 2" xfId="1112" xr:uid="{E80B2040-7D27-4E9A-8F1A-B98C966CC58D}"/>
    <cellStyle name="Título 14 2" xfId="554" xr:uid="{C72C708D-D7DB-4B7C-9511-135B4451AB55}"/>
    <cellStyle name="Título 14 2 2" xfId="1113" xr:uid="{D839C3C2-EEC7-4235-AD86-8A3D19359463}"/>
    <cellStyle name="Título 15" xfId="555" xr:uid="{0ACED285-E189-499F-9ADA-A8DABC4748CB}"/>
    <cellStyle name="Título 15 2" xfId="1114" xr:uid="{CA1D0E01-BCB7-4D92-8922-E3EE9B8489DC}"/>
    <cellStyle name="Título 16" xfId="556" xr:uid="{DF02C7E0-4632-4AA7-918F-D5AABB5D7FE9}"/>
    <cellStyle name="Título 16 2" xfId="1115" xr:uid="{EF6A09E9-5713-4C89-8349-63643BE1C0E7}"/>
    <cellStyle name="Título 2" xfId="3" builtinId="17" customBuiltin="1"/>
    <cellStyle name="Título 2 10 2" xfId="557" xr:uid="{D1487DAE-A4BC-4AD3-8569-4B63845B6334}"/>
    <cellStyle name="Título 2 10 2 2" xfId="1116" xr:uid="{85332949-F708-4FBB-B166-07EF133C67E2}"/>
    <cellStyle name="Título 2 11 2" xfId="558" xr:uid="{FA5DD8AB-353F-49A8-87FF-B35FED3A68B0}"/>
    <cellStyle name="Título 2 11 2 2" xfId="1117" xr:uid="{D096D433-C6B3-470F-9E2F-E6E52FEDE8D2}"/>
    <cellStyle name="Título 2 12 2" xfId="559" xr:uid="{57527D49-BC82-405A-83ED-2B34C42D7FA3}"/>
    <cellStyle name="Título 2 12 2 2" xfId="1118" xr:uid="{C95A15BE-1EB3-4E72-93D2-D1501962D18F}"/>
    <cellStyle name="Título 2 13" xfId="560" xr:uid="{B801DEC2-74F3-49DA-88EE-92E650B490EA}"/>
    <cellStyle name="Título 2 13 2" xfId="1119" xr:uid="{9B0381F6-63B7-4612-A0A2-2127F21BA857}"/>
    <cellStyle name="Título 2 14" xfId="561" xr:uid="{C78170DD-52DB-41C2-895D-E8035530DA3E}"/>
    <cellStyle name="Título 2 14 2" xfId="1120" xr:uid="{F2FB4EB2-BBDD-4339-8C45-AC0DBAD66DEA}"/>
    <cellStyle name="Título 2 2 2" xfId="562" xr:uid="{E6A4C1EF-F6E4-4593-BF58-CCC17CEEE29C}"/>
    <cellStyle name="Título 2 2 2 2" xfId="1121" xr:uid="{92BEFF2E-56EC-483C-8CD0-6A9316FC08D6}"/>
    <cellStyle name="Título 2 3 2" xfId="563" xr:uid="{8CED3156-4980-4FF2-8F41-F3441C61DED7}"/>
    <cellStyle name="Título 2 3 2 2" xfId="1122" xr:uid="{A88AF4FD-75A8-43FE-827E-CD7885D4494C}"/>
    <cellStyle name="Título 2 4 2" xfId="564" xr:uid="{EB54CB75-C0DA-4C12-ABA6-C7C71CDD4E59}"/>
    <cellStyle name="Título 2 4 2 2" xfId="1123" xr:uid="{D13F2BA4-99A0-4B43-A74F-5E935A4C3799}"/>
    <cellStyle name="Título 2 5 2" xfId="565" xr:uid="{51A1B2C7-0715-44AC-8D7B-EA8C019F7CF5}"/>
    <cellStyle name="Título 2 5 2 2" xfId="1124" xr:uid="{CF910F9F-04AF-432A-A493-10AC97F9FE2B}"/>
    <cellStyle name="Título 2 6 2" xfId="566" xr:uid="{9BD87E87-AC46-44E9-BF2D-D2445C7BB283}"/>
    <cellStyle name="Título 2 6 2 2" xfId="1125" xr:uid="{B98E5A39-841F-4231-B77C-614869861C6B}"/>
    <cellStyle name="Título 2 7 2" xfId="567" xr:uid="{DFA2489A-A8B4-43B5-8D35-C5BD91F6760C}"/>
    <cellStyle name="Título 2 7 2 2" xfId="1126" xr:uid="{A3FC0468-91CF-4C55-AC58-5EB27A944DBB}"/>
    <cellStyle name="Título 2 8 2" xfId="568" xr:uid="{ED6E1BBA-4D0F-439D-A7D0-1725A003AE39}"/>
    <cellStyle name="Título 2 8 2 2" xfId="1127" xr:uid="{2EB43F03-8E43-4A0B-BE5C-038A3F8B8FEB}"/>
    <cellStyle name="Título 2 9 2" xfId="569" xr:uid="{5083123F-E779-42B2-81C0-5DF810CBD6F1}"/>
    <cellStyle name="Título 2 9 2 2" xfId="1128" xr:uid="{D777C52C-1579-4683-82E7-E0C789B26C33}"/>
    <cellStyle name="Título 3" xfId="4" builtinId="18" customBuiltin="1"/>
    <cellStyle name="Título 3 10 2" xfId="570" xr:uid="{DC97BCFF-ADAE-4B19-80FE-882AFB40DABC}"/>
    <cellStyle name="Título 3 10 2 2" xfId="1129" xr:uid="{81351050-7D2B-4762-A762-D2FA609621B7}"/>
    <cellStyle name="Título 3 11 2" xfId="571" xr:uid="{FB378450-EDFE-4491-B95E-A56FA63DCB06}"/>
    <cellStyle name="Título 3 11 2 2" xfId="1130" xr:uid="{CF057AD8-E966-4397-B4AA-9807D987DAA1}"/>
    <cellStyle name="Título 3 12 2" xfId="572" xr:uid="{540D368D-6A9B-473D-BEE8-A24820DAC959}"/>
    <cellStyle name="Título 3 12 2 2" xfId="1131" xr:uid="{913D5572-BDB1-42C3-BDB2-508A1EB5BB03}"/>
    <cellStyle name="Título 3 13" xfId="573" xr:uid="{AD6BDF8A-902D-43B9-8E19-CE3C35E7CC97}"/>
    <cellStyle name="Título 3 13 2" xfId="1132" xr:uid="{2DC8716B-7B94-4B0D-A56C-CB1CFC2DAF80}"/>
    <cellStyle name="Título 3 14" xfId="574" xr:uid="{4CF5566A-66CE-42C2-8E7A-E27F6AA4E4B9}"/>
    <cellStyle name="Título 3 14 2" xfId="1133" xr:uid="{B7D905BA-1FC0-4F99-BE60-134AA21A8417}"/>
    <cellStyle name="Título 3 2 2" xfId="575" xr:uid="{469EA4ED-B076-474B-90F7-A3DDD63E7B19}"/>
    <cellStyle name="Título 3 2 2 2" xfId="1134" xr:uid="{DBA93815-D56F-4FD7-B163-467E20335E09}"/>
    <cellStyle name="Título 3 3 2" xfId="576" xr:uid="{80CBF844-2F71-4556-9C83-9BE4A7C4C9BC}"/>
    <cellStyle name="Título 3 3 2 2" xfId="1135" xr:uid="{ECF1B4A1-FF80-48CA-9EC2-2C16358DC9DA}"/>
    <cellStyle name="Título 3 4 2" xfId="577" xr:uid="{44E67FAF-B685-4DA0-9D9B-19EB00553049}"/>
    <cellStyle name="Título 3 4 2 2" xfId="1136" xr:uid="{46C3BBB9-5B31-4F8B-B2DD-B539876A12FF}"/>
    <cellStyle name="Título 3 5 2" xfId="578" xr:uid="{412B01FF-DE07-410A-B30B-E97E4CAFEC4D}"/>
    <cellStyle name="Título 3 5 2 2" xfId="1137" xr:uid="{CF8B6102-B8DF-4649-907E-0018C707CCDF}"/>
    <cellStyle name="Título 3 6 2" xfId="579" xr:uid="{49894BDC-C752-4DB3-8CE5-A264A6F54E47}"/>
    <cellStyle name="Título 3 6 2 2" xfId="1138" xr:uid="{FF3A2596-EBE6-49A9-A5E3-05EA0C574E8D}"/>
    <cellStyle name="Título 3 7 2" xfId="580" xr:uid="{2D3834C1-D733-4660-9FDC-91711996C976}"/>
    <cellStyle name="Título 3 7 2 2" xfId="1139" xr:uid="{E5F7DE26-82B6-46DF-BD71-F8D15BE1980E}"/>
    <cellStyle name="Título 3 8 2" xfId="581" xr:uid="{3815A8D7-4787-4907-924A-FFD4DF2CE2BA}"/>
    <cellStyle name="Título 3 8 2 2" xfId="1140" xr:uid="{AA5FD1F2-B9BF-422C-A2E3-06AAB669AC01}"/>
    <cellStyle name="Título 3 9 2" xfId="582" xr:uid="{A2689352-F5C5-46C8-A21D-EE12C434B0C4}"/>
    <cellStyle name="Título 3 9 2 2" xfId="1141" xr:uid="{C3142750-73B3-4798-BACD-90A03ABEF7B5}"/>
    <cellStyle name="Título 4" xfId="1912" xr:uid="{5B216BE8-E8AB-45E1-96AA-51EBE090D1EA}"/>
    <cellStyle name="Título 4 2" xfId="583" xr:uid="{69BCB01F-ABDD-4041-8FB4-E11C24B617C3}"/>
    <cellStyle name="Título 4 2 2" xfId="1142" xr:uid="{5541A4FD-DAFE-41A3-BB2A-828A5B01500E}"/>
    <cellStyle name="Título 5 2" xfId="584" xr:uid="{8B9D2BE7-3436-4ED8-9494-8BDC5E75622B}"/>
    <cellStyle name="Título 5 2 2" xfId="1143" xr:uid="{B0BA8D71-873A-462F-98A9-902CE35641A6}"/>
    <cellStyle name="Título 6 2" xfId="585" xr:uid="{8E4AEEE8-EAA6-4F34-B9DF-4EA2E56B65B1}"/>
    <cellStyle name="Título 6 2 2" xfId="1144" xr:uid="{7B872754-34E3-4A8D-A127-BACEA66741D1}"/>
    <cellStyle name="Título 7 2" xfId="586" xr:uid="{B082D97C-304D-4D90-8949-8E6E26A8F556}"/>
    <cellStyle name="Título 7 2 2" xfId="1145" xr:uid="{C84F1579-9EB7-4786-BCD2-9C2B19A9AD26}"/>
    <cellStyle name="Título 8 2" xfId="587" xr:uid="{C0C7C094-92ED-4FAF-9A7E-69EB0F6DDB9D}"/>
    <cellStyle name="Título 8 2 2" xfId="1146" xr:uid="{349DE515-7A96-4FAC-AE8F-0158C5B4D4DB}"/>
    <cellStyle name="Título 9 2" xfId="588" xr:uid="{FBF0E0AF-A92A-4903-BEB2-196F10B24D73}"/>
    <cellStyle name="Título 9 2 2" xfId="1147" xr:uid="{F507DCC6-B5A4-4FE4-B7BD-3C6BA8AC9CE7}"/>
    <cellStyle name="Total" xfId="17" builtinId="25" customBuiltin="1"/>
    <cellStyle name="Total 10 2" xfId="589" xr:uid="{58747E40-EA70-4DE8-82EE-1B63386A4915}"/>
    <cellStyle name="Total 10 2 2" xfId="1148" xr:uid="{B4B4D33D-4017-4651-9FE5-AB924E296EE9}"/>
    <cellStyle name="Total 11 2" xfId="590" xr:uid="{0A4854A4-4295-4DB6-8715-0EAB958F9C85}"/>
    <cellStyle name="Total 11 2 2" xfId="1149" xr:uid="{14266823-3937-4807-869E-B7B791FE9510}"/>
    <cellStyle name="Total 12 2" xfId="591" xr:uid="{75A4B4DB-FE80-4A89-A8AB-9FD0AB52B9AD}"/>
    <cellStyle name="Total 12 2 2" xfId="1150" xr:uid="{C20EDC31-F8AD-418F-9845-AA1AD080802D}"/>
    <cellStyle name="Total 13" xfId="592" xr:uid="{3DE65962-A388-4E08-B7C8-0D88DF584BAF}"/>
    <cellStyle name="Total 13 2" xfId="1151" xr:uid="{9FBC1B7B-D737-46CB-A039-9D02A3AC2812}"/>
    <cellStyle name="Total 14" xfId="593" xr:uid="{CD9E4B97-94D8-489A-8469-9997BD26231F}"/>
    <cellStyle name="Total 14 2" xfId="1152" xr:uid="{F4B4A324-76F6-475E-8561-8D09A8B24849}"/>
    <cellStyle name="Total 14 3" xfId="1216" xr:uid="{AF7970FD-FB65-4D8D-B566-548BB3628066}"/>
    <cellStyle name="Total 2 2" xfId="594" xr:uid="{AC19F46F-D466-4612-A033-ADD6A790D520}"/>
    <cellStyle name="Total 2 2 2" xfId="1153" xr:uid="{262E7557-44BC-47F6-B07C-896C73DEF2B0}"/>
    <cellStyle name="Total 3 2" xfId="595" xr:uid="{B0E09C73-CCB3-4391-BF25-213725880FF8}"/>
    <cellStyle name="Total 3 2 2" xfId="1154" xr:uid="{5715B566-85A2-49AB-A80D-C60F472280AE}"/>
    <cellStyle name="Total 4 2" xfId="596" xr:uid="{1C54260A-089B-4A25-B65D-6A2A220E064F}"/>
    <cellStyle name="Total 4 2 2" xfId="1155" xr:uid="{D5524F1D-DBDD-4170-B345-1530572AFFC8}"/>
    <cellStyle name="Total 5 2" xfId="597" xr:uid="{C7456DA3-8DEF-4BB6-9F7C-8FC2661C8988}"/>
    <cellStyle name="Total 5 2 2" xfId="1156" xr:uid="{655EFA30-CFF6-4F51-B58B-B7E244963F2C}"/>
    <cellStyle name="Total 6 2" xfId="598" xr:uid="{5AE16BAF-CB10-4786-9EC1-385DE7643D62}"/>
    <cellStyle name="Total 6 2 2" xfId="1157" xr:uid="{5EB46074-4075-4679-ABCA-B8BD021F758D}"/>
    <cellStyle name="Total 7 2" xfId="599" xr:uid="{42928ACD-9635-4105-8B1D-491D2045F401}"/>
    <cellStyle name="Total 7 2 2" xfId="1158" xr:uid="{0A5D89F3-DD5B-415C-9F0E-54E4AE59C317}"/>
    <cellStyle name="Total 8 2" xfId="600" xr:uid="{D3CD835D-E356-4B8B-94B5-2DCAE7522D70}"/>
    <cellStyle name="Total 8 2 2" xfId="1159" xr:uid="{E68A9075-1CB4-4805-B9DB-8D47576A414F}"/>
    <cellStyle name="Total 9 2" xfId="601" xr:uid="{A81AB65E-3463-46BA-8AD0-972B844E7D6B}"/>
    <cellStyle name="Total 9 2 2" xfId="1160" xr:uid="{7B8D4016-FD88-4BF8-8193-D0ABC8DEC76C}"/>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customXml" Target="../customXml/item2.xml"/><Relationship Id="rId21" Type="http://schemas.openxmlformats.org/officeDocument/2006/relationships/externalLink" Target="externalLinks/externalLink10.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uadrante.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file:///\\a4wfile002p\ofertes_mad62701b\Documents%20and%20Settings\fserras\My%20Documents\Mis%20documentos%20Fabian\CONTRACTES\Matar&#243;\NOVA%20CONTRACTA\PRORROGA%20DADES\REAMORTITZACIO%202013\DATES%20I%20QUADRES%20AMORTITZACIO%20MATARO%20NOVA%20CONTRACTA.xlsx?F352D5F5" TargetMode="External"/><Relationship Id="rId1" Type="http://schemas.openxmlformats.org/officeDocument/2006/relationships/externalLinkPath" Target="file:///\\F352D5F5\DATES%20I%20QUADRES%20AMORTITZACIO%20MATARO%20NOVA%20CONTRACT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4wfile002p\ofertes_mad62701b\Documents%20and%20Settings\fserras\Mis%20documentos\Mis%20documentos%20Fabian\CONTRACTES\Matar&#243;\NOVA%20CONTRACTA\dades%20ajuntament\DATES%20I%20QUADRES%20AMORTITZACIO%20MATARO%20NOVA%20CONTRACT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ADES\NETEJA\sergio\temes\certis\2013\2013-06\.totals\2013-06-dades_mestre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User\Dropbox\Torredembarra%20RSU_GV\DIM%20RSU_Torredembarr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jjvalverder\Configuraci&#243;n%20local\Archivos%20temporales%20de%20Internet\Content.Outlook\L2QZSQTO\An&#224;lisis_Viladecans_2013_v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xc647\v01\GER&#200;NCIA\CONCURSOS\2012%20EL%20PORT%20DE%20LA%20SELVA\06%20Juny%202012\Pressupostos%20i%20dimensionament\Presu%20PORT%20DE%20LA%20SELV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J\Documents%20and%20Settings\pperez\Mis%20documentos\Concursos\Concursos%202005\Bilbao\Estudio%20Bilbao.xls"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https://daatconsulta-my.sharepoint.com/personal/montse_farrerons_daatconsulta_com/Documents/FEINA/0.%20DAAT%20CONSULTA/1.%20OFERTES/Consorci%20del%20Bages/5%20Altres%20informes/ANNEX%20X%20-%20C&#224;lcul%20del%20pressupost%20LOT%201%20prova.xlsx" TargetMode="External"/><Relationship Id="rId1" Type="http://schemas.openxmlformats.org/officeDocument/2006/relationships/externalLinkPath" Target="Antic/ANNEX%20X%20-%20C&#224;lcul%20del%20pressupost%20LOT%201%20prov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pplications\Microsoft%20Office%202011\Microsoft%20Excel.app\Contents\MacOS\PRESSUPOST_GRANOLLERS_2_ambantig.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https://fcces-my.sharepoint.com/personal/fserras_fcc_es/Documents/FCC/CONTRACTES/MASNOU/contracte%202018/PRESENTAT%20AJUNTAMENT/proposta%20adjudicacio/entregat191018/entregat%202a%20fase%20DEF/PRESSUPOST%20SERVEI%202019%20PREUS%20ACTUALITZATS_V2.xlsx?503B92DA" TargetMode="External"/><Relationship Id="rId1" Type="http://schemas.openxmlformats.org/officeDocument/2006/relationships/externalLinkPath" Target="file:///\\503B92DA\PRESSUPOST%20SERVEI%202019%20PREUS%20ACTUALITZATS_V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aatconsulta-my.sharepoint.com/personal/montse_farrerons_daatconsulta_com/Documents/FEINA/0.%20DAAT%20CONSULTA/1.%20OFERTES/Ajuntament%20de%20Pals/2%20Dimensionat/VERSI&#211;%209/PRESSUPOST%20Pals%20Porta%20a%20Porta.xlsx" TargetMode="External"/><Relationship Id="rId1" Type="http://schemas.openxmlformats.org/officeDocument/2006/relationships/externalLinkPath" Target="/personal/montse_farrerons_daatconsulta_com/Documents/FEINA/0.%20DAAT%20CONSULTA/1.%20OFERTES/Ajuntament%20de%20Pals/2%20Dimensionat/VERSI&#211;%209/PRESSUPOST%20Pals%20Porta%20a%20Porta.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Jardi\c\Mis%20documentos\Matar&#243;\NetRec\Pressupos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marta.vila\AppData\Local\Microsoft\Windows\INetCache\Content.Outlook\AZB9D92J\Dimensionament_PaP_CP%20ID%20v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User\Google%20Drive\Sitges\Proposta%20servei\Dimensionament%20RSU\Organitzaci&#243;%20serveis%20proposta_Sitg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Estudios%20Econ&#243;micos\Ejemplos\Est%20Ec%20BADAJOZ%20(OFER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er\Dropbox\COPATE\2.%20FULLS%20DE%20CALCUL\Baix%20Ebre\DIM\DIM%20Baix%20Ebre_proposta_v2_REV%20COPATE%20-%20sfo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4wfile002p\ofertes_mad62701b\Documents%20and%20Settings\fserras\Local%20Settings\Temporary%20Internet%20Files\Content.Outlook\59DZNV17\An&#224;lisis_Manresa_RM_NV_1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MA\PSE\Manresa_RM_NV\Costos\An&#224;lisis_Manresa_RM_NV_1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Albudeite\Est.%20Econ&#243;mico%20LAS%20TORRES%20DE%20COTILLAS%20-%20DEFINITIV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jordillop\Dropbox\FEINA\FEINES%20GN&#210;MON\2013%20SANT%20FRUITOS\DIMENSIONAMENTS\TALHER\Cierre%20EE_MODE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Wstmontsef\c\Mis%20documentos\Servei%20La%20Selva\Comptes\Perso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RNOS"/>
      <sheetName val="PLANTILLA"/>
      <sheetName val="TURNOS (2)"/>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inici i final"/>
      <sheetName val="1"/>
      <sheetName val="1 (2)"/>
      <sheetName val="1 (3)"/>
      <sheetName val="1 (4)"/>
      <sheetName val="1 (5)"/>
      <sheetName val="1 (6)"/>
      <sheetName val="1 (7)"/>
      <sheetName val="1 (8)"/>
      <sheetName val="1 (9)"/>
      <sheetName val="1 (10)"/>
      <sheetName val="1 (11)"/>
      <sheetName val="1 (12)"/>
      <sheetName val="1 (13)"/>
      <sheetName val="1 (14)"/>
      <sheetName val="1 (15)"/>
      <sheetName val="1 (16)"/>
      <sheetName val="1 (17)"/>
      <sheetName val="1 (18)"/>
      <sheetName val="1 (19)"/>
      <sheetName val="1 (20)"/>
      <sheetName val="1 (21)"/>
      <sheetName val="1 (22)"/>
      <sheetName val="1 (23)"/>
      <sheetName val="1 (24)"/>
      <sheetName val="1 (25)"/>
      <sheetName val="1 (26)"/>
      <sheetName val="1 (27)"/>
      <sheetName val="1 (28)"/>
      <sheetName val="1 (29)"/>
      <sheetName val="1 (30)"/>
      <sheetName val="1 (31)"/>
      <sheetName val="1 (32)"/>
      <sheetName val="1 (33)"/>
      <sheetName val="1 (34)"/>
      <sheetName val="1 (35)"/>
      <sheetName val="1 (36)"/>
      <sheetName val="1 (37)"/>
      <sheetName val="1 (38)"/>
      <sheetName val="1 (39)"/>
      <sheetName val="1 (40)"/>
      <sheetName val="1 (41)"/>
      <sheetName val="1 (42)"/>
      <sheetName val="1 (43)"/>
      <sheetName val="1 (44)"/>
      <sheetName val="1 (45)"/>
      <sheetName val="1 (46)"/>
      <sheetName val="1 (47)"/>
      <sheetName val="1 (48)"/>
      <sheetName val="1 (49)"/>
      <sheetName val="1 (50)"/>
      <sheetName val="1 (51)"/>
      <sheetName val="1 (52)"/>
      <sheetName val="1 (53)"/>
      <sheetName val="1 (54)"/>
      <sheetName val="1 (55)"/>
      <sheetName val="1 (56)"/>
      <sheetName val="1 (57)"/>
      <sheetName val="1 (58)"/>
      <sheetName val="1 (59)"/>
      <sheetName val="1 (60)"/>
      <sheetName val="1 (61)"/>
      <sheetName val="1 (62)"/>
      <sheetName val="1 (63)"/>
      <sheetName val="1 (64)"/>
      <sheetName val="1 (65)"/>
      <sheetName val="1 (66)"/>
      <sheetName val="1 (67)"/>
      <sheetName val="1 (68)"/>
      <sheetName val="1 (69)"/>
      <sheetName val="1 (70)"/>
      <sheetName val="1 (71)"/>
      <sheetName val="1 (72)"/>
    </sheetNames>
    <sheetDataSet>
      <sheetData sheetId="0">
        <row r="4">
          <cell r="A4">
            <v>1</v>
          </cell>
          <cell r="B4" t="str">
            <v>Furgoneta d'inspecció</v>
          </cell>
          <cell r="C4">
            <v>1</v>
          </cell>
          <cell r="D4">
            <v>10700</v>
          </cell>
          <cell r="E4">
            <v>10700</v>
          </cell>
          <cell r="F4">
            <v>39083</v>
          </cell>
          <cell r="G4">
            <v>8</v>
          </cell>
          <cell r="H4">
            <v>42004</v>
          </cell>
        </row>
        <row r="5">
          <cell r="A5">
            <v>2</v>
          </cell>
          <cell r="B5" t="str">
            <v>Emisora de mans lliures</v>
          </cell>
          <cell r="C5">
            <v>16</v>
          </cell>
          <cell r="D5">
            <v>600</v>
          </cell>
          <cell r="E5">
            <v>9600</v>
          </cell>
          <cell r="F5">
            <v>39173</v>
          </cell>
          <cell r="G5">
            <v>8</v>
          </cell>
          <cell r="H5">
            <v>42094</v>
          </cell>
        </row>
        <row r="6">
          <cell r="A6">
            <v>3</v>
          </cell>
          <cell r="B6" t="str">
            <v>Equip informàtic</v>
          </cell>
          <cell r="C6">
            <v>1</v>
          </cell>
          <cell r="D6">
            <v>1200</v>
          </cell>
          <cell r="E6">
            <v>1200</v>
          </cell>
          <cell r="F6">
            <v>39083</v>
          </cell>
          <cell r="G6">
            <v>8</v>
          </cell>
          <cell r="H6">
            <v>42004</v>
          </cell>
        </row>
        <row r="7">
          <cell r="A7">
            <v>4</v>
          </cell>
          <cell r="B7" t="str">
            <v>Kit de pesador en camió (n.a.)</v>
          </cell>
          <cell r="C7">
            <v>2</v>
          </cell>
          <cell r="D7">
            <v>19042</v>
          </cell>
          <cell r="E7">
            <v>38084</v>
          </cell>
          <cell r="F7">
            <v>39173</v>
          </cell>
          <cell r="G7">
            <v>8</v>
          </cell>
          <cell r="H7">
            <v>42094</v>
          </cell>
        </row>
        <row r="8">
          <cell r="A8">
            <v>5</v>
          </cell>
          <cell r="B8" t="str">
            <v>Sistema de seguiment per satelit</v>
          </cell>
          <cell r="C8">
            <v>20</v>
          </cell>
          <cell r="D8">
            <v>1000</v>
          </cell>
          <cell r="E8">
            <v>20000</v>
          </cell>
          <cell r="F8">
            <v>39173</v>
          </cell>
          <cell r="G8">
            <v>8</v>
          </cell>
          <cell r="H8">
            <v>42094</v>
          </cell>
        </row>
        <row r="9">
          <cell r="A9">
            <v>6</v>
          </cell>
          <cell r="B9" t="str">
            <v>Software de gestio i comunicació de serveis</v>
          </cell>
          <cell r="C9">
            <v>0.5</v>
          </cell>
          <cell r="D9">
            <v>25000</v>
          </cell>
          <cell r="E9">
            <v>12500</v>
          </cell>
          <cell r="F9">
            <v>39083</v>
          </cell>
          <cell r="G9">
            <v>8</v>
          </cell>
          <cell r="H9">
            <v>42004</v>
          </cell>
        </row>
        <row r="10">
          <cell r="A10">
            <v>7</v>
          </cell>
          <cell r="B10" t="str">
            <v>Software gestió de pesador (n.a.)</v>
          </cell>
          <cell r="C10">
            <v>1</v>
          </cell>
          <cell r="D10">
            <v>4400</v>
          </cell>
          <cell r="E10">
            <v>4400</v>
          </cell>
          <cell r="F10">
            <v>39173</v>
          </cell>
          <cell r="G10">
            <v>8</v>
          </cell>
          <cell r="H10">
            <v>42094</v>
          </cell>
        </row>
        <row r="11">
          <cell r="A11">
            <v>8</v>
          </cell>
          <cell r="B11" t="str">
            <v>Vehicle caixa oberta bolquet (n.a.)</v>
          </cell>
          <cell r="C11">
            <v>4</v>
          </cell>
          <cell r="D11">
            <v>20400</v>
          </cell>
          <cell r="E11">
            <v>81600</v>
          </cell>
          <cell r="F11">
            <v>39173</v>
          </cell>
          <cell r="G11">
            <v>8</v>
          </cell>
          <cell r="H11">
            <v>42094</v>
          </cell>
        </row>
        <row r="12">
          <cell r="A12">
            <v>9</v>
          </cell>
          <cell r="B12" t="str">
            <v>Recol. Compact. Gran cap. C. lateral dreta (n.a.)</v>
          </cell>
          <cell r="C12">
            <v>4</v>
          </cell>
          <cell r="D12">
            <v>171639</v>
          </cell>
          <cell r="E12">
            <v>686556</v>
          </cell>
          <cell r="F12">
            <v>39173</v>
          </cell>
          <cell r="G12">
            <v>8</v>
          </cell>
          <cell r="H12">
            <v>42094</v>
          </cell>
        </row>
        <row r="13">
          <cell r="A13">
            <v>10</v>
          </cell>
          <cell r="B13" t="str">
            <v>Recol. Compact. Gran cap. Grua robotitzada (n.a.)</v>
          </cell>
          <cell r="C13">
            <v>1</v>
          </cell>
          <cell r="D13">
            <v>236070</v>
          </cell>
          <cell r="E13">
            <v>236070</v>
          </cell>
          <cell r="F13">
            <v>39173</v>
          </cell>
          <cell r="G13">
            <v>8</v>
          </cell>
          <cell r="H13">
            <v>42094</v>
          </cell>
        </row>
        <row r="14">
          <cell r="A14">
            <v>11</v>
          </cell>
          <cell r="B14" t="str">
            <v>Recol.lector compactador de 12 m3 (n.a.)</v>
          </cell>
          <cell r="C14">
            <v>4</v>
          </cell>
          <cell r="D14">
            <v>109660</v>
          </cell>
          <cell r="E14">
            <v>438640</v>
          </cell>
          <cell r="F14">
            <v>39173</v>
          </cell>
          <cell r="G14">
            <v>8</v>
          </cell>
          <cell r="H14">
            <v>42094</v>
          </cell>
        </row>
        <row r="15">
          <cell r="A15">
            <v>12</v>
          </cell>
          <cell r="B15" t="str">
            <v>Recol.lector bicompartimentat de 4m3 (n.a.)</v>
          </cell>
          <cell r="C15">
            <v>1</v>
          </cell>
          <cell r="D15">
            <v>63730</v>
          </cell>
          <cell r="E15">
            <v>63730</v>
          </cell>
          <cell r="F15">
            <v>39173</v>
          </cell>
          <cell r="G15">
            <v>8</v>
          </cell>
          <cell r="H15">
            <v>42094</v>
          </cell>
        </row>
        <row r="16">
          <cell r="A16">
            <v>13</v>
          </cell>
          <cell r="B16" t="str">
            <v>Autocamió caixa oberta i plataforma 28 m3 (n.a.)</v>
          </cell>
          <cell r="C16">
            <v>1</v>
          </cell>
          <cell r="D16">
            <v>55534</v>
          </cell>
          <cell r="E16">
            <v>55534</v>
          </cell>
          <cell r="F16">
            <v>39083</v>
          </cell>
          <cell r="G16">
            <v>8</v>
          </cell>
          <cell r="H16">
            <v>42004</v>
          </cell>
        </row>
        <row r="17">
          <cell r="A17">
            <v>14</v>
          </cell>
          <cell r="B17" t="str">
            <v>Autocamió caixa oberta i plataforma 16 m3 (n.a.)</v>
          </cell>
          <cell r="C17">
            <v>1</v>
          </cell>
          <cell r="D17">
            <v>30000</v>
          </cell>
          <cell r="E17">
            <v>30000</v>
          </cell>
          <cell r="F17">
            <v>39083</v>
          </cell>
          <cell r="G17">
            <v>8</v>
          </cell>
          <cell r="H17">
            <v>42004</v>
          </cell>
        </row>
        <row r="18">
          <cell r="A18">
            <v>15</v>
          </cell>
          <cell r="B18" t="str">
            <v>Autocamió caixa oberta de 28 m3 (a.c.)</v>
          </cell>
          <cell r="C18">
            <v>1</v>
          </cell>
          <cell r="D18">
            <v>0</v>
          </cell>
          <cell r="E18">
            <v>0</v>
          </cell>
          <cell r="F18">
            <v>39173</v>
          </cell>
          <cell r="G18">
            <v>8</v>
          </cell>
          <cell r="H18">
            <v>42094</v>
          </cell>
        </row>
        <row r="19">
          <cell r="A19">
            <v>16</v>
          </cell>
          <cell r="B19" t="str">
            <v>Autocamió rentacontenidors lateral D (n.a.)</v>
          </cell>
          <cell r="C19">
            <v>0.3</v>
          </cell>
          <cell r="D19">
            <v>198577</v>
          </cell>
          <cell r="E19">
            <v>59573.1</v>
          </cell>
          <cell r="F19">
            <v>39173</v>
          </cell>
          <cell r="G19">
            <v>8</v>
          </cell>
          <cell r="H19">
            <v>42094</v>
          </cell>
        </row>
        <row r="20">
          <cell r="A20">
            <v>17</v>
          </cell>
          <cell r="B20" t="str">
            <v>Autocamió rentacontenidors grua robotitz. (n.a.)</v>
          </cell>
          <cell r="C20">
            <v>0.1</v>
          </cell>
          <cell r="D20">
            <v>250092</v>
          </cell>
          <cell r="E20">
            <v>25009.200000000001</v>
          </cell>
          <cell r="F20">
            <v>39173</v>
          </cell>
          <cell r="G20">
            <v>8</v>
          </cell>
          <cell r="H20">
            <v>42094</v>
          </cell>
        </row>
        <row r="21">
          <cell r="A21">
            <v>18</v>
          </cell>
          <cell r="B21" t="str">
            <v>Autocamió rentacontenidors interior c.poster. (n.a.)</v>
          </cell>
          <cell r="C21">
            <v>0.3</v>
          </cell>
          <cell r="D21">
            <v>177300</v>
          </cell>
          <cell r="E21">
            <v>53190</v>
          </cell>
          <cell r="F21">
            <v>39173</v>
          </cell>
          <cell r="G21">
            <v>8</v>
          </cell>
          <cell r="H21">
            <v>42094</v>
          </cell>
        </row>
        <row r="22">
          <cell r="A22">
            <v>19</v>
          </cell>
          <cell r="B22" t="str">
            <v>Furgó de neteges especials (n.a.)</v>
          </cell>
          <cell r="C22">
            <v>1</v>
          </cell>
          <cell r="D22">
            <v>50654</v>
          </cell>
          <cell r="E22">
            <v>50654</v>
          </cell>
          <cell r="F22">
            <v>39083</v>
          </cell>
          <cell r="G22">
            <v>8</v>
          </cell>
          <cell r="H22">
            <v>42004</v>
          </cell>
        </row>
        <row r="23">
          <cell r="A23">
            <v>20</v>
          </cell>
          <cell r="B23" t="str">
            <v>Caixa recol.lectora en camió grua robotitzada</v>
          </cell>
          <cell r="C23">
            <v>1</v>
          </cell>
          <cell r="D23">
            <v>31821</v>
          </cell>
          <cell r="E23">
            <v>31821</v>
          </cell>
          <cell r="F23">
            <v>39173</v>
          </cell>
          <cell r="G23">
            <v>8</v>
          </cell>
          <cell r="H23">
            <v>42094</v>
          </cell>
        </row>
        <row r="24">
          <cell r="A24">
            <v>21</v>
          </cell>
          <cell r="B24" t="str">
            <v>Contenidor metal.lic de 3.200 lc. Lateral (n.a.)</v>
          </cell>
          <cell r="C24">
            <v>44</v>
          </cell>
          <cell r="D24">
            <v>0</v>
          </cell>
          <cell r="E24">
            <v>0</v>
          </cell>
          <cell r="F24">
            <v>39173</v>
          </cell>
          <cell r="G24">
            <v>8</v>
          </cell>
          <cell r="H24">
            <v>42094</v>
          </cell>
        </row>
        <row r="25">
          <cell r="A25">
            <v>22</v>
          </cell>
          <cell r="B25" t="str">
            <v>Contenidor plàstic 2.400 l. c.lateral (n.a.)</v>
          </cell>
          <cell r="C25">
            <v>705</v>
          </cell>
          <cell r="D25">
            <v>580</v>
          </cell>
          <cell r="E25">
            <v>408900</v>
          </cell>
          <cell r="F25">
            <v>39173</v>
          </cell>
          <cell r="G25">
            <v>8</v>
          </cell>
          <cell r="H25">
            <v>42094</v>
          </cell>
        </row>
        <row r="26">
          <cell r="A26">
            <v>23</v>
          </cell>
          <cell r="B26" t="str">
            <v>Contenidor sistema Easy (n.a.)</v>
          </cell>
          <cell r="C26">
            <v>130</v>
          </cell>
          <cell r="D26">
            <v>800</v>
          </cell>
          <cell r="E26">
            <v>104000</v>
          </cell>
          <cell r="F26">
            <v>39173</v>
          </cell>
          <cell r="G26">
            <v>8</v>
          </cell>
          <cell r="H26">
            <v>42094</v>
          </cell>
        </row>
        <row r="27">
          <cell r="A27">
            <v>24</v>
          </cell>
          <cell r="B27" t="str">
            <v>Contenidor de plàstic de 1.100 l (n.a.)</v>
          </cell>
          <cell r="C27">
            <v>794</v>
          </cell>
          <cell r="D27">
            <v>215</v>
          </cell>
          <cell r="E27">
            <v>170710</v>
          </cell>
          <cell r="F27">
            <v>39173</v>
          </cell>
          <cell r="G27">
            <v>8</v>
          </cell>
          <cell r="H27">
            <v>42094</v>
          </cell>
        </row>
        <row r="28">
          <cell r="A28">
            <v>25</v>
          </cell>
          <cell r="B28" t="str">
            <v>Contenidor de 700 lt. (n.a.)</v>
          </cell>
          <cell r="C28">
            <v>789</v>
          </cell>
          <cell r="D28">
            <v>151</v>
          </cell>
          <cell r="E28">
            <v>119139</v>
          </cell>
          <cell r="F28">
            <v>39083</v>
          </cell>
          <cell r="G28">
            <v>8</v>
          </cell>
          <cell r="H28">
            <v>42004</v>
          </cell>
        </row>
        <row r="29">
          <cell r="A29">
            <v>26</v>
          </cell>
          <cell r="B29" t="str">
            <v>Contenidor caixa oberta (n.a.)</v>
          </cell>
          <cell r="C29">
            <v>1</v>
          </cell>
          <cell r="D29">
            <v>1200</v>
          </cell>
          <cell r="E29">
            <v>1200</v>
          </cell>
          <cell r="F29">
            <v>39173</v>
          </cell>
          <cell r="G29">
            <v>8</v>
          </cell>
          <cell r="H29">
            <v>42094</v>
          </cell>
        </row>
        <row r="30">
          <cell r="A30">
            <v>27</v>
          </cell>
          <cell r="B30" t="str">
            <v>Xip identificador de contenidors</v>
          </cell>
          <cell r="C30">
            <v>2500</v>
          </cell>
          <cell r="D30">
            <v>4</v>
          </cell>
          <cell r="E30">
            <v>10000</v>
          </cell>
          <cell r="F30">
            <v>39173</v>
          </cell>
          <cell r="G30">
            <v>8</v>
          </cell>
          <cell r="H30">
            <v>42094</v>
          </cell>
        </row>
        <row r="31">
          <cell r="A31">
            <v>28</v>
          </cell>
          <cell r="B31" t="str">
            <v>Kit identificador contenidors sobre camió</v>
          </cell>
          <cell r="C31">
            <v>12</v>
          </cell>
          <cell r="D31">
            <v>9925</v>
          </cell>
          <cell r="E31">
            <v>119100</v>
          </cell>
          <cell r="F31">
            <v>39173</v>
          </cell>
          <cell r="G31">
            <v>8</v>
          </cell>
          <cell r="H31">
            <v>42094</v>
          </cell>
        </row>
        <row r="32">
          <cell r="A32">
            <v>29</v>
          </cell>
          <cell r="B32" t="str">
            <v>Software de gestió tags de contenidors</v>
          </cell>
          <cell r="C32">
            <v>1</v>
          </cell>
          <cell r="D32">
            <v>7500</v>
          </cell>
          <cell r="E32">
            <v>7500</v>
          </cell>
          <cell r="F32">
            <v>39173</v>
          </cell>
          <cell r="G32">
            <v>8</v>
          </cell>
          <cell r="H32">
            <v>42094</v>
          </cell>
        </row>
        <row r="33">
          <cell r="E33">
            <v>2849410.3</v>
          </cell>
        </row>
        <row r="35">
          <cell r="B35" t="str">
            <v>NETEJA VIÀRIA</v>
          </cell>
        </row>
        <row r="36">
          <cell r="B36" t="str">
            <v>MAQUINARIA</v>
          </cell>
          <cell r="C36" t="str">
            <v>ut</v>
          </cell>
          <cell r="D36" t="str">
            <v>Preu/ut adquisició</v>
          </cell>
          <cell r="E36" t="str">
            <v>Preu total adquisició</v>
          </cell>
          <cell r="F36" t="str">
            <v>Inici Amortització</v>
          </cell>
          <cell r="G36" t="str">
            <v>Període</v>
          </cell>
          <cell r="H36" t="str">
            <v>Fi Amortització</v>
          </cell>
        </row>
        <row r="37">
          <cell r="A37">
            <v>30</v>
          </cell>
          <cell r="B37" t="str">
            <v>Furgoneta d'inspecció</v>
          </cell>
          <cell r="C37">
            <v>2</v>
          </cell>
          <cell r="D37">
            <v>10700</v>
          </cell>
          <cell r="E37">
            <v>21400</v>
          </cell>
          <cell r="F37">
            <v>39083</v>
          </cell>
          <cell r="G37">
            <v>8</v>
          </cell>
          <cell r="H37">
            <v>42004</v>
          </cell>
        </row>
        <row r="38">
          <cell r="A38">
            <v>31</v>
          </cell>
          <cell r="B38" t="str">
            <v>Emisora radio portatil</v>
          </cell>
          <cell r="C38">
            <v>21</v>
          </cell>
          <cell r="D38">
            <v>500</v>
          </cell>
          <cell r="E38">
            <v>10500</v>
          </cell>
          <cell r="F38">
            <v>39173</v>
          </cell>
          <cell r="G38">
            <v>8</v>
          </cell>
          <cell r="H38">
            <v>42094</v>
          </cell>
        </row>
        <row r="39">
          <cell r="A39">
            <v>32</v>
          </cell>
          <cell r="B39" t="str">
            <v>Emisora radio mans lliures</v>
          </cell>
          <cell r="C39">
            <v>8</v>
          </cell>
          <cell r="D39">
            <v>600</v>
          </cell>
          <cell r="E39">
            <v>4800</v>
          </cell>
          <cell r="F39">
            <v>39173</v>
          </cell>
          <cell r="G39">
            <v>8</v>
          </cell>
          <cell r="H39">
            <v>42094</v>
          </cell>
        </row>
        <row r="40">
          <cell r="A40">
            <v>33</v>
          </cell>
          <cell r="B40" t="str">
            <v>Equip informàtic i de comunicacions</v>
          </cell>
          <cell r="C40">
            <v>2</v>
          </cell>
          <cell r="D40">
            <v>1200</v>
          </cell>
          <cell r="E40">
            <v>2400</v>
          </cell>
          <cell r="F40">
            <v>39083</v>
          </cell>
          <cell r="G40">
            <v>8</v>
          </cell>
          <cell r="H40">
            <v>42004</v>
          </cell>
        </row>
        <row r="41">
          <cell r="A41">
            <v>34</v>
          </cell>
          <cell r="B41" t="str">
            <v>Equip de radiocomunicació</v>
          </cell>
          <cell r="C41">
            <v>1</v>
          </cell>
          <cell r="D41">
            <v>12020.24</v>
          </cell>
          <cell r="E41">
            <v>12020.24</v>
          </cell>
          <cell r="F41">
            <v>39173</v>
          </cell>
          <cell r="G41">
            <v>8</v>
          </cell>
          <cell r="H41">
            <v>42094</v>
          </cell>
        </row>
        <row r="42">
          <cell r="A42">
            <v>35</v>
          </cell>
          <cell r="B42" t="str">
            <v>Sistema de seguiment per satel.lit</v>
          </cell>
          <cell r="C42">
            <v>21</v>
          </cell>
          <cell r="D42">
            <v>1000</v>
          </cell>
          <cell r="E42">
            <v>21000</v>
          </cell>
          <cell r="F42">
            <v>39173</v>
          </cell>
          <cell r="G42">
            <v>8</v>
          </cell>
          <cell r="H42">
            <v>42094</v>
          </cell>
        </row>
        <row r="43">
          <cell r="A43">
            <v>36</v>
          </cell>
          <cell r="B43" t="str">
            <v>Software de gestió i comunicació de serveis</v>
          </cell>
          <cell r="C43">
            <v>0.5</v>
          </cell>
          <cell r="D43">
            <v>25000</v>
          </cell>
          <cell r="E43">
            <v>12500</v>
          </cell>
          <cell r="F43">
            <v>39083</v>
          </cell>
          <cell r="G43">
            <v>8</v>
          </cell>
          <cell r="H43">
            <v>42004</v>
          </cell>
        </row>
        <row r="44">
          <cell r="A44">
            <v>37</v>
          </cell>
          <cell r="B44" t="str">
            <v>Carretó portabosses (n.a.)</v>
          </cell>
          <cell r="C44">
            <v>40</v>
          </cell>
          <cell r="D44">
            <v>468</v>
          </cell>
          <cell r="E44">
            <v>18720</v>
          </cell>
          <cell r="F44">
            <v>39083</v>
          </cell>
          <cell r="G44">
            <v>8</v>
          </cell>
          <cell r="H44">
            <v>42004</v>
          </cell>
        </row>
        <row r="45">
          <cell r="A45">
            <v>38</v>
          </cell>
          <cell r="B45" t="str">
            <v>Escombradora d'aspiració de 4,5 m3 (n.a.)</v>
          </cell>
          <cell r="C45">
            <v>5</v>
          </cell>
          <cell r="D45">
            <v>135500</v>
          </cell>
          <cell r="E45">
            <v>677500</v>
          </cell>
          <cell r="F45">
            <v>39083</v>
          </cell>
          <cell r="G45">
            <v>8</v>
          </cell>
          <cell r="H45">
            <v>42004</v>
          </cell>
        </row>
        <row r="46">
          <cell r="A46">
            <v>39</v>
          </cell>
          <cell r="B46" t="str">
            <v>Escombradora d'aspiració d'1,5 m3 (n.a.)</v>
          </cell>
          <cell r="C46">
            <v>1</v>
          </cell>
          <cell r="D46">
            <v>90825</v>
          </cell>
          <cell r="E46">
            <v>90825</v>
          </cell>
          <cell r="F46">
            <v>39083</v>
          </cell>
          <cell r="G46">
            <v>8</v>
          </cell>
          <cell r="H46">
            <v>42004</v>
          </cell>
        </row>
        <row r="47">
          <cell r="A47">
            <v>40</v>
          </cell>
          <cell r="B47" t="str">
            <v>Escombradora sobre camió (a.c.)</v>
          </cell>
          <cell r="C47">
            <v>1</v>
          </cell>
          <cell r="D47">
            <v>0</v>
          </cell>
          <cell r="E47">
            <v>0</v>
          </cell>
          <cell r="F47">
            <v>39083</v>
          </cell>
          <cell r="G47">
            <v>8</v>
          </cell>
          <cell r="H47">
            <v>42004</v>
          </cell>
        </row>
        <row r="48">
          <cell r="A48">
            <v>41</v>
          </cell>
          <cell r="B48" t="str">
            <v>Vehicle auxiliar d'escombrada (n.a.)</v>
          </cell>
          <cell r="C48">
            <v>5</v>
          </cell>
          <cell r="D48">
            <v>13775</v>
          </cell>
          <cell r="E48">
            <v>68875</v>
          </cell>
          <cell r="F48">
            <v>39083</v>
          </cell>
          <cell r="G48">
            <v>8</v>
          </cell>
          <cell r="H48">
            <v>42004</v>
          </cell>
        </row>
        <row r="49">
          <cell r="A49">
            <v>42</v>
          </cell>
          <cell r="B49" t="str">
            <v>Vehicle caixa oberta bolquet - brigada (n.a.)</v>
          </cell>
          <cell r="C49">
            <v>1</v>
          </cell>
          <cell r="D49">
            <v>50159</v>
          </cell>
          <cell r="E49">
            <v>50159</v>
          </cell>
          <cell r="F49">
            <v>39083</v>
          </cell>
          <cell r="G49">
            <v>8</v>
          </cell>
          <cell r="H49">
            <v>42004</v>
          </cell>
        </row>
        <row r="50">
          <cell r="A50">
            <v>43</v>
          </cell>
          <cell r="B50" t="str">
            <v>Màquina retallavores males herbes (n.a.)</v>
          </cell>
          <cell r="C50">
            <v>3</v>
          </cell>
          <cell r="D50">
            <v>537</v>
          </cell>
          <cell r="E50">
            <v>1611</v>
          </cell>
          <cell r="F50">
            <v>39083</v>
          </cell>
          <cell r="G50">
            <v>8</v>
          </cell>
          <cell r="H50">
            <v>42004</v>
          </cell>
        </row>
        <row r="51">
          <cell r="A51">
            <v>44</v>
          </cell>
          <cell r="B51" t="str">
            <v>Màquina bufadora de neteja (n.a.)</v>
          </cell>
          <cell r="C51">
            <v>4</v>
          </cell>
          <cell r="D51">
            <v>368</v>
          </cell>
          <cell r="E51">
            <v>1472</v>
          </cell>
          <cell r="F51">
            <v>39083</v>
          </cell>
          <cell r="G51">
            <v>8</v>
          </cell>
          <cell r="H51">
            <v>42004</v>
          </cell>
        </row>
        <row r="52">
          <cell r="A52">
            <v>45</v>
          </cell>
          <cell r="B52" t="str">
            <v>Furgó taller manteniment papereres (n.a.)</v>
          </cell>
          <cell r="C52">
            <v>1</v>
          </cell>
          <cell r="D52">
            <v>24900</v>
          </cell>
          <cell r="E52">
            <v>24900</v>
          </cell>
          <cell r="F52">
            <v>39083</v>
          </cell>
          <cell r="G52">
            <v>8</v>
          </cell>
          <cell r="H52">
            <v>42004</v>
          </cell>
        </row>
        <row r="53">
          <cell r="A53">
            <v>46</v>
          </cell>
          <cell r="B53" t="str">
            <v>Màquina fregadora-aspiradora (n.a.)</v>
          </cell>
          <cell r="C53">
            <v>1</v>
          </cell>
          <cell r="D53">
            <v>118650</v>
          </cell>
          <cell r="E53">
            <v>118650</v>
          </cell>
          <cell r="F53">
            <v>39083</v>
          </cell>
          <cell r="G53">
            <v>8</v>
          </cell>
          <cell r="H53">
            <v>42004</v>
          </cell>
        </row>
        <row r="54">
          <cell r="A54">
            <v>47</v>
          </cell>
          <cell r="B54" t="str">
            <v>Màquina d'aiguabatre alta pressió (n.a.)</v>
          </cell>
          <cell r="C54">
            <v>1</v>
          </cell>
          <cell r="D54">
            <v>82300</v>
          </cell>
          <cell r="E54">
            <v>82300</v>
          </cell>
          <cell r="F54">
            <v>39083</v>
          </cell>
          <cell r="G54">
            <v>8</v>
          </cell>
          <cell r="H54">
            <v>42004</v>
          </cell>
        </row>
        <row r="55">
          <cell r="A55">
            <v>48</v>
          </cell>
          <cell r="B55" t="str">
            <v>Autocamió cisterna de 8 m3 (n.a.)</v>
          </cell>
          <cell r="C55">
            <v>2</v>
          </cell>
          <cell r="D55">
            <v>81818</v>
          </cell>
          <cell r="E55">
            <v>163636</v>
          </cell>
          <cell r="F55">
            <v>39173</v>
          </cell>
          <cell r="G55">
            <v>8</v>
          </cell>
          <cell r="H55">
            <v>42094</v>
          </cell>
        </row>
        <row r="56">
          <cell r="A56">
            <v>49</v>
          </cell>
          <cell r="B56" t="str">
            <v>Autocamió cisterna de 16 m3 (n.a.) - hi ha de 20 m3</v>
          </cell>
          <cell r="C56">
            <v>1</v>
          </cell>
          <cell r="D56">
            <v>123407</v>
          </cell>
          <cell r="E56">
            <v>123407</v>
          </cell>
          <cell r="F56">
            <v>39173</v>
          </cell>
          <cell r="G56">
            <v>8</v>
          </cell>
          <cell r="H56">
            <v>42094</v>
          </cell>
        </row>
        <row r="57">
          <cell r="A57">
            <v>50</v>
          </cell>
          <cell r="B57" t="str">
            <v>Recol.lector compactador de 12 m3 (n.a.)</v>
          </cell>
          <cell r="C57">
            <v>1</v>
          </cell>
          <cell r="D57">
            <v>109660</v>
          </cell>
          <cell r="E57">
            <v>109660</v>
          </cell>
          <cell r="F57">
            <v>39173</v>
          </cell>
          <cell r="G57">
            <v>8</v>
          </cell>
          <cell r="H57">
            <v>42094</v>
          </cell>
        </row>
        <row r="58">
          <cell r="A58">
            <v>51</v>
          </cell>
          <cell r="B58" t="str">
            <v>Autocamió caixa oberta i plataforma 16 m3 (n.a.)</v>
          </cell>
          <cell r="C58">
            <v>1</v>
          </cell>
          <cell r="D58">
            <v>30000</v>
          </cell>
          <cell r="E58">
            <v>30000</v>
          </cell>
          <cell r="F58">
            <v>39083</v>
          </cell>
          <cell r="G58">
            <v>8</v>
          </cell>
          <cell r="H58">
            <v>42004</v>
          </cell>
        </row>
        <row r="59">
          <cell r="A59">
            <v>52</v>
          </cell>
          <cell r="B59" t="str">
            <v>Furgó de neteges especials (n.a.)</v>
          </cell>
          <cell r="C59">
            <v>1</v>
          </cell>
          <cell r="D59">
            <v>50654</v>
          </cell>
          <cell r="E59">
            <v>50654</v>
          </cell>
          <cell r="F59">
            <v>39083</v>
          </cell>
          <cell r="G59">
            <v>8</v>
          </cell>
          <cell r="H59">
            <v>42004</v>
          </cell>
        </row>
        <row r="60">
          <cell r="E60">
            <v>1696989.24</v>
          </cell>
        </row>
        <row r="62">
          <cell r="B62" t="str">
            <v>NETEJA PLATGES</v>
          </cell>
        </row>
        <row r="63">
          <cell r="B63" t="str">
            <v>MAQUINARIA</v>
          </cell>
          <cell r="C63" t="str">
            <v>ut</v>
          </cell>
          <cell r="D63" t="str">
            <v>Preu/ut adquisició</v>
          </cell>
          <cell r="E63" t="str">
            <v>Preu total adquisició</v>
          </cell>
          <cell r="F63" t="str">
            <v>Inici Amortització</v>
          </cell>
          <cell r="G63" t="str">
            <v xml:space="preserve">Període </v>
          </cell>
          <cell r="H63" t="str">
            <v>Fi Amortització</v>
          </cell>
        </row>
        <row r="64">
          <cell r="A64">
            <v>53</v>
          </cell>
          <cell r="B64" t="str">
            <v>Tractor (n.a.)</v>
          </cell>
          <cell r="C64">
            <v>1</v>
          </cell>
          <cell r="D64">
            <v>58800</v>
          </cell>
          <cell r="E64">
            <v>58800</v>
          </cell>
          <cell r="F64">
            <v>39083</v>
          </cell>
          <cell r="G64">
            <v>8</v>
          </cell>
          <cell r="H64">
            <v>42004</v>
          </cell>
        </row>
        <row r="65">
          <cell r="A65">
            <v>54</v>
          </cell>
          <cell r="B65" t="str">
            <v>Maquina netejaplatges (n.a.)</v>
          </cell>
          <cell r="C65">
            <v>1</v>
          </cell>
          <cell r="D65">
            <v>55537</v>
          </cell>
          <cell r="E65">
            <v>55537</v>
          </cell>
          <cell r="F65">
            <v>39083</v>
          </cell>
          <cell r="G65">
            <v>8</v>
          </cell>
          <cell r="H65">
            <v>42004</v>
          </cell>
        </row>
        <row r="66">
          <cell r="A66">
            <v>55</v>
          </cell>
          <cell r="B66" t="str">
            <v>Maquina netejaplatges suspesa (n.a.)</v>
          </cell>
          <cell r="C66">
            <v>1</v>
          </cell>
          <cell r="D66">
            <v>24805</v>
          </cell>
          <cell r="E66">
            <v>24805</v>
          </cell>
          <cell r="F66">
            <v>39083</v>
          </cell>
          <cell r="G66">
            <v>8</v>
          </cell>
          <cell r="H66">
            <v>42004</v>
          </cell>
        </row>
        <row r="67">
          <cell r="A67">
            <v>56</v>
          </cell>
          <cell r="B67" t="str">
            <v>Vehicle caixa oberta de doble tracció (n.a.)</v>
          </cell>
          <cell r="C67">
            <v>1</v>
          </cell>
          <cell r="D67">
            <v>29650</v>
          </cell>
          <cell r="E67">
            <v>29650</v>
          </cell>
          <cell r="F67">
            <v>39083</v>
          </cell>
          <cell r="G67">
            <v>8</v>
          </cell>
          <cell r="H67">
            <v>42004</v>
          </cell>
        </row>
        <row r="68">
          <cell r="A68">
            <v>57</v>
          </cell>
          <cell r="B68" t="str">
            <v>Vaixell de neteja de residus flotants (a.c.)</v>
          </cell>
          <cell r="C68">
            <v>1</v>
          </cell>
          <cell r="D68">
            <v>7212</v>
          </cell>
          <cell r="E68">
            <v>7212</v>
          </cell>
          <cell r="F68">
            <v>39083</v>
          </cell>
          <cell r="G68">
            <v>8</v>
          </cell>
          <cell r="H68">
            <v>42004</v>
          </cell>
        </row>
        <row r="69">
          <cell r="E69">
            <v>176004</v>
          </cell>
        </row>
        <row r="71">
          <cell r="B71" t="str">
            <v>SELECTIVA</v>
          </cell>
        </row>
        <row r="72">
          <cell r="B72" t="str">
            <v>MAQUINARIA</v>
          </cell>
          <cell r="C72" t="str">
            <v>ut</v>
          </cell>
          <cell r="D72" t="str">
            <v>Preu/ut adquisició</v>
          </cell>
          <cell r="E72" t="str">
            <v>Preu total adquisició</v>
          </cell>
          <cell r="F72" t="str">
            <v>Inici Amortització</v>
          </cell>
          <cell r="G72" t="str">
            <v xml:space="preserve">Període </v>
          </cell>
          <cell r="H72" t="str">
            <v>Fi Amortització</v>
          </cell>
        </row>
        <row r="73">
          <cell r="A73">
            <v>58</v>
          </cell>
          <cell r="B73" t="str">
            <v>Recol. Compact. Gran cap. Grua robotitzada (n.a.)</v>
          </cell>
          <cell r="C73">
            <v>3</v>
          </cell>
          <cell r="D73">
            <v>236070</v>
          </cell>
          <cell r="E73">
            <v>708210</v>
          </cell>
          <cell r="F73">
            <v>39600</v>
          </cell>
          <cell r="G73">
            <v>8</v>
          </cell>
          <cell r="H73">
            <v>42521</v>
          </cell>
        </row>
        <row r="74">
          <cell r="A74">
            <v>59</v>
          </cell>
          <cell r="B74" t="str">
            <v>Caixa recol.lectora en camió grua robotitzada (n.a)</v>
          </cell>
          <cell r="C74">
            <v>3</v>
          </cell>
          <cell r="D74">
            <v>31821</v>
          </cell>
          <cell r="E74">
            <v>95463</v>
          </cell>
          <cell r="F74">
            <v>39600</v>
          </cell>
          <cell r="G74">
            <v>8</v>
          </cell>
          <cell r="H74">
            <v>42521</v>
          </cell>
        </row>
        <row r="75">
          <cell r="A75">
            <v>60</v>
          </cell>
          <cell r="B75" t="str">
            <v>Contenidor caixa oberta (n.a.)</v>
          </cell>
          <cell r="C75">
            <v>2</v>
          </cell>
          <cell r="D75">
            <v>1200</v>
          </cell>
          <cell r="E75">
            <v>2400</v>
          </cell>
          <cell r="F75">
            <v>39600</v>
          </cell>
          <cell r="G75">
            <v>8</v>
          </cell>
          <cell r="H75">
            <v>42521</v>
          </cell>
        </row>
        <row r="76">
          <cell r="A76">
            <v>61</v>
          </cell>
          <cell r="B76" t="str">
            <v>Contenidor sistema Easy (n.a.)</v>
          </cell>
          <cell r="C76">
            <v>735</v>
          </cell>
          <cell r="D76">
            <v>800</v>
          </cell>
          <cell r="E76">
            <v>588000</v>
          </cell>
          <cell r="F76">
            <v>39600</v>
          </cell>
          <cell r="G76">
            <v>8</v>
          </cell>
          <cell r="H76">
            <v>42521</v>
          </cell>
        </row>
        <row r="77">
          <cell r="A77">
            <v>62</v>
          </cell>
          <cell r="B77" t="str">
            <v>Recol.lector compactador de 12 m3 (n.a.)</v>
          </cell>
          <cell r="C77">
            <v>1</v>
          </cell>
          <cell r="D77">
            <v>109660</v>
          </cell>
          <cell r="E77">
            <v>109660</v>
          </cell>
          <cell r="F77">
            <v>39600</v>
          </cell>
          <cell r="G77">
            <v>8</v>
          </cell>
          <cell r="H77">
            <v>42521</v>
          </cell>
        </row>
        <row r="78">
          <cell r="A78">
            <v>63</v>
          </cell>
          <cell r="B78" t="str">
            <v>Vehicle caixa oberta bolquet - selectiva (n.a.)</v>
          </cell>
          <cell r="C78">
            <v>1</v>
          </cell>
          <cell r="D78">
            <v>20400</v>
          </cell>
          <cell r="E78">
            <v>20400</v>
          </cell>
          <cell r="F78">
            <v>39600</v>
          </cell>
          <cell r="G78">
            <v>8</v>
          </cell>
          <cell r="H78">
            <v>42521</v>
          </cell>
        </row>
        <row r="79">
          <cell r="A79">
            <v>64</v>
          </cell>
          <cell r="B79" t="str">
            <v>Autocamió rentacontenidors grua robotitz. (n.a.)</v>
          </cell>
          <cell r="C79">
            <v>0.2</v>
          </cell>
          <cell r="D79">
            <v>250092</v>
          </cell>
          <cell r="E79">
            <v>50018.400000000001</v>
          </cell>
          <cell r="F79">
            <v>39600</v>
          </cell>
          <cell r="G79">
            <v>8</v>
          </cell>
          <cell r="H79">
            <v>42521</v>
          </cell>
        </row>
        <row r="80">
          <cell r="A80">
            <v>65</v>
          </cell>
          <cell r="B80" t="str">
            <v>Furgoneta d'inspecció (n.a)</v>
          </cell>
          <cell r="C80">
            <v>1</v>
          </cell>
          <cell r="D80">
            <v>10700</v>
          </cell>
          <cell r="E80">
            <v>10700</v>
          </cell>
          <cell r="F80">
            <v>39600</v>
          </cell>
          <cell r="G80">
            <v>8</v>
          </cell>
          <cell r="H80">
            <v>42521</v>
          </cell>
        </row>
        <row r="81">
          <cell r="A81">
            <v>66</v>
          </cell>
          <cell r="B81" t="str">
            <v>Emisora de mans lliures</v>
          </cell>
          <cell r="C81">
            <v>4</v>
          </cell>
          <cell r="D81">
            <v>600</v>
          </cell>
          <cell r="E81">
            <v>2400</v>
          </cell>
          <cell r="F81">
            <v>39600</v>
          </cell>
          <cell r="G81">
            <v>8</v>
          </cell>
          <cell r="H81">
            <v>42521</v>
          </cell>
        </row>
        <row r="82">
          <cell r="A82">
            <v>67</v>
          </cell>
          <cell r="B82" t="str">
            <v>Emisora radio portatil</v>
          </cell>
          <cell r="C82">
            <v>2</v>
          </cell>
          <cell r="D82">
            <v>500</v>
          </cell>
          <cell r="E82">
            <v>1000</v>
          </cell>
          <cell r="F82">
            <v>39600</v>
          </cell>
          <cell r="G82">
            <v>8</v>
          </cell>
          <cell r="H82">
            <v>42521</v>
          </cell>
        </row>
        <row r="83">
          <cell r="A83">
            <v>68</v>
          </cell>
          <cell r="B83" t="str">
            <v>Equip informàtic i de comunicacions</v>
          </cell>
          <cell r="C83">
            <v>1</v>
          </cell>
          <cell r="D83">
            <v>1200</v>
          </cell>
          <cell r="E83">
            <v>1200</v>
          </cell>
          <cell r="F83">
            <v>39600</v>
          </cell>
          <cell r="G83">
            <v>8</v>
          </cell>
          <cell r="H83">
            <v>42521</v>
          </cell>
        </row>
        <row r="84">
          <cell r="A84">
            <v>69</v>
          </cell>
          <cell r="B84" t="str">
            <v>Sistema de seguiment per satelit</v>
          </cell>
          <cell r="C84">
            <v>5</v>
          </cell>
          <cell r="D84">
            <v>1000</v>
          </cell>
          <cell r="E84">
            <v>5000</v>
          </cell>
          <cell r="F84">
            <v>39600</v>
          </cell>
          <cell r="G84">
            <v>8</v>
          </cell>
          <cell r="H84">
            <v>42521</v>
          </cell>
        </row>
        <row r="85">
          <cell r="A85">
            <v>70</v>
          </cell>
          <cell r="B85" t="str">
            <v>Xip identificador de contenidors</v>
          </cell>
          <cell r="C85">
            <v>735</v>
          </cell>
          <cell r="D85">
            <v>4</v>
          </cell>
          <cell r="E85">
            <v>2940</v>
          </cell>
          <cell r="F85">
            <v>39600</v>
          </cell>
          <cell r="G85">
            <v>8</v>
          </cell>
          <cell r="H85">
            <v>42521</v>
          </cell>
        </row>
        <row r="86">
          <cell r="A86">
            <v>71</v>
          </cell>
          <cell r="B86" t="str">
            <v>Kit identificador contenidors sobre camió</v>
          </cell>
          <cell r="C86">
            <v>4</v>
          </cell>
          <cell r="D86">
            <v>9925</v>
          </cell>
          <cell r="E86">
            <v>39700</v>
          </cell>
          <cell r="F86">
            <v>39600</v>
          </cell>
          <cell r="G86">
            <v>8</v>
          </cell>
          <cell r="H86">
            <v>42521</v>
          </cell>
        </row>
        <row r="87">
          <cell r="A87">
            <v>72</v>
          </cell>
          <cell r="B87" t="str">
            <v>Software de gestió tags de contenidors</v>
          </cell>
          <cell r="C87">
            <v>1</v>
          </cell>
          <cell r="D87">
            <v>7500</v>
          </cell>
          <cell r="E87">
            <v>7500</v>
          </cell>
          <cell r="F87">
            <v>39600</v>
          </cell>
          <cell r="G87">
            <v>8</v>
          </cell>
          <cell r="H87">
            <v>42521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inici i final"/>
      <sheetName val="1"/>
      <sheetName val="1 (2)"/>
      <sheetName val="1 (3)"/>
      <sheetName val="1 (4)"/>
      <sheetName val="1 (5)"/>
      <sheetName val="1 (6)"/>
      <sheetName val="1 (7)"/>
      <sheetName val="1 (8)"/>
      <sheetName val="1 (9)"/>
      <sheetName val="1 (10)"/>
      <sheetName val="1 (11)"/>
      <sheetName val="1 (12)"/>
      <sheetName val="1 (13)"/>
      <sheetName val="1 (14)"/>
      <sheetName val="1 (15)"/>
      <sheetName val="1 (16)"/>
      <sheetName val="1 (17)"/>
      <sheetName val="1 (18)"/>
      <sheetName val="1 (19)"/>
      <sheetName val="1 (20)"/>
      <sheetName val="1 (21)"/>
      <sheetName val="1 (22)"/>
      <sheetName val="1 (23)"/>
      <sheetName val="1 (24)"/>
      <sheetName val="1 (25)"/>
      <sheetName val="1 (26)"/>
      <sheetName val="1 (27)"/>
      <sheetName val="1 (28)"/>
      <sheetName val="1 (29)"/>
      <sheetName val="1 (30)"/>
      <sheetName val="1 (31)"/>
      <sheetName val="1 (32)"/>
      <sheetName val="1 (33)"/>
      <sheetName val="1 (34)"/>
      <sheetName val="1 (35)"/>
      <sheetName val="1 (36)"/>
      <sheetName val="1 (37)"/>
      <sheetName val="1 (38)"/>
      <sheetName val="1 (39)"/>
      <sheetName val="1 (40)"/>
      <sheetName val="1 (41)"/>
      <sheetName val="1 (42)"/>
      <sheetName val="1 (43)"/>
      <sheetName val="1 (44)"/>
      <sheetName val="1 (45)"/>
      <sheetName val="1 (46)"/>
      <sheetName val="1 (47)"/>
      <sheetName val="1 (48)"/>
      <sheetName val="1 (49)"/>
      <sheetName val="1 (50)"/>
      <sheetName val="1 (51)"/>
      <sheetName val="1 (52)"/>
      <sheetName val="1 (53)"/>
      <sheetName val="1 (54)"/>
      <sheetName val="1 (55)"/>
      <sheetName val="1 (56)"/>
      <sheetName val="1 (57)"/>
      <sheetName val="1 (58)"/>
      <sheetName val="1 (59)"/>
      <sheetName val="1 (60)"/>
      <sheetName val="1 (61)"/>
      <sheetName val="1 (62)"/>
      <sheetName val="1 (63)"/>
      <sheetName val="1 (64)"/>
      <sheetName val="1 (65)"/>
      <sheetName val="1 (66)"/>
      <sheetName val="1 (67)"/>
      <sheetName val="1 (68)"/>
      <sheetName val="1 (69)"/>
      <sheetName val="1 (70)"/>
      <sheetName val="1 (71)"/>
      <sheetName val="1 (72)"/>
    </sheetNames>
    <sheetDataSet>
      <sheetData sheetId="0">
        <row r="4">
          <cell r="A4">
            <v>1</v>
          </cell>
          <cell r="B4" t="str">
            <v>Furgoneta d'inspecció</v>
          </cell>
          <cell r="C4">
            <v>1</v>
          </cell>
          <cell r="D4">
            <v>10700</v>
          </cell>
          <cell r="E4">
            <v>10700</v>
          </cell>
          <cell r="F4">
            <v>39083</v>
          </cell>
          <cell r="G4">
            <v>8</v>
          </cell>
          <cell r="H4">
            <v>42004</v>
          </cell>
        </row>
        <row r="5">
          <cell r="A5">
            <v>2</v>
          </cell>
          <cell r="B5" t="str">
            <v>Emisora de mans lliures</v>
          </cell>
          <cell r="C5">
            <v>16</v>
          </cell>
          <cell r="D5">
            <v>600</v>
          </cell>
          <cell r="E5">
            <v>9600</v>
          </cell>
          <cell r="F5">
            <v>39173</v>
          </cell>
          <cell r="G5">
            <v>8</v>
          </cell>
          <cell r="H5">
            <v>42094</v>
          </cell>
        </row>
        <row r="6">
          <cell r="A6">
            <v>3</v>
          </cell>
          <cell r="B6" t="str">
            <v>Equip informàtic</v>
          </cell>
          <cell r="C6">
            <v>1</v>
          </cell>
          <cell r="D6">
            <v>1200</v>
          </cell>
          <cell r="E6">
            <v>1200</v>
          </cell>
          <cell r="F6">
            <v>39083</v>
          </cell>
          <cell r="G6">
            <v>8</v>
          </cell>
          <cell r="H6">
            <v>42004</v>
          </cell>
        </row>
        <row r="7">
          <cell r="A7">
            <v>4</v>
          </cell>
          <cell r="B7" t="str">
            <v>Kit de pesador en camió (n.a.)</v>
          </cell>
          <cell r="C7">
            <v>2</v>
          </cell>
          <cell r="D7">
            <v>19042</v>
          </cell>
          <cell r="E7">
            <v>38084</v>
          </cell>
          <cell r="F7">
            <v>39173</v>
          </cell>
          <cell r="G7">
            <v>8</v>
          </cell>
          <cell r="H7">
            <v>42094</v>
          </cell>
        </row>
        <row r="8">
          <cell r="A8">
            <v>5</v>
          </cell>
          <cell r="B8" t="str">
            <v>Sistema de seguiment per satelit</v>
          </cell>
          <cell r="C8">
            <v>20</v>
          </cell>
          <cell r="D8">
            <v>1000</v>
          </cell>
          <cell r="E8">
            <v>20000</v>
          </cell>
          <cell r="F8">
            <v>39173</v>
          </cell>
          <cell r="G8">
            <v>8</v>
          </cell>
          <cell r="H8">
            <v>42094</v>
          </cell>
        </row>
        <row r="9">
          <cell r="A9">
            <v>6</v>
          </cell>
          <cell r="B9" t="str">
            <v>Software de gestio i comunicació de serveis</v>
          </cell>
          <cell r="C9">
            <v>0.5</v>
          </cell>
          <cell r="D9">
            <v>25000</v>
          </cell>
          <cell r="E9">
            <v>12500</v>
          </cell>
          <cell r="F9">
            <v>39083</v>
          </cell>
          <cell r="G9">
            <v>8</v>
          </cell>
          <cell r="H9">
            <v>42004</v>
          </cell>
        </row>
        <row r="10">
          <cell r="A10">
            <v>7</v>
          </cell>
          <cell r="B10" t="str">
            <v>Software gestió de pesador (n.a.)</v>
          </cell>
          <cell r="C10">
            <v>1</v>
          </cell>
          <cell r="D10">
            <v>4400</v>
          </cell>
          <cell r="E10">
            <v>4400</v>
          </cell>
          <cell r="F10">
            <v>39173</v>
          </cell>
          <cell r="G10">
            <v>8</v>
          </cell>
          <cell r="H10">
            <v>42094</v>
          </cell>
        </row>
        <row r="11">
          <cell r="A11">
            <v>8</v>
          </cell>
          <cell r="B11" t="str">
            <v>Vehicle caixa oberta bolquet (n.a.)</v>
          </cell>
          <cell r="C11">
            <v>4</v>
          </cell>
          <cell r="D11">
            <v>20400</v>
          </cell>
          <cell r="E11">
            <v>81600</v>
          </cell>
          <cell r="F11">
            <v>39173</v>
          </cell>
          <cell r="G11">
            <v>8</v>
          </cell>
          <cell r="H11">
            <v>42094</v>
          </cell>
        </row>
        <row r="12">
          <cell r="A12">
            <v>9</v>
          </cell>
          <cell r="B12" t="str">
            <v>Recol. Compact. Gran cap. C. lateral dreta (n.a.)</v>
          </cell>
          <cell r="C12">
            <v>4</v>
          </cell>
          <cell r="D12">
            <v>171639</v>
          </cell>
          <cell r="E12">
            <v>686556</v>
          </cell>
          <cell r="F12">
            <v>39173</v>
          </cell>
          <cell r="G12">
            <v>8</v>
          </cell>
          <cell r="H12">
            <v>42094</v>
          </cell>
        </row>
        <row r="13">
          <cell r="A13">
            <v>10</v>
          </cell>
          <cell r="B13" t="str">
            <v>Recol. Compact. Gran cap. Grua robotitzada (n.a.)</v>
          </cell>
          <cell r="C13">
            <v>1</v>
          </cell>
          <cell r="D13">
            <v>236070</v>
          </cell>
          <cell r="E13">
            <v>236070</v>
          </cell>
          <cell r="F13">
            <v>39173</v>
          </cell>
          <cell r="G13">
            <v>8</v>
          </cell>
          <cell r="H13">
            <v>42094</v>
          </cell>
        </row>
        <row r="14">
          <cell r="A14">
            <v>11</v>
          </cell>
          <cell r="B14" t="str">
            <v>Recol.lector compactador de 12 m3 (n.a.)</v>
          </cell>
          <cell r="C14">
            <v>4</v>
          </cell>
          <cell r="D14">
            <v>109660</v>
          </cell>
          <cell r="E14">
            <v>438640</v>
          </cell>
          <cell r="F14">
            <v>39173</v>
          </cell>
          <cell r="G14">
            <v>8</v>
          </cell>
          <cell r="H14">
            <v>42094</v>
          </cell>
        </row>
        <row r="15">
          <cell r="A15">
            <v>12</v>
          </cell>
          <cell r="B15" t="str">
            <v>Recol.lector bicompartimentat de 4m3 (n.a.)</v>
          </cell>
          <cell r="C15">
            <v>1</v>
          </cell>
          <cell r="D15">
            <v>63730</v>
          </cell>
          <cell r="E15">
            <v>63730</v>
          </cell>
          <cell r="F15">
            <v>39173</v>
          </cell>
          <cell r="G15">
            <v>8</v>
          </cell>
          <cell r="H15">
            <v>42094</v>
          </cell>
        </row>
        <row r="16">
          <cell r="A16">
            <v>13</v>
          </cell>
          <cell r="B16" t="str">
            <v>Autocamió caixa oberta i plataforma 28 m3 (n.a.)</v>
          </cell>
          <cell r="C16">
            <v>1</v>
          </cell>
          <cell r="D16">
            <v>55534</v>
          </cell>
          <cell r="E16">
            <v>55534</v>
          </cell>
          <cell r="F16">
            <v>39083</v>
          </cell>
          <cell r="G16">
            <v>8</v>
          </cell>
          <cell r="H16">
            <v>42004</v>
          </cell>
        </row>
        <row r="17">
          <cell r="A17">
            <v>14</v>
          </cell>
          <cell r="B17" t="str">
            <v>Autocamió caixa oberta i plataforma 16 m3 (n.a.)</v>
          </cell>
          <cell r="C17">
            <v>1</v>
          </cell>
          <cell r="D17">
            <v>30000</v>
          </cell>
          <cell r="E17">
            <v>30000</v>
          </cell>
          <cell r="F17">
            <v>39083</v>
          </cell>
          <cell r="G17">
            <v>8</v>
          </cell>
          <cell r="H17">
            <v>42004</v>
          </cell>
        </row>
        <row r="18">
          <cell r="A18">
            <v>15</v>
          </cell>
          <cell r="B18" t="str">
            <v>Autocamió caixa oberta de 28 m3 (a.c.)</v>
          </cell>
          <cell r="C18">
            <v>1</v>
          </cell>
          <cell r="D18">
            <v>0</v>
          </cell>
          <cell r="E18">
            <v>0</v>
          </cell>
          <cell r="F18">
            <v>39173</v>
          </cell>
          <cell r="G18">
            <v>8</v>
          </cell>
          <cell r="H18">
            <v>42094</v>
          </cell>
        </row>
        <row r="19">
          <cell r="A19">
            <v>16</v>
          </cell>
          <cell r="B19" t="str">
            <v>Autocamió rentacontenidors lateral D (n.a.)</v>
          </cell>
          <cell r="C19">
            <v>0.3</v>
          </cell>
          <cell r="D19">
            <v>198577</v>
          </cell>
          <cell r="E19">
            <v>59573.1</v>
          </cell>
          <cell r="F19">
            <v>39173</v>
          </cell>
          <cell r="G19">
            <v>8</v>
          </cell>
          <cell r="H19">
            <v>42094</v>
          </cell>
        </row>
        <row r="20">
          <cell r="A20">
            <v>17</v>
          </cell>
          <cell r="B20" t="str">
            <v>Autocamió rentacontenidors grua robotitz. (n.a.)</v>
          </cell>
          <cell r="C20">
            <v>0.1</v>
          </cell>
          <cell r="D20">
            <v>250092</v>
          </cell>
          <cell r="E20">
            <v>25009.200000000001</v>
          </cell>
          <cell r="F20">
            <v>39173</v>
          </cell>
          <cell r="G20">
            <v>8</v>
          </cell>
          <cell r="H20">
            <v>42094</v>
          </cell>
        </row>
        <row r="21">
          <cell r="A21">
            <v>18</v>
          </cell>
          <cell r="B21" t="str">
            <v>Autocamió rentacontenidors interior c.poster. (n.a.)</v>
          </cell>
          <cell r="C21">
            <v>0.3</v>
          </cell>
          <cell r="D21">
            <v>177300</v>
          </cell>
          <cell r="E21">
            <v>53190</v>
          </cell>
          <cell r="F21">
            <v>39173</v>
          </cell>
          <cell r="G21">
            <v>8</v>
          </cell>
          <cell r="H21">
            <v>42094</v>
          </cell>
        </row>
        <row r="22">
          <cell r="A22">
            <v>19</v>
          </cell>
          <cell r="B22" t="str">
            <v>Furgó de neteges especials (n.a.)</v>
          </cell>
          <cell r="C22">
            <v>1</v>
          </cell>
          <cell r="D22">
            <v>50654</v>
          </cell>
          <cell r="E22">
            <v>50654</v>
          </cell>
          <cell r="F22">
            <v>39083</v>
          </cell>
          <cell r="G22">
            <v>8</v>
          </cell>
          <cell r="H22">
            <v>42004</v>
          </cell>
        </row>
        <row r="23">
          <cell r="A23">
            <v>20</v>
          </cell>
          <cell r="B23" t="str">
            <v>Caixa recol.lectora en camió grua robotitzada</v>
          </cell>
          <cell r="C23">
            <v>1</v>
          </cell>
          <cell r="D23">
            <v>31821</v>
          </cell>
          <cell r="E23">
            <v>31821</v>
          </cell>
          <cell r="F23">
            <v>39173</v>
          </cell>
          <cell r="G23">
            <v>8</v>
          </cell>
          <cell r="H23">
            <v>42094</v>
          </cell>
        </row>
        <row r="24">
          <cell r="A24">
            <v>21</v>
          </cell>
          <cell r="B24" t="str">
            <v>Contenidor metal.lic de 3.200 lc. Lateral (n.a.)</v>
          </cell>
          <cell r="C24">
            <v>44</v>
          </cell>
          <cell r="D24">
            <v>0</v>
          </cell>
          <cell r="E24">
            <v>0</v>
          </cell>
          <cell r="F24">
            <v>39173</v>
          </cell>
          <cell r="G24">
            <v>8</v>
          </cell>
          <cell r="H24">
            <v>42094</v>
          </cell>
        </row>
        <row r="25">
          <cell r="A25">
            <v>22</v>
          </cell>
          <cell r="B25" t="str">
            <v>Contenidor plàstic 2.400 l. c.lateral (n.a.)</v>
          </cell>
          <cell r="C25">
            <v>705</v>
          </cell>
          <cell r="D25">
            <v>580</v>
          </cell>
          <cell r="E25">
            <v>408900</v>
          </cell>
          <cell r="F25">
            <v>39173</v>
          </cell>
          <cell r="G25">
            <v>8</v>
          </cell>
          <cell r="H25">
            <v>42094</v>
          </cell>
        </row>
        <row r="26">
          <cell r="A26">
            <v>23</v>
          </cell>
          <cell r="B26" t="str">
            <v>Contenidor sistema Easy (n.a.)</v>
          </cell>
          <cell r="C26">
            <v>130</v>
          </cell>
          <cell r="D26">
            <v>800</v>
          </cell>
          <cell r="E26">
            <v>104000</v>
          </cell>
          <cell r="F26">
            <v>39173</v>
          </cell>
          <cell r="G26">
            <v>8</v>
          </cell>
          <cell r="H26">
            <v>42094</v>
          </cell>
        </row>
        <row r="27">
          <cell r="A27">
            <v>24</v>
          </cell>
          <cell r="B27" t="str">
            <v>Contenidor de plàstic de 1.100 l (n.a.)</v>
          </cell>
          <cell r="C27">
            <v>794</v>
          </cell>
          <cell r="D27">
            <v>215</v>
          </cell>
          <cell r="E27">
            <v>170710</v>
          </cell>
          <cell r="F27">
            <v>39173</v>
          </cell>
          <cell r="G27">
            <v>8</v>
          </cell>
          <cell r="H27">
            <v>42094</v>
          </cell>
        </row>
        <row r="28">
          <cell r="A28">
            <v>25</v>
          </cell>
          <cell r="B28" t="str">
            <v>Contenidor de 700 lt. (n.a.)</v>
          </cell>
          <cell r="C28">
            <v>789</v>
          </cell>
          <cell r="D28">
            <v>151</v>
          </cell>
          <cell r="E28">
            <v>119139</v>
          </cell>
          <cell r="F28">
            <v>39083</v>
          </cell>
          <cell r="G28">
            <v>8</v>
          </cell>
          <cell r="H28">
            <v>42004</v>
          </cell>
        </row>
        <row r="29">
          <cell r="A29">
            <v>26</v>
          </cell>
          <cell r="B29" t="str">
            <v>Contenidor caixa oberta (n.a.)</v>
          </cell>
          <cell r="C29">
            <v>1</v>
          </cell>
          <cell r="D29">
            <v>1200</v>
          </cell>
          <cell r="E29">
            <v>1200</v>
          </cell>
          <cell r="F29">
            <v>39173</v>
          </cell>
          <cell r="G29">
            <v>8</v>
          </cell>
          <cell r="H29">
            <v>42094</v>
          </cell>
        </row>
        <row r="30">
          <cell r="A30">
            <v>27</v>
          </cell>
          <cell r="B30" t="str">
            <v>Xip identificador de contenidors</v>
          </cell>
          <cell r="C30">
            <v>2500</v>
          </cell>
          <cell r="D30">
            <v>4</v>
          </cell>
          <cell r="E30">
            <v>10000</v>
          </cell>
          <cell r="F30">
            <v>39173</v>
          </cell>
          <cell r="G30">
            <v>8</v>
          </cell>
          <cell r="H30">
            <v>42094</v>
          </cell>
        </row>
        <row r="31">
          <cell r="A31">
            <v>28</v>
          </cell>
          <cell r="B31" t="str">
            <v>Kit identificador contenidors sobre camió</v>
          </cell>
          <cell r="C31">
            <v>12</v>
          </cell>
          <cell r="D31">
            <v>9925</v>
          </cell>
          <cell r="E31">
            <v>119100</v>
          </cell>
          <cell r="F31">
            <v>39173</v>
          </cell>
          <cell r="G31">
            <v>8</v>
          </cell>
          <cell r="H31">
            <v>42094</v>
          </cell>
        </row>
        <row r="32">
          <cell r="A32">
            <v>29</v>
          </cell>
          <cell r="B32" t="str">
            <v>Software de gestió tags de contenidors</v>
          </cell>
          <cell r="C32">
            <v>1</v>
          </cell>
          <cell r="D32">
            <v>7500</v>
          </cell>
          <cell r="E32">
            <v>7500</v>
          </cell>
          <cell r="F32">
            <v>39173</v>
          </cell>
          <cell r="G32">
            <v>8</v>
          </cell>
          <cell r="H32">
            <v>42094</v>
          </cell>
        </row>
        <row r="33">
          <cell r="E33">
            <v>2849410.3</v>
          </cell>
        </row>
        <row r="35">
          <cell r="B35" t="str">
            <v>NETEJA VIÀRIA</v>
          </cell>
        </row>
        <row r="36">
          <cell r="B36" t="str">
            <v>MAQUINARIA</v>
          </cell>
          <cell r="C36" t="str">
            <v>ut</v>
          </cell>
          <cell r="D36" t="str">
            <v>Preu/ut adquisició</v>
          </cell>
          <cell r="E36" t="str">
            <v>Preu total adquisició</v>
          </cell>
          <cell r="F36" t="str">
            <v>Inici Amortització</v>
          </cell>
          <cell r="G36" t="str">
            <v>Període</v>
          </cell>
          <cell r="H36" t="str">
            <v>Fi Amortització</v>
          </cell>
        </row>
        <row r="37">
          <cell r="A37">
            <v>30</v>
          </cell>
          <cell r="B37" t="str">
            <v>Furgoneta d'inspecció</v>
          </cell>
          <cell r="C37">
            <v>2</v>
          </cell>
          <cell r="D37">
            <v>10700</v>
          </cell>
          <cell r="E37">
            <v>21400</v>
          </cell>
          <cell r="F37">
            <v>39083</v>
          </cell>
          <cell r="G37">
            <v>8</v>
          </cell>
          <cell r="H37">
            <v>42004</v>
          </cell>
        </row>
        <row r="38">
          <cell r="A38">
            <v>31</v>
          </cell>
          <cell r="B38" t="str">
            <v>Emisora radio portatil</v>
          </cell>
          <cell r="C38">
            <v>21</v>
          </cell>
          <cell r="D38">
            <v>500</v>
          </cell>
          <cell r="E38">
            <v>10500</v>
          </cell>
          <cell r="F38">
            <v>39173</v>
          </cell>
          <cell r="G38">
            <v>8</v>
          </cell>
          <cell r="H38">
            <v>42094</v>
          </cell>
        </row>
        <row r="39">
          <cell r="A39">
            <v>32</v>
          </cell>
          <cell r="B39" t="str">
            <v>Emisora radio mans lliures</v>
          </cell>
          <cell r="C39">
            <v>8</v>
          </cell>
          <cell r="D39">
            <v>600</v>
          </cell>
          <cell r="E39">
            <v>4800</v>
          </cell>
          <cell r="F39">
            <v>39173</v>
          </cell>
          <cell r="G39">
            <v>8</v>
          </cell>
          <cell r="H39">
            <v>42094</v>
          </cell>
        </row>
        <row r="40">
          <cell r="A40">
            <v>33</v>
          </cell>
          <cell r="B40" t="str">
            <v>Equip informàtic i de comunicacions</v>
          </cell>
          <cell r="C40">
            <v>2</v>
          </cell>
          <cell r="D40">
            <v>1200</v>
          </cell>
          <cell r="E40">
            <v>2400</v>
          </cell>
          <cell r="F40">
            <v>39083</v>
          </cell>
          <cell r="G40">
            <v>8</v>
          </cell>
          <cell r="H40">
            <v>42004</v>
          </cell>
        </row>
        <row r="41">
          <cell r="A41">
            <v>34</v>
          </cell>
          <cell r="B41" t="str">
            <v>Equip de radiocomunicació</v>
          </cell>
          <cell r="C41">
            <v>1</v>
          </cell>
          <cell r="D41">
            <v>12020.24</v>
          </cell>
          <cell r="E41">
            <v>12020.24</v>
          </cell>
          <cell r="F41">
            <v>39173</v>
          </cell>
          <cell r="G41">
            <v>8</v>
          </cell>
          <cell r="H41">
            <v>42094</v>
          </cell>
        </row>
        <row r="42">
          <cell r="A42">
            <v>35</v>
          </cell>
          <cell r="B42" t="str">
            <v>Sistema de seguiment per satel.lit</v>
          </cell>
          <cell r="C42">
            <v>21</v>
          </cell>
          <cell r="D42">
            <v>1000</v>
          </cell>
          <cell r="E42">
            <v>21000</v>
          </cell>
          <cell r="F42">
            <v>39173</v>
          </cell>
          <cell r="G42">
            <v>8</v>
          </cell>
          <cell r="H42">
            <v>42094</v>
          </cell>
        </row>
        <row r="43">
          <cell r="A43">
            <v>36</v>
          </cell>
          <cell r="B43" t="str">
            <v>Software de gestió i comunicació de serveis</v>
          </cell>
          <cell r="C43">
            <v>0.5</v>
          </cell>
          <cell r="D43">
            <v>25000</v>
          </cell>
          <cell r="E43">
            <v>12500</v>
          </cell>
          <cell r="F43">
            <v>39083</v>
          </cell>
          <cell r="G43">
            <v>8</v>
          </cell>
          <cell r="H43">
            <v>42004</v>
          </cell>
        </row>
        <row r="44">
          <cell r="A44">
            <v>37</v>
          </cell>
          <cell r="B44" t="str">
            <v>Carretó portabosses (n.a.)</v>
          </cell>
          <cell r="C44">
            <v>40</v>
          </cell>
          <cell r="D44">
            <v>468</v>
          </cell>
          <cell r="E44">
            <v>18720</v>
          </cell>
          <cell r="F44">
            <v>39083</v>
          </cell>
          <cell r="G44">
            <v>8</v>
          </cell>
          <cell r="H44">
            <v>42004</v>
          </cell>
        </row>
        <row r="45">
          <cell r="A45">
            <v>38</v>
          </cell>
          <cell r="B45" t="str">
            <v>Escombradora d'aspiració de 4,5 m3 (n.a.)</v>
          </cell>
          <cell r="C45">
            <v>5</v>
          </cell>
          <cell r="D45">
            <v>135500</v>
          </cell>
          <cell r="E45">
            <v>677500</v>
          </cell>
          <cell r="F45">
            <v>39083</v>
          </cell>
          <cell r="G45">
            <v>8</v>
          </cell>
          <cell r="H45">
            <v>42004</v>
          </cell>
        </row>
        <row r="46">
          <cell r="A46">
            <v>39</v>
          </cell>
          <cell r="B46" t="str">
            <v>Escombradora d'aspiració d'1,5 m3 (n.a.)</v>
          </cell>
          <cell r="C46">
            <v>1</v>
          </cell>
          <cell r="D46">
            <v>90825</v>
          </cell>
          <cell r="E46">
            <v>90825</v>
          </cell>
          <cell r="F46">
            <v>39083</v>
          </cell>
          <cell r="G46">
            <v>8</v>
          </cell>
          <cell r="H46">
            <v>42004</v>
          </cell>
        </row>
        <row r="47">
          <cell r="A47">
            <v>40</v>
          </cell>
          <cell r="B47" t="str">
            <v>Escombradora sobre camió (a.c.)</v>
          </cell>
          <cell r="C47">
            <v>1</v>
          </cell>
          <cell r="D47">
            <v>0</v>
          </cell>
          <cell r="E47">
            <v>0</v>
          </cell>
          <cell r="F47">
            <v>39083</v>
          </cell>
          <cell r="G47">
            <v>8</v>
          </cell>
          <cell r="H47">
            <v>42004</v>
          </cell>
        </row>
        <row r="48">
          <cell r="A48">
            <v>41</v>
          </cell>
          <cell r="B48" t="str">
            <v>Vehicle auxiliar d'escombrada (n.a.)</v>
          </cell>
          <cell r="C48">
            <v>5</v>
          </cell>
          <cell r="D48">
            <v>13775</v>
          </cell>
          <cell r="E48">
            <v>68875</v>
          </cell>
          <cell r="F48">
            <v>39083</v>
          </cell>
          <cell r="G48">
            <v>8</v>
          </cell>
          <cell r="H48">
            <v>42004</v>
          </cell>
        </row>
        <row r="49">
          <cell r="A49">
            <v>42</v>
          </cell>
          <cell r="B49" t="str">
            <v>Vehicle caixa oberta bolquet - brigada (n.a.)</v>
          </cell>
          <cell r="C49">
            <v>1</v>
          </cell>
          <cell r="D49">
            <v>50159</v>
          </cell>
          <cell r="E49">
            <v>50159</v>
          </cell>
          <cell r="F49">
            <v>39083</v>
          </cell>
          <cell r="G49">
            <v>8</v>
          </cell>
          <cell r="H49">
            <v>42004</v>
          </cell>
        </row>
        <row r="50">
          <cell r="A50">
            <v>43</v>
          </cell>
          <cell r="B50" t="str">
            <v>Màquina retallavores males herbes (n.a.)</v>
          </cell>
          <cell r="C50">
            <v>3</v>
          </cell>
          <cell r="D50">
            <v>537</v>
          </cell>
          <cell r="E50">
            <v>1611</v>
          </cell>
          <cell r="F50">
            <v>39083</v>
          </cell>
          <cell r="G50">
            <v>8</v>
          </cell>
          <cell r="H50">
            <v>42004</v>
          </cell>
        </row>
        <row r="51">
          <cell r="A51">
            <v>44</v>
          </cell>
          <cell r="B51" t="str">
            <v>Màquina bufadora de neteja (n.a.)</v>
          </cell>
          <cell r="C51">
            <v>4</v>
          </cell>
          <cell r="D51">
            <v>368</v>
          </cell>
          <cell r="E51">
            <v>1472</v>
          </cell>
          <cell r="F51">
            <v>39083</v>
          </cell>
          <cell r="G51">
            <v>8</v>
          </cell>
          <cell r="H51">
            <v>42004</v>
          </cell>
        </row>
        <row r="52">
          <cell r="A52">
            <v>45</v>
          </cell>
          <cell r="B52" t="str">
            <v>Furgó taller manteniment papereres (n.a.)</v>
          </cell>
          <cell r="C52">
            <v>1</v>
          </cell>
          <cell r="D52">
            <v>24900</v>
          </cell>
          <cell r="E52">
            <v>24900</v>
          </cell>
          <cell r="F52">
            <v>39083</v>
          </cell>
          <cell r="G52">
            <v>8</v>
          </cell>
          <cell r="H52">
            <v>42004</v>
          </cell>
        </row>
        <row r="53">
          <cell r="A53">
            <v>46</v>
          </cell>
          <cell r="B53" t="str">
            <v>Màquina fregadora-aspiradora (n.a.)</v>
          </cell>
          <cell r="C53">
            <v>1</v>
          </cell>
          <cell r="D53">
            <v>118650</v>
          </cell>
          <cell r="E53">
            <v>118650</v>
          </cell>
          <cell r="F53">
            <v>39083</v>
          </cell>
          <cell r="G53">
            <v>8</v>
          </cell>
          <cell r="H53">
            <v>42004</v>
          </cell>
        </row>
        <row r="54">
          <cell r="A54">
            <v>47</v>
          </cell>
          <cell r="B54" t="str">
            <v>Màquina d'aiguabatre alta pressió (n.a.)</v>
          </cell>
          <cell r="C54">
            <v>1</v>
          </cell>
          <cell r="D54">
            <v>82300</v>
          </cell>
          <cell r="E54">
            <v>82300</v>
          </cell>
          <cell r="F54">
            <v>39083</v>
          </cell>
          <cell r="G54">
            <v>8</v>
          </cell>
          <cell r="H54">
            <v>42004</v>
          </cell>
        </row>
        <row r="55">
          <cell r="A55">
            <v>48</v>
          </cell>
          <cell r="B55" t="str">
            <v>Autocamió cisterna de 8 m3 (n.a.)</v>
          </cell>
          <cell r="C55">
            <v>2</v>
          </cell>
          <cell r="D55">
            <v>81818</v>
          </cell>
          <cell r="E55">
            <v>163636</v>
          </cell>
          <cell r="F55">
            <v>39173</v>
          </cell>
          <cell r="G55">
            <v>8</v>
          </cell>
          <cell r="H55">
            <v>42094</v>
          </cell>
        </row>
        <row r="56">
          <cell r="A56">
            <v>49</v>
          </cell>
          <cell r="B56" t="str">
            <v>Autocamió cisterna de 16 m3 (n.a.) - hi ha de 20 m3</v>
          </cell>
          <cell r="C56">
            <v>1</v>
          </cell>
          <cell r="D56">
            <v>123407</v>
          </cell>
          <cell r="E56">
            <v>123407</v>
          </cell>
          <cell r="F56">
            <v>39173</v>
          </cell>
          <cell r="G56">
            <v>8</v>
          </cell>
          <cell r="H56">
            <v>42094</v>
          </cell>
        </row>
        <row r="57">
          <cell r="A57">
            <v>50</v>
          </cell>
          <cell r="B57" t="str">
            <v>Recol.lector compactador de 12 m3 (n.a.)</v>
          </cell>
          <cell r="C57">
            <v>1</v>
          </cell>
          <cell r="D57">
            <v>109660</v>
          </cell>
          <cell r="E57">
            <v>109660</v>
          </cell>
          <cell r="F57">
            <v>39173</v>
          </cell>
          <cell r="G57">
            <v>8</v>
          </cell>
          <cell r="H57">
            <v>42094</v>
          </cell>
        </row>
        <row r="58">
          <cell r="A58">
            <v>51</v>
          </cell>
          <cell r="B58" t="str">
            <v>Autocamió caixa oberta i plataforma 16 m3 (n.a.)</v>
          </cell>
          <cell r="C58">
            <v>1</v>
          </cell>
          <cell r="D58">
            <v>30000</v>
          </cell>
          <cell r="E58">
            <v>30000</v>
          </cell>
          <cell r="F58">
            <v>39083</v>
          </cell>
          <cell r="G58">
            <v>8</v>
          </cell>
          <cell r="H58">
            <v>42004</v>
          </cell>
        </row>
        <row r="59">
          <cell r="A59">
            <v>52</v>
          </cell>
          <cell r="B59" t="str">
            <v>Furgó de neteges especials (n.a.)</v>
          </cell>
          <cell r="C59">
            <v>1</v>
          </cell>
          <cell r="D59">
            <v>50654</v>
          </cell>
          <cell r="E59">
            <v>50654</v>
          </cell>
          <cell r="F59">
            <v>39083</v>
          </cell>
          <cell r="G59">
            <v>8</v>
          </cell>
          <cell r="H59">
            <v>42004</v>
          </cell>
        </row>
        <row r="60">
          <cell r="E60">
            <v>1696989.24</v>
          </cell>
        </row>
        <row r="62">
          <cell r="B62" t="str">
            <v>NETEJA PLATGES</v>
          </cell>
        </row>
        <row r="63">
          <cell r="B63" t="str">
            <v>MAQUINARIA</v>
          </cell>
          <cell r="C63" t="str">
            <v>ut</v>
          </cell>
          <cell r="D63" t="str">
            <v>Preu/ut adquisició</v>
          </cell>
          <cell r="E63" t="str">
            <v>Preu total adquisició</v>
          </cell>
          <cell r="F63" t="str">
            <v>Inici Amortització</v>
          </cell>
          <cell r="G63" t="str">
            <v xml:space="preserve">Període </v>
          </cell>
          <cell r="H63" t="str">
            <v>Fi Amortització</v>
          </cell>
        </row>
        <row r="64">
          <cell r="A64">
            <v>53</v>
          </cell>
          <cell r="B64" t="str">
            <v>Tractor (n.a.)</v>
          </cell>
          <cell r="C64">
            <v>1</v>
          </cell>
          <cell r="D64">
            <v>58800</v>
          </cell>
          <cell r="E64">
            <v>58800</v>
          </cell>
          <cell r="F64">
            <v>39083</v>
          </cell>
          <cell r="G64">
            <v>8</v>
          </cell>
          <cell r="H64">
            <v>42004</v>
          </cell>
        </row>
        <row r="65">
          <cell r="A65">
            <v>54</v>
          </cell>
          <cell r="B65" t="str">
            <v>Maquina netejaplatges (n.a.)</v>
          </cell>
          <cell r="C65">
            <v>1</v>
          </cell>
          <cell r="D65">
            <v>55537</v>
          </cell>
          <cell r="E65">
            <v>55537</v>
          </cell>
          <cell r="F65">
            <v>39083</v>
          </cell>
          <cell r="G65">
            <v>8</v>
          </cell>
          <cell r="H65">
            <v>42004</v>
          </cell>
        </row>
        <row r="66">
          <cell r="A66">
            <v>55</v>
          </cell>
          <cell r="B66" t="str">
            <v>Maquina netejaplatges suspesa (n.a.)</v>
          </cell>
          <cell r="C66">
            <v>1</v>
          </cell>
          <cell r="D66">
            <v>24805</v>
          </cell>
          <cell r="E66">
            <v>24805</v>
          </cell>
          <cell r="F66">
            <v>39083</v>
          </cell>
          <cell r="G66">
            <v>8</v>
          </cell>
          <cell r="H66">
            <v>42004</v>
          </cell>
        </row>
        <row r="67">
          <cell r="A67">
            <v>56</v>
          </cell>
          <cell r="B67" t="str">
            <v>Vehicle caixa oberta de doble tracció (n.a.)</v>
          </cell>
          <cell r="C67">
            <v>1</v>
          </cell>
          <cell r="D67">
            <v>29650</v>
          </cell>
          <cell r="E67">
            <v>29650</v>
          </cell>
          <cell r="F67">
            <v>39083</v>
          </cell>
          <cell r="G67">
            <v>8</v>
          </cell>
          <cell r="H67">
            <v>42004</v>
          </cell>
        </row>
        <row r="68">
          <cell r="A68">
            <v>57</v>
          </cell>
          <cell r="B68" t="str">
            <v>Vaixell de neteja de residus flotants (a.c.)</v>
          </cell>
          <cell r="C68">
            <v>1</v>
          </cell>
          <cell r="D68">
            <v>7212</v>
          </cell>
          <cell r="E68">
            <v>7212</v>
          </cell>
          <cell r="F68">
            <v>39083</v>
          </cell>
          <cell r="G68">
            <v>8</v>
          </cell>
          <cell r="H68">
            <v>42004</v>
          </cell>
        </row>
        <row r="69">
          <cell r="E69">
            <v>176004</v>
          </cell>
        </row>
        <row r="71">
          <cell r="B71" t="str">
            <v>SELECTIVA</v>
          </cell>
        </row>
        <row r="72">
          <cell r="B72" t="str">
            <v>MAQUINARIA</v>
          </cell>
          <cell r="C72" t="str">
            <v>ut</v>
          </cell>
          <cell r="D72" t="str">
            <v>Preu/ut adquisició</v>
          </cell>
          <cell r="E72" t="str">
            <v>Preu total adquisició</v>
          </cell>
          <cell r="F72" t="str">
            <v>Inici Amortització</v>
          </cell>
          <cell r="G72" t="str">
            <v xml:space="preserve">Període </v>
          </cell>
          <cell r="H72" t="str">
            <v>Fi Amortització</v>
          </cell>
        </row>
        <row r="73">
          <cell r="A73">
            <v>58</v>
          </cell>
          <cell r="B73" t="str">
            <v>Recol. Compact. Gran cap. Grua robotitzada (n.a.)</v>
          </cell>
          <cell r="C73">
            <v>3</v>
          </cell>
          <cell r="D73">
            <v>236070</v>
          </cell>
          <cell r="E73">
            <v>708210</v>
          </cell>
          <cell r="F73">
            <v>39600</v>
          </cell>
          <cell r="G73">
            <v>8</v>
          </cell>
          <cell r="H73">
            <v>42521</v>
          </cell>
        </row>
        <row r="74">
          <cell r="A74">
            <v>59</v>
          </cell>
          <cell r="B74" t="str">
            <v>Caixa recol.lectora en camió grua robotitzada (n.a)</v>
          </cell>
          <cell r="C74">
            <v>3</v>
          </cell>
          <cell r="D74">
            <v>31821</v>
          </cell>
          <cell r="E74">
            <v>95463</v>
          </cell>
          <cell r="F74">
            <v>39600</v>
          </cell>
          <cell r="G74">
            <v>8</v>
          </cell>
          <cell r="H74">
            <v>42521</v>
          </cell>
        </row>
        <row r="75">
          <cell r="A75">
            <v>60</v>
          </cell>
          <cell r="B75" t="str">
            <v>Contenidor caixa oberta (n.a.)</v>
          </cell>
          <cell r="C75">
            <v>2</v>
          </cell>
          <cell r="D75">
            <v>1200</v>
          </cell>
          <cell r="E75">
            <v>2400</v>
          </cell>
          <cell r="F75">
            <v>39600</v>
          </cell>
          <cell r="G75">
            <v>8</v>
          </cell>
          <cell r="H75">
            <v>42521</v>
          </cell>
        </row>
        <row r="76">
          <cell r="A76">
            <v>61</v>
          </cell>
          <cell r="B76" t="str">
            <v>Contenidor sistema Easy (n.a.)</v>
          </cell>
          <cell r="C76">
            <v>735</v>
          </cell>
          <cell r="D76">
            <v>800</v>
          </cell>
          <cell r="E76">
            <v>588000</v>
          </cell>
          <cell r="F76">
            <v>39600</v>
          </cell>
          <cell r="G76">
            <v>8</v>
          </cell>
          <cell r="H76">
            <v>42521</v>
          </cell>
        </row>
        <row r="77">
          <cell r="A77">
            <v>62</v>
          </cell>
          <cell r="B77" t="str">
            <v>Recol.lector compactador de 12 m3 (n.a.)</v>
          </cell>
          <cell r="C77">
            <v>1</v>
          </cell>
          <cell r="D77">
            <v>109660</v>
          </cell>
          <cell r="E77">
            <v>109660</v>
          </cell>
          <cell r="F77">
            <v>39600</v>
          </cell>
          <cell r="G77">
            <v>8</v>
          </cell>
          <cell r="H77">
            <v>42521</v>
          </cell>
        </row>
        <row r="78">
          <cell r="A78">
            <v>63</v>
          </cell>
          <cell r="B78" t="str">
            <v>Vehicle caixa oberta bolquet - selectiva (n.a.)</v>
          </cell>
          <cell r="C78">
            <v>1</v>
          </cell>
          <cell r="D78">
            <v>20400</v>
          </cell>
          <cell r="E78">
            <v>20400</v>
          </cell>
          <cell r="F78">
            <v>39600</v>
          </cell>
          <cell r="G78">
            <v>8</v>
          </cell>
          <cell r="H78">
            <v>42521</v>
          </cell>
        </row>
        <row r="79">
          <cell r="A79">
            <v>64</v>
          </cell>
          <cell r="B79" t="str">
            <v>Autocamió rentacontenidors grua robotitz. (n.a.)</v>
          </cell>
          <cell r="C79">
            <v>0.2</v>
          </cell>
          <cell r="D79">
            <v>250092</v>
          </cell>
          <cell r="E79">
            <v>50018.400000000001</v>
          </cell>
          <cell r="F79">
            <v>39600</v>
          </cell>
          <cell r="G79">
            <v>8</v>
          </cell>
          <cell r="H79">
            <v>42521</v>
          </cell>
        </row>
        <row r="80">
          <cell r="A80">
            <v>65</v>
          </cell>
          <cell r="B80" t="str">
            <v>Furgoneta d'inspecció (n.a)</v>
          </cell>
          <cell r="C80">
            <v>1</v>
          </cell>
          <cell r="D80">
            <v>10700</v>
          </cell>
          <cell r="E80">
            <v>10700</v>
          </cell>
          <cell r="F80">
            <v>39600</v>
          </cell>
          <cell r="G80">
            <v>8</v>
          </cell>
          <cell r="H80">
            <v>42521</v>
          </cell>
        </row>
        <row r="81">
          <cell r="A81">
            <v>66</v>
          </cell>
          <cell r="B81" t="str">
            <v>Emisora de mans lliures</v>
          </cell>
          <cell r="C81">
            <v>4</v>
          </cell>
          <cell r="D81">
            <v>600</v>
          </cell>
          <cell r="E81">
            <v>2400</v>
          </cell>
          <cell r="F81">
            <v>39600</v>
          </cell>
          <cell r="G81">
            <v>8</v>
          </cell>
          <cell r="H81">
            <v>42521</v>
          </cell>
        </row>
        <row r="82">
          <cell r="A82">
            <v>67</v>
          </cell>
          <cell r="B82" t="str">
            <v>Emisora radio portatil</v>
          </cell>
          <cell r="C82">
            <v>2</v>
          </cell>
          <cell r="D82">
            <v>500</v>
          </cell>
          <cell r="E82">
            <v>1000</v>
          </cell>
          <cell r="F82">
            <v>39600</v>
          </cell>
          <cell r="G82">
            <v>8</v>
          </cell>
          <cell r="H82">
            <v>42521</v>
          </cell>
        </row>
        <row r="83">
          <cell r="A83">
            <v>68</v>
          </cell>
          <cell r="B83" t="str">
            <v>Equip informàtic i de comunicacions</v>
          </cell>
          <cell r="C83">
            <v>1</v>
          </cell>
          <cell r="D83">
            <v>1200</v>
          </cell>
          <cell r="E83">
            <v>1200</v>
          </cell>
          <cell r="F83">
            <v>39600</v>
          </cell>
          <cell r="G83">
            <v>8</v>
          </cell>
          <cell r="H83">
            <v>42521</v>
          </cell>
        </row>
        <row r="84">
          <cell r="A84">
            <v>69</v>
          </cell>
          <cell r="B84" t="str">
            <v>Sistema de seguiment per satelit</v>
          </cell>
          <cell r="C84">
            <v>5</v>
          </cell>
          <cell r="D84">
            <v>1000</v>
          </cell>
          <cell r="E84">
            <v>5000</v>
          </cell>
          <cell r="F84">
            <v>39600</v>
          </cell>
          <cell r="G84">
            <v>8</v>
          </cell>
          <cell r="H84">
            <v>42521</v>
          </cell>
        </row>
        <row r="85">
          <cell r="A85">
            <v>70</v>
          </cell>
          <cell r="B85" t="str">
            <v>Xip identificador de contenidors</v>
          </cell>
          <cell r="C85">
            <v>735</v>
          </cell>
          <cell r="D85">
            <v>4</v>
          </cell>
          <cell r="E85">
            <v>2940</v>
          </cell>
          <cell r="F85">
            <v>39600</v>
          </cell>
          <cell r="G85">
            <v>8</v>
          </cell>
          <cell r="H85">
            <v>42521</v>
          </cell>
        </row>
        <row r="86">
          <cell r="A86">
            <v>71</v>
          </cell>
          <cell r="B86" t="str">
            <v>Kit identificador contenidors sobre camió</v>
          </cell>
          <cell r="C86">
            <v>4</v>
          </cell>
          <cell r="D86">
            <v>9925</v>
          </cell>
          <cell r="E86">
            <v>39700</v>
          </cell>
          <cell r="F86">
            <v>39600</v>
          </cell>
          <cell r="G86">
            <v>8</v>
          </cell>
          <cell r="H86">
            <v>42521</v>
          </cell>
        </row>
        <row r="87">
          <cell r="A87">
            <v>72</v>
          </cell>
          <cell r="B87" t="str">
            <v>Software de gestió tags de contenidors</v>
          </cell>
          <cell r="C87">
            <v>1</v>
          </cell>
          <cell r="D87">
            <v>7500</v>
          </cell>
          <cell r="E87">
            <v>7500</v>
          </cell>
          <cell r="F87">
            <v>39600</v>
          </cell>
          <cell r="G87">
            <v>8</v>
          </cell>
          <cell r="H87">
            <v>42521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_gsts"/>
      <sheetName val="cf"/>
    </sheetNames>
    <sheetDataSet>
      <sheetData sheetId="0" refreshError="1">
        <row r="2">
          <cell r="A2" t="str">
            <v>0O</v>
          </cell>
          <cell r="B2" t="str">
            <v>0</v>
          </cell>
          <cell r="C2" t="str">
            <v>(0) RECOLLIDA DOMICILIÀRIA MANUAL POSTERIOR</v>
          </cell>
          <cell r="D2" t="str">
            <v>O</v>
          </cell>
          <cell r="E2" t="str">
            <v>(O) D'ORGÀNICA</v>
          </cell>
          <cell r="F2" t="str">
            <v>RECOLLIDA</v>
          </cell>
          <cell r="G2" t="str">
            <v>DOMICILIÀRIA</v>
          </cell>
        </row>
        <row r="3">
          <cell r="A3" t="str">
            <v>0R</v>
          </cell>
          <cell r="B3" t="str">
            <v>0</v>
          </cell>
          <cell r="C3" t="str">
            <v>(0) RECOLLIDA DOMICILIÀRIA MANUAL POSTERIOR</v>
          </cell>
          <cell r="D3" t="str">
            <v>R</v>
          </cell>
          <cell r="E3" t="str">
            <v>(R) DE RESTA</v>
          </cell>
          <cell r="F3" t="str">
            <v>RECOLLIDA</v>
          </cell>
          <cell r="G3" t="str">
            <v>DOMICILIÀRIA</v>
          </cell>
        </row>
        <row r="4">
          <cell r="A4" t="str">
            <v>1E</v>
          </cell>
          <cell r="B4" t="str">
            <v>1</v>
          </cell>
          <cell r="C4" t="str">
            <v>(1) RENTAT INTERIOR DE CONTENIDORS DE CÀRREGA LATERAL</v>
          </cell>
          <cell r="D4" t="str">
            <v>E</v>
          </cell>
          <cell r="E4" t="str">
            <v>(E) D'ENVASOS</v>
          </cell>
          <cell r="F4" t="str">
            <v>RECOLLIDA</v>
          </cell>
          <cell r="G4" t="str">
            <v>NO TE</v>
          </cell>
        </row>
        <row r="5">
          <cell r="A5" t="str">
            <v>1O</v>
          </cell>
          <cell r="B5" t="str">
            <v>1</v>
          </cell>
          <cell r="C5" t="str">
            <v>(1) RENTAT INTERIOR DE CONTENIDORS DE CÀRREGA LATERAL</v>
          </cell>
          <cell r="D5" t="str">
            <v>O</v>
          </cell>
          <cell r="E5" t="str">
            <v>(O) D'ORGÀNICA</v>
          </cell>
          <cell r="F5" t="str">
            <v>RECOLLIDA</v>
          </cell>
          <cell r="G5" t="str">
            <v>NO TE</v>
          </cell>
        </row>
        <row r="6">
          <cell r="A6" t="str">
            <v>1P</v>
          </cell>
          <cell r="B6" t="str">
            <v>1</v>
          </cell>
          <cell r="C6" t="str">
            <v>(1) RENTAT INTERIOR DE CONTENIDORS DE CÀRREGA LATERAL</v>
          </cell>
          <cell r="D6" t="str">
            <v>P</v>
          </cell>
          <cell r="E6" t="str">
            <v>(P) PAPER-CARTRÓ</v>
          </cell>
          <cell r="F6" t="str">
            <v>RECOLLIDA</v>
          </cell>
          <cell r="G6" t="str">
            <v>NO TE</v>
          </cell>
        </row>
        <row r="7">
          <cell r="A7" t="str">
            <v>1R</v>
          </cell>
          <cell r="B7" t="str">
            <v>1</v>
          </cell>
          <cell r="C7" t="str">
            <v>(1) RENTAT INTERIOR DE CONTENIDORS DE CÀRREGA LATERAL</v>
          </cell>
          <cell r="D7" t="str">
            <v>R</v>
          </cell>
          <cell r="E7" t="str">
            <v>(R) DE RESTA</v>
          </cell>
          <cell r="F7" t="str">
            <v>RECOLLIDA</v>
          </cell>
          <cell r="G7" t="str">
            <v>NO TE</v>
          </cell>
        </row>
        <row r="8">
          <cell r="A8" t="str">
            <v>1V</v>
          </cell>
          <cell r="B8" t="str">
            <v>1</v>
          </cell>
          <cell r="C8" t="str">
            <v>(1) RENTAT INTERIOR DE CONTENIDORS DE CÀRREGA LATERAL</v>
          </cell>
          <cell r="D8" t="str">
            <v>V</v>
          </cell>
          <cell r="E8" t="str">
            <v>(V) DE VIDRE</v>
          </cell>
          <cell r="F8" t="str">
            <v>RECOLLIDA</v>
          </cell>
          <cell r="G8" t="str">
            <v>NO TE</v>
          </cell>
        </row>
        <row r="9">
          <cell r="A9" t="str">
            <v>2E</v>
          </cell>
          <cell r="B9" t="str">
            <v>2</v>
          </cell>
          <cell r="C9" t="str">
            <v>(2) RENTAT INTERIOR DE CONTENIDORS DE CÀRREGA BILATERAL</v>
          </cell>
          <cell r="D9" t="str">
            <v>E</v>
          </cell>
          <cell r="E9" t="str">
            <v>(E) D'ENVASOS</v>
          </cell>
          <cell r="F9" t="str">
            <v>RECOLLIDA</v>
          </cell>
          <cell r="G9" t="str">
            <v>NO TE</v>
          </cell>
        </row>
        <row r="10">
          <cell r="A10" t="str">
            <v>2O</v>
          </cell>
          <cell r="B10" t="str">
            <v>2</v>
          </cell>
          <cell r="C10" t="str">
            <v>(2) RENTAT INTERIOR DE CONTENIDORS DE CÀRREGA BILATERAL</v>
          </cell>
          <cell r="D10" t="str">
            <v>O</v>
          </cell>
          <cell r="E10" t="str">
            <v>(O) D'ORGÀNICA</v>
          </cell>
          <cell r="F10" t="str">
            <v>RECOLLIDA</v>
          </cell>
          <cell r="G10" t="str">
            <v>NO TE</v>
          </cell>
        </row>
        <row r="11">
          <cell r="A11" t="str">
            <v>2P</v>
          </cell>
          <cell r="B11" t="str">
            <v>2</v>
          </cell>
          <cell r="C11" t="str">
            <v>(2) RENTAT INTERIOR DE CONTENIDORS DE CÀRREGA BILATERAL</v>
          </cell>
          <cell r="D11" t="str">
            <v>P</v>
          </cell>
          <cell r="E11" t="str">
            <v>(P) PAPER-CARTRÓ</v>
          </cell>
          <cell r="F11" t="str">
            <v>RECOLLIDA</v>
          </cell>
          <cell r="G11" t="str">
            <v>NO TE</v>
          </cell>
        </row>
        <row r="12">
          <cell r="A12" t="str">
            <v>2R</v>
          </cell>
          <cell r="B12" t="str">
            <v>2</v>
          </cell>
          <cell r="C12" t="str">
            <v>(2) RENTAT INTERIOR DE CONTENIDORS DE CÀRREGA BILATERAL</v>
          </cell>
          <cell r="D12" t="str">
            <v>R</v>
          </cell>
          <cell r="E12" t="str">
            <v>(R) DE RESTA</v>
          </cell>
          <cell r="F12" t="str">
            <v>RECOLLIDA</v>
          </cell>
          <cell r="G12" t="str">
            <v>NO TE</v>
          </cell>
        </row>
        <row r="13">
          <cell r="A13" t="str">
            <v>2V</v>
          </cell>
          <cell r="B13" t="str">
            <v>2</v>
          </cell>
          <cell r="C13" t="str">
            <v>(2) RENTAT INTERIOR DE CONTENIDORS DE CÀRREGA BILATERAL</v>
          </cell>
          <cell r="D13" t="str">
            <v>V</v>
          </cell>
          <cell r="E13" t="str">
            <v>(V) DE VIDRE</v>
          </cell>
          <cell r="F13" t="str">
            <v>RECOLLIDA</v>
          </cell>
          <cell r="G13" t="str">
            <v>NO TE</v>
          </cell>
        </row>
        <row r="14">
          <cell r="A14" t="str">
            <v>3E</v>
          </cell>
          <cell r="B14" t="str">
            <v>3</v>
          </cell>
          <cell r="C14" t="str">
            <v>(3) RENTAT INTERIOR DE CONTENIDORS DE CÀRREGA POSTERIOR</v>
          </cell>
          <cell r="D14" t="str">
            <v>E</v>
          </cell>
          <cell r="E14" t="str">
            <v>(E) D'ENVASOS</v>
          </cell>
          <cell r="F14" t="str">
            <v>RECOLLIDA</v>
          </cell>
          <cell r="G14" t="str">
            <v>NO TE</v>
          </cell>
        </row>
        <row r="15">
          <cell r="A15" t="str">
            <v>3O</v>
          </cell>
          <cell r="B15" t="str">
            <v>3</v>
          </cell>
          <cell r="C15" t="str">
            <v>(3) RENTAT INTERIOR DE CONTENIDORS DE CÀRREGA POSTERIOR</v>
          </cell>
          <cell r="D15" t="str">
            <v>O</v>
          </cell>
          <cell r="E15" t="str">
            <v>(O) D'ORGÀNICA</v>
          </cell>
          <cell r="F15" t="str">
            <v>RECOLLIDA</v>
          </cell>
          <cell r="G15" t="str">
            <v>NO TE</v>
          </cell>
        </row>
        <row r="16">
          <cell r="A16" t="str">
            <v>3P</v>
          </cell>
          <cell r="B16" t="str">
            <v>3</v>
          </cell>
          <cell r="C16" t="str">
            <v>(3) RENTAT INTERIOR DE CONTENIDORS DE CÀRREGA POSTERIOR</v>
          </cell>
          <cell r="D16" t="str">
            <v>P</v>
          </cell>
          <cell r="E16" t="str">
            <v>(P) PAPER-CARTRÓ</v>
          </cell>
          <cell r="F16" t="str">
            <v>RECOLLIDA</v>
          </cell>
          <cell r="G16" t="str">
            <v>NO TE</v>
          </cell>
        </row>
        <row r="17">
          <cell r="A17" t="str">
            <v>3R</v>
          </cell>
          <cell r="B17" t="str">
            <v>3</v>
          </cell>
          <cell r="C17" t="str">
            <v>(3) RENTAT INTERIOR DE CONTENIDORS DE CÀRREGA POSTERIOR</v>
          </cell>
          <cell r="D17" t="str">
            <v>R</v>
          </cell>
          <cell r="E17" t="str">
            <v>(R) DE RESTA</v>
          </cell>
          <cell r="F17" t="str">
            <v>RECOLLIDA</v>
          </cell>
          <cell r="G17" t="str">
            <v>NO TE</v>
          </cell>
        </row>
        <row r="18">
          <cell r="A18" t="str">
            <v>3V</v>
          </cell>
          <cell r="B18" t="str">
            <v>3</v>
          </cell>
          <cell r="C18" t="str">
            <v>(3) RENTAT INTERIOR DE CONTENIDORS DE CÀRREGA POSTERIOR</v>
          </cell>
          <cell r="D18" t="str">
            <v>V</v>
          </cell>
          <cell r="E18" t="str">
            <v>(V) DE VIDRE</v>
          </cell>
          <cell r="F18" t="str">
            <v>RECOLLIDA</v>
          </cell>
          <cell r="G18" t="str">
            <v>NO TE</v>
          </cell>
        </row>
        <row r="19">
          <cell r="A19" t="str">
            <v>4W</v>
          </cell>
          <cell r="B19" t="str">
            <v>4</v>
          </cell>
          <cell r="C19" t="str">
            <v>(4) RENTAT EXTERIOR DE CONTENIDORS</v>
          </cell>
          <cell r="D19" t="str">
            <v>W</v>
          </cell>
          <cell r="E19" t="str">
            <v>(W) GENÈRIC</v>
          </cell>
          <cell r="F19" t="str">
            <v>RECOLLIDA</v>
          </cell>
          <cell r="G19" t="str">
            <v>NO TE</v>
          </cell>
        </row>
        <row r="20">
          <cell r="A20" t="str">
            <v>5E</v>
          </cell>
          <cell r="B20" t="str">
            <v>5</v>
          </cell>
          <cell r="C20" t="str">
            <v>(5) RENTAT DE BUJOLS (INTERIOR-EXTERIOR)</v>
          </cell>
          <cell r="D20" t="str">
            <v>E</v>
          </cell>
          <cell r="E20" t="str">
            <v>(E) D'ENVASOS</v>
          </cell>
          <cell r="F20" t="str">
            <v>RECOLLIDA</v>
          </cell>
          <cell r="G20" t="str">
            <v>NO TE</v>
          </cell>
        </row>
        <row r="21">
          <cell r="A21" t="str">
            <v>5O</v>
          </cell>
          <cell r="B21" t="str">
            <v>5</v>
          </cell>
          <cell r="C21" t="str">
            <v>(5) RENTAT DE BUJOLS (INTERIOR-EXTERIOR)</v>
          </cell>
          <cell r="D21" t="str">
            <v>O</v>
          </cell>
          <cell r="E21" t="str">
            <v>(O) D'ORGÀNICA</v>
          </cell>
          <cell r="F21" t="str">
            <v>RECOLLIDA</v>
          </cell>
          <cell r="G21" t="str">
            <v>NO TE</v>
          </cell>
        </row>
        <row r="22">
          <cell r="A22" t="str">
            <v>5P</v>
          </cell>
          <cell r="B22" t="str">
            <v>5</v>
          </cell>
          <cell r="C22" t="str">
            <v>(5) RENTAT DE BUJOLS (INTERIOR-EXTERIOR)</v>
          </cell>
          <cell r="D22" t="str">
            <v>P</v>
          </cell>
          <cell r="E22" t="str">
            <v>(P) PAPER-CARTRÓ</v>
          </cell>
          <cell r="F22" t="str">
            <v>RECOLLIDA</v>
          </cell>
          <cell r="G22" t="str">
            <v>NO TE</v>
          </cell>
        </row>
        <row r="23">
          <cell r="A23" t="str">
            <v>5R</v>
          </cell>
          <cell r="B23" t="str">
            <v>5</v>
          </cell>
          <cell r="C23" t="str">
            <v>(5) RENTAT DE BUJOLS (INTERIOR-EXTERIOR)</v>
          </cell>
          <cell r="D23" t="str">
            <v>R</v>
          </cell>
          <cell r="E23" t="str">
            <v>(R) DE RESTA</v>
          </cell>
          <cell r="F23" t="str">
            <v>RECOLLIDA</v>
          </cell>
          <cell r="G23" t="str">
            <v>NO TE</v>
          </cell>
        </row>
        <row r="24">
          <cell r="A24" t="str">
            <v>5V</v>
          </cell>
          <cell r="B24" t="str">
            <v>5</v>
          </cell>
          <cell r="C24" t="str">
            <v>(5) RENTAT DE BUJOLS (INTERIOR-EXTERIOR)</v>
          </cell>
          <cell r="D24" t="str">
            <v>V</v>
          </cell>
          <cell r="E24" t="str">
            <v>(V) DE VIDRE</v>
          </cell>
          <cell r="F24" t="str">
            <v>RECOLLIDA</v>
          </cell>
          <cell r="G24" t="str">
            <v>NO TE</v>
          </cell>
        </row>
        <row r="25">
          <cell r="A25" t="str">
            <v>6W</v>
          </cell>
          <cell r="B25" t="str">
            <v>6</v>
          </cell>
          <cell r="C25" t="str">
            <v>(6) MOVIMENT COMPACTADORS</v>
          </cell>
          <cell r="D25" t="str">
            <v>W</v>
          </cell>
          <cell r="E25" t="str">
            <v>(W) ACTUACIONS GENÈRIQUES</v>
          </cell>
          <cell r="F25" t="str">
            <v>RECOLLIDA</v>
          </cell>
          <cell r="G25" t="str">
            <v>NETEJA</v>
          </cell>
        </row>
        <row r="26">
          <cell r="A26" t="str">
            <v>7W</v>
          </cell>
          <cell r="B26" t="str">
            <v>7</v>
          </cell>
          <cell r="C26" t="str">
            <v>(7) MOVIMENT CAIXES</v>
          </cell>
          <cell r="D26" t="str">
            <v>W</v>
          </cell>
          <cell r="E26" t="str">
            <v>(W) ACTUACIONS GENÈRIQUES</v>
          </cell>
          <cell r="F26" t="str">
            <v>RECOLLIDA</v>
          </cell>
          <cell r="G26" t="str">
            <v>NETEJA</v>
          </cell>
        </row>
        <row r="27">
          <cell r="A27" t="str">
            <v>84</v>
          </cell>
          <cell r="B27" t="str">
            <v>8</v>
          </cell>
          <cell r="C27" t="str">
            <v>(8) ALTRES RECOLLIDES</v>
          </cell>
          <cell r="D27" t="str">
            <v>4</v>
          </cell>
          <cell r="E27" t="str">
            <v>(4) TRANSPORT DE RESIDUS DE NETEJA</v>
          </cell>
          <cell r="F27" t="str">
            <v>RECOLLIDA</v>
          </cell>
          <cell r="G27" t="str">
            <v>NETEJA</v>
          </cell>
        </row>
        <row r="28">
          <cell r="A28" t="str">
            <v>85</v>
          </cell>
          <cell r="B28" t="str">
            <v>8</v>
          </cell>
          <cell r="C28" t="str">
            <v>(8) ALTRES RECOLLIDES</v>
          </cell>
          <cell r="D28" t="str">
            <v>5</v>
          </cell>
          <cell r="E28" t="str">
            <v>(5) TRANSPORT DE RESIDUS DE PLATGES</v>
          </cell>
          <cell r="F28" t="str">
            <v>RECOLLIDA</v>
          </cell>
          <cell r="G28" t="str">
            <v>NETEJA</v>
          </cell>
        </row>
        <row r="29">
          <cell r="A29" t="str">
            <v>86</v>
          </cell>
          <cell r="B29" t="str">
            <v>8</v>
          </cell>
          <cell r="C29" t="str">
            <v>(8) ALTRES RECOLLIDES</v>
          </cell>
          <cell r="D29" t="str">
            <v>6</v>
          </cell>
          <cell r="E29" t="str">
            <v>(6) REPÀS UBICACIONS (GENÈRIC)</v>
          </cell>
          <cell r="F29" t="str">
            <v>RECOLLIDA</v>
          </cell>
          <cell r="G29" t="str">
            <v>DOMICILIÀRIA</v>
          </cell>
        </row>
        <row r="30">
          <cell r="A30" t="str">
            <v>9W</v>
          </cell>
          <cell r="B30" t="str">
            <v>9</v>
          </cell>
          <cell r="C30" t="str">
            <v>(9) NETEJA INTEGRAL UBICACIONS</v>
          </cell>
          <cell r="D30" t="str">
            <v>W</v>
          </cell>
          <cell r="E30" t="str">
            <v>(W) GENÈRIC</v>
          </cell>
          <cell r="F30" t="str">
            <v>RECOLLIDA</v>
          </cell>
          <cell r="G30" t="str">
            <v>NO TE</v>
          </cell>
        </row>
        <row r="31">
          <cell r="A31" t="str">
            <v>AO</v>
          </cell>
          <cell r="B31" t="str">
            <v>A</v>
          </cell>
          <cell r="C31" t="str">
            <v>(A) RECOLLIDA COORDINADA AMB ESCOMBRADA DE MANTENIMENT</v>
          </cell>
          <cell r="D31" t="str">
            <v>O</v>
          </cell>
          <cell r="E31" t="str">
            <v>(O) D'ORGÀNICA</v>
          </cell>
          <cell r="F31" t="str">
            <v>RECOLLIDA</v>
          </cell>
          <cell r="G31" t="str">
            <v>DOMICILIÀRIA</v>
          </cell>
        </row>
        <row r="32">
          <cell r="A32" t="str">
            <v>AR</v>
          </cell>
          <cell r="B32" t="str">
            <v>A</v>
          </cell>
          <cell r="C32" t="str">
            <v>(A) RECOLLIDA COORDINADA AMB ESCOMBRADA DE MANTENIMENT</v>
          </cell>
          <cell r="D32" t="str">
            <v>R</v>
          </cell>
          <cell r="E32" t="str">
            <v>(R) DE RESTA</v>
          </cell>
          <cell r="F32" t="str">
            <v>RECOLLIDA</v>
          </cell>
          <cell r="G32" t="str">
            <v>DOMICILIÀRIA</v>
          </cell>
        </row>
        <row r="33">
          <cell r="A33" t="str">
            <v>BA</v>
          </cell>
          <cell r="B33" t="str">
            <v>B</v>
          </cell>
          <cell r="C33" t="str">
            <v>(B) NETEJA BÀSICA</v>
          </cell>
          <cell r="D33" t="str">
            <v>A</v>
          </cell>
          <cell r="E33" t="str">
            <v>(A) AMB ESCOMBRADA MANUAL</v>
          </cell>
          <cell r="F33" t="str">
            <v>NETEJA</v>
          </cell>
          <cell r="G33" t="str">
            <v>NETEJA</v>
          </cell>
        </row>
        <row r="34">
          <cell r="A34" t="str">
            <v>BB</v>
          </cell>
          <cell r="B34" t="str">
            <v>B</v>
          </cell>
          <cell r="C34" t="str">
            <v>(B) NETEJA BÀSICA</v>
          </cell>
          <cell r="D34" t="str">
            <v>B</v>
          </cell>
          <cell r="E34" t="str">
            <v>(B) AMB ESCOMBRADA MECÀNICA DE CALÇADES</v>
          </cell>
          <cell r="F34" t="str">
            <v>NETEJA</v>
          </cell>
          <cell r="G34" t="str">
            <v>NETEJA</v>
          </cell>
        </row>
        <row r="35">
          <cell r="A35" t="str">
            <v>BC</v>
          </cell>
          <cell r="B35" t="str">
            <v>B</v>
          </cell>
          <cell r="C35" t="str">
            <v>(B) NETEJA BÀSICA</v>
          </cell>
          <cell r="D35" t="str">
            <v>C</v>
          </cell>
          <cell r="E35" t="str">
            <v>(C) AMB ESCOMBRADA MECÀNICA DE VORERES</v>
          </cell>
          <cell r="F35" t="str">
            <v>NETEJA</v>
          </cell>
          <cell r="G35" t="str">
            <v>NETEJA</v>
          </cell>
        </row>
        <row r="36">
          <cell r="A36" t="str">
            <v>BD</v>
          </cell>
          <cell r="B36" t="str">
            <v>B</v>
          </cell>
          <cell r="C36" t="str">
            <v>(B) NETEJA BÀSICA</v>
          </cell>
          <cell r="D36" t="str">
            <v>D</v>
          </cell>
          <cell r="E36" t="str">
            <v>(D) AMB ESCOMBRADA MIXTA DE VIALS</v>
          </cell>
          <cell r="F36" t="str">
            <v>NETEJA</v>
          </cell>
          <cell r="G36" t="str">
            <v>NETEJA</v>
          </cell>
        </row>
        <row r="37">
          <cell r="A37" t="str">
            <v>BF</v>
          </cell>
          <cell r="B37" t="str">
            <v>B</v>
          </cell>
          <cell r="C37" t="str">
            <v>(B) NETEJA BÀSICA</v>
          </cell>
          <cell r="D37" t="str">
            <v>F</v>
          </cell>
          <cell r="E37" t="str">
            <v>(F) AMB ESCOMBRADA DE MANTENIMENT</v>
          </cell>
          <cell r="F37" t="str">
            <v>NETEJA</v>
          </cell>
          <cell r="G37" t="str">
            <v>NETEJA</v>
          </cell>
        </row>
        <row r="38">
          <cell r="A38" t="str">
            <v>BG</v>
          </cell>
          <cell r="B38" t="str">
            <v>B</v>
          </cell>
          <cell r="C38" t="str">
            <v>(B) NETEJA BÀSICA</v>
          </cell>
          <cell r="D38" t="str">
            <v>G</v>
          </cell>
          <cell r="E38" t="str">
            <v>(G) AMB ESCOMBRADA DUAL</v>
          </cell>
          <cell r="F38" t="str">
            <v>NETEJA</v>
          </cell>
          <cell r="G38" t="str">
            <v>NETEJA</v>
          </cell>
        </row>
        <row r="39">
          <cell r="A39" t="str">
            <v>BJ</v>
          </cell>
          <cell r="B39" t="str">
            <v>B</v>
          </cell>
          <cell r="C39" t="str">
            <v>(B) NETEJA BÀSICA</v>
          </cell>
          <cell r="D39" t="str">
            <v>J</v>
          </cell>
          <cell r="E39" t="str">
            <v>(J) AMB REG MIXT DE VIALS</v>
          </cell>
          <cell r="F39" t="str">
            <v>NETEJA</v>
          </cell>
          <cell r="G39" t="str">
            <v>NETEJA</v>
          </cell>
        </row>
        <row r="40">
          <cell r="A40" t="str">
            <v>BK</v>
          </cell>
          <cell r="B40" t="str">
            <v>B</v>
          </cell>
          <cell r="C40" t="str">
            <v>(B) NETEJA BÀSICA</v>
          </cell>
          <cell r="D40" t="str">
            <v>K</v>
          </cell>
          <cell r="E40" t="str">
            <v>(K) AMB REG MECÀNIC DE VORERES</v>
          </cell>
          <cell r="F40" t="str">
            <v>NETEJA</v>
          </cell>
          <cell r="G40" t="str">
            <v>NETEJA</v>
          </cell>
        </row>
        <row r="41">
          <cell r="A41" t="str">
            <v>BL</v>
          </cell>
          <cell r="B41" t="str">
            <v>B</v>
          </cell>
          <cell r="C41" t="str">
            <v>(B) NETEJA BÀSICA</v>
          </cell>
          <cell r="D41" t="str">
            <v>L</v>
          </cell>
          <cell r="E41" t="str">
            <v>(L) AMB REG DUAL DE VIALS</v>
          </cell>
          <cell r="F41" t="str">
            <v>NETEJA</v>
          </cell>
          <cell r="G41" t="str">
            <v>NETEJA</v>
          </cell>
        </row>
        <row r="42">
          <cell r="A42" t="str">
            <v>BQ</v>
          </cell>
          <cell r="B42" t="str">
            <v>B</v>
          </cell>
          <cell r="C42" t="str">
            <v>(B) NETEJA BÀSICA</v>
          </cell>
          <cell r="D42" t="str">
            <v>Q</v>
          </cell>
          <cell r="E42" t="str">
            <v>(Q) DE TAQUES AMB AIGUA O VAPOR</v>
          </cell>
          <cell r="F42" t="str">
            <v>NETEJA</v>
          </cell>
          <cell r="G42" t="str">
            <v>NETEJA</v>
          </cell>
        </row>
        <row r="43">
          <cell r="A43" t="str">
            <v>BR</v>
          </cell>
          <cell r="B43" t="str">
            <v>B</v>
          </cell>
          <cell r="C43" t="str">
            <v>(B) NETEJA BÀSICA</v>
          </cell>
          <cell r="D43" t="str">
            <v>R</v>
          </cell>
          <cell r="E43" t="str">
            <v>(R) AMB REG MECÀNIC DE CALÇADES</v>
          </cell>
          <cell r="F43" t="str">
            <v>NETEJA</v>
          </cell>
          <cell r="G43" t="str">
            <v>NETEJA</v>
          </cell>
        </row>
        <row r="44">
          <cell r="A44" t="str">
            <v>CE</v>
          </cell>
          <cell r="B44" t="str">
            <v>C</v>
          </cell>
          <cell r="C44" t="str">
            <v>(C) RECOLLIDA COMERCIAL</v>
          </cell>
          <cell r="D44" t="str">
            <v>E</v>
          </cell>
          <cell r="E44" t="str">
            <v>(E) D'ENVASOS</v>
          </cell>
          <cell r="F44" t="str">
            <v>RECOLLIDA</v>
          </cell>
          <cell r="G44" t="str">
            <v>COMERCIAL</v>
          </cell>
        </row>
        <row r="45">
          <cell r="A45" t="str">
            <v>CO</v>
          </cell>
          <cell r="B45" t="str">
            <v>C</v>
          </cell>
          <cell r="C45" t="str">
            <v>(C) RECOLLIDA COMERCIAL</v>
          </cell>
          <cell r="D45" t="str">
            <v>O</v>
          </cell>
          <cell r="E45" t="str">
            <v>(O) D'ORGÀNICA</v>
          </cell>
          <cell r="F45" t="str">
            <v>RECOLLIDA</v>
          </cell>
          <cell r="G45" t="str">
            <v>COMERCIAL</v>
          </cell>
        </row>
        <row r="46">
          <cell r="A46" t="str">
            <v>CP</v>
          </cell>
          <cell r="B46" t="str">
            <v>C</v>
          </cell>
          <cell r="C46" t="str">
            <v>(C) RECOLLIDA COMERCIAL</v>
          </cell>
          <cell r="D46" t="str">
            <v>P</v>
          </cell>
          <cell r="E46" t="str">
            <v>(P) PAPER-CARTRÓ</v>
          </cell>
          <cell r="F46" t="str">
            <v>RECOLLIDA</v>
          </cell>
          <cell r="G46" t="str">
            <v>COMERCIAL</v>
          </cell>
        </row>
        <row r="47">
          <cell r="A47" t="str">
            <v>CR</v>
          </cell>
          <cell r="B47" t="str">
            <v>C</v>
          </cell>
          <cell r="C47" t="str">
            <v>(C) RECOLLIDA COMERCIAL</v>
          </cell>
          <cell r="D47" t="str">
            <v>R</v>
          </cell>
          <cell r="E47" t="str">
            <v>(R) DE RESTA</v>
          </cell>
          <cell r="F47" t="str">
            <v>RECOLLIDA</v>
          </cell>
          <cell r="G47" t="str">
            <v>COMERCIAL</v>
          </cell>
        </row>
        <row r="48">
          <cell r="A48" t="str">
            <v>CV</v>
          </cell>
          <cell r="B48" t="str">
            <v>C</v>
          </cell>
          <cell r="C48" t="str">
            <v>(C) RECOLLIDA COMERCIAL</v>
          </cell>
          <cell r="D48" t="str">
            <v>V</v>
          </cell>
          <cell r="E48" t="str">
            <v>(V) DE VIDRE</v>
          </cell>
          <cell r="F48" t="str">
            <v>RECOLLIDA</v>
          </cell>
          <cell r="G48" t="str">
            <v>COMERCIAL</v>
          </cell>
        </row>
        <row r="49">
          <cell r="A49" t="str">
            <v>DY</v>
          </cell>
          <cell r="B49" t="str">
            <v>D</v>
          </cell>
          <cell r="C49" t="str">
            <v>(D) ACCIONS DIVERSES</v>
          </cell>
          <cell r="D49" t="str">
            <v>Y</v>
          </cell>
          <cell r="E49" t="str">
            <v>(Y) ACCIONS DIVERSES</v>
          </cell>
          <cell r="F49" t="str">
            <v>NETEJA</v>
          </cell>
          <cell r="G49" t="str">
            <v>NETEJA</v>
          </cell>
        </row>
        <row r="50">
          <cell r="A50" t="str">
            <v>EE</v>
          </cell>
          <cell r="B50" t="str">
            <v>E</v>
          </cell>
          <cell r="C50" t="str">
            <v>(E) RECOLLIDA DOMICILIÀRIA SELECTIVA BILATERAL</v>
          </cell>
          <cell r="D50" t="str">
            <v>E</v>
          </cell>
          <cell r="E50" t="str">
            <v>(E) D'ENVASOS</v>
          </cell>
          <cell r="F50" t="str">
            <v>RECOLLIDA</v>
          </cell>
          <cell r="G50" t="str">
            <v>DOMICILIÀRIA</v>
          </cell>
        </row>
        <row r="51">
          <cell r="A51" t="str">
            <v>EO</v>
          </cell>
          <cell r="B51" t="str">
            <v>E</v>
          </cell>
          <cell r="C51" t="str">
            <v>(E) RECOLLIDA DOMICILIÀRIA SELECTIVA BILATERAL</v>
          </cell>
          <cell r="D51" t="str">
            <v>O</v>
          </cell>
          <cell r="E51" t="str">
            <v>(O) D'ORGÀNICA</v>
          </cell>
          <cell r="F51" t="str">
            <v>RECOLLIDA</v>
          </cell>
          <cell r="G51" t="str">
            <v>DOMICILIÀRIA</v>
          </cell>
        </row>
        <row r="52">
          <cell r="A52" t="str">
            <v>EP</v>
          </cell>
          <cell r="B52" t="str">
            <v>E</v>
          </cell>
          <cell r="C52" t="str">
            <v>(E) RECOLLIDA DOMICILIÀRIA SELECTIVA BILATERAL</v>
          </cell>
          <cell r="D52" t="str">
            <v>P</v>
          </cell>
          <cell r="E52" t="str">
            <v>(P) PAPER-CARTRÓ</v>
          </cell>
          <cell r="F52" t="str">
            <v>RECOLLIDA</v>
          </cell>
          <cell r="G52" t="str">
            <v>DOMICILIÀRIA</v>
          </cell>
        </row>
        <row r="53">
          <cell r="A53" t="str">
            <v>ER</v>
          </cell>
          <cell r="B53" t="str">
            <v>E</v>
          </cell>
          <cell r="C53" t="str">
            <v>(E) RECOLLIDA DOMICILIÀRIA SELECTIVA BILATERAL</v>
          </cell>
          <cell r="D53" t="str">
            <v>R</v>
          </cell>
          <cell r="E53" t="str">
            <v>(R) DE RESTA</v>
          </cell>
          <cell r="F53" t="str">
            <v>RECOLLIDA</v>
          </cell>
          <cell r="G53" t="str">
            <v>DOMICILIÀRIA</v>
          </cell>
        </row>
        <row r="54">
          <cell r="A54" t="str">
            <v>EV</v>
          </cell>
          <cell r="B54" t="str">
            <v>E</v>
          </cell>
          <cell r="C54" t="str">
            <v>(E) RECOLLIDA DOMICILIÀRIA SELECTIVA BILATERAL</v>
          </cell>
          <cell r="D54" t="str">
            <v>V</v>
          </cell>
          <cell r="E54" t="str">
            <v>(V) DE VIDRE</v>
          </cell>
          <cell r="F54" t="str">
            <v>RECOLLIDA</v>
          </cell>
          <cell r="G54" t="str">
            <v>DOMICILIÀRIA</v>
          </cell>
        </row>
        <row r="55">
          <cell r="A55" t="str">
            <v>FI</v>
          </cell>
          <cell r="B55" t="str">
            <v>F</v>
          </cell>
          <cell r="C55" t="str">
            <v>(F) RECOLLIDA PNEUMÀTICA FIXA</v>
          </cell>
          <cell r="D55" t="str">
            <v>I</v>
          </cell>
          <cell r="E55" t="str">
            <v>(I) INDIFERENCIADA</v>
          </cell>
          <cell r="F55" t="str">
            <v>RECOLLIDA</v>
          </cell>
          <cell r="G55" t="str">
            <v>PNEUMÀTICA</v>
          </cell>
        </row>
        <row r="56">
          <cell r="A56" t="str">
            <v>FO</v>
          </cell>
          <cell r="B56" t="str">
            <v>F</v>
          </cell>
          <cell r="C56" t="str">
            <v>(F) RECOLLIDA PNEUMÀTICA FIXA</v>
          </cell>
          <cell r="D56" t="str">
            <v>O</v>
          </cell>
          <cell r="E56" t="str">
            <v>(O) D'ORGÀNICA</v>
          </cell>
          <cell r="F56" t="str">
            <v>RECOLLIDA</v>
          </cell>
          <cell r="G56" t="str">
            <v>PNEUMÀTICA</v>
          </cell>
        </row>
        <row r="57">
          <cell r="A57" t="str">
            <v>FR</v>
          </cell>
          <cell r="B57" t="str">
            <v>F</v>
          </cell>
          <cell r="C57" t="str">
            <v>(F) RECOLLIDA PNEUMÀTICA FIXA</v>
          </cell>
          <cell r="D57" t="str">
            <v>R</v>
          </cell>
          <cell r="E57" t="str">
            <v>(R) DE RESTA</v>
          </cell>
          <cell r="F57" t="str">
            <v>RECOLLIDA</v>
          </cell>
          <cell r="G57" t="str">
            <v>PNEUMÀTICA</v>
          </cell>
        </row>
        <row r="58">
          <cell r="A58" t="str">
            <v>G5</v>
          </cell>
          <cell r="B58" t="str">
            <v>G</v>
          </cell>
          <cell r="C58" t="str">
            <v>(G) NETEJA DE PLATGES</v>
          </cell>
          <cell r="D58" t="str">
            <v>5</v>
          </cell>
          <cell r="E58" t="str">
            <v>(5) TRANSPORT DE RESIDUS PLATGES</v>
          </cell>
          <cell r="F58" t="str">
            <v>NETEJA</v>
          </cell>
          <cell r="G58" t="str">
            <v>NETEJA</v>
          </cell>
        </row>
        <row r="59">
          <cell r="A59" t="str">
            <v>G6</v>
          </cell>
          <cell r="B59" t="str">
            <v>G</v>
          </cell>
          <cell r="C59" t="str">
            <v>(G) NETEJA DE PLATGES</v>
          </cell>
          <cell r="D59" t="str">
            <v>6</v>
          </cell>
          <cell r="E59" t="str">
            <v>(6) RECOLLIDA DE BOSSES</v>
          </cell>
          <cell r="F59" t="str">
            <v>NETEJA</v>
          </cell>
          <cell r="G59" t="str">
            <v>NETEJA</v>
          </cell>
        </row>
        <row r="60">
          <cell r="A60" t="str">
            <v>GA</v>
          </cell>
          <cell r="B60" t="str">
            <v>G</v>
          </cell>
          <cell r="C60" t="str">
            <v>(G) NETEJA DE PLATGES</v>
          </cell>
          <cell r="D60" t="str">
            <v>A</v>
          </cell>
          <cell r="E60" t="str">
            <v>(A) AMB ESCOMBRADA MANUAL</v>
          </cell>
          <cell r="F60" t="str">
            <v>NETEJA</v>
          </cell>
          <cell r="G60" t="str">
            <v>NETEJA</v>
          </cell>
        </row>
        <row r="61">
          <cell r="A61" t="str">
            <v>GC</v>
          </cell>
          <cell r="B61" t="str">
            <v>G</v>
          </cell>
          <cell r="C61" t="str">
            <v>(G) NETEJA DE PLATGES</v>
          </cell>
          <cell r="D61" t="str">
            <v>C</v>
          </cell>
          <cell r="E61" t="str">
            <v>(C) AMB ESCOMBRADA MECÀNICA DE VORERES</v>
          </cell>
          <cell r="F61" t="str">
            <v>NETEJA</v>
          </cell>
          <cell r="G61" t="str">
            <v>NETEJA</v>
          </cell>
        </row>
        <row r="62">
          <cell r="A62" t="str">
            <v>GD</v>
          </cell>
          <cell r="B62" t="str">
            <v>G</v>
          </cell>
          <cell r="C62" t="str">
            <v>(G) NETEJA DE PLATGES</v>
          </cell>
          <cell r="D62" t="str">
            <v>D</v>
          </cell>
          <cell r="E62" t="str">
            <v>(D) AMB ESCOMBRADA MIXTA DE VIALS</v>
          </cell>
          <cell r="F62" t="str">
            <v>NETEJA</v>
          </cell>
          <cell r="G62" t="str">
            <v>NETEJA</v>
          </cell>
        </row>
        <row r="63">
          <cell r="A63" t="str">
            <v>GJ</v>
          </cell>
          <cell r="B63" t="str">
            <v>G</v>
          </cell>
          <cell r="C63" t="str">
            <v>(G) NETEJA DE PLATGES</v>
          </cell>
          <cell r="D63" t="str">
            <v>J</v>
          </cell>
          <cell r="E63" t="str">
            <v>(J) AMB REG MIXT DE VIALS</v>
          </cell>
          <cell r="F63" t="str">
            <v>NETEJA</v>
          </cell>
          <cell r="G63" t="str">
            <v>NETEJA</v>
          </cell>
        </row>
        <row r="64">
          <cell r="A64" t="str">
            <v>GK</v>
          </cell>
          <cell r="B64" t="str">
            <v>G</v>
          </cell>
          <cell r="C64" t="str">
            <v>(G) NETEJA DE PLATGES</v>
          </cell>
          <cell r="D64" t="str">
            <v>K</v>
          </cell>
          <cell r="E64" t="str">
            <v>(K) AMB REG MECÀNIC DE VORERES</v>
          </cell>
          <cell r="F64" t="str">
            <v>NETEJA</v>
          </cell>
          <cell r="G64" t="str">
            <v>NETEJA</v>
          </cell>
        </row>
        <row r="65">
          <cell r="A65" t="str">
            <v>GM</v>
          </cell>
          <cell r="B65" t="str">
            <v>G</v>
          </cell>
          <cell r="C65" t="str">
            <v>(G) NETEJA DE PLATGES</v>
          </cell>
          <cell r="D65" t="str">
            <v>M</v>
          </cell>
          <cell r="E65" t="str">
            <v>(M) AMB NETEJA MECÀNICA</v>
          </cell>
          <cell r="F65" t="str">
            <v>NETEJA</v>
          </cell>
          <cell r="G65" t="str">
            <v>NETEJA</v>
          </cell>
        </row>
        <row r="66">
          <cell r="A66" t="str">
            <v>GT</v>
          </cell>
          <cell r="B66" t="str">
            <v>G</v>
          </cell>
          <cell r="C66" t="str">
            <v>(G) NETEJA DE PLATGES</v>
          </cell>
          <cell r="D66" t="str">
            <v>T</v>
          </cell>
          <cell r="E66" t="str">
            <v>(T) AMB NETEJA MANUAL</v>
          </cell>
          <cell r="F66" t="str">
            <v>NETEJA</v>
          </cell>
          <cell r="G66" t="str">
            <v>NETEJA</v>
          </cell>
        </row>
        <row r="67">
          <cell r="A67" t="str">
            <v>HH</v>
          </cell>
          <cell r="B67" t="str">
            <v>H</v>
          </cell>
          <cell r="C67" t="str">
            <v>(H) NETEJA D'HERBES</v>
          </cell>
          <cell r="D67" t="str">
            <v>H</v>
          </cell>
          <cell r="E67" t="str">
            <v>(H) NETEJA D'HERBES</v>
          </cell>
          <cell r="F67" t="str">
            <v>NETEJA</v>
          </cell>
          <cell r="G67" t="str">
            <v>NETEJA</v>
          </cell>
        </row>
        <row r="68">
          <cell r="A68" t="str">
            <v>IA</v>
          </cell>
          <cell r="B68" t="str">
            <v>I</v>
          </cell>
          <cell r="C68" t="str">
            <v>(I) NETEJA INTENSIVA</v>
          </cell>
          <cell r="D68" t="str">
            <v>A</v>
          </cell>
          <cell r="E68" t="str">
            <v>(A) AMB ESCOMBRADA MANUAL</v>
          </cell>
          <cell r="F68" t="str">
            <v>NETEJA</v>
          </cell>
          <cell r="G68" t="str">
            <v>NETEJA</v>
          </cell>
        </row>
        <row r="69">
          <cell r="A69" t="str">
            <v>ID</v>
          </cell>
          <cell r="B69" t="str">
            <v>I</v>
          </cell>
          <cell r="C69" t="str">
            <v>(I) NETEJA INTENSIVA</v>
          </cell>
          <cell r="D69" t="str">
            <v>D</v>
          </cell>
          <cell r="E69" t="str">
            <v>(D) AMB ESCOMBRADA MIXTA DE VIALS</v>
          </cell>
          <cell r="F69" t="str">
            <v>NETEJA</v>
          </cell>
          <cell r="G69" t="str">
            <v>NETEJA</v>
          </cell>
        </row>
        <row r="70">
          <cell r="A70" t="str">
            <v>IJ</v>
          </cell>
          <cell r="B70" t="str">
            <v>I</v>
          </cell>
          <cell r="C70" t="str">
            <v>(I) NETEJA INTENSIVA</v>
          </cell>
          <cell r="D70" t="str">
            <v>J</v>
          </cell>
          <cell r="E70" t="str">
            <v>(J) AMB REG MIXT DE VIALS</v>
          </cell>
          <cell r="F70" t="str">
            <v>NETEJA</v>
          </cell>
          <cell r="G70" t="str">
            <v>NETEJA</v>
          </cell>
        </row>
        <row r="71">
          <cell r="A71" t="str">
            <v>IN</v>
          </cell>
          <cell r="B71" t="str">
            <v>I</v>
          </cell>
          <cell r="C71" t="str">
            <v>(I) NETEJA INTENSIVA</v>
          </cell>
          <cell r="D71" t="str">
            <v>N</v>
          </cell>
          <cell r="E71" t="str">
            <v>(N) AMB VAPOR D'AIGUA D'UBICACIONS</v>
          </cell>
          <cell r="F71" t="str">
            <v>NETEJA</v>
          </cell>
          <cell r="G71" t="str">
            <v>NETEJA</v>
          </cell>
        </row>
        <row r="72">
          <cell r="A72" t="str">
            <v>IQ</v>
          </cell>
          <cell r="B72" t="str">
            <v>I</v>
          </cell>
          <cell r="C72" t="str">
            <v>(I) NETEJA INTENSIVA</v>
          </cell>
          <cell r="D72" t="str">
            <v>Q</v>
          </cell>
          <cell r="E72" t="str">
            <v>(Q) AMB VAPOR D'AIGUA DE TAQUES DE VORERES</v>
          </cell>
          <cell r="F72" t="str">
            <v>NETEJA</v>
          </cell>
          <cell r="G72" t="str">
            <v>NETEJA</v>
          </cell>
        </row>
        <row r="73">
          <cell r="A73" t="str">
            <v>IZ</v>
          </cell>
          <cell r="B73" t="str">
            <v>I</v>
          </cell>
          <cell r="C73" t="str">
            <v>(I) NETEJA INTENSIVA</v>
          </cell>
          <cell r="D73" t="str">
            <v>Z</v>
          </cell>
          <cell r="E73" t="str">
            <v>(Z) AMB FREGAT MECÀNIC</v>
          </cell>
          <cell r="F73" t="str">
            <v>NETEJA</v>
          </cell>
          <cell r="G73" t="str">
            <v>NETEJA</v>
          </cell>
        </row>
        <row r="74">
          <cell r="A74" t="str">
            <v>JO</v>
          </cell>
          <cell r="B74" t="str">
            <v>J</v>
          </cell>
          <cell r="C74" t="str">
            <v>(J) RECOLLIDA DE MERCATS DE BUJOLS</v>
          </cell>
          <cell r="D74" t="str">
            <v>O</v>
          </cell>
          <cell r="E74" t="str">
            <v>(O) D'ORGÀNICA</v>
          </cell>
          <cell r="F74" t="str">
            <v>RECOLLIDA</v>
          </cell>
          <cell r="G74" t="str">
            <v>MERCATS</v>
          </cell>
        </row>
        <row r="75">
          <cell r="A75" t="str">
            <v>JP</v>
          </cell>
          <cell r="B75" t="str">
            <v>J</v>
          </cell>
          <cell r="C75" t="str">
            <v>(J) RECOLLIDA DE MERCATS DE BUJOLS</v>
          </cell>
          <cell r="D75" t="str">
            <v>P</v>
          </cell>
          <cell r="E75" t="str">
            <v>(P) PAPER-CARTRÓ</v>
          </cell>
          <cell r="F75" t="str">
            <v>RECOLLIDA</v>
          </cell>
          <cell r="G75" t="str">
            <v>MERCATS</v>
          </cell>
        </row>
        <row r="76">
          <cell r="A76" t="str">
            <v>JR</v>
          </cell>
          <cell r="B76" t="str">
            <v>J</v>
          </cell>
          <cell r="C76" t="str">
            <v>(J) RECOLLIDA DE MERCATS DE BUJOLS</v>
          </cell>
          <cell r="D76" t="str">
            <v>R</v>
          </cell>
          <cell r="E76" t="str">
            <v>(R) DE RESTA</v>
          </cell>
          <cell r="F76" t="str">
            <v>RECOLLIDA</v>
          </cell>
          <cell r="G76" t="str">
            <v>MERCATS</v>
          </cell>
        </row>
        <row r="77">
          <cell r="A77" t="str">
            <v>KO</v>
          </cell>
          <cell r="B77" t="str">
            <v>K</v>
          </cell>
          <cell r="C77" t="str">
            <v>(K) RECOLLIDA COORDINADA AMB ESCOMBRADA INTENSIVA</v>
          </cell>
          <cell r="D77" t="str">
            <v>O</v>
          </cell>
          <cell r="E77" t="str">
            <v>(O) D'ORGÀNICA</v>
          </cell>
          <cell r="F77" t="str">
            <v>RECOLLIDA</v>
          </cell>
          <cell r="G77" t="str">
            <v>DOMICILIÀRIA</v>
          </cell>
        </row>
        <row r="78">
          <cell r="A78" t="str">
            <v>KR</v>
          </cell>
          <cell r="B78" t="str">
            <v>K</v>
          </cell>
          <cell r="C78" t="str">
            <v>(K) RECOLLIDA COORDINADA AMB ESCOMBRADA INTENSIVA</v>
          </cell>
          <cell r="D78" t="str">
            <v>R</v>
          </cell>
          <cell r="E78" t="str">
            <v>(R) DE RESTA</v>
          </cell>
          <cell r="F78" t="str">
            <v>RECOLLIDA</v>
          </cell>
          <cell r="G78" t="str">
            <v>DOMICILIÀRIA</v>
          </cell>
        </row>
        <row r="79">
          <cell r="A79" t="str">
            <v>LE</v>
          </cell>
          <cell r="B79" t="str">
            <v>L</v>
          </cell>
          <cell r="C79" t="str">
            <v>(L) RECOLLIDA DOMICILIÀRIA SELECTIVA LATERAL</v>
          </cell>
          <cell r="D79" t="str">
            <v>E</v>
          </cell>
          <cell r="E79" t="str">
            <v>(E) D'ENVASOS</v>
          </cell>
          <cell r="F79" t="str">
            <v>RECOLLIDA</v>
          </cell>
          <cell r="G79" t="str">
            <v>DOMICILIÀRIA</v>
          </cell>
        </row>
        <row r="80">
          <cell r="A80" t="str">
            <v>LO</v>
          </cell>
          <cell r="B80" t="str">
            <v>L</v>
          </cell>
          <cell r="C80" t="str">
            <v>(L) RECOLLIDA DOMICILIÀRIA SELECTIVA LATERAL</v>
          </cell>
          <cell r="D80" t="str">
            <v>O</v>
          </cell>
          <cell r="E80" t="str">
            <v>(O) D'ORGÀNICA</v>
          </cell>
          <cell r="F80" t="str">
            <v>RECOLLIDA</v>
          </cell>
          <cell r="G80" t="str">
            <v>DOMICILIÀRIA</v>
          </cell>
        </row>
        <row r="81">
          <cell r="A81" t="str">
            <v>LP</v>
          </cell>
          <cell r="B81" t="str">
            <v>L</v>
          </cell>
          <cell r="C81" t="str">
            <v>(L) RECOLLIDA DOMICILIÀRIA SELECTIVA LATERAL</v>
          </cell>
          <cell r="D81" t="str">
            <v>P</v>
          </cell>
          <cell r="E81" t="str">
            <v>(P) PAPER-CARTRÓ</v>
          </cell>
          <cell r="F81" t="str">
            <v>RECOLLIDA</v>
          </cell>
          <cell r="G81" t="str">
            <v>DOMICILIÀRIA</v>
          </cell>
        </row>
        <row r="82">
          <cell r="A82" t="str">
            <v>LR</v>
          </cell>
          <cell r="B82" t="str">
            <v>L</v>
          </cell>
          <cell r="C82" t="str">
            <v>(L) RECOLLIDA DOMICILIÀRIA SELECTIVA LATERAL</v>
          </cell>
          <cell r="D82" t="str">
            <v>R</v>
          </cell>
          <cell r="E82" t="str">
            <v>(R) DE RESTA</v>
          </cell>
          <cell r="F82" t="str">
            <v>RECOLLIDA</v>
          </cell>
          <cell r="G82" t="str">
            <v>DOMICILIÀRIA</v>
          </cell>
        </row>
        <row r="83">
          <cell r="A83" t="str">
            <v>LV</v>
          </cell>
          <cell r="B83" t="str">
            <v>L</v>
          </cell>
          <cell r="C83" t="str">
            <v>(L) RECOLLIDA DOMICILIÀRIA SELECTIVA LATERAL</v>
          </cell>
          <cell r="D83" t="str">
            <v>V</v>
          </cell>
          <cell r="E83" t="str">
            <v>(V) DE VIDRE</v>
          </cell>
          <cell r="F83" t="str">
            <v>RECOLLIDA</v>
          </cell>
          <cell r="G83" t="str">
            <v>DOMICILIÀRIA</v>
          </cell>
        </row>
        <row r="84">
          <cell r="A84" t="str">
            <v>MF</v>
          </cell>
          <cell r="B84" t="str">
            <v>M</v>
          </cell>
          <cell r="C84" t="str">
            <v>(M) NETEJA DE MANTENIMENT</v>
          </cell>
          <cell r="D84" t="str">
            <v>F</v>
          </cell>
          <cell r="E84" t="str">
            <v>(F) AMB ESCOMBRADA DE MANTENIMENT</v>
          </cell>
          <cell r="F84" t="str">
            <v>NETEJA</v>
          </cell>
          <cell r="G84" t="str">
            <v>NETEJA</v>
          </cell>
        </row>
        <row r="85">
          <cell r="A85" t="str">
            <v>MT</v>
          </cell>
          <cell r="B85" t="str">
            <v>M</v>
          </cell>
          <cell r="C85" t="str">
            <v>(M) NETEJA DE MANTENIMENT</v>
          </cell>
          <cell r="D85" t="str">
            <v>T</v>
          </cell>
          <cell r="E85" t="str">
            <v>(T) AMB NETEJA MANUAL</v>
          </cell>
          <cell r="F85" t="str">
            <v>NETEJA</v>
          </cell>
          <cell r="G85" t="str">
            <v>NETEJA</v>
          </cell>
        </row>
        <row r="86">
          <cell r="A86" t="str">
            <v>MU</v>
          </cell>
          <cell r="B86" t="str">
            <v>M</v>
          </cell>
          <cell r="C86" t="str">
            <v>(M) NETEJA DE MANTENIMENT</v>
          </cell>
          <cell r="D86" t="str">
            <v>U</v>
          </cell>
          <cell r="E86" t="str">
            <v>(U) REPÀS D'UBICACIONS</v>
          </cell>
          <cell r="F86" t="str">
            <v>NETEJA</v>
          </cell>
          <cell r="G86" t="str">
            <v>NETEJA</v>
          </cell>
        </row>
        <row r="87">
          <cell r="A87" t="str">
            <v>NI</v>
          </cell>
          <cell r="B87" t="str">
            <v>N</v>
          </cell>
          <cell r="C87" t="str">
            <v>(N) RECOLLIDA PNEUMÀTICA MÒBIL</v>
          </cell>
          <cell r="D87" t="str">
            <v>I</v>
          </cell>
          <cell r="E87" t="str">
            <v>(I) INDIFERENCIADA</v>
          </cell>
          <cell r="F87" t="str">
            <v>RECOLLIDA</v>
          </cell>
          <cell r="G87" t="str">
            <v>PNEUMÀTICA MÒBIL</v>
          </cell>
        </row>
        <row r="88">
          <cell r="A88" t="str">
            <v>NO</v>
          </cell>
          <cell r="B88" t="str">
            <v>N</v>
          </cell>
          <cell r="C88" t="str">
            <v>(N) RECOLLIDA PNEUMÀTICA MÒBIL</v>
          </cell>
          <cell r="D88" t="str">
            <v>O</v>
          </cell>
          <cell r="E88" t="str">
            <v>(O) D'ORGÀNICA</v>
          </cell>
          <cell r="F88" t="str">
            <v>RECOLLIDA</v>
          </cell>
          <cell r="G88" t="str">
            <v>PNEUMÀTICA MÒBIL</v>
          </cell>
        </row>
        <row r="89">
          <cell r="A89" t="str">
            <v>NR</v>
          </cell>
          <cell r="B89" t="str">
            <v>N</v>
          </cell>
          <cell r="C89" t="str">
            <v>(N) RECOLLIDA PNEUMÀTICA MÒBIL</v>
          </cell>
          <cell r="D89" t="str">
            <v>R</v>
          </cell>
          <cell r="E89" t="str">
            <v>(R) DE RESTA</v>
          </cell>
          <cell r="F89" t="str">
            <v>RECOLLIDA</v>
          </cell>
          <cell r="G89" t="str">
            <v>PNEUMÀTICA MÒBIL</v>
          </cell>
        </row>
        <row r="90">
          <cell r="A90" t="str">
            <v>OO</v>
          </cell>
          <cell r="B90" t="str">
            <v>O</v>
          </cell>
          <cell r="C90" t="str">
            <v>(O) RECOLLIDA DOMICILIÀRIA SELECTIVA DE BUJOLS</v>
          </cell>
          <cell r="D90" t="str">
            <v>O</v>
          </cell>
          <cell r="E90" t="str">
            <v>(O) D'ORGÀNICA</v>
          </cell>
          <cell r="F90" t="str">
            <v>RECOLLIDA</v>
          </cell>
          <cell r="G90" t="str">
            <v>DOMICILIÀRIA</v>
          </cell>
        </row>
        <row r="91">
          <cell r="A91" t="str">
            <v>OR</v>
          </cell>
          <cell r="B91" t="str">
            <v>O</v>
          </cell>
          <cell r="C91" t="str">
            <v>(O) RECOLLIDA DOMICILIÀRIA SELECTIVA DE BUJOLS</v>
          </cell>
          <cell r="D91" t="str">
            <v>R</v>
          </cell>
          <cell r="E91" t="str">
            <v>(R) DE RESTA</v>
          </cell>
          <cell r="F91" t="str">
            <v>RECOLLIDA</v>
          </cell>
          <cell r="G91" t="str">
            <v>DOMICILIÀRIA</v>
          </cell>
        </row>
        <row r="92">
          <cell r="A92" t="str">
            <v>PO</v>
          </cell>
          <cell r="B92" t="str">
            <v>P</v>
          </cell>
          <cell r="C92" t="str">
            <v>(P) RECOLLIDA DOMICILIÀRIA SELECTIVA POSTERIOR</v>
          </cell>
          <cell r="D92" t="str">
            <v>O</v>
          </cell>
          <cell r="E92" t="str">
            <v>(O) D'ORGÀNICA</v>
          </cell>
          <cell r="F92" t="str">
            <v>RECOLLIDA</v>
          </cell>
          <cell r="G92" t="str">
            <v>DOMICILIÀRIA</v>
          </cell>
        </row>
        <row r="93">
          <cell r="A93" t="str">
            <v>PR</v>
          </cell>
          <cell r="B93" t="str">
            <v>P</v>
          </cell>
          <cell r="C93" t="str">
            <v>(P) RECOLLIDA DOMICILIÀRIA SELECTIVA POSTERIOR</v>
          </cell>
          <cell r="D93" t="str">
            <v>R</v>
          </cell>
          <cell r="E93" t="str">
            <v>(R) DE RESTA</v>
          </cell>
          <cell r="F93" t="str">
            <v>RECOLLIDA</v>
          </cell>
          <cell r="G93" t="str">
            <v>DOMICILIÀRIA</v>
          </cell>
        </row>
        <row r="94">
          <cell r="A94" t="str">
            <v>QI</v>
          </cell>
          <cell r="B94" t="str">
            <v>Q</v>
          </cell>
          <cell r="C94" t="str">
            <v>(Q) RECOLLIDA DE MERCATS DE COMPACTADORS</v>
          </cell>
          <cell r="D94" t="str">
            <v>I</v>
          </cell>
          <cell r="E94" t="str">
            <v>(I) INDIFERENCIADA</v>
          </cell>
          <cell r="F94" t="str">
            <v>RECOLLIDA</v>
          </cell>
          <cell r="G94" t="str">
            <v>MERCATS</v>
          </cell>
        </row>
        <row r="95">
          <cell r="A95" t="str">
            <v>QO</v>
          </cell>
          <cell r="B95" t="str">
            <v>Q</v>
          </cell>
          <cell r="C95" t="str">
            <v>(Q) RECOLLIDA DE MERCATS DE COMPACTADORS</v>
          </cell>
          <cell r="D95" t="str">
            <v>O</v>
          </cell>
          <cell r="E95" t="str">
            <v>(O) D'ORGÀNICA</v>
          </cell>
          <cell r="F95" t="str">
            <v>RECOLLIDA</v>
          </cell>
          <cell r="G95" t="str">
            <v>MERCATS</v>
          </cell>
        </row>
        <row r="96">
          <cell r="A96" t="str">
            <v>QP</v>
          </cell>
          <cell r="B96" t="str">
            <v>Q</v>
          </cell>
          <cell r="C96" t="str">
            <v>(Q) RECOLLIDA DE MERCATS DE COMPACTADORS</v>
          </cell>
          <cell r="D96" t="str">
            <v>P</v>
          </cell>
          <cell r="E96" t="str">
            <v>(P) PAPER-CARTRÓ</v>
          </cell>
          <cell r="F96" t="str">
            <v>RECOLLIDA</v>
          </cell>
          <cell r="G96" t="str">
            <v>MERCATS</v>
          </cell>
        </row>
        <row r="97">
          <cell r="A97" t="str">
            <v>QR</v>
          </cell>
          <cell r="B97" t="str">
            <v>Q</v>
          </cell>
          <cell r="C97" t="str">
            <v>(Q) RECOLLIDA DE MERCATS DE COMPACTADORS</v>
          </cell>
          <cell r="D97" t="str">
            <v>R</v>
          </cell>
          <cell r="E97" t="str">
            <v>(R) DE RESTA</v>
          </cell>
          <cell r="F97" t="str">
            <v>RECOLLIDA</v>
          </cell>
          <cell r="G97" t="str">
            <v>MERCATS</v>
          </cell>
        </row>
        <row r="98">
          <cell r="A98" t="str">
            <v>R0</v>
          </cell>
          <cell r="B98" t="str">
            <v>R</v>
          </cell>
          <cell r="C98" t="str">
            <v>(R) ACTUACIONS SOBRE PAPERERES</v>
          </cell>
          <cell r="D98" t="str">
            <v>0</v>
          </cell>
          <cell r="E98" t="str">
            <v>(0) BUIDAT DE PAPERERES</v>
          </cell>
          <cell r="F98" t="str">
            <v>NETEJA</v>
          </cell>
          <cell r="G98" t="str">
            <v>NETEJA</v>
          </cell>
        </row>
        <row r="99">
          <cell r="A99" t="str">
            <v>R9</v>
          </cell>
          <cell r="B99" t="str">
            <v>R</v>
          </cell>
          <cell r="C99" t="str">
            <v>(R) ACTUACIONS SOBRE PAPERERES</v>
          </cell>
          <cell r="D99" t="str">
            <v>9</v>
          </cell>
          <cell r="E99" t="str">
            <v>(9) NETEJA, PINTAT I MANTENIMENT DE PAPERERES</v>
          </cell>
          <cell r="F99" t="str">
            <v>NETEJA</v>
          </cell>
          <cell r="G99" t="str">
            <v>NO TE</v>
          </cell>
        </row>
        <row r="100">
          <cell r="A100" t="str">
            <v>SS</v>
          </cell>
          <cell r="B100" t="str">
            <v>S</v>
          </cell>
          <cell r="C100" t="str">
            <v>(S) NETEJA DE SOLARS</v>
          </cell>
          <cell r="D100" t="str">
            <v>S</v>
          </cell>
          <cell r="E100" t="str">
            <v>(S) AMB PALA</v>
          </cell>
          <cell r="F100" t="str">
            <v>NETEJA</v>
          </cell>
          <cell r="G100" t="str">
            <v>NETEJA</v>
          </cell>
        </row>
        <row r="101">
          <cell r="A101" t="str">
            <v>T?</v>
          </cell>
          <cell r="B101" t="str">
            <v>T</v>
          </cell>
          <cell r="C101" t="str">
            <v>(T) NETEJA TEMPORAL</v>
          </cell>
          <cell r="D101" t="str">
            <v>?</v>
          </cell>
          <cell r="E101" t="str">
            <v>(?) Per EXEMPLE Ventades,</v>
          </cell>
          <cell r="F101" t="str">
            <v>NETEJA</v>
          </cell>
          <cell r="G101" t="str">
            <v>NETEJA</v>
          </cell>
        </row>
        <row r="102">
          <cell r="A102" t="str">
            <v>U7</v>
          </cell>
          <cell r="B102" t="str">
            <v>U</v>
          </cell>
          <cell r="C102" t="str">
            <v>(U) ACTUACIONS URGENTS</v>
          </cell>
          <cell r="D102" t="str">
            <v>7</v>
          </cell>
          <cell r="E102" t="str">
            <v>(7) AMB EQUIP POLIVALENT</v>
          </cell>
          <cell r="F102" t="str">
            <v>NETEJA</v>
          </cell>
          <cell r="G102" t="str">
            <v>NETEJA</v>
          </cell>
        </row>
        <row r="103">
          <cell r="A103" t="str">
            <v>U8</v>
          </cell>
          <cell r="B103" t="str">
            <v>U</v>
          </cell>
          <cell r="C103" t="str">
            <v>(U) ACTUACIONS URGENTS</v>
          </cell>
          <cell r="D103" t="str">
            <v>8</v>
          </cell>
          <cell r="E103" t="str">
            <v>(8) AMB EQUIP D'ACTUACIÓ IMMEDIATA / AMPLIROLL</v>
          </cell>
          <cell r="F103" t="str">
            <v>NETEJA</v>
          </cell>
          <cell r="G103" t="str">
            <v>NETEJA</v>
          </cell>
        </row>
        <row r="104">
          <cell r="A104" t="str">
            <v>V1</v>
          </cell>
          <cell r="B104" t="str">
            <v>V</v>
          </cell>
          <cell r="C104" t="str">
            <v>(V) RECOLLIDA DE VOLUMINOSOS</v>
          </cell>
          <cell r="D104" t="str">
            <v>1</v>
          </cell>
          <cell r="E104" t="str">
            <v>(1) A DEMANDA</v>
          </cell>
          <cell r="F104" t="str">
            <v>RECOLLIDA</v>
          </cell>
          <cell r="G104" t="str">
            <v>VOLUMINOSOS A DEM.</v>
          </cell>
        </row>
        <row r="105">
          <cell r="A105" t="str">
            <v>V2</v>
          </cell>
          <cell r="B105" t="str">
            <v>V</v>
          </cell>
          <cell r="C105" t="str">
            <v>(V) RECOLLIDA DE VOLUMINOSOS</v>
          </cell>
          <cell r="D105" t="str">
            <v>2</v>
          </cell>
          <cell r="E105" t="str">
            <v>(2) ABANDONATS</v>
          </cell>
          <cell r="F105" t="str">
            <v>RECOLLIDA</v>
          </cell>
          <cell r="G105" t="str">
            <v>VOLUMINOSOS ABAND</v>
          </cell>
        </row>
        <row r="106">
          <cell r="A106" t="str">
            <v>V3</v>
          </cell>
          <cell r="B106" t="str">
            <v>V</v>
          </cell>
          <cell r="C106" t="str">
            <v>(V) RECOLLIDA DE VOLUMINOSOS</v>
          </cell>
          <cell r="D106" t="str">
            <v>3</v>
          </cell>
          <cell r="E106" t="str">
            <v>(3) DIA FIX</v>
          </cell>
          <cell r="F106" t="str">
            <v>RECOLLIDA</v>
          </cell>
          <cell r="G106" t="str">
            <v>VOLUMINOSOS DIA FIX</v>
          </cell>
        </row>
        <row r="107">
          <cell r="A107" t="str">
            <v>V7</v>
          </cell>
          <cell r="B107" t="str">
            <v>V</v>
          </cell>
          <cell r="C107" t="str">
            <v>(V) RECOLLIDA DE VOLUMINOSOS</v>
          </cell>
          <cell r="D107" t="str">
            <v>7</v>
          </cell>
          <cell r="E107" t="str">
            <v>(7) VOLUMINOSOS TRAPEZOIDALS DIA FIX</v>
          </cell>
          <cell r="F107" t="str">
            <v>RECOLLIDA</v>
          </cell>
          <cell r="G107" t="str">
            <v>VOLUMINOSOS TRAP.</v>
          </cell>
        </row>
        <row r="108">
          <cell r="A108" t="str">
            <v>WA</v>
          </cell>
          <cell r="B108" t="str">
            <v>W</v>
          </cell>
          <cell r="C108" t="str">
            <v>(W) NETEJA DE PARCS</v>
          </cell>
          <cell r="D108" t="str">
            <v>A</v>
          </cell>
          <cell r="E108" t="str">
            <v>(A) AMB ESCOMBRADA MANUAL</v>
          </cell>
          <cell r="F108" t="str">
            <v>NETEJA</v>
          </cell>
          <cell r="G108" t="str">
            <v>NETEJA</v>
          </cell>
        </row>
        <row r="109">
          <cell r="A109" t="str">
            <v>XX</v>
          </cell>
          <cell r="B109" t="str">
            <v>X</v>
          </cell>
          <cell r="C109" t="str">
            <v>(X) NETEJA DE XERINGUES</v>
          </cell>
          <cell r="D109" t="str">
            <v>X</v>
          </cell>
          <cell r="E109" t="str">
            <v>(X) NETEJA DE XERINGUES</v>
          </cell>
          <cell r="F109" t="str">
            <v>NETEJA</v>
          </cell>
          <cell r="G109" t="str">
            <v>NETEJA</v>
          </cell>
        </row>
        <row r="110">
          <cell r="A110" t="str">
            <v>YW</v>
          </cell>
          <cell r="B110" t="str">
            <v>Y</v>
          </cell>
          <cell r="C110" t="str">
            <v>(Y) MANTENIMENT DE CONTENIDORS</v>
          </cell>
          <cell r="D110" t="str">
            <v>W</v>
          </cell>
          <cell r="E110" t="str">
            <v>(W) ACTUACIONS GENÈRIQUES</v>
          </cell>
          <cell r="F110" t="str">
            <v>RECOLLIDA</v>
          </cell>
          <cell r="G110" t="str">
            <v>NO TE</v>
          </cell>
        </row>
        <row r="111">
          <cell r="A111" t="str">
            <v>ZW</v>
          </cell>
          <cell r="B111" t="str">
            <v>Z</v>
          </cell>
          <cell r="C111" t="str">
            <v>(Z) PINTAT D'UBICACIONS</v>
          </cell>
          <cell r="D111" t="str">
            <v>W</v>
          </cell>
          <cell r="E111" t="str">
            <v>(W) ACTUACIONS GENÈRIQUES</v>
          </cell>
          <cell r="F111" t="str">
            <v>RECOLLIDA</v>
          </cell>
          <cell r="G111" t="str">
            <v>NO TE</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rs"/>
      <sheetName val="dades inicials"/>
      <sheetName val="DIM_recollida_RSU"/>
      <sheetName val="DIM_recollida_FORM"/>
      <sheetName val="DIM_recollida_P-C"/>
      <sheetName val="DIM_recollida_ENVASOS"/>
      <sheetName val="DIM_recollida_Vidre"/>
      <sheetName val="DIM Rentat"/>
      <sheetName val="PROGRAMACIÓ"/>
      <sheetName val="PROGRAMACIÓ_rev"/>
    </sheetNames>
    <sheetDataSet>
      <sheetData sheetId="0">
        <row r="1">
          <cell r="A1">
            <v>6736</v>
          </cell>
        </row>
      </sheetData>
      <sheetData sheetId="1"/>
      <sheetData sheetId="2"/>
      <sheetData sheetId="3"/>
      <sheetData sheetId="4"/>
      <sheetData sheetId="5"/>
      <sheetData sheetId="6">
        <row r="7">
          <cell r="D7">
            <v>77</v>
          </cell>
        </row>
      </sheetData>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f"/>
      <sheetName val="pre_r5"/>
      <sheetName val="variables"/>
      <sheetName val="pressupost"/>
      <sheetName val="comptes"/>
      <sheetName val="jornals_pe"/>
      <sheetName val="jornals_mt"/>
      <sheetName val="inv"/>
      <sheetName val="pe"/>
      <sheetName val="mt"/>
      <sheetName val="hv"/>
      <sheetName val="ee"/>
      <sheetName val="plec"/>
      <sheetName val="cpr"/>
    </sheetNames>
    <sheetDataSet>
      <sheetData sheetId="0">
        <row r="3">
          <cell r="A3" t="str">
            <v>IFCA</v>
          </cell>
          <cell r="B3" t="str">
            <v>Centre Auxiliar</v>
          </cell>
          <cell r="C3">
            <v>1800</v>
          </cell>
          <cell r="D3">
            <v>360.3</v>
          </cell>
          <cell r="E3">
            <v>500</v>
          </cell>
          <cell r="F3">
            <v>20</v>
          </cell>
          <cell r="G3">
            <v>18000</v>
          </cell>
          <cell r="H3">
            <v>10</v>
          </cell>
          <cell r="I3">
            <v>3.74</v>
          </cell>
        </row>
        <row r="4">
          <cell r="A4" t="str">
            <v>IFPC1</v>
          </cell>
          <cell r="B4" t="str">
            <v>Parc Central</v>
          </cell>
          <cell r="C4">
            <v>0</v>
          </cell>
          <cell r="D4">
            <v>0</v>
          </cell>
          <cell r="E4">
            <v>1500</v>
          </cell>
          <cell r="F4">
            <v>23</v>
          </cell>
          <cell r="G4">
            <v>0</v>
          </cell>
          <cell r="H4">
            <v>10</v>
          </cell>
          <cell r="I4">
            <v>3.74</v>
          </cell>
        </row>
      </sheetData>
      <sheetData sheetId="1">
        <row r="1">
          <cell r="B1" t="str">
            <v>A01</v>
          </cell>
          <cell r="C1" t="str">
            <v>Recollida i transport fracció rebuig</v>
          </cell>
          <cell r="D1">
            <v>488290.34</v>
          </cell>
        </row>
        <row r="2">
          <cell r="B2" t="str">
            <v>A02</v>
          </cell>
          <cell r="C2" t="str">
            <v>Recollida i transport fracció orgànica</v>
          </cell>
          <cell r="D2">
            <v>252436.78</v>
          </cell>
        </row>
        <row r="3">
          <cell r="B3" t="str">
            <v>A03</v>
          </cell>
          <cell r="C3" t="str">
            <v>Recollida i transport fracció vidre</v>
          </cell>
          <cell r="D3">
            <v>44680.57</v>
          </cell>
        </row>
        <row r="4">
          <cell r="B4" t="str">
            <v>A04</v>
          </cell>
          <cell r="C4" t="str">
            <v>Recollida i transport fracció paper i cartró</v>
          </cell>
          <cell r="D4">
            <v>95269.67</v>
          </cell>
        </row>
        <row r="5">
          <cell r="B5" t="str">
            <v>A05</v>
          </cell>
          <cell r="C5" t="str">
            <v>Recollida i transport fracció envasos</v>
          </cell>
          <cell r="D5">
            <v>88334.67</v>
          </cell>
        </row>
        <row r="6">
          <cell r="B6" t="str">
            <v>A06</v>
          </cell>
          <cell r="C6" t="str">
            <v>Neteja i manteniment dels contenidors/ubicacions</v>
          </cell>
          <cell r="D6">
            <v>98815.8</v>
          </cell>
        </row>
        <row r="7">
          <cell r="B7" t="str">
            <v>A07</v>
          </cell>
          <cell r="C7" t="str">
            <v>Servei de recollida de paper interior</v>
          </cell>
          <cell r="D7">
            <v>12642.24</v>
          </cell>
        </row>
        <row r="8">
          <cell r="B8" t="str">
            <v>A08</v>
          </cell>
          <cell r="C8" t="str">
            <v>Servei de recollida de piles</v>
          </cell>
          <cell r="D8">
            <v>561.35</v>
          </cell>
        </row>
        <row r="9">
          <cell r="B9" t="str">
            <v>A09</v>
          </cell>
          <cell r="C9" t="str">
            <v>Servei de recollida de voluminosos</v>
          </cell>
          <cell r="D9">
            <v>185916.82</v>
          </cell>
        </row>
        <row r="10">
          <cell r="B10" t="str">
            <v>A10</v>
          </cell>
          <cell r="C10" t="str">
            <v>Servei de recollida de poda i restes jardineria</v>
          </cell>
          <cell r="D10">
            <v>15842.58</v>
          </cell>
        </row>
        <row r="11">
          <cell r="B11" t="str">
            <v>A11</v>
          </cell>
          <cell r="C11" t="str">
            <v>Servei de recollida de residus comercials</v>
          </cell>
          <cell r="D11">
            <v>196963.83</v>
          </cell>
        </row>
        <row r="12">
          <cell r="B12" t="str">
            <v>A99</v>
          </cell>
          <cell r="C12" t="str">
            <v>Serveis comuns recollida residus</v>
          </cell>
          <cell r="D12">
            <v>546850.39</v>
          </cell>
        </row>
        <row r="13">
          <cell r="B13" t="str">
            <v>B01</v>
          </cell>
          <cell r="C13" t="str">
            <v>Escombrada manual amb carretó</v>
          </cell>
          <cell r="D13">
            <v>838854.6</v>
          </cell>
        </row>
        <row r="14">
          <cell r="B14" t="str">
            <v>B02</v>
          </cell>
          <cell r="C14" t="str">
            <v>Escombrada manual mecànica</v>
          </cell>
          <cell r="D14">
            <v>233188.32</v>
          </cell>
        </row>
        <row r="15">
          <cell r="B15" t="str">
            <v>B03</v>
          </cell>
          <cell r="C15" t="str">
            <v>Escombrada mixta</v>
          </cell>
          <cell r="D15">
            <v>382226.6</v>
          </cell>
        </row>
        <row r="16">
          <cell r="B16" t="str">
            <v>B04</v>
          </cell>
          <cell r="C16" t="str">
            <v>Escombrada mecànica de zones peatonal i voreres</v>
          </cell>
          <cell r="D16">
            <v>111288.88</v>
          </cell>
        </row>
        <row r="17">
          <cell r="B17" t="str">
            <v>B05</v>
          </cell>
          <cell r="C17" t="str">
            <v>Baldeig mixta</v>
          </cell>
          <cell r="D17">
            <v>91795.199999999997</v>
          </cell>
        </row>
        <row r="18">
          <cell r="B18" t="str">
            <v>B06</v>
          </cell>
          <cell r="C18" t="str">
            <v>Baldeig mecànic</v>
          </cell>
          <cell r="D18">
            <v>54558.02</v>
          </cell>
        </row>
        <row r="19">
          <cell r="B19" t="str">
            <v>B07</v>
          </cell>
          <cell r="C19" t="str">
            <v>Neteja amb aigua calenta a alta pressió</v>
          </cell>
          <cell r="D19">
            <v>45065.34</v>
          </cell>
        </row>
        <row r="20">
          <cell r="B20" t="str">
            <v>B08</v>
          </cell>
          <cell r="C20" t="str">
            <v>Servei en diumenges i festius</v>
          </cell>
          <cell r="D20">
            <v>41841.54</v>
          </cell>
        </row>
        <row r="21">
          <cell r="B21" t="str">
            <v>B09</v>
          </cell>
          <cell r="C21" t="str">
            <v>Servei d'intervenció ràpida i emergències</v>
          </cell>
          <cell r="D21">
            <v>117464.86</v>
          </cell>
        </row>
        <row r="22">
          <cell r="B22" t="str">
            <v>B99</v>
          </cell>
          <cell r="C22" t="str">
            <v>Serveis comuns neteja viària</v>
          </cell>
          <cell r="D22">
            <v>172299.53</v>
          </cell>
        </row>
        <row r="23">
          <cell r="B23" t="str">
            <v>C01</v>
          </cell>
          <cell r="C23" t="str">
            <v>Inspecció i vigilància</v>
          </cell>
          <cell r="D23">
            <v>150679.69</v>
          </cell>
        </row>
      </sheetData>
      <sheetData sheetId="2"/>
      <sheetData sheetId="3"/>
      <sheetData sheetId="4"/>
      <sheetData sheetId="5">
        <row r="2">
          <cell r="B2" t="str">
            <v>IFCA</v>
          </cell>
        </row>
      </sheetData>
      <sheetData sheetId="6">
        <row r="1">
          <cell r="B1" t="str">
            <v>A01</v>
          </cell>
        </row>
      </sheetData>
      <sheetData sheetId="7">
        <row r="2">
          <cell r="B2" t="str">
            <v>IFCA</v>
          </cell>
        </row>
      </sheetData>
      <sheetData sheetId="8">
        <row r="3">
          <cell r="A3" t="str">
            <v>MT171</v>
          </cell>
        </row>
      </sheetData>
      <sheetData sheetId="9">
        <row r="3">
          <cell r="A3" t="str">
            <v>MT171</v>
          </cell>
        </row>
      </sheetData>
      <sheetData sheetId="10"/>
      <sheetData sheetId="11"/>
      <sheetData sheetId="12"/>
      <sheetData sheetId="13">
        <row r="3">
          <cell r="A3" t="str">
            <v>MT171</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ipos"/>
      <sheetName val="Distrib. Dias"/>
      <sheetName val="ResUnit"/>
      <sheetName val="Unit.Personal"/>
      <sheetName val="Listado de Servicios"/>
      <sheetName val="PERSONAL"/>
      <sheetName val="BD"/>
      <sheetName val="MAQUINARIA"/>
      <sheetName val="TABLA RESUMEN"/>
      <sheetName val="TD Personal"/>
      <sheetName val="TD Mat"/>
      <sheetName val="RH Y RM"/>
      <sheetName val="Datos_BP"/>
      <sheetName val="10 años"/>
      <sheetName val="Modelo"/>
      <sheetName val="presenta"/>
      <sheetName val="Cabeceras"/>
      <sheetName val="Rellena Tablaservicios"/>
      <sheetName val="Módulo1"/>
      <sheetName val="Tabla 0 PU Personal"/>
      <sheetName val="Residuos 2014-15-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W1">
            <v>166.386</v>
          </cell>
        </row>
        <row r="4">
          <cell r="S4">
            <v>0.08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J."/>
      <sheetName val="DAT.-MAQ."/>
      <sheetName val="VESTUARIO"/>
      <sheetName val="Precios Unitarios"/>
      <sheetName val="A.P."/>
      <sheetName val="C.C."/>
      <sheetName val="C.M."/>
      <sheetName val="J.T."/>
      <sheetName val="IND."/>
      <sheetName val="I.G."/>
      <sheetName val="P.T."/>
      <sheetName val="P.I."/>
      <sheetName val="U.P."/>
      <sheetName val="maq"/>
      <sheetName val="U.V."/>
      <sheetName val="I.A.S."/>
      <sheetName val="CAL"/>
    </sheetNames>
    <sheetDataSet>
      <sheetData sheetId="0" refreshError="1">
        <row r="13">
          <cell r="D13">
            <v>209.61511642548706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res ef servei Ampans"/>
      <sheetName val="Súria+St Joan i  SFB subrogació"/>
      <sheetName val="Hores ef 5 fraccions RECAIU 3"/>
      <sheetName val="Lot 1 NORD Calendari"/>
      <sheetName val="PREUS UNITARIS LOT 1"/>
      <sheetName val="LOT 1 primer any"/>
      <sheetName val="LOT 1"/>
      <sheetName val="CONTRACTE LOT 1"/>
      <sheetName val="amortització i finançament L1"/>
      <sheetName val="PREUS UNITARIS LOT 2"/>
      <sheetName val="LOT 2 primer any"/>
      <sheetName val="LOT 2"/>
      <sheetName val="Ampliació Sant Vicenç"/>
      <sheetName val="CONTRACTE LOT 2"/>
      <sheetName val="amortització i finançament L2"/>
    </sheetNames>
    <sheetDataSet>
      <sheetData sheetId="0" refreshError="1"/>
      <sheetData sheetId="1" refreshError="1"/>
      <sheetData sheetId="2" refreshError="1"/>
      <sheetData sheetId="3" refreshError="1"/>
      <sheetData sheetId="4">
        <row r="7">
          <cell r="A7" t="str">
            <v>codi</v>
          </cell>
        </row>
      </sheetData>
      <sheetData sheetId="5">
        <row r="3">
          <cell r="J3">
            <v>0</v>
          </cell>
        </row>
      </sheetData>
      <sheetData sheetId="6">
        <row r="3">
          <cell r="J3">
            <v>0</v>
          </cell>
        </row>
      </sheetData>
      <sheetData sheetId="7" refreshError="1"/>
      <sheetData sheetId="8">
        <row r="5">
          <cell r="D5">
            <v>0</v>
          </cell>
        </row>
      </sheetData>
      <sheetData sheetId="9">
        <row r="7">
          <cell r="A7" t="str">
            <v>codi</v>
          </cell>
          <cell r="B7">
            <v>1</v>
          </cell>
          <cell r="C7">
            <v>0</v>
          </cell>
          <cell r="E7" t="str">
            <v>VEHICLES AMB DRET D'ÚS EXCLUSIU</v>
          </cell>
          <cell r="H7" t="str">
            <v>€/unitat</v>
          </cell>
        </row>
        <row r="8">
          <cell r="A8">
            <v>1</v>
          </cell>
          <cell r="B8">
            <v>1</v>
          </cell>
          <cell r="C8">
            <v>0</v>
          </cell>
          <cell r="D8">
            <v>1</v>
          </cell>
          <cell r="E8" t="str">
            <v>Càrrega POSTERIOR gran</v>
          </cell>
        </row>
        <row r="9">
          <cell r="A9">
            <v>2</v>
          </cell>
          <cell r="B9">
            <v>1</v>
          </cell>
          <cell r="C9">
            <v>0</v>
          </cell>
          <cell r="D9">
            <v>2</v>
          </cell>
          <cell r="E9" t="str">
            <v>Càrrega POSTERIOR petit</v>
          </cell>
        </row>
        <row r="10">
          <cell r="A10">
            <v>3</v>
          </cell>
          <cell r="B10">
            <v>1</v>
          </cell>
          <cell r="C10">
            <v>0</v>
          </cell>
          <cell r="D10">
            <v>3</v>
          </cell>
          <cell r="E10" t="str">
            <v>Valor residual vehicles actuals LOT 2</v>
          </cell>
        </row>
        <row r="11">
          <cell r="A11">
            <v>4</v>
          </cell>
          <cell r="B11">
            <v>1</v>
          </cell>
          <cell r="C11">
            <v>0</v>
          </cell>
          <cell r="D11">
            <v>4</v>
          </cell>
          <cell r="E11" t="str">
            <v>Vehicle multifunció amb hidronetejador</v>
          </cell>
        </row>
        <row r="13">
          <cell r="B13">
            <v>1</v>
          </cell>
          <cell r="C13">
            <v>1</v>
          </cell>
          <cell r="E13" t="str">
            <v>VEHICLES DE LLOGUER</v>
          </cell>
          <cell r="H13" t="str">
            <v>€/dia</v>
          </cell>
        </row>
        <row r="14">
          <cell r="A14">
            <v>5</v>
          </cell>
          <cell r="B14">
            <v>1</v>
          </cell>
          <cell r="C14">
            <v>1</v>
          </cell>
          <cell r="D14">
            <v>1</v>
          </cell>
          <cell r="E14" t="str">
            <v>Vehicle tipus ampliroll amb grua</v>
          </cell>
        </row>
        <row r="15">
          <cell r="A15">
            <v>6</v>
          </cell>
          <cell r="B15">
            <v>1</v>
          </cell>
          <cell r="C15">
            <v>1</v>
          </cell>
          <cell r="D15">
            <v>2</v>
          </cell>
          <cell r="E15" t="str">
            <v>Vehicle rentacontenidors</v>
          </cell>
        </row>
        <row r="17">
          <cell r="B17">
            <v>0</v>
          </cell>
          <cell r="C17">
            <v>0</v>
          </cell>
          <cell r="E17" t="str">
            <v>VEHICLES DE LLOGUER DE RECOLLIDA DE PRIMER ANY</v>
          </cell>
          <cell r="H17" t="str">
            <v>€/any</v>
          </cell>
        </row>
        <row r="18">
          <cell r="A18">
            <v>110</v>
          </cell>
          <cell r="B18">
            <v>0</v>
          </cell>
          <cell r="C18">
            <v>0</v>
          </cell>
          <cell r="D18">
            <v>1</v>
          </cell>
          <cell r="E18" t="str">
            <v>Càrrega POSTERIOR gran</v>
          </cell>
        </row>
        <row r="19">
          <cell r="A19">
            <v>111</v>
          </cell>
          <cell r="B19">
            <v>0</v>
          </cell>
          <cell r="C19">
            <v>0</v>
          </cell>
          <cell r="D19">
            <v>2</v>
          </cell>
          <cell r="E19" t="str">
            <v>Càrrega POSTERIOR petit</v>
          </cell>
        </row>
        <row r="20">
          <cell r="A20">
            <v>112</v>
          </cell>
          <cell r="B20">
            <v>0</v>
          </cell>
          <cell r="C20">
            <v>0</v>
          </cell>
          <cell r="D20">
            <v>3</v>
          </cell>
          <cell r="E20" t="str">
            <v>Vehicle multifunció amb hidronetejador</v>
          </cell>
        </row>
        <row r="22">
          <cell r="B22">
            <v>1</v>
          </cell>
          <cell r="C22">
            <v>2</v>
          </cell>
          <cell r="E22" t="str">
            <v>PERSONAL</v>
          </cell>
        </row>
        <row r="23">
          <cell r="E23" t="str">
            <v>Lloc de treball</v>
          </cell>
          <cell r="F23" t="str">
            <v>Torn</v>
          </cell>
          <cell r="G23" t="str">
            <v>Sistema</v>
          </cell>
          <cell r="H23" t="str">
            <v>€/hora</v>
          </cell>
        </row>
        <row r="24">
          <cell r="A24">
            <v>7</v>
          </cell>
          <cell r="B24">
            <v>1</v>
          </cell>
          <cell r="C24">
            <v>2</v>
          </cell>
          <cell r="D24">
            <v>1</v>
          </cell>
          <cell r="E24" t="str">
            <v>Conductor dia</v>
          </cell>
          <cell r="F24" t="str">
            <v>Laborable</v>
          </cell>
          <cell r="G24" t="str">
            <v>Posterior/superior</v>
          </cell>
        </row>
        <row r="25">
          <cell r="A25">
            <v>8</v>
          </cell>
          <cell r="B25">
            <v>1</v>
          </cell>
          <cell r="C25">
            <v>2</v>
          </cell>
          <cell r="D25">
            <v>2</v>
          </cell>
          <cell r="E25" t="str">
            <v>Peó dia</v>
          </cell>
          <cell r="F25" t="str">
            <v>Laborable</v>
          </cell>
          <cell r="G25" t="str">
            <v>Posterior</v>
          </cell>
        </row>
        <row r="26">
          <cell r="A26">
            <v>9</v>
          </cell>
          <cell r="B26">
            <v>1</v>
          </cell>
          <cell r="C26">
            <v>2</v>
          </cell>
          <cell r="D26">
            <v>3</v>
          </cell>
          <cell r="E26" t="str">
            <v>Conductor dia</v>
          </cell>
          <cell r="F26" t="str">
            <v>Festiu</v>
          </cell>
          <cell r="G26" t="str">
            <v>Posterior</v>
          </cell>
        </row>
        <row r="27">
          <cell r="A27">
            <v>10</v>
          </cell>
          <cell r="B27">
            <v>1</v>
          </cell>
          <cell r="C27">
            <v>2</v>
          </cell>
          <cell r="D27">
            <v>4</v>
          </cell>
          <cell r="E27" t="str">
            <v>Peó dia</v>
          </cell>
          <cell r="F27" t="str">
            <v>Festiu</v>
          </cell>
          <cell r="G27" t="str">
            <v>Posterior</v>
          </cell>
        </row>
        <row r="28">
          <cell r="A28">
            <v>11</v>
          </cell>
          <cell r="B28">
            <v>1</v>
          </cell>
          <cell r="C28">
            <v>2</v>
          </cell>
          <cell r="D28">
            <v>5</v>
          </cell>
          <cell r="E28" t="str">
            <v>Conductor nit</v>
          </cell>
          <cell r="F28" t="str">
            <v>Laborable</v>
          </cell>
          <cell r="G28" t="str">
            <v>Posterior</v>
          </cell>
        </row>
        <row r="29">
          <cell r="A29">
            <v>12</v>
          </cell>
          <cell r="B29">
            <v>1</v>
          </cell>
          <cell r="C29">
            <v>2</v>
          </cell>
          <cell r="D29">
            <v>6</v>
          </cell>
          <cell r="E29" t="str">
            <v>Peó nit</v>
          </cell>
          <cell r="F29" t="str">
            <v>Laborable</v>
          </cell>
          <cell r="G29" t="str">
            <v>Posterior</v>
          </cell>
        </row>
        <row r="30">
          <cell r="A30">
            <v>13</v>
          </cell>
          <cell r="B30">
            <v>1</v>
          </cell>
          <cell r="C30">
            <v>2</v>
          </cell>
          <cell r="D30">
            <v>7</v>
          </cell>
          <cell r="E30" t="str">
            <v>Conductor nit</v>
          </cell>
          <cell r="F30" t="str">
            <v>Festiu</v>
          </cell>
          <cell r="G30" t="str">
            <v>Posterior</v>
          </cell>
        </row>
        <row r="31">
          <cell r="A31">
            <v>14</v>
          </cell>
          <cell r="B31">
            <v>1</v>
          </cell>
          <cell r="C31">
            <v>2</v>
          </cell>
          <cell r="D31">
            <v>8</v>
          </cell>
          <cell r="E31" t="str">
            <v>Peó nit</v>
          </cell>
          <cell r="F31" t="str">
            <v>Festiu</v>
          </cell>
          <cell r="G31" t="str">
            <v>Posterior</v>
          </cell>
        </row>
        <row r="32">
          <cell r="A32">
            <v>15</v>
          </cell>
          <cell r="B32">
            <v>1</v>
          </cell>
          <cell r="C32">
            <v>2</v>
          </cell>
          <cell r="D32">
            <v>9</v>
          </cell>
          <cell r="E32" t="str">
            <v>Conductor contingència</v>
          </cell>
          <cell r="F32" t="str">
            <v>Dia</v>
          </cell>
          <cell r="G32" t="str">
            <v>Reforç</v>
          </cell>
        </row>
        <row r="33">
          <cell r="A33">
            <v>16</v>
          </cell>
          <cell r="B33">
            <v>1</v>
          </cell>
          <cell r="C33">
            <v>2</v>
          </cell>
          <cell r="D33">
            <v>10</v>
          </cell>
          <cell r="E33" t="str">
            <v>Peó contingència</v>
          </cell>
        </row>
        <row r="35">
          <cell r="B35">
            <v>1</v>
          </cell>
          <cell r="C35">
            <v>3</v>
          </cell>
          <cell r="E35" t="str">
            <v>VEHICLES (Combustible)</v>
          </cell>
          <cell r="H35" t="str">
            <v>€/hora</v>
          </cell>
        </row>
        <row r="36">
          <cell r="A36">
            <v>17</v>
          </cell>
          <cell r="B36">
            <v>1</v>
          </cell>
          <cell r="C36">
            <v>3</v>
          </cell>
          <cell r="D36">
            <v>1</v>
          </cell>
          <cell r="E36" t="str">
            <v>Càrrega POSTERIOR gran</v>
          </cell>
        </row>
        <row r="37">
          <cell r="A37">
            <v>18</v>
          </cell>
          <cell r="B37">
            <v>1</v>
          </cell>
          <cell r="C37">
            <v>3</v>
          </cell>
          <cell r="D37">
            <v>2</v>
          </cell>
          <cell r="E37" t="str">
            <v>Càrrega POSTERIOR petit</v>
          </cell>
        </row>
        <row r="38">
          <cell r="A38">
            <v>19</v>
          </cell>
          <cell r="B38">
            <v>1</v>
          </cell>
          <cell r="C38">
            <v>3</v>
          </cell>
          <cell r="D38">
            <v>3</v>
          </cell>
          <cell r="E38" t="str">
            <v>Vehicle multifunció amb hidronetejador</v>
          </cell>
        </row>
        <row r="39">
          <cell r="A39">
            <v>20</v>
          </cell>
          <cell r="B39">
            <v>1</v>
          </cell>
          <cell r="C39">
            <v>3</v>
          </cell>
          <cell r="D39">
            <v>4</v>
          </cell>
          <cell r="E39" t="str">
            <v>Vehicle rentacontenidors</v>
          </cell>
        </row>
        <row r="40">
          <cell r="A40">
            <v>21</v>
          </cell>
          <cell r="B40">
            <v>1</v>
          </cell>
          <cell r="C40">
            <v>3</v>
          </cell>
          <cell r="D40">
            <v>5</v>
          </cell>
          <cell r="E40" t="str">
            <v>Vehicle tipus ampliroll amb grua</v>
          </cell>
        </row>
        <row r="41">
          <cell r="A41">
            <v>22</v>
          </cell>
          <cell r="B41">
            <v>1</v>
          </cell>
          <cell r="C41">
            <v>3</v>
          </cell>
          <cell r="D41">
            <v>5</v>
          </cell>
          <cell r="E41" t="str">
            <v>Vehicle caixa oberta contingències</v>
          </cell>
        </row>
        <row r="43">
          <cell r="B43">
            <v>1</v>
          </cell>
          <cell r="C43">
            <v>4</v>
          </cell>
          <cell r="E43" t="str">
            <v>VEHICLES (Manteniment)</v>
          </cell>
          <cell r="H43" t="str">
            <v>€/hora</v>
          </cell>
        </row>
        <row r="44">
          <cell r="A44">
            <v>23</v>
          </cell>
          <cell r="B44">
            <v>1</v>
          </cell>
          <cell r="C44">
            <v>4</v>
          </cell>
          <cell r="D44">
            <v>1</v>
          </cell>
          <cell r="E44" t="str">
            <v>Càrrega POSTERIOR gran</v>
          </cell>
        </row>
        <row r="45">
          <cell r="A45">
            <v>24</v>
          </cell>
          <cell r="B45">
            <v>1</v>
          </cell>
          <cell r="C45">
            <v>4</v>
          </cell>
          <cell r="D45">
            <v>2</v>
          </cell>
          <cell r="E45" t="str">
            <v>Càrrega POSTERIOR petit</v>
          </cell>
        </row>
        <row r="46">
          <cell r="A46">
            <v>25</v>
          </cell>
          <cell r="B46">
            <v>1</v>
          </cell>
          <cell r="C46">
            <v>4</v>
          </cell>
          <cell r="D46">
            <v>3</v>
          </cell>
          <cell r="E46" t="str">
            <v>Vehicle multifunció amb hidronetejador</v>
          </cell>
        </row>
        <row r="47">
          <cell r="A47">
            <v>26</v>
          </cell>
          <cell r="B47">
            <v>1</v>
          </cell>
          <cell r="C47">
            <v>4</v>
          </cell>
          <cell r="D47">
            <v>4</v>
          </cell>
          <cell r="E47" t="str">
            <v>Vehicle rentacontenidors</v>
          </cell>
        </row>
        <row r="48">
          <cell r="A48">
            <v>27</v>
          </cell>
          <cell r="B48">
            <v>1</v>
          </cell>
          <cell r="C48">
            <v>4</v>
          </cell>
          <cell r="D48">
            <v>5</v>
          </cell>
          <cell r="E48" t="str">
            <v>Vehicle tipus ampliroll amb grua</v>
          </cell>
        </row>
        <row r="49">
          <cell r="A49">
            <v>28</v>
          </cell>
          <cell r="B49">
            <v>1</v>
          </cell>
          <cell r="C49">
            <v>4</v>
          </cell>
          <cell r="D49">
            <v>6</v>
          </cell>
          <cell r="E49" t="str">
            <v>Vehicle caixa oberta contingències</v>
          </cell>
        </row>
        <row r="51">
          <cell r="B51">
            <v>1</v>
          </cell>
          <cell r="C51">
            <v>5</v>
          </cell>
          <cell r="H51" t="str">
            <v>€/servei</v>
          </cell>
        </row>
        <row r="54">
          <cell r="B54">
            <v>1</v>
          </cell>
          <cell r="C54">
            <v>6</v>
          </cell>
          <cell r="E54" t="str">
            <v>Rentat contenidors interior i exterior/ubicacions</v>
          </cell>
        </row>
        <row r="55">
          <cell r="E55" t="str">
            <v>Sistema</v>
          </cell>
          <cell r="F55" t="str">
            <v>Àmbit</v>
          </cell>
          <cell r="H55" t="str">
            <v>€/cont</v>
          </cell>
        </row>
        <row r="56">
          <cell r="A56">
            <v>30</v>
          </cell>
          <cell r="B56">
            <v>1</v>
          </cell>
          <cell r="C56">
            <v>6</v>
          </cell>
          <cell r="D56">
            <v>1</v>
          </cell>
          <cell r="E56" t="str">
            <v>Interior</v>
          </cell>
          <cell r="F56" t="str">
            <v>Comarca</v>
          </cell>
        </row>
        <row r="57">
          <cell r="E57" t="str">
            <v>Sistema</v>
          </cell>
          <cell r="F57" t="str">
            <v>Àmbit</v>
          </cell>
          <cell r="H57" t="str">
            <v>€/ubicació</v>
          </cell>
        </row>
        <row r="58">
          <cell r="A58">
            <v>31</v>
          </cell>
          <cell r="B58">
            <v>1</v>
          </cell>
          <cell r="C58">
            <v>6</v>
          </cell>
          <cell r="D58">
            <v>2</v>
          </cell>
          <cell r="E58" t="str">
            <v xml:space="preserve">Exterior </v>
          </cell>
          <cell r="F58" t="str">
            <v>Comarca</v>
          </cell>
        </row>
        <row r="60">
          <cell r="B60">
            <v>2</v>
          </cell>
          <cell r="E60" t="str">
            <v>SUBMINISTRAMENTS DE CONTENIDORS</v>
          </cell>
        </row>
        <row r="62">
          <cell r="B62">
            <v>2</v>
          </cell>
          <cell r="C62">
            <v>1</v>
          </cell>
          <cell r="E62" t="str">
            <v>CONTENIDORS I BUJOLS</v>
          </cell>
        </row>
        <row r="63">
          <cell r="E63" t="str">
            <v>Sistema</v>
          </cell>
          <cell r="G63" t="str">
            <v>Volum (m3)</v>
          </cell>
          <cell r="H63" t="str">
            <v>€/unitat</v>
          </cell>
        </row>
        <row r="64">
          <cell r="A64">
            <v>32</v>
          </cell>
          <cell r="B64">
            <v>2</v>
          </cell>
          <cell r="C64">
            <v>1</v>
          </cell>
          <cell r="D64">
            <v>1</v>
          </cell>
          <cell r="E64" t="str">
            <v>Posterior 1.000 l amb sobretapa</v>
          </cell>
          <cell r="G64">
            <v>1</v>
          </cell>
        </row>
        <row r="65">
          <cell r="A65">
            <v>33</v>
          </cell>
          <cell r="B65">
            <v>2</v>
          </cell>
          <cell r="C65">
            <v>1</v>
          </cell>
          <cell r="D65">
            <v>2</v>
          </cell>
          <cell r="E65" t="str">
            <v xml:space="preserve">Posterior 1.000 l </v>
          </cell>
          <cell r="G65">
            <v>1</v>
          </cell>
        </row>
        <row r="66">
          <cell r="A66">
            <v>34</v>
          </cell>
          <cell r="B66">
            <v>2</v>
          </cell>
          <cell r="C66">
            <v>1</v>
          </cell>
          <cell r="D66">
            <v>3</v>
          </cell>
          <cell r="E66" t="str">
            <v>Posterior 1.700 amb boca reduida</v>
          </cell>
          <cell r="G66">
            <v>1.7</v>
          </cell>
        </row>
        <row r="67">
          <cell r="A67">
            <v>35</v>
          </cell>
          <cell r="B67">
            <v>2</v>
          </cell>
          <cell r="C67">
            <v>1</v>
          </cell>
          <cell r="D67">
            <v>4</v>
          </cell>
          <cell r="E67" t="str">
            <v>Posterior 800 l amb sobretapa</v>
          </cell>
          <cell r="G67">
            <v>0.8</v>
          </cell>
        </row>
        <row r="68">
          <cell r="A68">
            <v>36</v>
          </cell>
          <cell r="B68">
            <v>2</v>
          </cell>
          <cell r="C68">
            <v>1</v>
          </cell>
          <cell r="D68">
            <v>5</v>
          </cell>
          <cell r="E68" t="str">
            <v>Posterior 800 l amb boca reduida</v>
          </cell>
          <cell r="G68">
            <v>0.8</v>
          </cell>
        </row>
        <row r="69">
          <cell r="A69">
            <v>37</v>
          </cell>
          <cell r="B69">
            <v>2</v>
          </cell>
          <cell r="C69">
            <v>1</v>
          </cell>
          <cell r="D69">
            <v>6</v>
          </cell>
          <cell r="E69" t="str">
            <v>Superior 3000 l amb sistema vacry</v>
          </cell>
          <cell r="G69">
            <v>3</v>
          </cell>
        </row>
        <row r="70">
          <cell r="A70">
            <v>38</v>
          </cell>
          <cell r="B70">
            <v>2</v>
          </cell>
          <cell r="C70">
            <v>1</v>
          </cell>
          <cell r="D70">
            <v>7</v>
          </cell>
          <cell r="E70" t="str">
            <v>Superior 3000 l</v>
          </cell>
          <cell r="G70">
            <v>3</v>
          </cell>
        </row>
        <row r="71">
          <cell r="A71">
            <v>39</v>
          </cell>
          <cell r="B71">
            <v>2</v>
          </cell>
          <cell r="C71">
            <v>1</v>
          </cell>
          <cell r="D71">
            <v>8</v>
          </cell>
          <cell r="E71" t="str">
            <v>Bujols 120-240 L amb pany</v>
          </cell>
          <cell r="G71">
            <v>0.12</v>
          </cell>
        </row>
        <row r="72">
          <cell r="A72">
            <v>40</v>
          </cell>
          <cell r="B72">
            <v>2</v>
          </cell>
          <cell r="C72">
            <v>1</v>
          </cell>
          <cell r="D72">
            <v>9</v>
          </cell>
          <cell r="E72" t="str">
            <v>Bujols 60 L amb pany</v>
          </cell>
          <cell r="G72">
            <v>0.06</v>
          </cell>
        </row>
        <row r="73">
          <cell r="A73">
            <v>41</v>
          </cell>
          <cell r="B73">
            <v>2</v>
          </cell>
          <cell r="C73">
            <v>1</v>
          </cell>
          <cell r="D73">
            <v>10</v>
          </cell>
          <cell r="E73" t="str">
            <v>Valors residuals contenidors (reserva)</v>
          </cell>
        </row>
        <row r="74">
          <cell r="A74">
            <v>101</v>
          </cell>
          <cell r="B74">
            <v>2</v>
          </cell>
          <cell r="C74">
            <v>1</v>
          </cell>
          <cell r="D74">
            <v>11</v>
          </cell>
          <cell r="E74" t="str">
            <v>Posterio 800 l amb tapa gran i clau</v>
          </cell>
          <cell r="G74">
            <v>0.8</v>
          </cell>
        </row>
        <row r="75">
          <cell r="A75">
            <v>100</v>
          </cell>
          <cell r="B75">
            <v>2</v>
          </cell>
          <cell r="C75">
            <v>1</v>
          </cell>
          <cell r="D75">
            <v>12</v>
          </cell>
          <cell r="E75" t="str">
            <v>Posterior 1.700 amb tapa gran i clau</v>
          </cell>
          <cell r="G75">
            <v>1.7</v>
          </cell>
        </row>
        <row r="77">
          <cell r="B77">
            <v>2</v>
          </cell>
          <cell r="C77">
            <v>2</v>
          </cell>
          <cell r="E77" t="str">
            <v>Manteniment contenidors</v>
          </cell>
        </row>
        <row r="78">
          <cell r="E78" t="str">
            <v>Sistema</v>
          </cell>
          <cell r="G78" t="str">
            <v>Volum (m3)</v>
          </cell>
          <cell r="H78" t="str">
            <v>€/cont.any</v>
          </cell>
        </row>
        <row r="79">
          <cell r="A79">
            <v>42</v>
          </cell>
          <cell r="B79">
            <v>2</v>
          </cell>
          <cell r="C79">
            <v>2</v>
          </cell>
          <cell r="D79">
            <v>1</v>
          </cell>
          <cell r="E79" t="str">
            <v>Posterior amb sobretapa</v>
          </cell>
          <cell r="G79" t="str">
            <v>1 i 0,8</v>
          </cell>
        </row>
        <row r="80">
          <cell r="A80">
            <v>43</v>
          </cell>
          <cell r="B80">
            <v>2</v>
          </cell>
          <cell r="C80">
            <v>2</v>
          </cell>
          <cell r="D80">
            <v>2</v>
          </cell>
          <cell r="E80" t="str">
            <v>Posterior</v>
          </cell>
          <cell r="G80" t="str">
            <v>1 i 0,8</v>
          </cell>
        </row>
        <row r="81">
          <cell r="A81">
            <v>44</v>
          </cell>
          <cell r="B81">
            <v>2</v>
          </cell>
          <cell r="C81">
            <v>2</v>
          </cell>
          <cell r="D81">
            <v>3</v>
          </cell>
          <cell r="E81" t="str">
            <v>Superior amb vacry</v>
          </cell>
          <cell r="G81">
            <v>3</v>
          </cell>
        </row>
        <row r="82">
          <cell r="A82">
            <v>45</v>
          </cell>
          <cell r="B82">
            <v>2</v>
          </cell>
          <cell r="C82">
            <v>2</v>
          </cell>
          <cell r="D82">
            <v>4</v>
          </cell>
          <cell r="E82" t="str">
            <v>Superior</v>
          </cell>
          <cell r="G82">
            <v>3</v>
          </cell>
        </row>
        <row r="83">
          <cell r="A83">
            <v>46</v>
          </cell>
          <cell r="B83">
            <v>2</v>
          </cell>
          <cell r="C83">
            <v>2</v>
          </cell>
          <cell r="D83">
            <v>5</v>
          </cell>
          <cell r="E83" t="str">
            <v>Tancament amb clau</v>
          </cell>
        </row>
        <row r="85">
          <cell r="B85">
            <v>3</v>
          </cell>
          <cell r="E85" t="str">
            <v>SISTEMA DE SEGUIMENT I CONTROL</v>
          </cell>
        </row>
        <row r="86">
          <cell r="H86" t="str">
            <v>€/unitat</v>
          </cell>
        </row>
        <row r="87">
          <cell r="A87">
            <v>47</v>
          </cell>
          <cell r="B87">
            <v>3</v>
          </cell>
          <cell r="C87">
            <v>1</v>
          </cell>
          <cell r="D87">
            <v>1</v>
          </cell>
          <cell r="E87" t="str">
            <v>Software gestió i parametrització del projecte</v>
          </cell>
        </row>
        <row r="88">
          <cell r="A88">
            <v>48</v>
          </cell>
          <cell r="B88">
            <v>3</v>
          </cell>
          <cell r="C88">
            <v>1</v>
          </cell>
          <cell r="D88">
            <v>2</v>
          </cell>
          <cell r="E88" t="str">
            <v>Terminals de ma</v>
          </cell>
        </row>
        <row r="89">
          <cell r="A89">
            <v>102</v>
          </cell>
          <cell r="B89">
            <v>3</v>
          </cell>
          <cell r="C89">
            <v>1</v>
          </cell>
          <cell r="D89">
            <v>3</v>
          </cell>
          <cell r="E89" t="str">
            <v>Tags contenidors càrrega posterior</v>
          </cell>
        </row>
        <row r="90">
          <cell r="A90">
            <v>103</v>
          </cell>
          <cell r="B90">
            <v>3</v>
          </cell>
          <cell r="C90">
            <v>1</v>
          </cell>
          <cell r="D90">
            <v>4</v>
          </cell>
          <cell r="E90" t="str">
            <v>Tags contenidors càrrega superior</v>
          </cell>
        </row>
        <row r="91">
          <cell r="A91">
            <v>53</v>
          </cell>
          <cell r="B91">
            <v>4</v>
          </cell>
          <cell r="C91">
            <v>1</v>
          </cell>
          <cell r="D91">
            <v>5</v>
          </cell>
          <cell r="E91" t="str">
            <v>Tags per a la recollida de cartró</v>
          </cell>
        </row>
        <row r="92">
          <cell r="H92" t="str">
            <v>€/mes</v>
          </cell>
        </row>
        <row r="93">
          <cell r="A93">
            <v>49</v>
          </cell>
          <cell r="B93">
            <v>3</v>
          </cell>
          <cell r="C93">
            <v>1</v>
          </cell>
          <cell r="D93">
            <v>3</v>
          </cell>
          <cell r="E93" t="str">
            <v>Manteniment del software i quotes per la flota del LOT 2</v>
          </cell>
        </row>
        <row r="94">
          <cell r="B94">
            <v>3</v>
          </cell>
          <cell r="C94">
            <v>1</v>
          </cell>
          <cell r="D94">
            <v>4</v>
          </cell>
          <cell r="E94" t="str">
            <v>Manteniment equips vehicles</v>
          </cell>
        </row>
        <row r="95">
          <cell r="H95" t="str">
            <v>€/vehicle</v>
          </cell>
        </row>
        <row r="96">
          <cell r="B96">
            <v>3</v>
          </cell>
          <cell r="C96">
            <v>1</v>
          </cell>
          <cell r="D96">
            <v>5</v>
          </cell>
          <cell r="E96" t="str">
            <v>Certificació equips pesatge</v>
          </cell>
        </row>
        <row r="98">
          <cell r="B98">
            <v>4</v>
          </cell>
          <cell r="E98" t="str">
            <v>CONTROL D'ACCÉS I IDENTIFICACIÓ D'USUARIS</v>
          </cell>
        </row>
        <row r="100">
          <cell r="B100">
            <v>4</v>
          </cell>
          <cell r="C100">
            <v>1</v>
          </cell>
          <cell r="E100" t="str">
            <v>ELEMENTS DE CONTROL I IDENTIFICACIÓ</v>
          </cell>
        </row>
        <row r="101">
          <cell r="E101" t="str">
            <v>Concepte</v>
          </cell>
          <cell r="H101" t="str">
            <v>€/unitat</v>
          </cell>
        </row>
        <row r="102">
          <cell r="A102">
            <v>50</v>
          </cell>
          <cell r="B102">
            <v>4</v>
          </cell>
          <cell r="C102">
            <v>1</v>
          </cell>
          <cell r="D102">
            <v>1</v>
          </cell>
          <cell r="E102" t="str">
            <v>Tancament electrònic contenidor</v>
          </cell>
        </row>
        <row r="103">
          <cell r="A103">
            <v>51</v>
          </cell>
          <cell r="B103">
            <v>4</v>
          </cell>
          <cell r="C103">
            <v>1</v>
          </cell>
          <cell r="D103">
            <v>2</v>
          </cell>
          <cell r="E103" t="str">
            <v>Tancament electrònic àrea</v>
          </cell>
        </row>
        <row r="104">
          <cell r="A104">
            <v>104</v>
          </cell>
          <cell r="B104">
            <v>4</v>
          </cell>
          <cell r="C104">
            <v>1</v>
          </cell>
          <cell r="D104">
            <v>3</v>
          </cell>
          <cell r="E104" t="str">
            <v>Implantació del sistema (cost projecte)</v>
          </cell>
        </row>
        <row r="105">
          <cell r="A105">
            <v>52</v>
          </cell>
          <cell r="B105">
            <v>4</v>
          </cell>
          <cell r="C105">
            <v>1</v>
          </cell>
          <cell r="D105">
            <v>4</v>
          </cell>
          <cell r="E105" t="str">
            <v>Element identificatiu (targeta/clauer)</v>
          </cell>
        </row>
        <row r="107">
          <cell r="B107">
            <v>4</v>
          </cell>
          <cell r="C107">
            <v>2</v>
          </cell>
          <cell r="E107" t="str">
            <v>MANTENIMENT DEL SISTEMA</v>
          </cell>
        </row>
        <row r="108">
          <cell r="E108" t="str">
            <v>Concepte</v>
          </cell>
          <cell r="H108" t="str">
            <v>€/unit.any</v>
          </cell>
        </row>
        <row r="109">
          <cell r="A109">
            <v>54</v>
          </cell>
          <cell r="B109">
            <v>4</v>
          </cell>
          <cell r="C109">
            <v>2</v>
          </cell>
          <cell r="D109">
            <v>1</v>
          </cell>
          <cell r="E109" t="str">
            <v>Tancament contenidor</v>
          </cell>
        </row>
        <row r="110">
          <cell r="A110">
            <v>55</v>
          </cell>
          <cell r="B110">
            <v>4</v>
          </cell>
          <cell r="C110">
            <v>2</v>
          </cell>
          <cell r="D110">
            <v>2</v>
          </cell>
          <cell r="E110" t="str">
            <v>Tancament àrea</v>
          </cell>
        </row>
        <row r="111">
          <cell r="A111">
            <v>56</v>
          </cell>
          <cell r="B111">
            <v>4</v>
          </cell>
          <cell r="C111">
            <v>2</v>
          </cell>
          <cell r="D111">
            <v>3</v>
          </cell>
          <cell r="E111" t="str">
            <v>Software contenidors (comunicacions)</v>
          </cell>
        </row>
        <row r="112">
          <cell r="A112">
            <v>57</v>
          </cell>
          <cell r="B112">
            <v>4</v>
          </cell>
          <cell r="C112">
            <v>2</v>
          </cell>
          <cell r="D112">
            <v>4</v>
          </cell>
          <cell r="E112" t="str">
            <v>Software àrees (comunicacions)</v>
          </cell>
        </row>
        <row r="113">
          <cell r="A113">
            <v>58</v>
          </cell>
          <cell r="B113">
            <v>4</v>
          </cell>
          <cell r="C113">
            <v>2</v>
          </cell>
          <cell r="D113">
            <v>5</v>
          </cell>
          <cell r="E113" t="str">
            <v>Usuari registrat</v>
          </cell>
        </row>
        <row r="114">
          <cell r="A114">
            <v>59</v>
          </cell>
          <cell r="B114">
            <v>4</v>
          </cell>
          <cell r="C114">
            <v>2</v>
          </cell>
          <cell r="D114">
            <v>6</v>
          </cell>
          <cell r="E114" t="str">
            <v>Software</v>
          </cell>
        </row>
        <row r="117">
          <cell r="B117">
            <v>5</v>
          </cell>
          <cell r="E117" t="str">
            <v>DESPESES INDIRECTES</v>
          </cell>
        </row>
        <row r="119">
          <cell r="B119">
            <v>5</v>
          </cell>
          <cell r="C119">
            <v>1</v>
          </cell>
          <cell r="E119" t="str">
            <v>ALTRES DESPESES</v>
          </cell>
        </row>
        <row r="120">
          <cell r="H120" t="str">
            <v>€/treb.any</v>
          </cell>
        </row>
        <row r="121">
          <cell r="A121">
            <v>64</v>
          </cell>
          <cell r="B121">
            <v>5</v>
          </cell>
          <cell r="C121">
            <v>1</v>
          </cell>
          <cell r="D121">
            <v>1</v>
          </cell>
          <cell r="E121" t="str">
            <v>Vesturai / epis personal / Formació</v>
          </cell>
        </row>
        <row r="122">
          <cell r="H122" t="str">
            <v>€/mes</v>
          </cell>
        </row>
        <row r="123">
          <cell r="A123">
            <v>65</v>
          </cell>
          <cell r="B123">
            <v>5</v>
          </cell>
          <cell r="C123">
            <v>1</v>
          </cell>
          <cell r="D123">
            <v>2</v>
          </cell>
          <cell r="E123" t="str">
            <v>Instal.lacions</v>
          </cell>
        </row>
        <row r="124">
          <cell r="A124">
            <v>66</v>
          </cell>
          <cell r="B124">
            <v>5</v>
          </cell>
          <cell r="C124">
            <v>1</v>
          </cell>
          <cell r="D124">
            <v>3</v>
          </cell>
          <cell r="E124" t="str">
            <v>Vehicle encarregat servei</v>
          </cell>
        </row>
        <row r="125">
          <cell r="H125" t="str">
            <v>€/any</v>
          </cell>
        </row>
        <row r="126">
          <cell r="A126">
            <v>67</v>
          </cell>
          <cell r="B126">
            <v>5</v>
          </cell>
          <cell r="C126">
            <v>1</v>
          </cell>
          <cell r="D126">
            <v>4</v>
          </cell>
          <cell r="E126" t="str">
            <v>Encarregat/da del servei</v>
          </cell>
        </row>
        <row r="127">
          <cell r="A127">
            <v>68</v>
          </cell>
          <cell r="B127">
            <v>5</v>
          </cell>
          <cell r="C127">
            <v>1</v>
          </cell>
          <cell r="D127">
            <v>5</v>
          </cell>
          <cell r="E127" t="str">
            <v>Tècnic/ca del servei</v>
          </cell>
        </row>
        <row r="128">
          <cell r="A128">
            <v>69</v>
          </cell>
          <cell r="B128">
            <v>5</v>
          </cell>
          <cell r="C128">
            <v>1</v>
          </cell>
          <cell r="D128">
            <v>6</v>
          </cell>
          <cell r="E128" t="str">
            <v>Assegurances servei (RC, no vehicles)</v>
          </cell>
        </row>
        <row r="129">
          <cell r="A129">
            <v>70</v>
          </cell>
          <cell r="B129">
            <v>5</v>
          </cell>
          <cell r="C129">
            <v>1</v>
          </cell>
          <cell r="D129">
            <v>7</v>
          </cell>
          <cell r="E129" t="str">
            <v>Antiguitat del personal LOT 2</v>
          </cell>
        </row>
        <row r="131">
          <cell r="H131" t="str">
            <v>€/vehicle</v>
          </cell>
        </row>
        <row r="132">
          <cell r="A132">
            <v>71</v>
          </cell>
          <cell r="B132">
            <v>5</v>
          </cell>
          <cell r="C132">
            <v>1</v>
          </cell>
          <cell r="D132">
            <v>8</v>
          </cell>
          <cell r="E132" t="str">
            <v>Assegurances vehicles grans</v>
          </cell>
        </row>
        <row r="133">
          <cell r="A133">
            <v>72</v>
          </cell>
          <cell r="B133">
            <v>5</v>
          </cell>
          <cell r="C133">
            <v>1</v>
          </cell>
          <cell r="D133">
            <v>9</v>
          </cell>
          <cell r="E133" t="str">
            <v>Assegurances vehicles mitjans / petits</v>
          </cell>
        </row>
        <row r="134">
          <cell r="H134" t="str">
            <v>€</v>
          </cell>
        </row>
        <row r="135">
          <cell r="A135">
            <v>73</v>
          </cell>
          <cell r="B135">
            <v>5</v>
          </cell>
          <cell r="C135">
            <v>1</v>
          </cell>
          <cell r="D135">
            <v>10</v>
          </cell>
          <cell r="E135" t="str">
            <v>Import previst per a la fase  de canvi inicial (inversió)</v>
          </cell>
        </row>
      </sheetData>
      <sheetData sheetId="10" refreshError="1"/>
      <sheetData sheetId="11" refreshError="1"/>
      <sheetData sheetId="12" refreshError="1"/>
      <sheetData sheetId="13"/>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olució"/>
      <sheetName val="variables"/>
      <sheetName val="Inversions resum"/>
      <sheetName val="Total Pressupost"/>
      <sheetName val="Inversions Preu 1"/>
      <sheetName val="P2 Serveis Recollida "/>
      <sheetName val="P2 Serveis Neteja"/>
      <sheetName val="P2 Serveis Platges"/>
      <sheetName val="Preu 3 Staff"/>
      <sheetName val="Costos funcionament"/>
      <sheetName val="Tarifa Oferta Econòmica"/>
      <sheetName val="Resum P. Unit"/>
      <sheetName val="Preu 2 Neteja"/>
      <sheetName val="Quadres Maquinària"/>
      <sheetName val="Quadres memòria"/>
      <sheetName val="Preu 2"/>
      <sheetName val="TOTAL PRESSUPOST X SERVEIS"/>
      <sheetName val="pe"/>
      <sheetName val="mt"/>
      <sheetName val="en_us"/>
    </sheetNames>
    <sheetDataSet>
      <sheetData sheetId="0"/>
      <sheetData sheetId="1">
        <row r="2">
          <cell r="F2" t="str">
            <v>RM</v>
          </cell>
          <cell r="G2" t="str">
            <v>RECOLLIDA DE RESIDUS</v>
          </cell>
        </row>
        <row r="4">
          <cell r="F4" t="str">
            <v>RM1</v>
          </cell>
          <cell r="G4" t="str">
            <v>Recollida de residus (RECOLLIDA)</v>
          </cell>
        </row>
        <row r="5">
          <cell r="F5" t="str">
            <v>RM2</v>
          </cell>
          <cell r="G5" t="str">
            <v>Recollida de voluminosos i andròmines (RECOLLIDA)</v>
          </cell>
        </row>
        <row r="6">
          <cell r="F6" t="str">
            <v>RM3</v>
          </cell>
          <cell r="G6" t="str">
            <v>Neteja dels contenidors (RECOLLIDA)</v>
          </cell>
        </row>
        <row r="7">
          <cell r="F7" t="str">
            <v>RM4</v>
          </cell>
          <cell r="G7" t="str">
            <v>Recollida mercat (RECOLLIDA)</v>
          </cell>
        </row>
        <row r="8">
          <cell r="F8" t="str">
            <v>RM5</v>
          </cell>
          <cell r="G8" t="str">
            <v>Serveis extraordinaris per actes festius (RECOLLIDA)</v>
          </cell>
        </row>
        <row r="9">
          <cell r="F9" t="str">
            <v>RM6</v>
          </cell>
          <cell r="G9" t="str">
            <v>Neteja àrees d'ubicacions dels contenidors (RECOLLIDA)</v>
          </cell>
        </row>
        <row r="10">
          <cell r="F10" t="str">
            <v>RM7</v>
          </cell>
          <cell r="G10" t="str">
            <v>Manteniment de contenidors (RECOLLIDA)</v>
          </cell>
        </row>
        <row r="21">
          <cell r="F21" t="str">
            <v>NV</v>
          </cell>
          <cell r="G21" t="str">
            <v>NETEJA VIÀRIA</v>
          </cell>
        </row>
        <row r="23">
          <cell r="F23" t="str">
            <v>NV1</v>
          </cell>
          <cell r="G23" t="str">
            <v>Escombrada manual i mixta (NETEJA)</v>
          </cell>
        </row>
        <row r="24">
          <cell r="F24" t="str">
            <v>NV2</v>
          </cell>
          <cell r="G24" t="str">
            <v>Escombrada mecànica (NETEJA)</v>
          </cell>
        </row>
        <row r="25">
          <cell r="F25" t="str">
            <v>NV3</v>
          </cell>
          <cell r="G25" t="str">
            <v>Servei de repàs (NETEJA)</v>
          </cell>
        </row>
        <row r="26">
          <cell r="F26" t="str">
            <v>NV4</v>
          </cell>
          <cell r="G26" t="str">
            <v>Intensificació del servei de repàs (NETEJA)</v>
          </cell>
        </row>
        <row r="27">
          <cell r="F27" t="str">
            <v>NV5</v>
          </cell>
          <cell r="G27" t="str">
            <v>Intensificació neteja amb aigua a pressió (NETEJA)</v>
          </cell>
        </row>
        <row r="28">
          <cell r="F28" t="str">
            <v>NV6</v>
          </cell>
          <cell r="G28" t="str">
            <v>Esc. Manual motoritzada V.Aux / Neteja P. Marítim i passos soterrats (NETEJA)</v>
          </cell>
        </row>
        <row r="29">
          <cell r="F29" t="str">
            <v>NV7</v>
          </cell>
          <cell r="G29" t="str">
            <v>Neteja dels aparcaments públics i parades de bus (NETEJA)</v>
          </cell>
        </row>
        <row r="30">
          <cell r="F30" t="str">
            <v>NV8</v>
          </cell>
          <cell r="G30" t="str">
            <v>Neteja del mercadet setmanal (NETEJA)</v>
          </cell>
        </row>
        <row r="31">
          <cell r="F31" t="str">
            <v>NV9</v>
          </cell>
          <cell r="G31" t="str">
            <v>Neteja de cartells i adhesius (NETEJA)</v>
          </cell>
        </row>
        <row r="32">
          <cell r="F32" t="str">
            <v>NV10</v>
          </cell>
          <cell r="G32" t="str">
            <v>Servei en diumenges i festius (NETEJA)</v>
          </cell>
        </row>
        <row r="33">
          <cell r="F33" t="str">
            <v>NV11</v>
          </cell>
          <cell r="G33" t="str">
            <v>Campanya caiguda de fulles (NETEJA)</v>
          </cell>
        </row>
        <row r="34">
          <cell r="F34" t="str">
            <v>NV12</v>
          </cell>
          <cell r="G34" t="str">
            <v>Recollida i neteja en actes festius i públics (NETEJA)</v>
          </cell>
        </row>
        <row r="35">
          <cell r="F35" t="str">
            <v>NV13</v>
          </cell>
          <cell r="G35" t="str">
            <v>Servei d'urgències (NETEJA)</v>
          </cell>
        </row>
        <row r="38">
          <cell r="F38" t="str">
            <v>PL</v>
          </cell>
          <cell r="G38" t="str">
            <v>NETEJA DE LES PLATGES</v>
          </cell>
        </row>
        <row r="40">
          <cell r="F40" t="str">
            <v>PL1</v>
          </cell>
          <cell r="G40" t="str">
            <v>Neteja manual (PLATGES)</v>
          </cell>
        </row>
        <row r="41">
          <cell r="F41" t="str">
            <v>PL2</v>
          </cell>
          <cell r="G41" t="str">
            <v>Neteja mecànica amb garbellat (PLATGES)</v>
          </cell>
        </row>
        <row r="42">
          <cell r="F42" t="str">
            <v>PL3</v>
          </cell>
          <cell r="G42" t="str">
            <v>Buidat de papereres (PLATGES)</v>
          </cell>
        </row>
        <row r="43">
          <cell r="F43" t="str">
            <v>PL4</v>
          </cell>
          <cell r="G43" t="str">
            <v>Recollida de residus (PLATGES)</v>
          </cell>
        </row>
        <row r="45">
          <cell r="F45" t="str">
            <v>SC</v>
          </cell>
          <cell r="G45" t="str">
            <v>SERVEIS COMUNS</v>
          </cell>
        </row>
      </sheetData>
      <sheetData sheetId="2"/>
      <sheetData sheetId="3"/>
      <sheetData sheetId="4"/>
      <sheetData sheetId="5">
        <row r="9">
          <cell r="S9">
            <v>274038.35000000003</v>
          </cell>
        </row>
        <row r="10">
          <cell r="H10">
            <v>7</v>
          </cell>
          <cell r="I10">
            <v>1</v>
          </cell>
          <cell r="J10">
            <v>1.35</v>
          </cell>
          <cell r="K10">
            <v>365</v>
          </cell>
          <cell r="L10">
            <v>199.8</v>
          </cell>
          <cell r="M10">
            <v>98451.45</v>
          </cell>
          <cell r="N10" t="str">
            <v/>
          </cell>
          <cell r="O10" t="str">
            <v/>
          </cell>
          <cell r="P10" t="str">
            <v/>
          </cell>
          <cell r="Q10" t="str">
            <v/>
          </cell>
        </row>
        <row r="11">
          <cell r="H11">
            <v>7</v>
          </cell>
          <cell r="I11">
            <v>2</v>
          </cell>
          <cell r="J11">
            <v>1.35</v>
          </cell>
          <cell r="K11">
            <v>365</v>
          </cell>
          <cell r="L11">
            <v>150.27000000000001</v>
          </cell>
          <cell r="M11">
            <v>148091.08499999999</v>
          </cell>
          <cell r="N11" t="str">
            <v/>
          </cell>
          <cell r="O11" t="str">
            <v/>
          </cell>
          <cell r="P11" t="str">
            <v/>
          </cell>
          <cell r="Q11" t="str">
            <v/>
          </cell>
        </row>
        <row r="12">
          <cell r="H12">
            <v>7</v>
          </cell>
          <cell r="I12">
            <v>1</v>
          </cell>
          <cell r="J12">
            <v>1.35</v>
          </cell>
          <cell r="K12">
            <v>365</v>
          </cell>
          <cell r="L12" t="str">
            <v/>
          </cell>
          <cell r="M12" t="str">
            <v/>
          </cell>
          <cell r="N12">
            <v>28.13</v>
          </cell>
          <cell r="O12">
            <v>13861.24</v>
          </cell>
          <cell r="P12">
            <v>25.72</v>
          </cell>
          <cell r="Q12">
            <v>12673.53</v>
          </cell>
        </row>
        <row r="13">
          <cell r="H13">
            <v>7</v>
          </cell>
          <cell r="I13">
            <v>1</v>
          </cell>
          <cell r="J13">
            <v>1.35</v>
          </cell>
          <cell r="K13">
            <v>365</v>
          </cell>
          <cell r="L13" t="str">
            <v/>
          </cell>
          <cell r="M13" t="str">
            <v/>
          </cell>
          <cell r="N13">
            <v>0</v>
          </cell>
          <cell r="O13">
            <v>0</v>
          </cell>
          <cell r="P13">
            <v>0.59</v>
          </cell>
          <cell r="Q13">
            <v>290.90499999999997</v>
          </cell>
        </row>
        <row r="14">
          <cell r="H14">
            <v>7</v>
          </cell>
          <cell r="I14">
            <v>2</v>
          </cell>
          <cell r="J14">
            <v>1.35</v>
          </cell>
          <cell r="K14">
            <v>365</v>
          </cell>
          <cell r="L14" t="str">
            <v/>
          </cell>
          <cell r="M14" t="str">
            <v/>
          </cell>
          <cell r="N14">
            <v>0</v>
          </cell>
          <cell r="O14">
            <v>0</v>
          </cell>
          <cell r="P14">
            <v>0.68</v>
          </cell>
          <cell r="Q14">
            <v>670.14</v>
          </cell>
        </row>
        <row r="15">
          <cell r="S15">
            <v>47273.46</v>
          </cell>
        </row>
        <row r="16">
          <cell r="H16">
            <v>3</v>
          </cell>
          <cell r="I16">
            <v>1</v>
          </cell>
          <cell r="J16">
            <v>0.85</v>
          </cell>
          <cell r="K16">
            <v>156</v>
          </cell>
          <cell r="L16">
            <v>171.26</v>
          </cell>
          <cell r="M16">
            <v>22709.076000000001</v>
          </cell>
          <cell r="N16" t="str">
            <v/>
          </cell>
          <cell r="O16" t="str">
            <v/>
          </cell>
          <cell r="P16" t="str">
            <v/>
          </cell>
          <cell r="Q16" t="str">
            <v/>
          </cell>
        </row>
        <row r="17">
          <cell r="H17">
            <v>3</v>
          </cell>
          <cell r="I17">
            <v>1</v>
          </cell>
          <cell r="J17">
            <v>0.85</v>
          </cell>
          <cell r="K17">
            <v>156</v>
          </cell>
          <cell r="L17">
            <v>130.13</v>
          </cell>
          <cell r="M17">
            <v>17255.315999999999</v>
          </cell>
          <cell r="N17" t="str">
            <v/>
          </cell>
          <cell r="O17" t="str">
            <v/>
          </cell>
          <cell r="P17" t="str">
            <v/>
          </cell>
          <cell r="Q17" t="str">
            <v/>
          </cell>
        </row>
        <row r="18">
          <cell r="H18">
            <v>3</v>
          </cell>
          <cell r="I18">
            <v>1</v>
          </cell>
          <cell r="J18">
            <v>0.85</v>
          </cell>
          <cell r="K18">
            <v>156</v>
          </cell>
          <cell r="L18" t="str">
            <v/>
          </cell>
          <cell r="M18" t="str">
            <v/>
          </cell>
          <cell r="N18">
            <v>28.13</v>
          </cell>
          <cell r="O18">
            <v>3730.116</v>
          </cell>
          <cell r="P18">
            <v>25.72</v>
          </cell>
          <cell r="Q18">
            <v>3410.4720000000002</v>
          </cell>
        </row>
        <row r="19">
          <cell r="H19">
            <v>3</v>
          </cell>
          <cell r="I19">
            <v>1</v>
          </cell>
          <cell r="J19">
            <v>0.85</v>
          </cell>
          <cell r="K19">
            <v>156</v>
          </cell>
          <cell r="L19" t="str">
            <v/>
          </cell>
          <cell r="M19" t="str">
            <v/>
          </cell>
          <cell r="N19">
            <v>0</v>
          </cell>
          <cell r="O19">
            <v>0</v>
          </cell>
          <cell r="P19">
            <v>0.59</v>
          </cell>
          <cell r="Q19">
            <v>78.311999999999998</v>
          </cell>
        </row>
        <row r="20">
          <cell r="H20">
            <v>3</v>
          </cell>
          <cell r="I20">
            <v>1</v>
          </cell>
          <cell r="J20">
            <v>0.85</v>
          </cell>
          <cell r="K20">
            <v>156</v>
          </cell>
          <cell r="L20" t="str">
            <v/>
          </cell>
          <cell r="M20" t="str">
            <v/>
          </cell>
          <cell r="N20">
            <v>0</v>
          </cell>
          <cell r="O20">
            <v>0</v>
          </cell>
          <cell r="P20">
            <v>0.68</v>
          </cell>
          <cell r="Q20">
            <v>90.168000000000006</v>
          </cell>
        </row>
        <row r="21">
          <cell r="S21">
            <v>0</v>
          </cell>
        </row>
        <row r="22">
          <cell r="H22">
            <v>1</v>
          </cell>
          <cell r="I22">
            <v>1</v>
          </cell>
          <cell r="J22">
            <v>0.3</v>
          </cell>
          <cell r="K22">
            <v>0</v>
          </cell>
          <cell r="L22">
            <v>171.26</v>
          </cell>
          <cell r="M22">
            <v>0</v>
          </cell>
          <cell r="N22" t="str">
            <v/>
          </cell>
          <cell r="O22" t="str">
            <v/>
          </cell>
          <cell r="P22" t="str">
            <v/>
          </cell>
          <cell r="Q22" t="str">
            <v/>
          </cell>
        </row>
        <row r="23">
          <cell r="H23">
            <v>1</v>
          </cell>
          <cell r="I23">
            <v>1</v>
          </cell>
          <cell r="J23">
            <v>0.3</v>
          </cell>
          <cell r="K23">
            <v>0</v>
          </cell>
          <cell r="L23">
            <v>130.13</v>
          </cell>
          <cell r="M23">
            <v>0</v>
          </cell>
          <cell r="N23" t="str">
            <v/>
          </cell>
          <cell r="O23" t="str">
            <v/>
          </cell>
          <cell r="P23" t="str">
            <v/>
          </cell>
          <cell r="Q23" t="str">
            <v/>
          </cell>
        </row>
        <row r="24">
          <cell r="H24">
            <v>1</v>
          </cell>
          <cell r="I24">
            <v>1</v>
          </cell>
          <cell r="J24">
            <v>0.3</v>
          </cell>
          <cell r="K24">
            <v>0</v>
          </cell>
          <cell r="L24" t="str">
            <v/>
          </cell>
          <cell r="M24" t="str">
            <v/>
          </cell>
          <cell r="N24">
            <v>28.13</v>
          </cell>
          <cell r="O24">
            <v>0</v>
          </cell>
          <cell r="P24">
            <v>20.14</v>
          </cell>
          <cell r="Q24">
            <v>0</v>
          </cell>
        </row>
        <row r="25">
          <cell r="H25">
            <v>1</v>
          </cell>
          <cell r="I25">
            <v>1</v>
          </cell>
          <cell r="J25">
            <v>0.3</v>
          </cell>
          <cell r="K25">
            <v>0</v>
          </cell>
          <cell r="L25" t="str">
            <v/>
          </cell>
          <cell r="M25" t="str">
            <v/>
          </cell>
          <cell r="N25">
            <v>0</v>
          </cell>
          <cell r="O25">
            <v>0</v>
          </cell>
          <cell r="P25">
            <v>0.59</v>
          </cell>
          <cell r="Q25">
            <v>0</v>
          </cell>
        </row>
        <row r="26">
          <cell r="H26">
            <v>1</v>
          </cell>
          <cell r="I26">
            <v>1</v>
          </cell>
          <cell r="J26">
            <v>0.3</v>
          </cell>
          <cell r="K26">
            <v>0</v>
          </cell>
          <cell r="L26" t="str">
            <v/>
          </cell>
          <cell r="M26" t="str">
            <v/>
          </cell>
          <cell r="N26">
            <v>0</v>
          </cell>
          <cell r="O26">
            <v>0</v>
          </cell>
          <cell r="P26">
            <v>0.68</v>
          </cell>
          <cell r="Q26">
            <v>0</v>
          </cell>
        </row>
        <row r="27">
          <cell r="S27">
            <v>74154.080000000002</v>
          </cell>
        </row>
        <row r="28">
          <cell r="H28">
            <v>4</v>
          </cell>
          <cell r="I28">
            <v>1</v>
          </cell>
          <cell r="J28">
            <v>1</v>
          </cell>
          <cell r="K28">
            <v>208</v>
          </cell>
          <cell r="L28">
            <v>171.26</v>
          </cell>
          <cell r="M28">
            <v>35622.080000000002</v>
          </cell>
          <cell r="N28" t="str">
            <v/>
          </cell>
          <cell r="O28" t="str">
            <v/>
          </cell>
          <cell r="P28" t="str">
            <v/>
          </cell>
          <cell r="Q28" t="str">
            <v/>
          </cell>
        </row>
        <row r="29">
          <cell r="H29">
            <v>4</v>
          </cell>
          <cell r="I29">
            <v>1</v>
          </cell>
          <cell r="J29">
            <v>1</v>
          </cell>
          <cell r="K29">
            <v>208</v>
          </cell>
          <cell r="L29">
            <v>130.13</v>
          </cell>
          <cell r="M29">
            <v>27067.040000000001</v>
          </cell>
          <cell r="N29" t="str">
            <v/>
          </cell>
          <cell r="O29" t="str">
            <v/>
          </cell>
          <cell r="P29" t="str">
            <v/>
          </cell>
          <cell r="Q29" t="str">
            <v/>
          </cell>
        </row>
        <row r="30">
          <cell r="H30">
            <v>4</v>
          </cell>
          <cell r="I30">
            <v>1</v>
          </cell>
          <cell r="J30">
            <v>1</v>
          </cell>
          <cell r="K30">
            <v>208</v>
          </cell>
          <cell r="L30" t="str">
            <v/>
          </cell>
          <cell r="M30" t="str">
            <v/>
          </cell>
          <cell r="N30">
            <v>28.13</v>
          </cell>
          <cell r="O30">
            <v>5851.04</v>
          </cell>
          <cell r="P30">
            <v>25.72</v>
          </cell>
          <cell r="Q30">
            <v>5349.76</v>
          </cell>
        </row>
        <row r="31">
          <cell r="H31">
            <v>4</v>
          </cell>
          <cell r="I31">
            <v>1</v>
          </cell>
          <cell r="J31">
            <v>1</v>
          </cell>
          <cell r="K31">
            <v>208</v>
          </cell>
          <cell r="L31" t="str">
            <v/>
          </cell>
          <cell r="M31" t="str">
            <v/>
          </cell>
          <cell r="N31">
            <v>0</v>
          </cell>
          <cell r="O31">
            <v>0</v>
          </cell>
          <cell r="P31">
            <v>0.59</v>
          </cell>
          <cell r="Q31">
            <v>122.72</v>
          </cell>
        </row>
        <row r="32">
          <cell r="H32">
            <v>4</v>
          </cell>
          <cell r="I32">
            <v>1</v>
          </cell>
          <cell r="J32">
            <v>1</v>
          </cell>
          <cell r="K32">
            <v>208</v>
          </cell>
          <cell r="L32" t="str">
            <v/>
          </cell>
          <cell r="M32" t="str">
            <v/>
          </cell>
          <cell r="N32">
            <v>0</v>
          </cell>
          <cell r="O32">
            <v>0</v>
          </cell>
          <cell r="P32">
            <v>0.68</v>
          </cell>
          <cell r="Q32">
            <v>141.44</v>
          </cell>
        </row>
        <row r="33">
          <cell r="S33">
            <v>55615.56</v>
          </cell>
        </row>
        <row r="34">
          <cell r="H34">
            <v>3</v>
          </cell>
          <cell r="I34">
            <v>1</v>
          </cell>
          <cell r="J34">
            <v>1</v>
          </cell>
          <cell r="K34">
            <v>156</v>
          </cell>
          <cell r="L34">
            <v>171.26</v>
          </cell>
          <cell r="M34">
            <v>26716.560000000001</v>
          </cell>
          <cell r="N34" t="str">
            <v/>
          </cell>
          <cell r="O34" t="str">
            <v/>
          </cell>
          <cell r="P34" t="str">
            <v/>
          </cell>
          <cell r="Q34" t="str">
            <v/>
          </cell>
        </row>
        <row r="35">
          <cell r="H35">
            <v>3</v>
          </cell>
          <cell r="I35">
            <v>1</v>
          </cell>
          <cell r="J35">
            <v>1</v>
          </cell>
          <cell r="K35">
            <v>156</v>
          </cell>
          <cell r="L35">
            <v>130.13</v>
          </cell>
          <cell r="M35">
            <v>20300.28</v>
          </cell>
          <cell r="N35" t="str">
            <v/>
          </cell>
          <cell r="O35" t="str">
            <v/>
          </cell>
          <cell r="P35" t="str">
            <v/>
          </cell>
          <cell r="Q35" t="str">
            <v/>
          </cell>
        </row>
        <row r="36">
          <cell r="H36">
            <v>3</v>
          </cell>
          <cell r="I36">
            <v>1</v>
          </cell>
          <cell r="J36">
            <v>1</v>
          </cell>
          <cell r="K36">
            <v>156</v>
          </cell>
          <cell r="L36" t="str">
            <v/>
          </cell>
          <cell r="M36" t="str">
            <v/>
          </cell>
          <cell r="N36">
            <v>28.13</v>
          </cell>
          <cell r="O36">
            <v>4388.28</v>
          </cell>
          <cell r="P36">
            <v>25.72</v>
          </cell>
          <cell r="Q36">
            <v>4012.32</v>
          </cell>
        </row>
        <row r="37">
          <cell r="H37">
            <v>3</v>
          </cell>
          <cell r="I37">
            <v>1</v>
          </cell>
          <cell r="J37">
            <v>1</v>
          </cell>
          <cell r="K37">
            <v>156</v>
          </cell>
          <cell r="L37" t="str">
            <v/>
          </cell>
          <cell r="M37" t="str">
            <v/>
          </cell>
          <cell r="N37">
            <v>0</v>
          </cell>
          <cell r="O37">
            <v>0</v>
          </cell>
          <cell r="P37">
            <v>0.59</v>
          </cell>
          <cell r="Q37">
            <v>92.04</v>
          </cell>
        </row>
        <row r="38">
          <cell r="H38">
            <v>3</v>
          </cell>
          <cell r="I38">
            <v>1</v>
          </cell>
          <cell r="J38">
            <v>1</v>
          </cell>
          <cell r="K38">
            <v>156</v>
          </cell>
          <cell r="L38" t="str">
            <v/>
          </cell>
          <cell r="M38" t="str">
            <v/>
          </cell>
          <cell r="N38">
            <v>0</v>
          </cell>
          <cell r="O38">
            <v>0</v>
          </cell>
          <cell r="P38">
            <v>0.68</v>
          </cell>
          <cell r="Q38">
            <v>106.08</v>
          </cell>
        </row>
        <row r="39">
          <cell r="S39">
            <v>18248.36</v>
          </cell>
        </row>
        <row r="40">
          <cell r="H40">
            <v>1</v>
          </cell>
          <cell r="I40">
            <v>1</v>
          </cell>
          <cell r="J40">
            <v>1</v>
          </cell>
          <cell r="K40">
            <v>52</v>
          </cell>
          <cell r="L40">
            <v>171.26</v>
          </cell>
          <cell r="M40">
            <v>8905.52</v>
          </cell>
          <cell r="N40" t="str">
            <v/>
          </cell>
          <cell r="O40" t="str">
            <v/>
          </cell>
          <cell r="P40" t="str">
            <v/>
          </cell>
          <cell r="Q40" t="str">
            <v/>
          </cell>
        </row>
        <row r="41">
          <cell r="H41">
            <v>1</v>
          </cell>
          <cell r="I41">
            <v>1</v>
          </cell>
          <cell r="J41">
            <v>1</v>
          </cell>
          <cell r="K41">
            <v>52</v>
          </cell>
          <cell r="L41">
            <v>130.13</v>
          </cell>
          <cell r="M41">
            <v>6766.76</v>
          </cell>
          <cell r="N41" t="str">
            <v/>
          </cell>
          <cell r="O41" t="str">
            <v/>
          </cell>
          <cell r="P41" t="str">
            <v/>
          </cell>
          <cell r="Q41" t="str">
            <v/>
          </cell>
        </row>
        <row r="42">
          <cell r="H42">
            <v>1</v>
          </cell>
          <cell r="I42">
            <v>1</v>
          </cell>
          <cell r="J42">
            <v>1</v>
          </cell>
          <cell r="K42">
            <v>52</v>
          </cell>
          <cell r="L42" t="str">
            <v/>
          </cell>
          <cell r="M42" t="str">
            <v/>
          </cell>
          <cell r="N42">
            <v>28.13</v>
          </cell>
          <cell r="O42">
            <v>1462.76</v>
          </cell>
          <cell r="P42">
            <v>20.14</v>
          </cell>
          <cell r="Q42">
            <v>1047.28</v>
          </cell>
        </row>
        <row r="43">
          <cell r="H43">
            <v>1</v>
          </cell>
          <cell r="I43">
            <v>1</v>
          </cell>
          <cell r="J43">
            <v>1</v>
          </cell>
          <cell r="K43">
            <v>52</v>
          </cell>
          <cell r="L43" t="str">
            <v/>
          </cell>
          <cell r="M43" t="str">
            <v/>
          </cell>
          <cell r="N43">
            <v>0</v>
          </cell>
          <cell r="O43">
            <v>0</v>
          </cell>
          <cell r="P43">
            <v>0.59</v>
          </cell>
          <cell r="Q43">
            <v>30.68</v>
          </cell>
        </row>
        <row r="44">
          <cell r="H44">
            <v>1</v>
          </cell>
          <cell r="I44">
            <v>1</v>
          </cell>
          <cell r="J44">
            <v>1</v>
          </cell>
          <cell r="K44">
            <v>52</v>
          </cell>
          <cell r="L44" t="str">
            <v/>
          </cell>
          <cell r="M44" t="str">
            <v/>
          </cell>
          <cell r="N44">
            <v>0</v>
          </cell>
          <cell r="O44">
            <v>0</v>
          </cell>
          <cell r="P44">
            <v>0.68</v>
          </cell>
          <cell r="Q44">
            <v>35.36</v>
          </cell>
        </row>
        <row r="45">
          <cell r="S45">
            <v>14422.304</v>
          </cell>
        </row>
        <row r="46">
          <cell r="H46">
            <v>2</v>
          </cell>
          <cell r="I46">
            <v>1</v>
          </cell>
          <cell r="J46">
            <v>0.63</v>
          </cell>
          <cell r="K46">
            <v>104</v>
          </cell>
          <cell r="L46">
            <v>171.26</v>
          </cell>
          <cell r="M46">
            <v>11220.976000000001</v>
          </cell>
          <cell r="N46" t="str">
            <v/>
          </cell>
          <cell r="O46" t="str">
            <v/>
          </cell>
          <cell r="P46" t="str">
            <v/>
          </cell>
          <cell r="Q46" t="str">
            <v/>
          </cell>
        </row>
        <row r="47">
          <cell r="H47">
            <v>2</v>
          </cell>
          <cell r="I47">
            <v>1</v>
          </cell>
          <cell r="J47">
            <v>0.63</v>
          </cell>
          <cell r="K47">
            <v>104</v>
          </cell>
          <cell r="L47" t="str">
            <v/>
          </cell>
          <cell r="M47" t="str">
            <v/>
          </cell>
          <cell r="N47">
            <v>28.13</v>
          </cell>
          <cell r="O47">
            <v>1843.088</v>
          </cell>
          <cell r="P47">
            <v>20.14</v>
          </cell>
          <cell r="Q47">
            <v>1319.5519999999999</v>
          </cell>
        </row>
        <row r="48">
          <cell r="H48">
            <v>2</v>
          </cell>
          <cell r="I48">
            <v>1</v>
          </cell>
          <cell r="J48">
            <v>0.63</v>
          </cell>
          <cell r="K48">
            <v>104</v>
          </cell>
          <cell r="L48" t="str">
            <v/>
          </cell>
          <cell r="M48" t="str">
            <v/>
          </cell>
          <cell r="N48">
            <v>0</v>
          </cell>
          <cell r="O48">
            <v>0</v>
          </cell>
          <cell r="P48">
            <v>0.59</v>
          </cell>
          <cell r="Q48">
            <v>38.688000000000002</v>
          </cell>
        </row>
        <row r="49">
          <cell r="S49">
            <v>14422.304</v>
          </cell>
        </row>
        <row r="50">
          <cell r="H50">
            <v>2</v>
          </cell>
          <cell r="I50">
            <v>1</v>
          </cell>
          <cell r="J50">
            <v>0.63</v>
          </cell>
          <cell r="K50">
            <v>104</v>
          </cell>
          <cell r="L50">
            <v>171.26</v>
          </cell>
          <cell r="M50">
            <v>11220.976000000001</v>
          </cell>
          <cell r="N50" t="str">
            <v/>
          </cell>
          <cell r="O50" t="str">
            <v/>
          </cell>
          <cell r="P50" t="str">
            <v/>
          </cell>
          <cell r="Q50" t="str">
            <v/>
          </cell>
        </row>
        <row r="51">
          <cell r="H51">
            <v>2</v>
          </cell>
          <cell r="I51">
            <v>1</v>
          </cell>
          <cell r="J51">
            <v>0.63</v>
          </cell>
          <cell r="K51">
            <v>104</v>
          </cell>
          <cell r="L51" t="str">
            <v/>
          </cell>
          <cell r="M51" t="str">
            <v/>
          </cell>
          <cell r="N51">
            <v>28.13</v>
          </cell>
          <cell r="O51">
            <v>1843.088</v>
          </cell>
          <cell r="P51">
            <v>20.14</v>
          </cell>
          <cell r="Q51">
            <v>1319.5519999999999</v>
          </cell>
        </row>
        <row r="52">
          <cell r="H52">
            <v>2</v>
          </cell>
          <cell r="I52">
            <v>1</v>
          </cell>
          <cell r="J52">
            <v>0.63</v>
          </cell>
          <cell r="K52">
            <v>104</v>
          </cell>
          <cell r="L52" t="str">
            <v/>
          </cell>
          <cell r="M52" t="str">
            <v/>
          </cell>
          <cell r="N52">
            <v>0</v>
          </cell>
          <cell r="O52">
            <v>0</v>
          </cell>
          <cell r="P52">
            <v>0.59</v>
          </cell>
          <cell r="Q52">
            <v>38.688000000000002</v>
          </cell>
        </row>
        <row r="53">
          <cell r="S53">
            <v>0</v>
          </cell>
        </row>
        <row r="54">
          <cell r="H54">
            <v>0.5</v>
          </cell>
          <cell r="I54">
            <v>1</v>
          </cell>
          <cell r="J54">
            <v>0</v>
          </cell>
          <cell r="K54">
            <v>26</v>
          </cell>
          <cell r="L54">
            <v>171.26</v>
          </cell>
          <cell r="M54">
            <v>0</v>
          </cell>
          <cell r="N54" t="str">
            <v/>
          </cell>
          <cell r="O54" t="str">
            <v/>
          </cell>
          <cell r="P54" t="str">
            <v/>
          </cell>
          <cell r="Q54" t="str">
            <v/>
          </cell>
        </row>
        <row r="55">
          <cell r="H55">
            <v>0.5</v>
          </cell>
          <cell r="I55">
            <v>1</v>
          </cell>
          <cell r="J55">
            <v>0</v>
          </cell>
          <cell r="K55">
            <v>26</v>
          </cell>
          <cell r="L55" t="str">
            <v/>
          </cell>
          <cell r="M55" t="str">
            <v/>
          </cell>
          <cell r="N55">
            <v>28.13</v>
          </cell>
          <cell r="O55">
            <v>0</v>
          </cell>
          <cell r="P55">
            <v>20.14</v>
          </cell>
          <cell r="Q55">
            <v>0</v>
          </cell>
        </row>
        <row r="56">
          <cell r="H56">
            <v>0.5</v>
          </cell>
          <cell r="I56">
            <v>1</v>
          </cell>
          <cell r="J56">
            <v>0</v>
          </cell>
          <cell r="K56">
            <v>26</v>
          </cell>
          <cell r="L56" t="str">
            <v/>
          </cell>
          <cell r="M56" t="str">
            <v/>
          </cell>
          <cell r="N56">
            <v>0</v>
          </cell>
          <cell r="O56">
            <v>0</v>
          </cell>
          <cell r="P56">
            <v>0.59</v>
          </cell>
          <cell r="Q56">
            <v>0</v>
          </cell>
        </row>
        <row r="57">
          <cell r="S57">
            <v>0</v>
          </cell>
        </row>
        <row r="58">
          <cell r="H58">
            <v>3</v>
          </cell>
          <cell r="I58">
            <v>1</v>
          </cell>
          <cell r="J58">
            <v>0.31</v>
          </cell>
          <cell r="K58">
            <v>0</v>
          </cell>
          <cell r="L58">
            <v>171.26</v>
          </cell>
          <cell r="M58">
            <v>0</v>
          </cell>
          <cell r="N58" t="str">
            <v/>
          </cell>
          <cell r="O58" t="str">
            <v/>
          </cell>
          <cell r="P58" t="str">
            <v/>
          </cell>
          <cell r="Q58" t="str">
            <v/>
          </cell>
        </row>
        <row r="59">
          <cell r="H59">
            <v>3</v>
          </cell>
          <cell r="I59">
            <v>1</v>
          </cell>
          <cell r="J59">
            <v>0.31</v>
          </cell>
          <cell r="K59">
            <v>0</v>
          </cell>
          <cell r="L59" t="str">
            <v/>
          </cell>
          <cell r="M59" t="str">
            <v/>
          </cell>
          <cell r="N59">
            <v>28.13</v>
          </cell>
          <cell r="O59">
            <v>0</v>
          </cell>
          <cell r="P59">
            <v>20.14</v>
          </cell>
          <cell r="Q59">
            <v>0</v>
          </cell>
        </row>
        <row r="60">
          <cell r="H60">
            <v>3</v>
          </cell>
          <cell r="I60">
            <v>1</v>
          </cell>
          <cell r="J60">
            <v>0.31</v>
          </cell>
          <cell r="K60">
            <v>0</v>
          </cell>
          <cell r="L60" t="str">
            <v/>
          </cell>
          <cell r="M60" t="str">
            <v/>
          </cell>
          <cell r="N60">
            <v>0</v>
          </cell>
          <cell r="O60">
            <v>0</v>
          </cell>
          <cell r="P60">
            <v>0.59</v>
          </cell>
          <cell r="Q60">
            <v>0</v>
          </cell>
        </row>
        <row r="61">
          <cell r="S61">
            <v>0</v>
          </cell>
        </row>
        <row r="62">
          <cell r="H62">
            <v>0</v>
          </cell>
          <cell r="I62">
            <v>1</v>
          </cell>
          <cell r="J62">
            <v>0</v>
          </cell>
          <cell r="K62">
            <v>365</v>
          </cell>
          <cell r="L62">
            <v>199.8</v>
          </cell>
          <cell r="M62">
            <v>0</v>
          </cell>
          <cell r="N62" t="str">
            <v/>
          </cell>
          <cell r="O62" t="str">
            <v/>
          </cell>
          <cell r="P62" t="str">
            <v/>
          </cell>
          <cell r="Q62" t="str">
            <v/>
          </cell>
        </row>
        <row r="63">
          <cell r="H63">
            <v>0</v>
          </cell>
          <cell r="I63">
            <v>1</v>
          </cell>
          <cell r="J63">
            <v>0</v>
          </cell>
          <cell r="K63">
            <v>365</v>
          </cell>
          <cell r="L63" t="str">
            <v/>
          </cell>
          <cell r="M63" t="str">
            <v/>
          </cell>
          <cell r="N63">
            <v>28.13</v>
          </cell>
          <cell r="O63">
            <v>0</v>
          </cell>
          <cell r="P63">
            <v>20.14</v>
          </cell>
          <cell r="Q63">
            <v>0</v>
          </cell>
        </row>
        <row r="64">
          <cell r="H64">
            <v>0</v>
          </cell>
          <cell r="I64">
            <v>1</v>
          </cell>
          <cell r="J64">
            <v>0</v>
          </cell>
          <cell r="K64">
            <v>365</v>
          </cell>
          <cell r="L64" t="str">
            <v/>
          </cell>
          <cell r="M64" t="str">
            <v/>
          </cell>
          <cell r="N64">
            <v>0</v>
          </cell>
          <cell r="O64">
            <v>0</v>
          </cell>
          <cell r="P64">
            <v>0.59</v>
          </cell>
          <cell r="Q64">
            <v>0</v>
          </cell>
        </row>
        <row r="65">
          <cell r="H65" t="str">
            <v/>
          </cell>
          <cell r="J65" t="str">
            <v/>
          </cell>
          <cell r="K65" t="str">
            <v/>
          </cell>
          <cell r="L65" t="str">
            <v/>
          </cell>
          <cell r="M65" t="str">
            <v/>
          </cell>
          <cell r="N65" t="str">
            <v/>
          </cell>
          <cell r="O65" t="str">
            <v/>
          </cell>
          <cell r="P65" t="str">
            <v/>
          </cell>
          <cell r="Q65" t="str">
            <v/>
          </cell>
        </row>
        <row r="66">
          <cell r="H66" t="str">
            <v>SUMA Recollida de residus</v>
          </cell>
          <cell r="M66">
            <v>434327.11900000006</v>
          </cell>
          <cell r="O66">
            <v>32979.612000000001</v>
          </cell>
          <cell r="Q66">
            <v>30867.687000000002</v>
          </cell>
          <cell r="S66">
            <v>498174.42</v>
          </cell>
        </row>
        <row r="69">
          <cell r="S69">
            <v>34742.07</v>
          </cell>
        </row>
        <row r="70">
          <cell r="H70">
            <v>2</v>
          </cell>
          <cell r="I70">
            <v>1</v>
          </cell>
          <cell r="J70">
            <v>1</v>
          </cell>
          <cell r="K70">
            <v>99</v>
          </cell>
          <cell r="L70">
            <v>171.26</v>
          </cell>
          <cell r="M70">
            <v>16954.740000000002</v>
          </cell>
          <cell r="N70" t="str">
            <v/>
          </cell>
          <cell r="O70" t="str">
            <v/>
          </cell>
          <cell r="P70" t="str">
            <v/>
          </cell>
          <cell r="Q70" t="str">
            <v/>
          </cell>
        </row>
        <row r="71">
          <cell r="H71">
            <v>2</v>
          </cell>
          <cell r="I71">
            <v>1</v>
          </cell>
          <cell r="J71">
            <v>1</v>
          </cell>
          <cell r="K71">
            <v>99</v>
          </cell>
          <cell r="L71">
            <v>130.13</v>
          </cell>
          <cell r="M71">
            <v>12882.87</v>
          </cell>
          <cell r="N71" t="str">
            <v/>
          </cell>
          <cell r="O71" t="str">
            <v/>
          </cell>
          <cell r="P71" t="str">
            <v/>
          </cell>
          <cell r="Q71" t="str">
            <v/>
          </cell>
        </row>
        <row r="72">
          <cell r="H72">
            <v>2</v>
          </cell>
          <cell r="I72">
            <v>1</v>
          </cell>
          <cell r="J72">
            <v>1</v>
          </cell>
          <cell r="K72">
            <v>99</v>
          </cell>
          <cell r="L72" t="str">
            <v/>
          </cell>
          <cell r="M72" t="str">
            <v/>
          </cell>
          <cell r="N72">
            <v>28.13</v>
          </cell>
          <cell r="O72">
            <v>2784.87</v>
          </cell>
          <cell r="P72">
            <v>20.14</v>
          </cell>
          <cell r="Q72">
            <v>1993.86</v>
          </cell>
        </row>
        <row r="73">
          <cell r="H73">
            <v>2</v>
          </cell>
          <cell r="I73">
            <v>1</v>
          </cell>
          <cell r="J73">
            <v>1</v>
          </cell>
          <cell r="K73">
            <v>99</v>
          </cell>
          <cell r="L73" t="str">
            <v/>
          </cell>
          <cell r="M73" t="str">
            <v/>
          </cell>
          <cell r="N73">
            <v>0</v>
          </cell>
          <cell r="O73">
            <v>0</v>
          </cell>
          <cell r="P73">
            <v>0.59</v>
          </cell>
          <cell r="Q73">
            <v>58.41</v>
          </cell>
        </row>
        <row r="74">
          <cell r="H74">
            <v>2</v>
          </cell>
          <cell r="I74">
            <v>1</v>
          </cell>
          <cell r="J74">
            <v>1</v>
          </cell>
          <cell r="K74">
            <v>99</v>
          </cell>
          <cell r="L74" t="str">
            <v/>
          </cell>
          <cell r="M74" t="str">
            <v/>
          </cell>
          <cell r="N74">
            <v>0</v>
          </cell>
          <cell r="O74">
            <v>0</v>
          </cell>
          <cell r="P74">
            <v>0.68</v>
          </cell>
          <cell r="Q74">
            <v>67.319999999999993</v>
          </cell>
        </row>
        <row r="76">
          <cell r="H76" t="str">
            <v>SUMA Recollida de voluminosos i andròmines</v>
          </cell>
          <cell r="M76">
            <v>29837.61</v>
          </cell>
          <cell r="O76">
            <v>2784.87</v>
          </cell>
          <cell r="Q76">
            <v>2119.59</v>
          </cell>
          <cell r="S76">
            <v>34742.07</v>
          </cell>
        </row>
        <row r="80">
          <cell r="S80">
            <v>18768.075000000001</v>
          </cell>
        </row>
        <row r="81">
          <cell r="I81">
            <v>1</v>
          </cell>
          <cell r="J81">
            <v>1.35</v>
          </cell>
          <cell r="K81">
            <v>25</v>
          </cell>
          <cell r="L81">
            <v>199.8</v>
          </cell>
          <cell r="M81">
            <v>6743.25</v>
          </cell>
          <cell r="N81" t="str">
            <v/>
          </cell>
          <cell r="O81" t="str">
            <v/>
          </cell>
          <cell r="P81" t="str">
            <v/>
          </cell>
          <cell r="Q81" t="str">
            <v/>
          </cell>
        </row>
        <row r="82">
          <cell r="H82" t="str">
            <v/>
          </cell>
          <cell r="I82">
            <v>2</v>
          </cell>
          <cell r="J82">
            <v>1.35</v>
          </cell>
          <cell r="K82">
            <v>25</v>
          </cell>
          <cell r="L82">
            <v>150.27000000000001</v>
          </cell>
          <cell r="M82">
            <v>10143.225</v>
          </cell>
          <cell r="N82" t="str">
            <v/>
          </cell>
          <cell r="O82" t="str">
            <v/>
          </cell>
          <cell r="P82" t="str">
            <v/>
          </cell>
          <cell r="Q82" t="str">
            <v/>
          </cell>
        </row>
        <row r="83">
          <cell r="H83" t="str">
            <v/>
          </cell>
          <cell r="I83">
            <v>1</v>
          </cell>
          <cell r="J83">
            <v>1.35</v>
          </cell>
          <cell r="K83">
            <v>25</v>
          </cell>
          <cell r="L83" t="str">
            <v/>
          </cell>
          <cell r="M83" t="str">
            <v/>
          </cell>
          <cell r="N83">
            <v>33.83</v>
          </cell>
          <cell r="O83">
            <v>1141.7750000000001</v>
          </cell>
          <cell r="P83">
            <v>20.65</v>
          </cell>
          <cell r="Q83">
            <v>696.95</v>
          </cell>
        </row>
        <row r="84">
          <cell r="H84" t="str">
            <v/>
          </cell>
          <cell r="I84">
            <v>1</v>
          </cell>
          <cell r="J84">
            <v>1.35</v>
          </cell>
          <cell r="K84">
            <v>25</v>
          </cell>
          <cell r="L84" t="str">
            <v/>
          </cell>
          <cell r="M84" t="str">
            <v/>
          </cell>
          <cell r="N84">
            <v>0</v>
          </cell>
          <cell r="O84">
            <v>0</v>
          </cell>
          <cell r="P84">
            <v>0.59</v>
          </cell>
          <cell r="Q84">
            <v>19.925000000000001</v>
          </cell>
        </row>
        <row r="85">
          <cell r="H85" t="str">
            <v/>
          </cell>
          <cell r="I85">
            <v>1</v>
          </cell>
          <cell r="J85">
            <v>1.35</v>
          </cell>
          <cell r="K85">
            <v>25</v>
          </cell>
          <cell r="L85" t="str">
            <v/>
          </cell>
          <cell r="M85" t="str">
            <v/>
          </cell>
          <cell r="N85">
            <v>0</v>
          </cell>
          <cell r="O85">
            <v>0</v>
          </cell>
          <cell r="P85">
            <v>0.68</v>
          </cell>
          <cell r="Q85">
            <v>22.95</v>
          </cell>
        </row>
        <row r="86">
          <cell r="L86" t="str">
            <v/>
          </cell>
          <cell r="N86" t="str">
            <v/>
          </cell>
          <cell r="O86" t="str">
            <v/>
          </cell>
          <cell r="P86" t="str">
            <v/>
          </cell>
          <cell r="S86">
            <v>11840.688</v>
          </cell>
        </row>
        <row r="87">
          <cell r="I87">
            <v>1</v>
          </cell>
          <cell r="J87">
            <v>1.35</v>
          </cell>
          <cell r="K87">
            <v>18</v>
          </cell>
          <cell r="L87">
            <v>171.26</v>
          </cell>
          <cell r="M87">
            <v>4161.6180000000004</v>
          </cell>
          <cell r="N87" t="str">
            <v/>
          </cell>
          <cell r="O87" t="str">
            <v/>
          </cell>
          <cell r="P87" t="str">
            <v/>
          </cell>
          <cell r="Q87" t="str">
            <v/>
          </cell>
        </row>
        <row r="88">
          <cell r="H88" t="str">
            <v/>
          </cell>
          <cell r="I88">
            <v>2</v>
          </cell>
          <cell r="J88">
            <v>1.35</v>
          </cell>
          <cell r="K88">
            <v>18</v>
          </cell>
          <cell r="L88">
            <v>130.13</v>
          </cell>
          <cell r="M88">
            <v>6324.3180000000002</v>
          </cell>
          <cell r="N88" t="str">
            <v/>
          </cell>
          <cell r="O88" t="str">
            <v/>
          </cell>
          <cell r="P88" t="str">
            <v/>
          </cell>
          <cell r="Q88" t="str">
            <v/>
          </cell>
        </row>
        <row r="89">
          <cell r="H89" t="str">
            <v/>
          </cell>
          <cell r="I89">
            <v>1</v>
          </cell>
          <cell r="J89">
            <v>1.35</v>
          </cell>
          <cell r="K89">
            <v>18</v>
          </cell>
          <cell r="L89" t="str">
            <v/>
          </cell>
          <cell r="M89" t="str">
            <v/>
          </cell>
          <cell r="N89">
            <v>33.83</v>
          </cell>
          <cell r="O89">
            <v>822.07799999999997</v>
          </cell>
          <cell r="P89">
            <v>20.65</v>
          </cell>
          <cell r="Q89">
            <v>501.80399999999997</v>
          </cell>
        </row>
        <row r="90">
          <cell r="H90" t="str">
            <v/>
          </cell>
          <cell r="I90">
            <v>1</v>
          </cell>
          <cell r="J90">
            <v>1.35</v>
          </cell>
          <cell r="K90">
            <v>18</v>
          </cell>
          <cell r="L90" t="str">
            <v/>
          </cell>
          <cell r="M90" t="str">
            <v/>
          </cell>
          <cell r="N90">
            <v>0</v>
          </cell>
          <cell r="O90">
            <v>0</v>
          </cell>
          <cell r="P90">
            <v>0.59</v>
          </cell>
          <cell r="Q90">
            <v>14.346</v>
          </cell>
        </row>
        <row r="91">
          <cell r="H91" t="str">
            <v/>
          </cell>
          <cell r="I91">
            <v>1</v>
          </cell>
          <cell r="J91">
            <v>1.35</v>
          </cell>
          <cell r="K91">
            <v>18</v>
          </cell>
          <cell r="L91" t="str">
            <v/>
          </cell>
          <cell r="M91" t="str">
            <v/>
          </cell>
          <cell r="N91">
            <v>0</v>
          </cell>
          <cell r="O91">
            <v>0</v>
          </cell>
          <cell r="P91">
            <v>0.68</v>
          </cell>
          <cell r="Q91">
            <v>16.524000000000001</v>
          </cell>
        </row>
        <row r="92">
          <cell r="S92">
            <v>7235.9760000000006</v>
          </cell>
        </row>
        <row r="93">
          <cell r="I93">
            <v>1</v>
          </cell>
          <cell r="J93">
            <v>1.35</v>
          </cell>
          <cell r="K93">
            <v>11</v>
          </cell>
          <cell r="L93">
            <v>171.26</v>
          </cell>
          <cell r="M93">
            <v>2543.2109999999998</v>
          </cell>
          <cell r="N93" t="str">
            <v/>
          </cell>
          <cell r="O93" t="str">
            <v/>
          </cell>
          <cell r="P93" t="str">
            <v/>
          </cell>
          <cell r="Q93" t="str">
            <v/>
          </cell>
        </row>
        <row r="94">
          <cell r="H94" t="str">
            <v/>
          </cell>
          <cell r="I94">
            <v>2</v>
          </cell>
          <cell r="J94">
            <v>1.35</v>
          </cell>
          <cell r="K94">
            <v>11</v>
          </cell>
          <cell r="L94">
            <v>130.13</v>
          </cell>
          <cell r="M94">
            <v>3864.8609999999999</v>
          </cell>
          <cell r="N94" t="str">
            <v/>
          </cell>
          <cell r="O94" t="str">
            <v/>
          </cell>
          <cell r="P94" t="str">
            <v/>
          </cell>
          <cell r="Q94" t="str">
            <v/>
          </cell>
        </row>
        <row r="95">
          <cell r="H95" t="str">
            <v/>
          </cell>
          <cell r="I95">
            <v>1</v>
          </cell>
          <cell r="J95">
            <v>1.35</v>
          </cell>
          <cell r="K95">
            <v>11</v>
          </cell>
          <cell r="L95" t="str">
            <v/>
          </cell>
          <cell r="M95" t="str">
            <v/>
          </cell>
          <cell r="N95">
            <v>33.83</v>
          </cell>
          <cell r="O95">
            <v>502.38099999999997</v>
          </cell>
          <cell r="P95">
            <v>20.65</v>
          </cell>
          <cell r="Q95">
            <v>306.65800000000002</v>
          </cell>
        </row>
        <row r="96">
          <cell r="H96" t="str">
            <v/>
          </cell>
          <cell r="I96">
            <v>1</v>
          </cell>
          <cell r="J96">
            <v>1.35</v>
          </cell>
          <cell r="K96">
            <v>11</v>
          </cell>
          <cell r="L96" t="str">
            <v/>
          </cell>
          <cell r="M96" t="str">
            <v/>
          </cell>
          <cell r="N96">
            <v>0</v>
          </cell>
          <cell r="O96">
            <v>0</v>
          </cell>
          <cell r="P96">
            <v>0.59</v>
          </cell>
          <cell r="Q96">
            <v>8.7669999999999995</v>
          </cell>
        </row>
        <row r="97">
          <cell r="H97" t="str">
            <v/>
          </cell>
          <cell r="I97">
            <v>1</v>
          </cell>
          <cell r="J97">
            <v>1.35</v>
          </cell>
          <cell r="K97">
            <v>11</v>
          </cell>
          <cell r="L97" t="str">
            <v/>
          </cell>
          <cell r="M97" t="str">
            <v/>
          </cell>
          <cell r="N97">
            <v>0</v>
          </cell>
          <cell r="O97">
            <v>0</v>
          </cell>
          <cell r="P97">
            <v>0.68</v>
          </cell>
          <cell r="Q97">
            <v>10.098000000000001</v>
          </cell>
        </row>
        <row r="98">
          <cell r="S98">
            <v>34395.919999999998</v>
          </cell>
        </row>
        <row r="99">
          <cell r="H99">
            <v>2</v>
          </cell>
          <cell r="I99">
            <v>1</v>
          </cell>
          <cell r="J99">
            <v>1</v>
          </cell>
          <cell r="K99">
            <v>104</v>
          </cell>
          <cell r="L99">
            <v>171.26</v>
          </cell>
          <cell r="M99">
            <v>17811.04</v>
          </cell>
          <cell r="N99" t="str">
            <v/>
          </cell>
          <cell r="O99" t="str">
            <v/>
          </cell>
          <cell r="P99" t="str">
            <v/>
          </cell>
          <cell r="Q99" t="str">
            <v/>
          </cell>
        </row>
        <row r="100">
          <cell r="H100">
            <v>2</v>
          </cell>
          <cell r="I100">
            <v>1</v>
          </cell>
          <cell r="J100">
            <v>1</v>
          </cell>
          <cell r="K100">
            <v>104</v>
          </cell>
          <cell r="L100">
            <v>130.13</v>
          </cell>
          <cell r="M100">
            <v>13533.52</v>
          </cell>
          <cell r="N100" t="str">
            <v/>
          </cell>
          <cell r="O100" t="str">
            <v/>
          </cell>
          <cell r="P100" t="str">
            <v/>
          </cell>
          <cell r="Q100" t="str">
            <v/>
          </cell>
        </row>
        <row r="101">
          <cell r="H101">
            <v>2</v>
          </cell>
          <cell r="I101">
            <v>1</v>
          </cell>
          <cell r="J101">
            <v>1</v>
          </cell>
          <cell r="K101">
            <v>104</v>
          </cell>
          <cell r="L101" t="str">
            <v/>
          </cell>
          <cell r="M101" t="str">
            <v/>
          </cell>
          <cell r="N101">
            <v>13.85</v>
          </cell>
          <cell r="O101">
            <v>1440.4</v>
          </cell>
          <cell r="P101">
            <v>14.55</v>
          </cell>
          <cell r="Q101">
            <v>1513.2</v>
          </cell>
        </row>
        <row r="102">
          <cell r="H102">
            <v>2</v>
          </cell>
          <cell r="I102">
            <v>1</v>
          </cell>
          <cell r="J102">
            <v>1</v>
          </cell>
          <cell r="K102">
            <v>104</v>
          </cell>
          <cell r="L102" t="str">
            <v/>
          </cell>
          <cell r="M102" t="str">
            <v/>
          </cell>
          <cell r="N102">
            <v>0</v>
          </cell>
          <cell r="O102">
            <v>0</v>
          </cell>
          <cell r="P102">
            <v>0.94</v>
          </cell>
          <cell r="Q102">
            <v>97.76</v>
          </cell>
        </row>
        <row r="103">
          <cell r="L103" t="str">
            <v/>
          </cell>
          <cell r="N103" t="str">
            <v/>
          </cell>
          <cell r="O103" t="str">
            <v/>
          </cell>
          <cell r="P103" t="str">
            <v/>
          </cell>
          <cell r="S103">
            <v>5391.3600000000006</v>
          </cell>
        </row>
        <row r="104">
          <cell r="I104">
            <v>1</v>
          </cell>
          <cell r="J104">
            <v>1</v>
          </cell>
          <cell r="K104">
            <v>27</v>
          </cell>
          <cell r="L104">
            <v>171.26</v>
          </cell>
          <cell r="M104">
            <v>4624.0200000000004</v>
          </cell>
          <cell r="N104" t="str">
            <v/>
          </cell>
          <cell r="O104" t="str">
            <v/>
          </cell>
          <cell r="P104" t="str">
            <v/>
          </cell>
          <cell r="Q104" t="str">
            <v/>
          </cell>
        </row>
        <row r="105">
          <cell r="I105">
            <v>1</v>
          </cell>
          <cell r="J105">
            <v>1</v>
          </cell>
          <cell r="K105">
            <v>27</v>
          </cell>
          <cell r="L105" t="str">
            <v/>
          </cell>
          <cell r="M105" t="str">
            <v/>
          </cell>
          <cell r="N105">
            <v>15.44</v>
          </cell>
          <cell r="O105">
            <v>416.88</v>
          </cell>
          <cell r="P105">
            <v>12.39</v>
          </cell>
          <cell r="Q105">
            <v>334.53</v>
          </cell>
        </row>
        <row r="106">
          <cell r="H106" t="str">
            <v/>
          </cell>
          <cell r="I106">
            <v>1</v>
          </cell>
          <cell r="J106">
            <v>1</v>
          </cell>
          <cell r="K106">
            <v>27</v>
          </cell>
          <cell r="L106" t="str">
            <v/>
          </cell>
          <cell r="M106" t="str">
            <v/>
          </cell>
          <cell r="N106">
            <v>0</v>
          </cell>
          <cell r="O106">
            <v>0</v>
          </cell>
          <cell r="P106">
            <v>0.59</v>
          </cell>
          <cell r="Q106">
            <v>15.93</v>
          </cell>
        </row>
        <row r="107">
          <cell r="H107" t="str">
            <v/>
          </cell>
          <cell r="J107" t="str">
            <v/>
          </cell>
          <cell r="L107" t="str">
            <v/>
          </cell>
          <cell r="M107" t="str">
            <v/>
          </cell>
          <cell r="N107" t="str">
            <v/>
          </cell>
          <cell r="O107" t="str">
            <v/>
          </cell>
          <cell r="P107" t="str">
            <v/>
          </cell>
          <cell r="Q107" t="str">
            <v/>
          </cell>
        </row>
        <row r="108">
          <cell r="H108" t="str">
            <v/>
          </cell>
          <cell r="J108" t="str">
            <v/>
          </cell>
          <cell r="K108" t="str">
            <v/>
          </cell>
          <cell r="L108" t="str">
            <v/>
          </cell>
          <cell r="M108" t="str">
            <v/>
          </cell>
          <cell r="N108" t="str">
            <v/>
          </cell>
          <cell r="O108" t="str">
            <v/>
          </cell>
          <cell r="P108" t="str">
            <v/>
          </cell>
          <cell r="Q108" t="str">
            <v/>
          </cell>
        </row>
        <row r="110">
          <cell r="H110" t="str">
            <v>SUMA Neteja dels contenidors</v>
          </cell>
          <cell r="M110">
            <v>69749.063000000009</v>
          </cell>
          <cell r="O110">
            <v>4323.5140000000001</v>
          </cell>
          <cell r="Q110">
            <v>3559.4419999999996</v>
          </cell>
          <cell r="S110">
            <v>77632.02</v>
          </cell>
        </row>
        <row r="113">
          <cell r="S113">
            <v>0</v>
          </cell>
        </row>
        <row r="114">
          <cell r="H114">
            <v>1</v>
          </cell>
          <cell r="I114">
            <v>0</v>
          </cell>
          <cell r="J114">
            <v>0.31</v>
          </cell>
          <cell r="K114">
            <v>52</v>
          </cell>
          <cell r="L114">
            <v>171.26</v>
          </cell>
          <cell r="M114">
            <v>0</v>
          </cell>
          <cell r="N114" t="str">
            <v/>
          </cell>
          <cell r="O114" t="str">
            <v/>
          </cell>
          <cell r="P114" t="str">
            <v/>
          </cell>
          <cell r="Q114" t="str">
            <v/>
          </cell>
        </row>
        <row r="115">
          <cell r="H115">
            <v>1</v>
          </cell>
          <cell r="I115">
            <v>0</v>
          </cell>
          <cell r="J115">
            <v>0.31</v>
          </cell>
          <cell r="K115">
            <v>52</v>
          </cell>
          <cell r="L115">
            <v>130.13</v>
          </cell>
          <cell r="M115">
            <v>0</v>
          </cell>
          <cell r="N115" t="str">
            <v/>
          </cell>
          <cell r="O115" t="str">
            <v/>
          </cell>
          <cell r="P115" t="str">
            <v/>
          </cell>
          <cell r="Q115" t="str">
            <v/>
          </cell>
        </row>
        <row r="116">
          <cell r="H116">
            <v>1</v>
          </cell>
          <cell r="I116">
            <v>0</v>
          </cell>
          <cell r="J116">
            <v>0.31</v>
          </cell>
          <cell r="K116">
            <v>52</v>
          </cell>
          <cell r="L116" t="str">
            <v/>
          </cell>
          <cell r="M116" t="str">
            <v/>
          </cell>
          <cell r="N116">
            <v>28.13</v>
          </cell>
          <cell r="O116">
            <v>0</v>
          </cell>
          <cell r="P116">
            <v>20.14</v>
          </cell>
          <cell r="Q116">
            <v>0</v>
          </cell>
        </row>
        <row r="117">
          <cell r="H117">
            <v>1</v>
          </cell>
          <cell r="I117">
            <v>0</v>
          </cell>
          <cell r="J117">
            <v>0.31</v>
          </cell>
          <cell r="K117">
            <v>52</v>
          </cell>
          <cell r="L117" t="str">
            <v/>
          </cell>
          <cell r="M117" t="str">
            <v/>
          </cell>
          <cell r="N117">
            <v>0</v>
          </cell>
          <cell r="O117">
            <v>0</v>
          </cell>
          <cell r="P117">
            <v>0.59</v>
          </cell>
          <cell r="Q117">
            <v>0</v>
          </cell>
        </row>
        <row r="118">
          <cell r="H118">
            <v>1</v>
          </cell>
          <cell r="I118">
            <v>0</v>
          </cell>
          <cell r="J118">
            <v>0.31</v>
          </cell>
          <cell r="K118">
            <v>52</v>
          </cell>
          <cell r="L118" t="str">
            <v/>
          </cell>
          <cell r="M118" t="str">
            <v/>
          </cell>
          <cell r="N118">
            <v>0</v>
          </cell>
          <cell r="O118">
            <v>0</v>
          </cell>
          <cell r="P118">
            <v>0.68</v>
          </cell>
          <cell r="Q118">
            <v>0</v>
          </cell>
        </row>
        <row r="120">
          <cell r="H120" t="str">
            <v>SUMA Recollida mercat</v>
          </cell>
          <cell r="M120">
            <v>0</v>
          </cell>
          <cell r="O120">
            <v>0</v>
          </cell>
          <cell r="Q120">
            <v>0</v>
          </cell>
          <cell r="S120">
            <v>0</v>
          </cell>
        </row>
        <row r="121">
          <cell r="N121" t="str">
            <v/>
          </cell>
          <cell r="O121" t="str">
            <v/>
          </cell>
          <cell r="P121" t="str">
            <v/>
          </cell>
          <cell r="Q121" t="str">
            <v/>
          </cell>
        </row>
        <row r="124">
          <cell r="L124" t="str">
            <v/>
          </cell>
          <cell r="N124" t="str">
            <v/>
          </cell>
          <cell r="O124" t="str">
            <v/>
          </cell>
          <cell r="P124" t="str">
            <v/>
          </cell>
          <cell r="S124">
            <v>0</v>
          </cell>
        </row>
        <row r="125">
          <cell r="I125">
            <v>0</v>
          </cell>
          <cell r="L125">
            <v>162.84</v>
          </cell>
          <cell r="M125">
            <v>0</v>
          </cell>
          <cell r="N125" t="str">
            <v/>
          </cell>
          <cell r="O125" t="str">
            <v/>
          </cell>
          <cell r="P125" t="str">
            <v/>
          </cell>
          <cell r="Q125" t="str">
            <v/>
          </cell>
        </row>
        <row r="126">
          <cell r="I126">
            <v>0</v>
          </cell>
          <cell r="L126">
            <v>151.88999999999999</v>
          </cell>
          <cell r="M126">
            <v>0</v>
          </cell>
          <cell r="N126" t="str">
            <v/>
          </cell>
          <cell r="O126" t="str">
            <v/>
          </cell>
          <cell r="P126" t="str">
            <v/>
          </cell>
          <cell r="Q126" t="str">
            <v/>
          </cell>
        </row>
        <row r="127">
          <cell r="I127">
            <v>0</v>
          </cell>
          <cell r="L127" t="str">
            <v/>
          </cell>
          <cell r="M127" t="str">
            <v/>
          </cell>
          <cell r="N127">
            <v>28.13</v>
          </cell>
          <cell r="O127">
            <v>0</v>
          </cell>
          <cell r="P127">
            <v>25.72</v>
          </cell>
          <cell r="Q127">
            <v>0</v>
          </cell>
        </row>
        <row r="128">
          <cell r="I128">
            <v>0</v>
          </cell>
          <cell r="L128" t="str">
            <v/>
          </cell>
          <cell r="M128" t="str">
            <v/>
          </cell>
          <cell r="N128">
            <v>0</v>
          </cell>
          <cell r="O128">
            <v>0</v>
          </cell>
          <cell r="P128">
            <v>0.59</v>
          </cell>
          <cell r="Q128">
            <v>0</v>
          </cell>
        </row>
        <row r="129">
          <cell r="I129">
            <v>0</v>
          </cell>
          <cell r="L129" t="str">
            <v/>
          </cell>
          <cell r="M129" t="str">
            <v/>
          </cell>
          <cell r="N129">
            <v>0</v>
          </cell>
          <cell r="O129">
            <v>0</v>
          </cell>
          <cell r="P129">
            <v>0.68</v>
          </cell>
          <cell r="Q129">
            <v>0</v>
          </cell>
        </row>
        <row r="131">
          <cell r="H131" t="str">
            <v>SUMA Serveis extraordinaris per actes festius</v>
          </cell>
          <cell r="M131">
            <v>0</v>
          </cell>
          <cell r="O131">
            <v>0</v>
          </cell>
          <cell r="Q131">
            <v>0</v>
          </cell>
          <cell r="S131">
            <v>0</v>
          </cell>
        </row>
        <row r="132">
          <cell r="N132" t="str">
            <v/>
          </cell>
          <cell r="O132" t="str">
            <v/>
          </cell>
          <cell r="P132" t="str">
            <v/>
          </cell>
          <cell r="Q132" t="str">
            <v/>
          </cell>
        </row>
        <row r="135">
          <cell r="L135" t="str">
            <v/>
          </cell>
          <cell r="N135" t="str">
            <v/>
          </cell>
          <cell r="O135" t="str">
            <v/>
          </cell>
          <cell r="P135" t="str">
            <v/>
          </cell>
          <cell r="S135">
            <v>0</v>
          </cell>
        </row>
        <row r="136">
          <cell r="L136" t="str">
            <v/>
          </cell>
          <cell r="M136" t="str">
            <v/>
          </cell>
          <cell r="N136" t="str">
            <v/>
          </cell>
          <cell r="O136" t="str">
            <v/>
          </cell>
          <cell r="P136" t="str">
            <v/>
          </cell>
          <cell r="Q136" t="str">
            <v/>
          </cell>
        </row>
        <row r="137">
          <cell r="J137" t="str">
            <v/>
          </cell>
          <cell r="K137" t="str">
            <v/>
          </cell>
          <cell r="L137" t="str">
            <v/>
          </cell>
          <cell r="M137" t="str">
            <v/>
          </cell>
          <cell r="N137" t="str">
            <v/>
          </cell>
          <cell r="O137" t="str">
            <v/>
          </cell>
          <cell r="P137" t="str">
            <v/>
          </cell>
          <cell r="Q137" t="str">
            <v/>
          </cell>
        </row>
        <row r="138">
          <cell r="J138" t="str">
            <v/>
          </cell>
          <cell r="K138" t="str">
            <v/>
          </cell>
          <cell r="L138" t="str">
            <v/>
          </cell>
          <cell r="M138" t="str">
            <v/>
          </cell>
          <cell r="N138" t="str">
            <v/>
          </cell>
          <cell r="O138" t="str">
            <v/>
          </cell>
          <cell r="P138" t="str">
            <v/>
          </cell>
          <cell r="Q138" t="str">
            <v/>
          </cell>
        </row>
        <row r="139">
          <cell r="J139" t="str">
            <v/>
          </cell>
          <cell r="K139" t="str">
            <v/>
          </cell>
          <cell r="L139" t="str">
            <v/>
          </cell>
          <cell r="M139" t="str">
            <v/>
          </cell>
          <cell r="N139" t="str">
            <v/>
          </cell>
          <cell r="O139" t="str">
            <v/>
          </cell>
          <cell r="P139" t="str">
            <v/>
          </cell>
          <cell r="Q139" t="str">
            <v/>
          </cell>
        </row>
        <row r="140">
          <cell r="J140" t="str">
            <v/>
          </cell>
          <cell r="K140" t="str">
            <v/>
          </cell>
          <cell r="L140" t="str">
            <v/>
          </cell>
          <cell r="M140" t="str">
            <v/>
          </cell>
          <cell r="N140" t="str">
            <v/>
          </cell>
          <cell r="O140" t="str">
            <v/>
          </cell>
          <cell r="P140" t="str">
            <v/>
          </cell>
          <cell r="Q140" t="str">
            <v/>
          </cell>
        </row>
        <row r="142">
          <cell r="H142" t="str">
            <v>SUMA Neteja àrees d'ubicacions dels contenidors</v>
          </cell>
          <cell r="M142">
            <v>0</v>
          </cell>
          <cell r="O142">
            <v>0</v>
          </cell>
          <cell r="Q142">
            <v>0</v>
          </cell>
          <cell r="S142">
            <v>0</v>
          </cell>
        </row>
        <row r="143">
          <cell r="N143" t="str">
            <v/>
          </cell>
          <cell r="O143" t="str">
            <v/>
          </cell>
        </row>
        <row r="146">
          <cell r="S146">
            <v>10877</v>
          </cell>
        </row>
        <row r="147">
          <cell r="H147">
            <v>7</v>
          </cell>
          <cell r="I147">
            <v>267</v>
          </cell>
          <cell r="J147">
            <v>1</v>
          </cell>
          <cell r="K147">
            <v>365</v>
          </cell>
          <cell r="L147" t="str">
            <v/>
          </cell>
          <cell r="M147" t="str">
            <v/>
          </cell>
          <cell r="N147">
            <v>0</v>
          </cell>
          <cell r="O147">
            <v>0</v>
          </cell>
          <cell r="P147">
            <v>0.03</v>
          </cell>
          <cell r="Q147">
            <v>2923.65</v>
          </cell>
        </row>
        <row r="148">
          <cell r="H148">
            <v>7</v>
          </cell>
          <cell r="I148">
            <v>12</v>
          </cell>
          <cell r="J148">
            <v>1</v>
          </cell>
          <cell r="K148">
            <v>365</v>
          </cell>
          <cell r="L148" t="str">
            <v/>
          </cell>
          <cell r="M148" t="str">
            <v/>
          </cell>
          <cell r="N148">
            <v>0</v>
          </cell>
          <cell r="O148">
            <v>0</v>
          </cell>
          <cell r="P148">
            <v>0.05</v>
          </cell>
          <cell r="Q148">
            <v>219</v>
          </cell>
        </row>
        <row r="149">
          <cell r="H149">
            <v>7</v>
          </cell>
          <cell r="I149">
            <v>190</v>
          </cell>
          <cell r="J149">
            <v>1</v>
          </cell>
          <cell r="K149">
            <v>365</v>
          </cell>
          <cell r="L149" t="str">
            <v/>
          </cell>
          <cell r="M149" t="str">
            <v/>
          </cell>
          <cell r="N149">
            <v>0</v>
          </cell>
          <cell r="O149">
            <v>0</v>
          </cell>
          <cell r="P149">
            <v>0.02</v>
          </cell>
          <cell r="Q149">
            <v>1387</v>
          </cell>
        </row>
        <row r="150">
          <cell r="H150">
            <v>7</v>
          </cell>
          <cell r="I150">
            <v>14</v>
          </cell>
          <cell r="J150">
            <v>1</v>
          </cell>
          <cell r="K150">
            <v>365</v>
          </cell>
          <cell r="L150" t="str">
            <v/>
          </cell>
          <cell r="M150" t="str">
            <v/>
          </cell>
          <cell r="N150">
            <v>0</v>
          </cell>
          <cell r="O150">
            <v>0</v>
          </cell>
          <cell r="P150">
            <v>0.03</v>
          </cell>
          <cell r="Q150">
            <v>153.30000000000001</v>
          </cell>
        </row>
        <row r="151">
          <cell r="H151">
            <v>7</v>
          </cell>
          <cell r="I151">
            <v>6</v>
          </cell>
          <cell r="J151">
            <v>1</v>
          </cell>
          <cell r="K151">
            <v>365</v>
          </cell>
          <cell r="L151" t="str">
            <v/>
          </cell>
          <cell r="M151" t="str">
            <v/>
          </cell>
          <cell r="N151">
            <v>0</v>
          </cell>
          <cell r="O151">
            <v>0</v>
          </cell>
          <cell r="P151">
            <v>0.05</v>
          </cell>
          <cell r="Q151">
            <v>109.5</v>
          </cell>
        </row>
        <row r="152">
          <cell r="H152">
            <v>7</v>
          </cell>
          <cell r="I152">
            <v>175</v>
          </cell>
          <cell r="J152">
            <v>1</v>
          </cell>
          <cell r="K152">
            <v>365</v>
          </cell>
          <cell r="L152" t="str">
            <v/>
          </cell>
          <cell r="M152" t="str">
            <v/>
          </cell>
          <cell r="N152">
            <v>0</v>
          </cell>
          <cell r="O152">
            <v>0</v>
          </cell>
          <cell r="P152">
            <v>0.03</v>
          </cell>
          <cell r="Q152">
            <v>1916.25</v>
          </cell>
        </row>
        <row r="153">
          <cell r="H153">
            <v>7</v>
          </cell>
          <cell r="I153">
            <v>13</v>
          </cell>
          <cell r="J153">
            <v>1</v>
          </cell>
          <cell r="K153">
            <v>365</v>
          </cell>
          <cell r="L153" t="str">
            <v/>
          </cell>
          <cell r="M153" t="str">
            <v/>
          </cell>
          <cell r="N153">
            <v>0</v>
          </cell>
          <cell r="O153">
            <v>0</v>
          </cell>
          <cell r="P153">
            <v>0.05</v>
          </cell>
          <cell r="Q153">
            <v>237.25</v>
          </cell>
        </row>
        <row r="154">
          <cell r="H154">
            <v>7</v>
          </cell>
          <cell r="I154">
            <v>5</v>
          </cell>
          <cell r="J154">
            <v>1</v>
          </cell>
          <cell r="K154">
            <v>365</v>
          </cell>
          <cell r="L154" t="str">
            <v/>
          </cell>
          <cell r="M154" t="str">
            <v/>
          </cell>
          <cell r="N154">
            <v>0</v>
          </cell>
          <cell r="O154">
            <v>0</v>
          </cell>
          <cell r="P154">
            <v>0.03</v>
          </cell>
          <cell r="Q154">
            <v>54.75</v>
          </cell>
        </row>
        <row r="155">
          <cell r="H155">
            <v>7</v>
          </cell>
          <cell r="I155">
            <v>185</v>
          </cell>
          <cell r="J155">
            <v>1</v>
          </cell>
          <cell r="K155">
            <v>365</v>
          </cell>
          <cell r="L155" t="str">
            <v/>
          </cell>
          <cell r="M155" t="str">
            <v/>
          </cell>
          <cell r="N155">
            <v>0</v>
          </cell>
          <cell r="O155">
            <v>0</v>
          </cell>
          <cell r="P155">
            <v>0.03</v>
          </cell>
          <cell r="Q155">
            <v>2025.75</v>
          </cell>
        </row>
        <row r="156">
          <cell r="H156">
            <v>7</v>
          </cell>
          <cell r="I156">
            <v>12</v>
          </cell>
          <cell r="J156">
            <v>1</v>
          </cell>
          <cell r="K156">
            <v>365</v>
          </cell>
          <cell r="L156" t="str">
            <v/>
          </cell>
          <cell r="M156" t="str">
            <v/>
          </cell>
          <cell r="N156">
            <v>0</v>
          </cell>
          <cell r="O156">
            <v>0</v>
          </cell>
          <cell r="P156">
            <v>0.05</v>
          </cell>
          <cell r="Q156">
            <v>219</v>
          </cell>
        </row>
        <row r="157">
          <cell r="H157">
            <v>7</v>
          </cell>
          <cell r="I157">
            <v>5</v>
          </cell>
          <cell r="J157">
            <v>1</v>
          </cell>
          <cell r="K157">
            <v>365</v>
          </cell>
          <cell r="L157" t="str">
            <v/>
          </cell>
          <cell r="M157" t="str">
            <v/>
          </cell>
          <cell r="N157">
            <v>0</v>
          </cell>
          <cell r="O157">
            <v>0</v>
          </cell>
          <cell r="P157">
            <v>0.03</v>
          </cell>
          <cell r="Q157">
            <v>54.75</v>
          </cell>
        </row>
        <row r="158">
          <cell r="H158">
            <v>7</v>
          </cell>
          <cell r="I158">
            <v>171</v>
          </cell>
          <cell r="J158">
            <v>1</v>
          </cell>
          <cell r="K158">
            <v>365</v>
          </cell>
          <cell r="L158" t="str">
            <v/>
          </cell>
          <cell r="M158" t="str">
            <v/>
          </cell>
          <cell r="N158">
            <v>0</v>
          </cell>
          <cell r="O158">
            <v>0</v>
          </cell>
          <cell r="P158">
            <v>0.02</v>
          </cell>
          <cell r="Q158">
            <v>1248.3</v>
          </cell>
        </row>
        <row r="159">
          <cell r="H159">
            <v>7</v>
          </cell>
          <cell r="I159">
            <v>5</v>
          </cell>
          <cell r="J159">
            <v>1</v>
          </cell>
          <cell r="K159">
            <v>365</v>
          </cell>
          <cell r="L159" t="str">
            <v/>
          </cell>
          <cell r="M159" t="str">
            <v/>
          </cell>
          <cell r="N159">
            <v>0</v>
          </cell>
          <cell r="O159">
            <v>0</v>
          </cell>
          <cell r="P159">
            <v>0.03</v>
          </cell>
          <cell r="Q159">
            <v>54.75</v>
          </cell>
        </row>
        <row r="160">
          <cell r="H160">
            <v>7</v>
          </cell>
          <cell r="I160">
            <v>7</v>
          </cell>
          <cell r="J160">
            <v>1</v>
          </cell>
          <cell r="K160">
            <v>365</v>
          </cell>
          <cell r="L160" t="str">
            <v/>
          </cell>
          <cell r="M160" t="str">
            <v/>
          </cell>
          <cell r="N160">
            <v>0</v>
          </cell>
          <cell r="O160">
            <v>0</v>
          </cell>
          <cell r="P160">
            <v>0.05</v>
          </cell>
          <cell r="Q160">
            <v>127.75</v>
          </cell>
        </row>
        <row r="161">
          <cell r="H161">
            <v>7</v>
          </cell>
          <cell r="I161">
            <v>20</v>
          </cell>
          <cell r="J161">
            <v>1</v>
          </cell>
          <cell r="K161">
            <v>365</v>
          </cell>
          <cell r="L161" t="str">
            <v/>
          </cell>
          <cell r="M161" t="str">
            <v/>
          </cell>
          <cell r="N161">
            <v>0</v>
          </cell>
          <cell r="O161">
            <v>0</v>
          </cell>
          <cell r="P161">
            <v>0.02</v>
          </cell>
          <cell r="Q161">
            <v>146</v>
          </cell>
        </row>
        <row r="162">
          <cell r="H162" t="str">
            <v/>
          </cell>
          <cell r="J162" t="str">
            <v/>
          </cell>
          <cell r="K162" t="str">
            <v/>
          </cell>
          <cell r="L162" t="str">
            <v/>
          </cell>
          <cell r="M162" t="str">
            <v/>
          </cell>
          <cell r="N162" t="str">
            <v/>
          </cell>
          <cell r="O162" t="str">
            <v/>
          </cell>
          <cell r="P162" t="str">
            <v/>
          </cell>
          <cell r="Q162" t="str">
            <v/>
          </cell>
        </row>
        <row r="163">
          <cell r="H163" t="str">
            <v/>
          </cell>
          <cell r="J163" t="str">
            <v/>
          </cell>
          <cell r="K163" t="str">
            <v/>
          </cell>
          <cell r="L163" t="str">
            <v/>
          </cell>
          <cell r="M163" t="str">
            <v/>
          </cell>
          <cell r="N163" t="str">
            <v/>
          </cell>
          <cell r="O163" t="str">
            <v/>
          </cell>
          <cell r="P163" t="str">
            <v/>
          </cell>
          <cell r="Q163" t="str">
            <v/>
          </cell>
        </row>
        <row r="165">
          <cell r="H165" t="str">
            <v>SUMA Manteniment de contenidors</v>
          </cell>
          <cell r="M165">
            <v>0</v>
          </cell>
          <cell r="O165">
            <v>0</v>
          </cell>
          <cell r="Q165">
            <v>10877</v>
          </cell>
          <cell r="S165">
            <v>10877</v>
          </cell>
        </row>
      </sheetData>
      <sheetData sheetId="6"/>
      <sheetData sheetId="7"/>
      <sheetData sheetId="8"/>
      <sheetData sheetId="9"/>
      <sheetData sheetId="10"/>
      <sheetData sheetId="11"/>
      <sheetData sheetId="12"/>
      <sheetData sheetId="13"/>
      <sheetData sheetId="14"/>
      <sheetData sheetId="15"/>
      <sheetData sheetId="16"/>
      <sheetData sheetId="17">
        <row r="3">
          <cell r="A3" t="str">
            <v>PE00</v>
          </cell>
          <cell r="B3" t="str">
            <v>Antiguitat 2018</v>
          </cell>
          <cell r="C3">
            <v>167790.62</v>
          </cell>
        </row>
        <row r="4">
          <cell r="A4" t="str">
            <v>P01</v>
          </cell>
          <cell r="B4" t="str">
            <v>ENCARREGAT BRIGADA</v>
          </cell>
          <cell r="C4">
            <v>173.59</v>
          </cell>
        </row>
        <row r="5">
          <cell r="A5" t="str">
            <v>P01F</v>
          </cell>
          <cell r="B5" t="str">
            <v>ENCARREGAT BRIGADA Festiu</v>
          </cell>
          <cell r="C5">
            <v>159.26</v>
          </cell>
        </row>
        <row r="6">
          <cell r="A6" t="str">
            <v>P01N</v>
          </cell>
          <cell r="B6" t="str">
            <v>ENCARREGAT BRIGADA (nova contractació)</v>
          </cell>
          <cell r="C6">
            <v>173.59</v>
          </cell>
        </row>
        <row r="7">
          <cell r="A7" t="str">
            <v>P02</v>
          </cell>
          <cell r="B7" t="str">
            <v>CONDUCTOR NETEJA VIÀRIA</v>
          </cell>
          <cell r="C7">
            <v>164.28</v>
          </cell>
        </row>
        <row r="8">
          <cell r="A8" t="str">
            <v>P02F</v>
          </cell>
          <cell r="B8" t="str">
            <v>CONDUCTOR NETEJA VIÀRIA Festiu</v>
          </cell>
          <cell r="C8">
            <v>162.84</v>
          </cell>
        </row>
        <row r="9">
          <cell r="A9" t="str">
            <v>P022</v>
          </cell>
          <cell r="B9" t="str">
            <v>CONDUCTOR NETEJA VIÀRIA NIT</v>
          </cell>
          <cell r="C9">
            <v>193.03</v>
          </cell>
        </row>
        <row r="10">
          <cell r="A10" t="str">
            <v>P022F</v>
          </cell>
          <cell r="B10" t="str">
            <v>CONDUCTOR NETEJA VIÀRIA NIT Festiu</v>
          </cell>
          <cell r="C10">
            <v>162.84</v>
          </cell>
        </row>
        <row r="11">
          <cell r="A11" t="str">
            <v>P03</v>
          </cell>
          <cell r="B11" t="str">
            <v>PEÓ CONDUCTOR NETEJA VIÀRIA</v>
          </cell>
          <cell r="C11">
            <v>139.06</v>
          </cell>
        </row>
        <row r="12">
          <cell r="A12" t="str">
            <v>P03F</v>
          </cell>
          <cell r="B12" t="str">
            <v>PEÓ CONDUCTOR NETEJA VIÀRIA Festiu</v>
          </cell>
          <cell r="C12">
            <v>159.14999999999998</v>
          </cell>
        </row>
        <row r="13">
          <cell r="A13" t="str">
            <v>P04</v>
          </cell>
          <cell r="B13" t="str">
            <v>PEÓ NETEJA VIÀRIA</v>
          </cell>
          <cell r="C13">
            <v>124.05</v>
          </cell>
        </row>
        <row r="14">
          <cell r="A14" t="str">
            <v>P04F</v>
          </cell>
          <cell r="B14" t="str">
            <v>PEÓ NETEJA VIÀRIA Festiu</v>
          </cell>
          <cell r="C14">
            <v>151.78</v>
          </cell>
        </row>
        <row r="15">
          <cell r="A15" t="str">
            <v>P05</v>
          </cell>
          <cell r="B15" t="str">
            <v>CONDUCTOR RECOLLIDA RESIDUS NIT</v>
          </cell>
          <cell r="C15">
            <v>199.8</v>
          </cell>
        </row>
        <row r="16">
          <cell r="A16" t="str">
            <v>P05F</v>
          </cell>
          <cell r="B16" t="str">
            <v>CONDUCTOR RECOLLIDA RESIDUS NIT Festiu</v>
          </cell>
          <cell r="C16">
            <v>162.84</v>
          </cell>
        </row>
        <row r="17">
          <cell r="A17" t="str">
            <v>P055</v>
          </cell>
          <cell r="B17" t="str">
            <v>CONDUCTOR RECOLLIDA RESIDUS DIA</v>
          </cell>
          <cell r="C17">
            <v>171.26</v>
          </cell>
        </row>
        <row r="18">
          <cell r="A18" t="str">
            <v>P055F</v>
          </cell>
          <cell r="B18" t="str">
            <v>CONDUCTOR RECOLLIDA RESIDUS DIA Festiu</v>
          </cell>
          <cell r="C18">
            <v>162.84</v>
          </cell>
        </row>
        <row r="19">
          <cell r="A19" t="str">
            <v>P06</v>
          </cell>
          <cell r="B19" t="str">
            <v>PEÓ CONDUCTOR NIT</v>
          </cell>
          <cell r="C19">
            <v>161.46</v>
          </cell>
        </row>
        <row r="20">
          <cell r="A20" t="str">
            <v>P06F</v>
          </cell>
          <cell r="B20" t="str">
            <v>PEÓ CONDUCTOR NIT Festiu</v>
          </cell>
          <cell r="C20">
            <v>159.26</v>
          </cell>
        </row>
        <row r="21">
          <cell r="A21" t="str">
            <v>P07</v>
          </cell>
          <cell r="B21" t="str">
            <v>PEÓ RECOLLIDA NIT</v>
          </cell>
          <cell r="C21">
            <v>150.27000000000001</v>
          </cell>
        </row>
        <row r="22">
          <cell r="A22" t="str">
            <v>P07F</v>
          </cell>
          <cell r="B22" t="str">
            <v>PEÓ RECOLLIDA NIT Festiu</v>
          </cell>
          <cell r="C22">
            <v>151.88999999999999</v>
          </cell>
        </row>
        <row r="23">
          <cell r="A23" t="str">
            <v>P077</v>
          </cell>
          <cell r="B23" t="str">
            <v>PEÓ RECOLLIDA DIA</v>
          </cell>
          <cell r="C23">
            <v>130.13</v>
          </cell>
        </row>
        <row r="24">
          <cell r="A24" t="str">
            <v>P077F</v>
          </cell>
          <cell r="B24" t="str">
            <v>PEÓ RECOLLIDA DIA Festiu</v>
          </cell>
          <cell r="C24">
            <v>151.88999999999999</v>
          </cell>
        </row>
        <row r="25">
          <cell r="A25" t="str">
            <v>P08</v>
          </cell>
          <cell r="B25" t="str">
            <v>OFICIAL MECÀNIC</v>
          </cell>
          <cell r="C25">
            <v>187.86</v>
          </cell>
        </row>
        <row r="26">
          <cell r="A26" t="str">
            <v>P08F</v>
          </cell>
          <cell r="B26" t="str">
            <v>OFICIAL MECÀNIC Festiu</v>
          </cell>
          <cell r="C26">
            <v>160.16</v>
          </cell>
        </row>
        <row r="27">
          <cell r="A27" t="str">
            <v>P01N</v>
          </cell>
          <cell r="B27" t="str">
            <v>ENCARREGAT BRIGADA (Nova contractació)</v>
          </cell>
          <cell r="C27">
            <v>112</v>
          </cell>
        </row>
        <row r="28">
          <cell r="A28" t="str">
            <v>P01NF</v>
          </cell>
          <cell r="B28" t="str">
            <v>ENCARREGAT BRIGADA (Nova contractació) Festiu</v>
          </cell>
          <cell r="C28">
            <v>102.75</v>
          </cell>
        </row>
        <row r="29">
          <cell r="A29" t="str">
            <v>P02N</v>
          </cell>
          <cell r="B29" t="str">
            <v>CONDUCTOR NETEJA VIÀRIA (Nova contractació)</v>
          </cell>
          <cell r="C29">
            <v>105.99</v>
          </cell>
        </row>
        <row r="30">
          <cell r="A30" t="str">
            <v>P02NF</v>
          </cell>
          <cell r="B30" t="str">
            <v>CONDUCTOR NETEJA VIÀRIA (Nova contractació) Festiu</v>
          </cell>
          <cell r="C30">
            <v>105.06</v>
          </cell>
        </row>
        <row r="31">
          <cell r="A31" t="str">
            <v>P022N</v>
          </cell>
          <cell r="B31" t="str">
            <v>CONDUCTOR NETEJA VIÀRIA NIT (Nova contractació)</v>
          </cell>
          <cell r="C31">
            <v>134.95252709399998</v>
          </cell>
        </row>
        <row r="32">
          <cell r="A32" t="str">
            <v>P022NF</v>
          </cell>
          <cell r="B32" t="str">
            <v>CONDUCTOR NETEJA VIÀRIA NIT (Nova contractació) Festiu</v>
          </cell>
          <cell r="C32">
            <v>105.06</v>
          </cell>
        </row>
        <row r="33">
          <cell r="A33" t="str">
            <v>P03N</v>
          </cell>
          <cell r="B33" t="str">
            <v>PEÓ CONDUCTOR NETEJA VIÀRIA (Nova contractació)</v>
          </cell>
          <cell r="C33">
            <v>97.338537911999993</v>
          </cell>
        </row>
        <row r="34">
          <cell r="A34" t="str">
            <v>P03NF</v>
          </cell>
          <cell r="B34" t="str">
            <v>PEÓ CONDUCTOR NETEJA VIÀRIA (Nova contractació) Festiu</v>
          </cell>
          <cell r="C34">
            <v>102.67</v>
          </cell>
        </row>
        <row r="35">
          <cell r="A35" t="str">
            <v>P04N</v>
          </cell>
          <cell r="B35" t="str">
            <v>PEÓ NETEJA VIÀRIA (CET)</v>
          </cell>
          <cell r="C35">
            <v>96.6</v>
          </cell>
        </row>
        <row r="36">
          <cell r="A36" t="str">
            <v>P04NF</v>
          </cell>
          <cell r="B36" t="str">
            <v>PEÓ NETEJA VIÀRIA (Nova contractació) Festiu</v>
          </cell>
          <cell r="C36">
            <v>143.81</v>
          </cell>
          <cell r="D36">
            <v>22.718799368088469</v>
          </cell>
        </row>
        <row r="37">
          <cell r="A37" t="str">
            <v>P05N</v>
          </cell>
          <cell r="B37" t="str">
            <v>CONDUCTOR RECOLLIDA RESIDUS NIT (Nova contractació)</v>
          </cell>
          <cell r="C37">
            <v>128.91</v>
          </cell>
          <cell r="D37">
            <v>20.27</v>
          </cell>
        </row>
        <row r="38">
          <cell r="A38" t="str">
            <v>P05NF</v>
          </cell>
          <cell r="B38" t="str">
            <v>CONDUCTOR RECOLLIDA RESIDUS NIT (Nova contractació) Festiu</v>
          </cell>
          <cell r="C38">
            <v>105.06</v>
          </cell>
          <cell r="D38">
            <v>16.52</v>
          </cell>
        </row>
        <row r="39">
          <cell r="A39" t="str">
            <v>P055N</v>
          </cell>
          <cell r="B39" t="str">
            <v>CONDUCTOR RECOLLIDA RESIDUS DIA (Nova contractació)</v>
          </cell>
          <cell r="C39">
            <v>110.49</v>
          </cell>
          <cell r="D39">
            <v>17.37</v>
          </cell>
        </row>
        <row r="40">
          <cell r="A40" t="str">
            <v>P055NF</v>
          </cell>
          <cell r="B40" t="str">
            <v>CONDUCTOR RECOLLIDA RESIDUS DIA (Nova contractació) Festiu</v>
          </cell>
          <cell r="C40">
            <v>105.06</v>
          </cell>
          <cell r="D40">
            <v>16.52</v>
          </cell>
        </row>
        <row r="41">
          <cell r="A41" t="str">
            <v>P06N</v>
          </cell>
          <cell r="B41" t="str">
            <v>PEÓ CONDUCTOR NIT (Nova contractació)</v>
          </cell>
          <cell r="C41">
            <v>104.17</v>
          </cell>
          <cell r="D41">
            <v>16.38</v>
          </cell>
        </row>
        <row r="42">
          <cell r="A42" t="str">
            <v>P06NF</v>
          </cell>
          <cell r="B42" t="str">
            <v>PEÓ CONDUCTOR NIT (Nova contractació) Festiu</v>
          </cell>
          <cell r="C42">
            <v>102.75</v>
          </cell>
          <cell r="D42">
            <v>16.16</v>
          </cell>
        </row>
        <row r="43">
          <cell r="A43" t="str">
            <v>P07N</v>
          </cell>
          <cell r="B43" t="str">
            <v>PEÓ RECOLLIDA NIT (Nova contractació)</v>
          </cell>
          <cell r="C43">
            <v>96.95</v>
          </cell>
          <cell r="D43">
            <v>15.24</v>
          </cell>
        </row>
        <row r="44">
          <cell r="A44" t="str">
            <v>P07NF</v>
          </cell>
          <cell r="B44" t="str">
            <v>PEÓ RECOLLIDA NIT (Nova contractació) Festiu</v>
          </cell>
          <cell r="C44">
            <v>98</v>
          </cell>
          <cell r="D44">
            <v>15.41</v>
          </cell>
        </row>
        <row r="45">
          <cell r="A45" t="str">
            <v>P077N</v>
          </cell>
          <cell r="B45" t="str">
            <v>PEÓ RECOLLIDA DIA (Nova contractació)</v>
          </cell>
          <cell r="C45">
            <v>83.96</v>
          </cell>
          <cell r="D45">
            <v>13.2</v>
          </cell>
        </row>
        <row r="46">
          <cell r="A46" t="str">
            <v>P077NF</v>
          </cell>
          <cell r="B46" t="str">
            <v>PEÓ RECOLLIDA DIA (Nova contractació) Festiu</v>
          </cell>
          <cell r="C46">
            <v>98</v>
          </cell>
          <cell r="D46">
            <v>15.41</v>
          </cell>
        </row>
        <row r="47">
          <cell r="A47" t="str">
            <v>P08N</v>
          </cell>
          <cell r="B47" t="str">
            <v>OFICIAL MECÀNIC (Nova contractació)</v>
          </cell>
          <cell r="C47">
            <v>121.19</v>
          </cell>
          <cell r="D47">
            <v>19.05</v>
          </cell>
        </row>
        <row r="48">
          <cell r="A48" t="str">
            <v>P08NF</v>
          </cell>
          <cell r="B48" t="str">
            <v>OFICIAL MECÀNIC (Nova contractació) Festiu</v>
          </cell>
          <cell r="C48">
            <v>103.33</v>
          </cell>
          <cell r="D48">
            <v>16.25</v>
          </cell>
        </row>
        <row r="50">
          <cell r="B50" t="str">
            <v>cost amb antiguitat</v>
          </cell>
        </row>
        <row r="51">
          <cell r="B51" t="str">
            <v>cost  sense antig.</v>
          </cell>
        </row>
        <row r="52">
          <cell r="B52" t="str">
            <v>diferència</v>
          </cell>
          <cell r="C52">
            <v>0</v>
          </cell>
        </row>
        <row r="53">
          <cell r="B53" t="str">
            <v>calculat</v>
          </cell>
        </row>
        <row r="54">
          <cell r="B54" t="str">
            <v>desviació</v>
          </cell>
          <cell r="C54">
            <v>0</v>
          </cell>
        </row>
        <row r="55">
          <cell r="D55" t="e">
            <v>#DIV/0!</v>
          </cell>
        </row>
        <row r="56">
          <cell r="D56" t="e">
            <v>#DIV/0!</v>
          </cell>
        </row>
        <row r="57">
          <cell r="D57" t="e">
            <v>#DIV/0!</v>
          </cell>
        </row>
        <row r="58">
          <cell r="D58" t="e">
            <v>#DIV/0!</v>
          </cell>
        </row>
        <row r="59">
          <cell r="D59" t="e">
            <v>#DIV/0!</v>
          </cell>
        </row>
        <row r="60">
          <cell r="D60" t="e">
            <v>#DIV/0!</v>
          </cell>
        </row>
        <row r="63">
          <cell r="A63" t="str">
            <v>P01 (SA)</v>
          </cell>
          <cell r="B63" t="str">
            <v>ENCARREGAT BRIGADA (S.ANT)</v>
          </cell>
          <cell r="C63">
            <v>41834.99</v>
          </cell>
          <cell r="D63">
            <v>241</v>
          </cell>
        </row>
        <row r="64">
          <cell r="A64" t="str">
            <v>P01 (SA)F</v>
          </cell>
          <cell r="B64" t="str">
            <v>ENCARREGAT BRIGADA (S.ANT) Festiu</v>
          </cell>
        </row>
        <row r="65">
          <cell r="A65" t="str">
            <v>P02 (SA)</v>
          </cell>
          <cell r="B65" t="str">
            <v>CONDUCTOR NETEJA VIÀRIA (S.ANT)</v>
          </cell>
          <cell r="C65">
            <v>39591.86</v>
          </cell>
          <cell r="D65">
            <v>241</v>
          </cell>
        </row>
      </sheetData>
      <sheetData sheetId="18">
        <row r="5">
          <cell r="B5" t="str">
            <v>MTI01</v>
          </cell>
          <cell r="C5" t="str">
            <v xml:space="preserve">Telèfon mòbil </v>
          </cell>
          <cell r="D5">
            <v>0</v>
          </cell>
          <cell r="E5">
            <v>0</v>
          </cell>
          <cell r="F5">
            <v>0</v>
          </cell>
          <cell r="G5">
            <v>0.26</v>
          </cell>
          <cell r="H5">
            <v>0</v>
          </cell>
          <cell r="I5">
            <v>0.26</v>
          </cell>
          <cell r="J5">
            <v>0</v>
          </cell>
          <cell r="K5">
            <v>10</v>
          </cell>
          <cell r="L5">
            <v>6.85</v>
          </cell>
        </row>
        <row r="6">
          <cell r="B6" t="str">
            <v>MTI02</v>
          </cell>
          <cell r="C6" t="str">
            <v xml:space="preserve">Furgoneta d'inspecció elèctrica </v>
          </cell>
          <cell r="D6">
            <v>2238.3000000000002</v>
          </cell>
          <cell r="E6">
            <v>859.6</v>
          </cell>
          <cell r="F6">
            <v>714.01</v>
          </cell>
          <cell r="G6">
            <v>1.78</v>
          </cell>
          <cell r="H6">
            <v>3.62</v>
          </cell>
          <cell r="I6">
            <v>5.4</v>
          </cell>
          <cell r="J6">
            <v>22383</v>
          </cell>
          <cell r="K6">
            <v>10</v>
          </cell>
          <cell r="L6">
            <v>6.85</v>
          </cell>
          <cell r="M6">
            <v>10</v>
          </cell>
          <cell r="N6">
            <v>2014</v>
          </cell>
        </row>
        <row r="7">
          <cell r="B7" t="str">
            <v>MTI05</v>
          </cell>
          <cell r="C7" t="str">
            <v>Equip informàtic i de comunicacions</v>
          </cell>
          <cell r="D7">
            <v>120</v>
          </cell>
          <cell r="E7">
            <v>46.09</v>
          </cell>
          <cell r="F7">
            <v>0</v>
          </cell>
          <cell r="G7">
            <v>1.1200000000000001</v>
          </cell>
          <cell r="H7">
            <v>0</v>
          </cell>
          <cell r="I7">
            <v>1.1200000000000001</v>
          </cell>
          <cell r="J7">
            <v>1200</v>
          </cell>
          <cell r="K7">
            <v>10</v>
          </cell>
          <cell r="L7">
            <v>6.85</v>
          </cell>
          <cell r="M7">
            <v>10</v>
          </cell>
          <cell r="N7">
            <v>2014</v>
          </cell>
        </row>
        <row r="8">
          <cell r="B8" t="str">
            <v>MTI06</v>
          </cell>
          <cell r="C8" t="str">
            <v>Equip de radiocomunicació</v>
          </cell>
          <cell r="D8">
            <v>1202.02</v>
          </cell>
          <cell r="E8">
            <v>461.63</v>
          </cell>
          <cell r="F8">
            <v>0</v>
          </cell>
          <cell r="G8">
            <v>8.3699999999999992</v>
          </cell>
          <cell r="H8">
            <v>0</v>
          </cell>
          <cell r="I8">
            <v>8.3699999999999992</v>
          </cell>
          <cell r="J8">
            <v>12020.24</v>
          </cell>
          <cell r="K8">
            <v>10</v>
          </cell>
          <cell r="L8">
            <v>6.85</v>
          </cell>
          <cell r="M8">
            <v>10</v>
          </cell>
          <cell r="N8">
            <v>2014</v>
          </cell>
        </row>
        <row r="9">
          <cell r="B9" t="str">
            <v>MTI07</v>
          </cell>
          <cell r="C9" t="str">
            <v xml:space="preserve">Kit de pesador en camió </v>
          </cell>
          <cell r="D9">
            <v>1904.2</v>
          </cell>
          <cell r="E9">
            <v>731.29</v>
          </cell>
          <cell r="F9">
            <v>0</v>
          </cell>
          <cell r="G9">
            <v>1.67</v>
          </cell>
          <cell r="H9">
            <v>0</v>
          </cell>
          <cell r="I9">
            <v>1.67</v>
          </cell>
          <cell r="J9">
            <v>19042</v>
          </cell>
          <cell r="K9">
            <v>10</v>
          </cell>
          <cell r="L9">
            <v>6.85</v>
          </cell>
        </row>
        <row r="10">
          <cell r="B10" t="str">
            <v>MTI08</v>
          </cell>
          <cell r="C10" t="str">
            <v xml:space="preserve">Sistema de seguiment per satèl·lit </v>
          </cell>
          <cell r="D10">
            <v>70</v>
          </cell>
          <cell r="E10">
            <v>26.88</v>
          </cell>
          <cell r="F10">
            <v>0</v>
          </cell>
          <cell r="G10">
            <v>0.42</v>
          </cell>
          <cell r="H10">
            <v>0</v>
          </cell>
          <cell r="I10">
            <v>0.42</v>
          </cell>
          <cell r="J10">
            <v>700</v>
          </cell>
          <cell r="K10">
            <v>10</v>
          </cell>
          <cell r="L10">
            <v>6.85</v>
          </cell>
          <cell r="M10">
            <v>10</v>
          </cell>
          <cell r="N10">
            <v>2014</v>
          </cell>
        </row>
        <row r="11">
          <cell r="B11" t="str">
            <v>MTI09</v>
          </cell>
          <cell r="C11" t="str">
            <v xml:space="preserve">Software de gestió i comunicació serveis </v>
          </cell>
          <cell r="D11">
            <v>2500</v>
          </cell>
          <cell r="E11">
            <v>960.11</v>
          </cell>
          <cell r="F11">
            <v>0</v>
          </cell>
          <cell r="G11">
            <v>1.67</v>
          </cell>
          <cell r="H11">
            <v>0</v>
          </cell>
          <cell r="I11">
            <v>1.67</v>
          </cell>
          <cell r="J11">
            <v>25000</v>
          </cell>
          <cell r="K11">
            <v>10</v>
          </cell>
          <cell r="L11">
            <v>6.85</v>
          </cell>
          <cell r="M11">
            <v>10</v>
          </cell>
          <cell r="N11">
            <v>2014</v>
          </cell>
        </row>
        <row r="12">
          <cell r="B12" t="str">
            <v>MTI10</v>
          </cell>
          <cell r="C12" t="str">
            <v xml:space="preserve">Software gestió de pesador </v>
          </cell>
          <cell r="D12">
            <v>440</v>
          </cell>
          <cell r="E12">
            <v>168.98</v>
          </cell>
          <cell r="F12">
            <v>0</v>
          </cell>
          <cell r="G12">
            <v>0.56000000000000005</v>
          </cell>
          <cell r="H12">
            <v>0</v>
          </cell>
          <cell r="I12">
            <v>0.56000000000000005</v>
          </cell>
          <cell r="J12">
            <v>4400</v>
          </cell>
          <cell r="K12">
            <v>10</v>
          </cell>
          <cell r="L12">
            <v>6.85</v>
          </cell>
          <cell r="M12">
            <v>10</v>
          </cell>
          <cell r="N12">
            <v>2014</v>
          </cell>
        </row>
        <row r="13">
          <cell r="B13" t="str">
            <v>MTI11</v>
          </cell>
          <cell r="C13" t="str">
            <v xml:space="preserve">Vehicle d'inspecció híbrid </v>
          </cell>
          <cell r="D13">
            <v>1800</v>
          </cell>
          <cell r="E13">
            <v>691.28</v>
          </cell>
          <cell r="F13">
            <v>714.01</v>
          </cell>
          <cell r="G13">
            <v>6.79</v>
          </cell>
          <cell r="H13">
            <v>0.99</v>
          </cell>
          <cell r="I13">
            <v>7.78</v>
          </cell>
          <cell r="J13">
            <v>18000</v>
          </cell>
          <cell r="K13">
            <v>10</v>
          </cell>
          <cell r="L13">
            <v>6.85</v>
          </cell>
        </row>
        <row r="14">
          <cell r="B14" t="str">
            <v>MTN01</v>
          </cell>
          <cell r="C14" t="str">
            <v>Carretó portabosses (n.a.)</v>
          </cell>
          <cell r="D14">
            <v>51.5</v>
          </cell>
          <cell r="E14">
            <v>19.78</v>
          </cell>
          <cell r="F14">
            <v>0</v>
          </cell>
          <cell r="G14">
            <v>0.73</v>
          </cell>
          <cell r="H14">
            <v>0</v>
          </cell>
          <cell r="I14">
            <v>0.73</v>
          </cell>
          <cell r="J14">
            <v>515</v>
          </cell>
          <cell r="K14">
            <v>10</v>
          </cell>
          <cell r="L14">
            <v>6.85</v>
          </cell>
          <cell r="M14">
            <v>10</v>
          </cell>
          <cell r="N14">
            <v>2014</v>
          </cell>
          <cell r="O14">
            <v>8</v>
          </cell>
        </row>
        <row r="15">
          <cell r="B15" t="str">
            <v>MTN02</v>
          </cell>
          <cell r="C15" t="str">
            <v>Escombradora d'aspiració de 5 m³ (sub.)</v>
          </cell>
          <cell r="D15">
            <v>14067.84</v>
          </cell>
          <cell r="E15">
            <v>3961</v>
          </cell>
          <cell r="F15">
            <v>649.01</v>
          </cell>
          <cell r="G15">
            <v>25.19</v>
          </cell>
          <cell r="H15">
            <v>25.17</v>
          </cell>
          <cell r="I15">
            <v>50.36</v>
          </cell>
          <cell r="J15">
            <v>105508.83</v>
          </cell>
          <cell r="K15">
            <v>7.5</v>
          </cell>
          <cell r="L15">
            <v>6.85</v>
          </cell>
          <cell r="M15">
            <v>7.5</v>
          </cell>
          <cell r="N15">
            <v>2014</v>
          </cell>
          <cell r="O15">
            <v>1</v>
          </cell>
        </row>
        <row r="16">
          <cell r="B16" t="str">
            <v>MTN05</v>
          </cell>
          <cell r="C16" t="str">
            <v>Escombradora d'aspiració d'2,5 m³ (sub.)</v>
          </cell>
          <cell r="D16">
            <v>10852.34</v>
          </cell>
          <cell r="E16">
            <v>3055.62</v>
          </cell>
          <cell r="F16">
            <v>374.22</v>
          </cell>
          <cell r="G16">
            <v>18.829999999999998</v>
          </cell>
          <cell r="H16">
            <v>19.190000000000001</v>
          </cell>
          <cell r="I16">
            <v>38.019999999999996</v>
          </cell>
          <cell r="J16">
            <v>81392.52</v>
          </cell>
          <cell r="K16">
            <v>7.5</v>
          </cell>
          <cell r="L16">
            <v>6.85</v>
          </cell>
          <cell r="M16">
            <v>7.5</v>
          </cell>
          <cell r="N16">
            <v>2014</v>
          </cell>
          <cell r="O16">
            <v>1</v>
          </cell>
        </row>
        <row r="17">
          <cell r="B17" t="str">
            <v>MTN06</v>
          </cell>
          <cell r="C17" t="str">
            <v>Escombradora sobre camió</v>
          </cell>
          <cell r="D17">
            <v>13589.3</v>
          </cell>
          <cell r="E17">
            <v>5218.87</v>
          </cell>
          <cell r="F17">
            <v>796.05</v>
          </cell>
          <cell r="G17">
            <v>34.479999999999997</v>
          </cell>
          <cell r="H17">
            <v>20.65</v>
          </cell>
          <cell r="I17">
            <v>55.129999999999995</v>
          </cell>
          <cell r="J17">
            <v>135893</v>
          </cell>
          <cell r="K17">
            <v>10</v>
          </cell>
          <cell r="L17">
            <v>6.85</v>
          </cell>
        </row>
        <row r="18">
          <cell r="B18" t="str">
            <v>MTN08</v>
          </cell>
          <cell r="C18" t="str">
            <v>Vehicle auxiliar d'escombrada (sub.)</v>
          </cell>
          <cell r="D18">
            <v>2303</v>
          </cell>
          <cell r="E18">
            <v>648.44000000000005</v>
          </cell>
          <cell r="F18">
            <v>714.01</v>
          </cell>
          <cell r="G18">
            <v>2.34</v>
          </cell>
          <cell r="H18">
            <v>3.05</v>
          </cell>
          <cell r="I18">
            <v>5.39</v>
          </cell>
          <cell r="J18">
            <v>17272.490000000002</v>
          </cell>
          <cell r="K18">
            <v>7.5</v>
          </cell>
          <cell r="L18">
            <v>6.85</v>
          </cell>
          <cell r="M18">
            <v>7.5</v>
          </cell>
          <cell r="N18">
            <v>2014</v>
          </cell>
          <cell r="O18">
            <v>3</v>
          </cell>
        </row>
        <row r="19">
          <cell r="B19" t="str">
            <v>MTN09</v>
          </cell>
          <cell r="C19" t="str">
            <v>Vehicle lleuger amb caixa tancada (a.c.)</v>
          </cell>
          <cell r="D19">
            <v>0</v>
          </cell>
          <cell r="E19">
            <v>0</v>
          </cell>
          <cell r="F19">
            <v>714.01</v>
          </cell>
          <cell r="G19">
            <v>2.34</v>
          </cell>
          <cell r="H19">
            <v>3.05</v>
          </cell>
          <cell r="I19">
            <v>5.39</v>
          </cell>
          <cell r="J19">
            <v>0</v>
          </cell>
          <cell r="K19">
            <v>10</v>
          </cell>
          <cell r="L19">
            <v>6.85</v>
          </cell>
        </row>
        <row r="20">
          <cell r="B20" t="str">
            <v>MTN10</v>
          </cell>
          <cell r="C20" t="str">
            <v>Vehicle caixa oberta bolquet - brigada - hidro (n.a.)</v>
          </cell>
          <cell r="D20">
            <v>3767.1</v>
          </cell>
          <cell r="E20">
            <v>1446.73</v>
          </cell>
          <cell r="F20">
            <v>796.05</v>
          </cell>
          <cell r="G20">
            <v>6.91</v>
          </cell>
          <cell r="H20">
            <v>8.92</v>
          </cell>
          <cell r="I20">
            <v>15.83</v>
          </cell>
          <cell r="J20">
            <v>37671</v>
          </cell>
          <cell r="K20">
            <v>10</v>
          </cell>
          <cell r="L20">
            <v>6.85</v>
          </cell>
          <cell r="M20">
            <v>10</v>
          </cell>
          <cell r="N20">
            <v>2014</v>
          </cell>
          <cell r="O20">
            <v>1</v>
          </cell>
        </row>
        <row r="21">
          <cell r="B21" t="str">
            <v>MTN10s</v>
          </cell>
          <cell r="C21" t="str">
            <v>Vehicle caixa oberta  (sub.)</v>
          </cell>
          <cell r="D21">
            <v>2759.25</v>
          </cell>
          <cell r="E21">
            <v>776.91</v>
          </cell>
          <cell r="F21">
            <v>796.05</v>
          </cell>
          <cell r="G21">
            <v>6.91</v>
          </cell>
          <cell r="H21">
            <v>8.92</v>
          </cell>
          <cell r="I21">
            <v>15.83</v>
          </cell>
          <cell r="J21">
            <v>20694.400000000001</v>
          </cell>
          <cell r="K21">
            <v>7.5</v>
          </cell>
          <cell r="L21">
            <v>6.85</v>
          </cell>
          <cell r="M21">
            <v>7.5</v>
          </cell>
          <cell r="N21">
            <v>2014</v>
          </cell>
          <cell r="O21">
            <v>1</v>
          </cell>
        </row>
        <row r="22">
          <cell r="B22" t="str">
            <v>MTN11</v>
          </cell>
          <cell r="C22" t="str">
            <v>Vehicle caixa oberta bolquet</v>
          </cell>
          <cell r="D22">
            <v>2040</v>
          </cell>
          <cell r="E22">
            <v>783.45</v>
          </cell>
          <cell r="F22">
            <v>796.05</v>
          </cell>
          <cell r="G22">
            <v>6.91</v>
          </cell>
          <cell r="H22">
            <v>8.92</v>
          </cell>
          <cell r="I22">
            <v>15.83</v>
          </cell>
          <cell r="J22">
            <v>20400</v>
          </cell>
          <cell r="K22">
            <v>10</v>
          </cell>
          <cell r="L22">
            <v>6.85</v>
          </cell>
        </row>
        <row r="23">
          <cell r="B23" t="str">
            <v>MTN12</v>
          </cell>
          <cell r="C23" t="str">
            <v>Vehicle caixa oberta 5 m³ (n.a)</v>
          </cell>
          <cell r="D23">
            <v>1800</v>
          </cell>
          <cell r="E23">
            <v>691.28</v>
          </cell>
          <cell r="F23">
            <v>796.05</v>
          </cell>
          <cell r="G23">
            <v>6.91</v>
          </cell>
          <cell r="H23">
            <v>8.92</v>
          </cell>
          <cell r="I23">
            <v>15.83</v>
          </cell>
          <cell r="J23">
            <v>18000</v>
          </cell>
          <cell r="K23">
            <v>10</v>
          </cell>
          <cell r="L23">
            <v>6.85</v>
          </cell>
        </row>
        <row r="24">
          <cell r="B24" t="str">
            <v>MTN13</v>
          </cell>
          <cell r="C24" t="str">
            <v>Màquina retallavores males herbes</v>
          </cell>
          <cell r="D24">
            <v>53.7</v>
          </cell>
          <cell r="E24">
            <v>20.62</v>
          </cell>
          <cell r="F24">
            <v>0</v>
          </cell>
          <cell r="G24">
            <v>0.8</v>
          </cell>
          <cell r="H24">
            <v>1.24</v>
          </cell>
          <cell r="I24">
            <v>2.04</v>
          </cell>
          <cell r="J24">
            <v>537</v>
          </cell>
          <cell r="K24">
            <v>10</v>
          </cell>
          <cell r="L24">
            <v>6.85</v>
          </cell>
        </row>
        <row r="25">
          <cell r="B25" t="str">
            <v>MTN14</v>
          </cell>
          <cell r="C25" t="str">
            <v>Màquina bufadora elèctrica de neteja</v>
          </cell>
          <cell r="D25">
            <v>66.8</v>
          </cell>
          <cell r="E25">
            <v>25.65</v>
          </cell>
          <cell r="F25">
            <v>0</v>
          </cell>
          <cell r="G25">
            <v>0.25</v>
          </cell>
          <cell r="H25">
            <v>1.29</v>
          </cell>
          <cell r="I25">
            <v>1.54</v>
          </cell>
          <cell r="J25">
            <v>668</v>
          </cell>
          <cell r="K25">
            <v>10</v>
          </cell>
          <cell r="L25">
            <v>6.85</v>
          </cell>
          <cell r="M25">
            <v>10</v>
          </cell>
          <cell r="N25">
            <v>2014</v>
          </cell>
        </row>
        <row r="26">
          <cell r="B26" t="str">
            <v>MTN17</v>
          </cell>
          <cell r="C26" t="str">
            <v>Furgó taller manteniment papereres</v>
          </cell>
          <cell r="D26">
            <v>2490</v>
          </cell>
          <cell r="E26">
            <v>956.27</v>
          </cell>
          <cell r="F26">
            <v>796.05</v>
          </cell>
          <cell r="G26">
            <v>2.3199999999999998</v>
          </cell>
          <cell r="H26">
            <v>2.5</v>
          </cell>
          <cell r="I26">
            <v>4.82</v>
          </cell>
          <cell r="J26">
            <v>24900</v>
          </cell>
          <cell r="K26">
            <v>10</v>
          </cell>
          <cell r="L26">
            <v>6.85</v>
          </cell>
        </row>
        <row r="27">
          <cell r="B27" t="str">
            <v>MTN20</v>
          </cell>
          <cell r="C27" t="str">
            <v>Màquina fregadora-aspiradora (n.a.)</v>
          </cell>
          <cell r="D27">
            <v>11865</v>
          </cell>
          <cell r="E27">
            <v>4556.66</v>
          </cell>
          <cell r="F27">
            <v>374.13</v>
          </cell>
          <cell r="G27">
            <v>14.09</v>
          </cell>
          <cell r="H27">
            <v>9.6300000000000008</v>
          </cell>
          <cell r="I27">
            <v>23.72</v>
          </cell>
          <cell r="J27">
            <v>118650</v>
          </cell>
          <cell r="K27">
            <v>10</v>
          </cell>
          <cell r="L27">
            <v>6.85</v>
          </cell>
          <cell r="M27">
            <v>10</v>
          </cell>
          <cell r="N27">
            <v>2014</v>
          </cell>
          <cell r="O27">
            <v>1</v>
          </cell>
        </row>
        <row r="28">
          <cell r="B28" t="str">
            <v>MTN21</v>
          </cell>
          <cell r="C28" t="str">
            <v>Baldejadora autopropulsada (sub.)</v>
          </cell>
          <cell r="D28">
            <v>9641.09</v>
          </cell>
          <cell r="E28">
            <v>2714.58</v>
          </cell>
          <cell r="F28">
            <v>374.13</v>
          </cell>
          <cell r="G28">
            <v>17.64</v>
          </cell>
          <cell r="H28">
            <v>12.87</v>
          </cell>
          <cell r="I28">
            <v>30.509999999999998</v>
          </cell>
          <cell r="J28">
            <v>72308.17</v>
          </cell>
          <cell r="K28">
            <v>7.5</v>
          </cell>
          <cell r="L28">
            <v>6.85</v>
          </cell>
          <cell r="M28">
            <v>7.5</v>
          </cell>
          <cell r="N28">
            <v>2014</v>
          </cell>
          <cell r="O28">
            <v>1</v>
          </cell>
        </row>
        <row r="29">
          <cell r="B29" t="str">
            <v>MTN22</v>
          </cell>
          <cell r="C29" t="str">
            <v>Autocamió cisterna de 8 m³ (extern)</v>
          </cell>
          <cell r="D29">
            <v>8181.8</v>
          </cell>
          <cell r="E29">
            <v>3142.16</v>
          </cell>
          <cell r="F29">
            <v>1410.89</v>
          </cell>
          <cell r="G29">
            <v>11.67</v>
          </cell>
          <cell r="H29">
            <v>16.64</v>
          </cell>
          <cell r="I29">
            <v>28.310000000000002</v>
          </cell>
          <cell r="J29">
            <v>81818</v>
          </cell>
          <cell r="K29">
            <v>10</v>
          </cell>
          <cell r="L29">
            <v>6.85</v>
          </cell>
        </row>
        <row r="30">
          <cell r="B30" t="str">
            <v>MTN23</v>
          </cell>
          <cell r="C30" t="str">
            <v>Autocamió cisterna de 16 m³</v>
          </cell>
          <cell r="D30">
            <v>12340.7</v>
          </cell>
          <cell r="E30">
            <v>4739.3500000000004</v>
          </cell>
          <cell r="F30">
            <v>1795.66</v>
          </cell>
          <cell r="G30">
            <v>15.71</v>
          </cell>
          <cell r="H30">
            <v>18.829999999999998</v>
          </cell>
          <cell r="I30">
            <v>34.54</v>
          </cell>
          <cell r="J30">
            <v>123407</v>
          </cell>
          <cell r="K30">
            <v>10</v>
          </cell>
          <cell r="L30">
            <v>6.85</v>
          </cell>
        </row>
        <row r="31">
          <cell r="B31" t="str">
            <v>MTP11</v>
          </cell>
          <cell r="C31" t="str">
            <v xml:space="preserve">Tractor </v>
          </cell>
          <cell r="D31">
            <v>6910.5</v>
          </cell>
          <cell r="E31">
            <v>2653.93</v>
          </cell>
          <cell r="F31">
            <v>531.04999999999995</v>
          </cell>
          <cell r="G31">
            <v>17.489999999999998</v>
          </cell>
          <cell r="H31">
            <v>19.34</v>
          </cell>
          <cell r="I31">
            <v>36.83</v>
          </cell>
          <cell r="J31">
            <v>69105</v>
          </cell>
          <cell r="K31">
            <v>10</v>
          </cell>
          <cell r="L31">
            <v>6.85</v>
          </cell>
        </row>
        <row r="32">
          <cell r="B32" t="str">
            <v>MTR02</v>
          </cell>
          <cell r="C32" t="str">
            <v>Recol·lector compactador de 12 m³ (n.a.)</v>
          </cell>
          <cell r="D32">
            <v>13012.7</v>
          </cell>
          <cell r="E32">
            <v>4997.43</v>
          </cell>
          <cell r="F32">
            <v>1736.34</v>
          </cell>
          <cell r="G32">
            <v>25.72</v>
          </cell>
          <cell r="H32">
            <v>28.13</v>
          </cell>
          <cell r="I32">
            <v>53.849999999999994</v>
          </cell>
          <cell r="J32">
            <v>130127</v>
          </cell>
          <cell r="K32">
            <v>10</v>
          </cell>
          <cell r="L32">
            <v>6.85</v>
          </cell>
          <cell r="M32">
            <v>10</v>
          </cell>
          <cell r="N32">
            <v>2014</v>
          </cell>
          <cell r="O32">
            <v>1</v>
          </cell>
        </row>
        <row r="33">
          <cell r="B33" t="str">
            <v>MTR04</v>
          </cell>
          <cell r="C33" t="str">
            <v>Recol·lector compactador de 16 m³ + grua (sub.)</v>
          </cell>
          <cell r="D33">
            <v>16294.8</v>
          </cell>
          <cell r="E33">
            <v>4588.0200000000004</v>
          </cell>
          <cell r="F33">
            <v>1736.34</v>
          </cell>
          <cell r="G33">
            <v>25.72</v>
          </cell>
          <cell r="H33">
            <v>28.13</v>
          </cell>
          <cell r="I33">
            <v>53.849999999999994</v>
          </cell>
          <cell r="J33">
            <v>122211</v>
          </cell>
          <cell r="K33">
            <v>7.5</v>
          </cell>
          <cell r="L33">
            <v>6.85</v>
          </cell>
          <cell r="M33">
            <v>7.5</v>
          </cell>
          <cell r="N33">
            <v>2014</v>
          </cell>
          <cell r="O33">
            <v>1</v>
          </cell>
        </row>
        <row r="34">
          <cell r="B34" t="str">
            <v>MTR06</v>
          </cell>
          <cell r="C34" t="str">
            <v>Autocamió caixa oberta amb elev. lat. bolquet, plataforma i grua 6 tm (n.a.)</v>
          </cell>
          <cell r="D34">
            <v>10370</v>
          </cell>
          <cell r="E34">
            <v>3982.52</v>
          </cell>
          <cell r="F34">
            <v>1736.34</v>
          </cell>
          <cell r="G34">
            <v>20.14</v>
          </cell>
          <cell r="H34">
            <v>28.13</v>
          </cell>
          <cell r="I34">
            <v>48.269999999999996</v>
          </cell>
          <cell r="J34">
            <v>103700</v>
          </cell>
          <cell r="K34">
            <v>10</v>
          </cell>
          <cell r="L34">
            <v>6.85</v>
          </cell>
          <cell r="M34">
            <v>10</v>
          </cell>
          <cell r="N34">
            <v>2014</v>
          </cell>
          <cell r="O34">
            <v>1</v>
          </cell>
        </row>
        <row r="35">
          <cell r="B35" t="str">
            <v>MTR06S</v>
          </cell>
          <cell r="C35" t="str">
            <v>Autocamió caixa oberta amb elev. lat. bolquet, plataforma i grua 6 tm (sub.)</v>
          </cell>
          <cell r="D35">
            <v>3628.31</v>
          </cell>
          <cell r="E35">
            <v>1021.6</v>
          </cell>
          <cell r="F35">
            <v>1736.34</v>
          </cell>
          <cell r="G35">
            <v>20.14</v>
          </cell>
          <cell r="H35">
            <v>28.13</v>
          </cell>
          <cell r="I35">
            <v>48.269999999999996</v>
          </cell>
          <cell r="J35">
            <v>27212.32</v>
          </cell>
          <cell r="K35">
            <v>7.5</v>
          </cell>
          <cell r="L35">
            <v>6.85</v>
          </cell>
          <cell r="M35">
            <v>7.5</v>
          </cell>
          <cell r="N35">
            <v>2014</v>
          </cell>
          <cell r="O35">
            <v>1</v>
          </cell>
        </row>
        <row r="36">
          <cell r="B36" t="str">
            <v>MTR11</v>
          </cell>
          <cell r="C36" t="str">
            <v xml:space="preserve">Autocamió caixa oberta i plataforma 28 m³ </v>
          </cell>
          <cell r="D36">
            <v>5553.4</v>
          </cell>
          <cell r="E36">
            <v>2132.7399999999998</v>
          </cell>
          <cell r="F36">
            <v>1736.34</v>
          </cell>
          <cell r="G36">
            <v>16.45</v>
          </cell>
          <cell r="H36">
            <v>14.63</v>
          </cell>
          <cell r="I36">
            <v>31.08</v>
          </cell>
          <cell r="J36">
            <v>55534</v>
          </cell>
          <cell r="K36">
            <v>10</v>
          </cell>
          <cell r="L36">
            <v>6.85</v>
          </cell>
        </row>
        <row r="37">
          <cell r="B37" t="str">
            <v>MTR12</v>
          </cell>
          <cell r="C37" t="str">
            <v>Autocamió caixa oberta amb pluma i plataforma (sub.)</v>
          </cell>
          <cell r="D37">
            <v>3507.18</v>
          </cell>
          <cell r="E37">
            <v>987.5</v>
          </cell>
          <cell r="F37">
            <v>1736.34</v>
          </cell>
          <cell r="G37">
            <v>15.18</v>
          </cell>
          <cell r="H37">
            <v>12.14</v>
          </cell>
          <cell r="I37">
            <v>27.32</v>
          </cell>
          <cell r="J37">
            <v>26303.88</v>
          </cell>
          <cell r="K37">
            <v>7.5</v>
          </cell>
          <cell r="L37">
            <v>6.85</v>
          </cell>
          <cell r="M37">
            <v>7.5</v>
          </cell>
          <cell r="N37">
            <v>2014</v>
          </cell>
          <cell r="O37">
            <v>1</v>
          </cell>
        </row>
        <row r="38">
          <cell r="B38" t="str">
            <v>MTR25</v>
          </cell>
          <cell r="C38" t="str">
            <v>Autocamió rentacontenidors interior c.posterior (extern)</v>
          </cell>
          <cell r="D38">
            <v>17730</v>
          </cell>
          <cell r="E38">
            <v>6809.07</v>
          </cell>
          <cell r="F38">
            <v>1955.18</v>
          </cell>
          <cell r="G38">
            <v>20.65</v>
          </cell>
          <cell r="H38">
            <v>33.83</v>
          </cell>
          <cell r="I38">
            <v>54.48</v>
          </cell>
          <cell r="J38">
            <v>177300</v>
          </cell>
          <cell r="K38">
            <v>10</v>
          </cell>
          <cell r="L38">
            <v>6.85</v>
          </cell>
          <cell r="M38">
            <v>10</v>
          </cell>
          <cell r="N38">
            <v>2014</v>
          </cell>
          <cell r="O38">
            <v>1</v>
          </cell>
        </row>
        <row r="39">
          <cell r="B39" t="str">
            <v>MTR27</v>
          </cell>
          <cell r="C39" t="str">
            <v>Furgó hidronetejador (sub.)</v>
          </cell>
          <cell r="D39">
            <v>3052.56</v>
          </cell>
          <cell r="E39">
            <v>859.49</v>
          </cell>
          <cell r="F39">
            <v>796.05</v>
          </cell>
          <cell r="G39">
            <v>14.55</v>
          </cell>
          <cell r="H39">
            <v>13.85</v>
          </cell>
          <cell r="I39">
            <v>28.4</v>
          </cell>
          <cell r="J39">
            <v>22894.19</v>
          </cell>
          <cell r="K39">
            <v>7.5</v>
          </cell>
          <cell r="L39">
            <v>6.85</v>
          </cell>
          <cell r="M39">
            <v>7.5</v>
          </cell>
          <cell r="N39">
            <v>2014</v>
          </cell>
          <cell r="O39">
            <v>1</v>
          </cell>
        </row>
        <row r="40">
          <cell r="B40" t="str">
            <v>MTR27b</v>
          </cell>
          <cell r="C40" t="str">
            <v>Furgó hidronetejador (n.a.)</v>
          </cell>
          <cell r="D40">
            <v>3986.8</v>
          </cell>
          <cell r="E40">
            <v>1531.1</v>
          </cell>
          <cell r="F40">
            <v>796.05</v>
          </cell>
          <cell r="G40">
            <v>14.55</v>
          </cell>
          <cell r="H40">
            <v>13.85</v>
          </cell>
          <cell r="I40">
            <v>28.4</v>
          </cell>
          <cell r="J40">
            <v>39868</v>
          </cell>
          <cell r="K40">
            <v>10</v>
          </cell>
          <cell r="L40">
            <v>6.85</v>
          </cell>
          <cell r="M40">
            <v>10</v>
          </cell>
          <cell r="N40">
            <v>2014</v>
          </cell>
          <cell r="O40">
            <v>1</v>
          </cell>
        </row>
        <row r="41">
          <cell r="B41" t="str">
            <v>MTR35</v>
          </cell>
          <cell r="C41" t="str">
            <v>Contenidor de plàstic de 1.100l. Rebuig</v>
          </cell>
          <cell r="D41">
            <v>21.5</v>
          </cell>
          <cell r="E41">
            <v>8.26</v>
          </cell>
          <cell r="F41">
            <v>0</v>
          </cell>
          <cell r="G41">
            <v>0.03</v>
          </cell>
          <cell r="H41">
            <v>0</v>
          </cell>
          <cell r="I41">
            <v>0.03</v>
          </cell>
          <cell r="J41">
            <v>215</v>
          </cell>
          <cell r="K41">
            <v>10</v>
          </cell>
          <cell r="L41">
            <v>6.85</v>
          </cell>
        </row>
        <row r="42">
          <cell r="B42" t="str">
            <v>MTR37F</v>
          </cell>
          <cell r="C42" t="str">
            <v>Contenidor de 360 lt. Form</v>
          </cell>
          <cell r="D42">
            <v>15.1</v>
          </cell>
          <cell r="E42">
            <v>5.8</v>
          </cell>
          <cell r="F42">
            <v>0</v>
          </cell>
          <cell r="G42">
            <v>0.02</v>
          </cell>
          <cell r="H42">
            <v>0</v>
          </cell>
          <cell r="I42">
            <v>0.02</v>
          </cell>
          <cell r="J42">
            <v>151</v>
          </cell>
          <cell r="K42">
            <v>10</v>
          </cell>
          <cell r="L42">
            <v>6.85</v>
          </cell>
        </row>
        <row r="43">
          <cell r="B43" t="str">
            <v>MTR35R</v>
          </cell>
          <cell r="C43" t="str">
            <v>Contenidor de plàstic de 1.100l. Rebuig</v>
          </cell>
          <cell r="D43">
            <v>0</v>
          </cell>
          <cell r="E43">
            <v>0</v>
          </cell>
          <cell r="F43">
            <v>0</v>
          </cell>
          <cell r="G43">
            <v>0.03</v>
          </cell>
          <cell r="H43">
            <v>0</v>
          </cell>
          <cell r="I43">
            <v>0.03</v>
          </cell>
          <cell r="K43">
            <v>10</v>
          </cell>
          <cell r="L43">
            <v>6.85</v>
          </cell>
        </row>
        <row r="44">
          <cell r="B44" t="str">
            <v>MTR35F</v>
          </cell>
          <cell r="C44" t="str">
            <v>Contenidor de plàstic de 1.100l. Form</v>
          </cell>
          <cell r="D44">
            <v>0</v>
          </cell>
          <cell r="E44">
            <v>0</v>
          </cell>
          <cell r="F44">
            <v>0</v>
          </cell>
          <cell r="G44">
            <v>0.03</v>
          </cell>
          <cell r="H44">
            <v>0</v>
          </cell>
          <cell r="I44">
            <v>0.03</v>
          </cell>
          <cell r="K44">
            <v>10</v>
          </cell>
          <cell r="L44">
            <v>6.85</v>
          </cell>
        </row>
        <row r="45">
          <cell r="B45" t="str">
            <v>MTR35P</v>
          </cell>
          <cell r="C45" t="str">
            <v>Contenidor de plàstic de 1.100l. Paper</v>
          </cell>
          <cell r="D45">
            <v>0</v>
          </cell>
          <cell r="E45">
            <v>0</v>
          </cell>
          <cell r="F45">
            <v>0</v>
          </cell>
          <cell r="G45">
            <v>0.03</v>
          </cell>
          <cell r="H45">
            <v>0</v>
          </cell>
          <cell r="I45">
            <v>0.03</v>
          </cell>
          <cell r="K45">
            <v>10</v>
          </cell>
          <cell r="L45">
            <v>6.85</v>
          </cell>
        </row>
        <row r="46">
          <cell r="B46" t="str">
            <v>MTR35E</v>
          </cell>
          <cell r="C46" t="str">
            <v>Contenidor de plàstic de 1.100l. Envasos</v>
          </cell>
          <cell r="D46">
            <v>0</v>
          </cell>
          <cell r="E46">
            <v>0</v>
          </cell>
          <cell r="F46">
            <v>0</v>
          </cell>
          <cell r="G46">
            <v>0.03</v>
          </cell>
          <cell r="H46">
            <v>0</v>
          </cell>
          <cell r="I46">
            <v>0.03</v>
          </cell>
          <cell r="K46">
            <v>10</v>
          </cell>
          <cell r="L46">
            <v>6.85</v>
          </cell>
        </row>
        <row r="47">
          <cell r="B47" t="str">
            <v>MTR36P</v>
          </cell>
          <cell r="C47" t="str">
            <v>Contenidor tipus iglú de Paper</v>
          </cell>
          <cell r="D47">
            <v>0</v>
          </cell>
          <cell r="E47">
            <v>0</v>
          </cell>
          <cell r="F47">
            <v>0</v>
          </cell>
          <cell r="G47">
            <v>0.03</v>
          </cell>
          <cell r="H47">
            <v>0</v>
          </cell>
          <cell r="I47">
            <v>0.03</v>
          </cell>
          <cell r="K47">
            <v>10</v>
          </cell>
          <cell r="L47">
            <v>6.85</v>
          </cell>
        </row>
        <row r="48">
          <cell r="B48" t="str">
            <v>MTR36E</v>
          </cell>
          <cell r="C48" t="str">
            <v>Contenidor tipus iglú d'Envasos</v>
          </cell>
          <cell r="D48">
            <v>0</v>
          </cell>
          <cell r="E48">
            <v>0</v>
          </cell>
          <cell r="F48">
            <v>0</v>
          </cell>
          <cell r="G48">
            <v>0.03</v>
          </cell>
          <cell r="H48">
            <v>0</v>
          </cell>
          <cell r="I48">
            <v>0.03</v>
          </cell>
          <cell r="K48">
            <v>10</v>
          </cell>
          <cell r="L48">
            <v>6.85</v>
          </cell>
        </row>
        <row r="49">
          <cell r="B49" t="str">
            <v>MTR36V</v>
          </cell>
          <cell r="C49" t="str">
            <v>Contenidor tipus iglú de Vidre</v>
          </cell>
          <cell r="D49">
            <v>0</v>
          </cell>
          <cell r="E49">
            <v>0</v>
          </cell>
          <cell r="F49">
            <v>0</v>
          </cell>
          <cell r="G49">
            <v>0.03</v>
          </cell>
          <cell r="H49">
            <v>0</v>
          </cell>
          <cell r="I49">
            <v>0.03</v>
          </cell>
          <cell r="K49">
            <v>10</v>
          </cell>
          <cell r="L49">
            <v>6.85</v>
          </cell>
        </row>
        <row r="50">
          <cell r="D50">
            <v>0</v>
          </cell>
          <cell r="E50">
            <v>0</v>
          </cell>
          <cell r="F50">
            <v>0</v>
          </cell>
          <cell r="G50">
            <v>0.03</v>
          </cell>
          <cell r="H50">
            <v>0</v>
          </cell>
          <cell r="I50">
            <v>0.03</v>
          </cell>
          <cell r="K50">
            <v>10</v>
          </cell>
          <cell r="L50">
            <v>6.85</v>
          </cell>
        </row>
        <row r="51">
          <cell r="B51" t="str">
            <v>MTR37V</v>
          </cell>
          <cell r="C51" t="str">
            <v>Contenidor de plàstic de 360l. Vidre</v>
          </cell>
          <cell r="D51">
            <v>0</v>
          </cell>
          <cell r="E51">
            <v>0</v>
          </cell>
          <cell r="F51">
            <v>0</v>
          </cell>
          <cell r="G51">
            <v>0.02</v>
          </cell>
          <cell r="H51">
            <v>0</v>
          </cell>
          <cell r="I51">
            <v>0.02</v>
          </cell>
          <cell r="K51">
            <v>10</v>
          </cell>
          <cell r="L51">
            <v>6.85</v>
          </cell>
        </row>
        <row r="52">
          <cell r="B52" t="str">
            <v>MTR37T</v>
          </cell>
          <cell r="C52" t="str">
            <v xml:space="preserve">Contenidor de 360 lt. per posar i treure </v>
          </cell>
          <cell r="D52">
            <v>0</v>
          </cell>
          <cell r="E52">
            <v>0</v>
          </cell>
          <cell r="F52">
            <v>0</v>
          </cell>
          <cell r="G52">
            <v>0.02</v>
          </cell>
          <cell r="H52">
            <v>0</v>
          </cell>
          <cell r="I52">
            <v>0.02</v>
          </cell>
          <cell r="K52">
            <v>10</v>
          </cell>
          <cell r="L52">
            <v>6.85</v>
          </cell>
        </row>
        <row r="53">
          <cell r="B53" t="str">
            <v>MTR38R</v>
          </cell>
          <cell r="C53" t="str">
            <v>Contenidor soterrat de Rebuig</v>
          </cell>
          <cell r="D53">
            <v>0</v>
          </cell>
          <cell r="E53">
            <v>0</v>
          </cell>
          <cell r="F53">
            <v>0</v>
          </cell>
          <cell r="G53">
            <v>0.05</v>
          </cell>
          <cell r="H53">
            <v>0</v>
          </cell>
          <cell r="I53">
            <v>0.05</v>
          </cell>
          <cell r="K53">
            <v>10</v>
          </cell>
          <cell r="L53">
            <v>6.85</v>
          </cell>
        </row>
        <row r="54">
          <cell r="B54" t="str">
            <v>MTR38F</v>
          </cell>
          <cell r="C54" t="str">
            <v>Contenidor soterrat de Form</v>
          </cell>
          <cell r="D54">
            <v>0</v>
          </cell>
          <cell r="E54">
            <v>0</v>
          </cell>
          <cell r="F54">
            <v>0</v>
          </cell>
          <cell r="G54">
            <v>0.05</v>
          </cell>
          <cell r="H54">
            <v>0</v>
          </cell>
          <cell r="I54">
            <v>0.05</v>
          </cell>
          <cell r="K54">
            <v>10</v>
          </cell>
          <cell r="L54">
            <v>6.85</v>
          </cell>
        </row>
        <row r="55">
          <cell r="B55" t="str">
            <v>MTR38P</v>
          </cell>
          <cell r="C55" t="str">
            <v>Contenidor soterrat de Paper</v>
          </cell>
          <cell r="D55">
            <v>0</v>
          </cell>
          <cell r="E55">
            <v>0</v>
          </cell>
          <cell r="F55">
            <v>0</v>
          </cell>
          <cell r="G55">
            <v>0.05</v>
          </cell>
          <cell r="H55">
            <v>0</v>
          </cell>
          <cell r="I55">
            <v>0.05</v>
          </cell>
          <cell r="K55">
            <v>10</v>
          </cell>
          <cell r="L55">
            <v>6.85</v>
          </cell>
        </row>
        <row r="56">
          <cell r="B56" t="str">
            <v>MTR38E</v>
          </cell>
          <cell r="C56" t="str">
            <v>Contenidor soterrat d'Envasos</v>
          </cell>
          <cell r="D56">
            <v>0</v>
          </cell>
          <cell r="E56">
            <v>0</v>
          </cell>
          <cell r="F56">
            <v>0</v>
          </cell>
          <cell r="G56">
            <v>0.05</v>
          </cell>
          <cell r="H56">
            <v>0</v>
          </cell>
          <cell r="I56">
            <v>0.05</v>
          </cell>
          <cell r="K56">
            <v>10</v>
          </cell>
          <cell r="L56">
            <v>6.85</v>
          </cell>
        </row>
        <row r="57">
          <cell r="B57" t="str">
            <v>MTR38V</v>
          </cell>
          <cell r="C57" t="str">
            <v>Contenidor soterrat de Vidre</v>
          </cell>
          <cell r="D57">
            <v>0</v>
          </cell>
          <cell r="E57">
            <v>0</v>
          </cell>
          <cell r="F57">
            <v>0</v>
          </cell>
          <cell r="G57">
            <v>0.05</v>
          </cell>
          <cell r="H57">
            <v>0</v>
          </cell>
          <cell r="I57">
            <v>0.05</v>
          </cell>
          <cell r="K57">
            <v>10</v>
          </cell>
          <cell r="L57">
            <v>6.85</v>
          </cell>
        </row>
        <row r="58">
          <cell r="D58">
            <v>0</v>
          </cell>
          <cell r="E58">
            <v>0</v>
          </cell>
          <cell r="F58">
            <v>0</v>
          </cell>
          <cell r="G58">
            <v>0.05</v>
          </cell>
          <cell r="H58">
            <v>0</v>
          </cell>
          <cell r="I58">
            <v>0.05</v>
          </cell>
          <cell r="K58">
            <v>10</v>
          </cell>
          <cell r="L58">
            <v>6.85</v>
          </cell>
        </row>
        <row r="59">
          <cell r="B59" t="str">
            <v>MTR43</v>
          </cell>
          <cell r="C59" t="str">
            <v xml:space="preserve">Contenidor caixa oberta </v>
          </cell>
          <cell r="D59">
            <v>120</v>
          </cell>
          <cell r="E59">
            <v>46.09</v>
          </cell>
          <cell r="F59">
            <v>0</v>
          </cell>
          <cell r="G59">
            <v>0.11</v>
          </cell>
          <cell r="H59">
            <v>0</v>
          </cell>
          <cell r="I59">
            <v>0.11</v>
          </cell>
          <cell r="J59">
            <v>1200</v>
          </cell>
          <cell r="K59">
            <v>10</v>
          </cell>
          <cell r="L59">
            <v>6.85</v>
          </cell>
        </row>
        <row r="60">
          <cell r="B60" t="str">
            <v>MTR45</v>
          </cell>
          <cell r="C60" t="str">
            <v>Contenidor Easy Rebuig (reserva)</v>
          </cell>
          <cell r="D60">
            <v>0</v>
          </cell>
          <cell r="E60">
            <v>0</v>
          </cell>
          <cell r="F60">
            <v>0</v>
          </cell>
          <cell r="G60">
            <v>810.9</v>
          </cell>
          <cell r="H60">
            <v>0</v>
          </cell>
          <cell r="I60">
            <v>810.9</v>
          </cell>
          <cell r="J60">
            <v>0</v>
          </cell>
          <cell r="K60">
            <v>10</v>
          </cell>
          <cell r="L60">
            <v>6.85</v>
          </cell>
        </row>
        <row r="61">
          <cell r="B61" t="str">
            <v>MTR50</v>
          </cell>
          <cell r="C61" t="str">
            <v xml:space="preserve">Etiqueta identificador RFID </v>
          </cell>
          <cell r="D61">
            <v>0.3</v>
          </cell>
          <cell r="E61">
            <v>0.12</v>
          </cell>
          <cell r="F61">
            <v>0</v>
          </cell>
          <cell r="G61">
            <v>0.06</v>
          </cell>
          <cell r="H61">
            <v>0</v>
          </cell>
          <cell r="I61">
            <v>0.06</v>
          </cell>
          <cell r="J61">
            <v>3</v>
          </cell>
          <cell r="K61">
            <v>10</v>
          </cell>
          <cell r="L61">
            <v>6.85</v>
          </cell>
          <cell r="M61">
            <v>10</v>
          </cell>
          <cell r="N61">
            <v>2014</v>
          </cell>
          <cell r="O61">
            <v>1353</v>
          </cell>
        </row>
        <row r="62">
          <cell r="B62" t="str">
            <v>MTR51</v>
          </cell>
          <cell r="C62" t="str">
            <v xml:space="preserve">Kit identificació contenidors sobre camió </v>
          </cell>
          <cell r="D62">
            <v>992.5</v>
          </cell>
          <cell r="E62">
            <v>381.16</v>
          </cell>
          <cell r="F62">
            <v>0</v>
          </cell>
          <cell r="G62">
            <v>0.97</v>
          </cell>
          <cell r="H62">
            <v>0</v>
          </cell>
          <cell r="I62">
            <v>0.97</v>
          </cell>
          <cell r="J62">
            <v>9925</v>
          </cell>
          <cell r="K62">
            <v>10</v>
          </cell>
          <cell r="L62">
            <v>6.85</v>
          </cell>
        </row>
        <row r="63">
          <cell r="B63" t="str">
            <v>MTR52</v>
          </cell>
          <cell r="C63" t="str">
            <v>Software gestió de tags de contenidors (n.a)</v>
          </cell>
          <cell r="D63">
            <v>750</v>
          </cell>
          <cell r="E63">
            <v>288.02999999999997</v>
          </cell>
          <cell r="F63">
            <v>0</v>
          </cell>
          <cell r="G63">
            <v>0</v>
          </cell>
          <cell r="H63">
            <v>0</v>
          </cell>
          <cell r="I63">
            <v>0</v>
          </cell>
          <cell r="J63">
            <v>7500</v>
          </cell>
          <cell r="K63">
            <v>10</v>
          </cell>
          <cell r="L63">
            <v>6.85</v>
          </cell>
        </row>
        <row r="64">
          <cell r="B64" t="str">
            <v>MTR54</v>
          </cell>
          <cell r="C64" t="str">
            <v xml:space="preserve">Contenidor Form </v>
          </cell>
          <cell r="D64">
            <v>133</v>
          </cell>
          <cell r="E64">
            <v>51.08</v>
          </cell>
          <cell r="F64">
            <v>0</v>
          </cell>
          <cell r="G64">
            <v>7.0000000000000007E-2</v>
          </cell>
          <cell r="H64">
            <v>0</v>
          </cell>
          <cell r="I64">
            <v>7.0000000000000007E-2</v>
          </cell>
          <cell r="J64">
            <v>1330</v>
          </cell>
          <cell r="K64">
            <v>10</v>
          </cell>
          <cell r="L64">
            <v>6.85</v>
          </cell>
          <cell r="M64">
            <v>10</v>
          </cell>
          <cell r="N64">
            <v>2014</v>
          </cell>
          <cell r="O64">
            <v>346</v>
          </cell>
        </row>
        <row r="65">
          <cell r="B65" t="str">
            <v>MTR55</v>
          </cell>
          <cell r="C65" t="str">
            <v>Contenidor soterrat</v>
          </cell>
          <cell r="D65">
            <v>0</v>
          </cell>
          <cell r="E65">
            <v>0</v>
          </cell>
          <cell r="F65">
            <v>0</v>
          </cell>
          <cell r="G65">
            <v>0.19</v>
          </cell>
          <cell r="H65">
            <v>0</v>
          </cell>
          <cell r="I65">
            <v>0.19</v>
          </cell>
          <cell r="J65">
            <v>0</v>
          </cell>
          <cell r="K65">
            <v>10</v>
          </cell>
          <cell r="L65">
            <v>6.85</v>
          </cell>
        </row>
        <row r="66">
          <cell r="B66" t="str">
            <v>MTR56</v>
          </cell>
          <cell r="C66" t="str">
            <v>Contenidor Form (reserva)</v>
          </cell>
          <cell r="D66">
            <v>0</v>
          </cell>
          <cell r="E66">
            <v>0</v>
          </cell>
          <cell r="F66">
            <v>0</v>
          </cell>
          <cell r="G66">
            <v>741.74</v>
          </cell>
          <cell r="H66">
            <v>0</v>
          </cell>
          <cell r="I66">
            <v>741.74</v>
          </cell>
          <cell r="J66">
            <v>0</v>
          </cell>
          <cell r="K66">
            <v>10</v>
          </cell>
          <cell r="L66">
            <v>6.85</v>
          </cell>
        </row>
        <row r="67">
          <cell r="B67" t="str">
            <v>MTR57</v>
          </cell>
          <cell r="C67" t="str">
            <v xml:space="preserve">Contenidor Envàs </v>
          </cell>
          <cell r="D67">
            <v>153.1</v>
          </cell>
          <cell r="E67">
            <v>58.8</v>
          </cell>
          <cell r="F67">
            <v>0</v>
          </cell>
          <cell r="G67">
            <v>7.0000000000000007E-2</v>
          </cell>
          <cell r="H67">
            <v>0</v>
          </cell>
          <cell r="I67">
            <v>7.0000000000000007E-2</v>
          </cell>
          <cell r="J67">
            <v>1531</v>
          </cell>
          <cell r="K67">
            <v>10</v>
          </cell>
          <cell r="L67">
            <v>6.85</v>
          </cell>
          <cell r="M67">
            <v>10</v>
          </cell>
          <cell r="N67">
            <v>2014</v>
          </cell>
          <cell r="O67">
            <v>80</v>
          </cell>
        </row>
        <row r="68">
          <cell r="B68" t="str">
            <v>MTR58</v>
          </cell>
          <cell r="C68" t="str">
            <v xml:space="preserve">Contenidor Envàs soterrat </v>
          </cell>
          <cell r="D68">
            <v>0</v>
          </cell>
          <cell r="E68">
            <v>0</v>
          </cell>
          <cell r="F68">
            <v>0</v>
          </cell>
          <cell r="G68">
            <v>0.19</v>
          </cell>
          <cell r="H68">
            <v>0</v>
          </cell>
          <cell r="I68">
            <v>0.19</v>
          </cell>
          <cell r="J68">
            <v>0</v>
          </cell>
          <cell r="K68">
            <v>10</v>
          </cell>
          <cell r="L68">
            <v>6.85</v>
          </cell>
        </row>
        <row r="69">
          <cell r="B69" t="str">
            <v>MTR59</v>
          </cell>
          <cell r="C69" t="str">
            <v>Contenidor Envàs (reserva)</v>
          </cell>
          <cell r="D69">
            <v>0</v>
          </cell>
          <cell r="E69">
            <v>0</v>
          </cell>
          <cell r="F69">
            <v>0</v>
          </cell>
          <cell r="G69">
            <v>853.84</v>
          </cell>
          <cell r="H69">
            <v>0</v>
          </cell>
          <cell r="I69">
            <v>853.84</v>
          </cell>
          <cell r="J69">
            <v>0</v>
          </cell>
          <cell r="K69">
            <v>10</v>
          </cell>
          <cell r="L69">
            <v>6.85</v>
          </cell>
        </row>
        <row r="70">
          <cell r="B70" t="str">
            <v>MTR60</v>
          </cell>
          <cell r="C70" t="str">
            <v xml:space="preserve">Contenidor P/C </v>
          </cell>
          <cell r="D70">
            <v>153.1</v>
          </cell>
          <cell r="E70">
            <v>58.8</v>
          </cell>
          <cell r="F70">
            <v>0</v>
          </cell>
          <cell r="G70">
            <v>7.0000000000000007E-2</v>
          </cell>
          <cell r="H70">
            <v>0</v>
          </cell>
          <cell r="I70">
            <v>7.0000000000000007E-2</v>
          </cell>
          <cell r="J70">
            <v>1531</v>
          </cell>
          <cell r="K70">
            <v>10</v>
          </cell>
          <cell r="L70">
            <v>6.85</v>
          </cell>
          <cell r="M70">
            <v>10</v>
          </cell>
          <cell r="N70">
            <v>2014</v>
          </cell>
          <cell r="O70">
            <v>70</v>
          </cell>
        </row>
        <row r="71">
          <cell r="B71" t="str">
            <v>MTR61</v>
          </cell>
          <cell r="C71" t="str">
            <v xml:space="preserve">Contenidor P/C soterrat </v>
          </cell>
          <cell r="D71">
            <v>0</v>
          </cell>
          <cell r="E71">
            <v>0</v>
          </cell>
          <cell r="F71">
            <v>0</v>
          </cell>
          <cell r="G71">
            <v>0.19</v>
          </cell>
          <cell r="H71">
            <v>0</v>
          </cell>
          <cell r="I71">
            <v>0.19</v>
          </cell>
          <cell r="J71">
            <v>0</v>
          </cell>
          <cell r="K71">
            <v>10</v>
          </cell>
          <cell r="L71">
            <v>6.85</v>
          </cell>
        </row>
        <row r="72">
          <cell r="B72" t="str">
            <v>MTR62</v>
          </cell>
          <cell r="C72" t="str">
            <v>Contenidor P/C (reserva)</v>
          </cell>
          <cell r="D72">
            <v>0</v>
          </cell>
          <cell r="E72">
            <v>0</v>
          </cell>
          <cell r="F72">
            <v>0</v>
          </cell>
          <cell r="G72">
            <v>853.84</v>
          </cell>
          <cell r="H72">
            <v>0</v>
          </cell>
          <cell r="I72">
            <v>853.84</v>
          </cell>
          <cell r="J72">
            <v>0</v>
          </cell>
          <cell r="K72">
            <v>10</v>
          </cell>
          <cell r="L72">
            <v>6.85</v>
          </cell>
        </row>
        <row r="73">
          <cell r="B73" t="str">
            <v>MTR63</v>
          </cell>
          <cell r="C73" t="str">
            <v xml:space="preserve">Contenidor Vidre </v>
          </cell>
          <cell r="D73">
            <v>125.4</v>
          </cell>
          <cell r="E73">
            <v>48.16</v>
          </cell>
          <cell r="F73">
            <v>0</v>
          </cell>
          <cell r="G73">
            <v>7.0000000000000007E-2</v>
          </cell>
          <cell r="H73">
            <v>0</v>
          </cell>
          <cell r="I73">
            <v>7.0000000000000007E-2</v>
          </cell>
          <cell r="J73">
            <v>1254</v>
          </cell>
          <cell r="K73">
            <v>10</v>
          </cell>
          <cell r="L73">
            <v>6.85</v>
          </cell>
          <cell r="M73">
            <v>10</v>
          </cell>
          <cell r="N73">
            <v>2014</v>
          </cell>
          <cell r="O73">
            <v>18</v>
          </cell>
        </row>
        <row r="74">
          <cell r="B74" t="str">
            <v>MTR64</v>
          </cell>
          <cell r="C74" t="str">
            <v xml:space="preserve">Contenidor Vidre soterrat </v>
          </cell>
          <cell r="D74">
            <v>0</v>
          </cell>
          <cell r="E74">
            <v>0</v>
          </cell>
          <cell r="F74">
            <v>0</v>
          </cell>
          <cell r="G74">
            <v>0.19</v>
          </cell>
          <cell r="H74">
            <v>0</v>
          </cell>
          <cell r="I74">
            <v>0.19</v>
          </cell>
          <cell r="J74">
            <v>0</v>
          </cell>
          <cell r="K74">
            <v>10</v>
          </cell>
          <cell r="L74">
            <v>6.85</v>
          </cell>
        </row>
        <row r="75">
          <cell r="B75" t="str">
            <v>MTR65</v>
          </cell>
          <cell r="C75" t="str">
            <v>Contenidor Vidre (reserva)</v>
          </cell>
          <cell r="D75">
            <v>0</v>
          </cell>
          <cell r="E75">
            <v>0</v>
          </cell>
          <cell r="F75">
            <v>0</v>
          </cell>
          <cell r="G75">
            <v>699.36</v>
          </cell>
          <cell r="H75">
            <v>0</v>
          </cell>
          <cell r="I75">
            <v>699.36</v>
          </cell>
          <cell r="J75">
            <v>0</v>
          </cell>
          <cell r="K75">
            <v>10</v>
          </cell>
          <cell r="L75">
            <v>6.85</v>
          </cell>
        </row>
        <row r="76">
          <cell r="B76" t="str">
            <v>EE002</v>
          </cell>
          <cell r="C76" t="str">
            <v>Equip extern moviment caixa oberta</v>
          </cell>
          <cell r="D76">
            <v>25</v>
          </cell>
          <cell r="G76">
            <v>13.94</v>
          </cell>
          <cell r="H76">
            <v>0</v>
          </cell>
          <cell r="I76">
            <v>13.94</v>
          </cell>
        </row>
        <row r="77">
          <cell r="B77" t="str">
            <v>SENSE</v>
          </cell>
          <cell r="C77" t="str">
            <v>Sence cost / no aplicable</v>
          </cell>
          <cell r="D77">
            <v>0</v>
          </cell>
          <cell r="G77">
            <v>0</v>
          </cell>
          <cell r="H77">
            <v>0</v>
          </cell>
          <cell r="I77">
            <v>0</v>
          </cell>
        </row>
        <row r="78">
          <cell r="B78" t="str">
            <v>VE001</v>
          </cell>
          <cell r="C78" t="str">
            <v>Vestuari de conductor</v>
          </cell>
          <cell r="D78">
            <v>1.07</v>
          </cell>
          <cell r="G78">
            <v>0.59</v>
          </cell>
          <cell r="H78">
            <v>0</v>
          </cell>
          <cell r="I78">
            <v>0.59</v>
          </cell>
        </row>
        <row r="79">
          <cell r="B79" t="str">
            <v>VE002</v>
          </cell>
          <cell r="C79" t="str">
            <v>Vestuari de peó</v>
          </cell>
          <cell r="D79">
            <v>1.21</v>
          </cell>
          <cell r="G79">
            <v>0.68</v>
          </cell>
          <cell r="H79">
            <v>0</v>
          </cell>
          <cell r="I79">
            <v>0.68</v>
          </cell>
        </row>
        <row r="80">
          <cell r="B80" t="str">
            <v>VE003</v>
          </cell>
          <cell r="C80" t="str">
            <v>Vestuari de peó neteja viària</v>
          </cell>
          <cell r="D80">
            <v>1.69</v>
          </cell>
          <cell r="G80">
            <v>0.94</v>
          </cell>
          <cell r="H80">
            <v>0</v>
          </cell>
          <cell r="I80">
            <v>0.94</v>
          </cell>
        </row>
        <row r="81">
          <cell r="B81" t="str">
            <v>VE004</v>
          </cell>
          <cell r="C81" t="str">
            <v>Vestuari de comandament</v>
          </cell>
          <cell r="D81">
            <v>1.85</v>
          </cell>
          <cell r="G81">
            <v>1.03</v>
          </cell>
          <cell r="H81">
            <v>0</v>
          </cell>
          <cell r="I81">
            <v>1.03</v>
          </cell>
        </row>
        <row r="82">
          <cell r="B82" t="str">
            <v>MTR46</v>
          </cell>
          <cell r="C82" t="str">
            <v xml:space="preserve">Kit identificació tags contenidors bilaterals </v>
          </cell>
          <cell r="D82">
            <v>500</v>
          </cell>
          <cell r="E82">
            <v>192.02</v>
          </cell>
          <cell r="G82">
            <v>0</v>
          </cell>
          <cell r="H82">
            <v>0</v>
          </cell>
          <cell r="I82">
            <v>0</v>
          </cell>
          <cell r="J82">
            <v>5000</v>
          </cell>
          <cell r="K82">
            <v>10</v>
          </cell>
          <cell r="L82">
            <v>6.85</v>
          </cell>
          <cell r="M82">
            <v>10</v>
          </cell>
        </row>
        <row r="83">
          <cell r="B83" t="str">
            <v>MTR47</v>
          </cell>
          <cell r="C83" t="str">
            <v xml:space="preserve">Kit identificació tags contenidors c.posterior </v>
          </cell>
          <cell r="D83">
            <v>250</v>
          </cell>
          <cell r="E83">
            <v>96.01</v>
          </cell>
          <cell r="G83">
            <v>0</v>
          </cell>
          <cell r="H83">
            <v>0</v>
          </cell>
          <cell r="I83">
            <v>0</v>
          </cell>
          <cell r="J83">
            <v>2500</v>
          </cell>
          <cell r="K83">
            <v>10</v>
          </cell>
          <cell r="L83">
            <v>6.85</v>
          </cell>
          <cell r="M83">
            <v>10</v>
          </cell>
        </row>
        <row r="84">
          <cell r="B84" t="str">
            <v>MTR48</v>
          </cell>
          <cell r="C84" t="str">
            <v xml:space="preserve">Dispositiu mòbil (smartphone) amb identificació tags </v>
          </cell>
          <cell r="D84">
            <v>120</v>
          </cell>
          <cell r="E84">
            <v>46.09</v>
          </cell>
          <cell r="G84">
            <v>0</v>
          </cell>
          <cell r="H84">
            <v>0</v>
          </cell>
          <cell r="I84">
            <v>0</v>
          </cell>
          <cell r="J84">
            <v>1200</v>
          </cell>
          <cell r="K84">
            <v>10</v>
          </cell>
          <cell r="L84">
            <v>6.85</v>
          </cell>
          <cell r="M84">
            <v>10</v>
          </cell>
        </row>
        <row r="85">
          <cell r="B85" t="str">
            <v>MTR69</v>
          </cell>
          <cell r="C85" t="str">
            <v>Autocamió neteja soterrats (extern)</v>
          </cell>
          <cell r="D85">
            <v>7000</v>
          </cell>
          <cell r="E85">
            <v>2688.3</v>
          </cell>
          <cell r="F85">
            <v>1736.34</v>
          </cell>
          <cell r="G85">
            <v>12.39</v>
          </cell>
          <cell r="H85">
            <v>15.44</v>
          </cell>
          <cell r="I85">
            <v>27.83</v>
          </cell>
          <cell r="J85">
            <v>70000</v>
          </cell>
          <cell r="K85">
            <v>10</v>
          </cell>
          <cell r="L85">
            <v>6.85</v>
          </cell>
        </row>
        <row r="86">
          <cell r="B86" t="str">
            <v>MTR70</v>
          </cell>
          <cell r="C86" t="str">
            <v xml:space="preserve">Autocamió caixa oberta i plataforma 8 m³ </v>
          </cell>
          <cell r="D86">
            <v>3223</v>
          </cell>
          <cell r="E86">
            <v>1237.77</v>
          </cell>
          <cell r="F86">
            <v>796.05</v>
          </cell>
          <cell r="G86">
            <v>13.66</v>
          </cell>
          <cell r="H86">
            <v>17.93</v>
          </cell>
          <cell r="I86">
            <v>31.59</v>
          </cell>
          <cell r="J86">
            <v>32230</v>
          </cell>
          <cell r="K86">
            <v>10</v>
          </cell>
          <cell r="L86">
            <v>6.85</v>
          </cell>
          <cell r="M86">
            <v>10</v>
          </cell>
        </row>
        <row r="87">
          <cell r="B87" t="str">
            <v>MT03</v>
          </cell>
          <cell r="C87" t="str">
            <v>Vehicle furgoneta 5 places (n.a.)</v>
          </cell>
          <cell r="D87">
            <v>1171.19</v>
          </cell>
          <cell r="E87">
            <v>353.33</v>
          </cell>
          <cell r="F87">
            <v>318.68</v>
          </cell>
          <cell r="G87">
            <v>2.88</v>
          </cell>
          <cell r="H87">
            <v>6.46</v>
          </cell>
          <cell r="I87">
            <v>9.34</v>
          </cell>
          <cell r="J87">
            <v>9369.51</v>
          </cell>
          <cell r="K87">
            <v>8</v>
          </cell>
          <cell r="L87">
            <v>6.85</v>
          </cell>
          <cell r="M87">
            <v>10</v>
          </cell>
          <cell r="N87">
            <v>2014</v>
          </cell>
          <cell r="O87">
            <v>1</v>
          </cell>
        </row>
        <row r="88">
          <cell r="B88" t="str">
            <v>MTP01</v>
          </cell>
          <cell r="C88" t="str">
            <v>Vehicle adaptat pick-up (sub.)</v>
          </cell>
          <cell r="D88">
            <v>1629.48</v>
          </cell>
          <cell r="E88">
            <v>458.8</v>
          </cell>
          <cell r="F88">
            <v>318.68</v>
          </cell>
          <cell r="G88">
            <v>7.44</v>
          </cell>
          <cell r="H88">
            <v>9.9</v>
          </cell>
          <cell r="I88">
            <v>17.34</v>
          </cell>
          <cell r="J88">
            <v>12221.1</v>
          </cell>
          <cell r="K88">
            <v>7.5</v>
          </cell>
          <cell r="L88">
            <v>6.85</v>
          </cell>
          <cell r="M88">
            <v>7.5</v>
          </cell>
          <cell r="N88">
            <v>2014</v>
          </cell>
          <cell r="O88">
            <v>2</v>
          </cell>
        </row>
        <row r="89">
          <cell r="B89" t="str">
            <v>MTP02</v>
          </cell>
          <cell r="C89" t="str">
            <v>Vehicle 4x4 pickup doble cabina amb alces (lloguer)</v>
          </cell>
          <cell r="D89">
            <v>0</v>
          </cell>
          <cell r="E89">
            <v>0</v>
          </cell>
          <cell r="F89">
            <v>318.68</v>
          </cell>
          <cell r="G89">
            <v>33.46</v>
          </cell>
          <cell r="H89">
            <v>9.9</v>
          </cell>
          <cell r="I89">
            <v>43.36</v>
          </cell>
          <cell r="J89">
            <v>0</v>
          </cell>
          <cell r="K89">
            <v>10</v>
          </cell>
          <cell r="L89">
            <v>6.85</v>
          </cell>
        </row>
        <row r="90">
          <cell r="B90" t="str">
            <v>MTP04</v>
          </cell>
          <cell r="C90" t="str">
            <v>Tractor + garbelladora (a.c.)</v>
          </cell>
          <cell r="D90">
            <v>3333.33</v>
          </cell>
          <cell r="E90">
            <v>938.55</v>
          </cell>
          <cell r="F90">
            <v>0</v>
          </cell>
          <cell r="G90">
            <v>13.94</v>
          </cell>
          <cell r="H90">
            <v>16.5</v>
          </cell>
          <cell r="I90">
            <v>30.439999999999998</v>
          </cell>
          <cell r="J90">
            <v>25000</v>
          </cell>
          <cell r="K90">
            <v>7.5</v>
          </cell>
          <cell r="L90">
            <v>6.85</v>
          </cell>
          <cell r="M90">
            <v>7.5</v>
          </cell>
        </row>
        <row r="91">
          <cell r="B91" t="str">
            <v>MTP04sm</v>
          </cell>
          <cell r="C91" t="str">
            <v>Tractor 2ª ma (s.m.)</v>
          </cell>
          <cell r="D91">
            <v>3533.33</v>
          </cell>
          <cell r="E91">
            <v>994.86</v>
          </cell>
          <cell r="F91">
            <v>531.04999999999995</v>
          </cell>
          <cell r="G91">
            <v>13.94</v>
          </cell>
          <cell r="H91">
            <v>16.5</v>
          </cell>
          <cell r="I91">
            <v>30.439999999999998</v>
          </cell>
          <cell r="J91">
            <v>26500</v>
          </cell>
          <cell r="K91">
            <v>7.5</v>
          </cell>
          <cell r="L91">
            <v>6.85</v>
          </cell>
          <cell r="M91">
            <v>7.5</v>
          </cell>
        </row>
        <row r="92">
          <cell r="B92" t="str">
            <v>MTP05</v>
          </cell>
          <cell r="C92" t="str">
            <v>Dumper (sub)</v>
          </cell>
          <cell r="D92">
            <v>1739.31</v>
          </cell>
          <cell r="E92">
            <v>489.72</v>
          </cell>
          <cell r="F92">
            <v>318.68</v>
          </cell>
          <cell r="G92">
            <v>23.24</v>
          </cell>
          <cell r="H92">
            <v>14.35</v>
          </cell>
          <cell r="I92">
            <v>37.589999999999996</v>
          </cell>
          <cell r="J92">
            <v>13044.8</v>
          </cell>
          <cell r="K92">
            <v>7.5</v>
          </cell>
          <cell r="L92">
            <v>6.85</v>
          </cell>
          <cell r="M92">
            <v>7.5</v>
          </cell>
          <cell r="N92">
            <v>2014</v>
          </cell>
          <cell r="O92">
            <v>1</v>
          </cell>
        </row>
        <row r="93">
          <cell r="B93" t="str">
            <v>MT906</v>
          </cell>
          <cell r="C93" t="str">
            <v>Manteniment d'equipament informàtic i material oficina</v>
          </cell>
          <cell r="D93" t="str">
            <v/>
          </cell>
          <cell r="E93" t="str">
            <v/>
          </cell>
          <cell r="G93">
            <v>371.8</v>
          </cell>
          <cell r="H93">
            <v>0</v>
          </cell>
          <cell r="I93">
            <v>371.8</v>
          </cell>
        </row>
        <row r="94">
          <cell r="B94" t="str">
            <v>TANCAT</v>
          </cell>
          <cell r="C94" t="str">
            <v>Tancat d'ubicacions</v>
          </cell>
          <cell r="D94">
            <v>250</v>
          </cell>
          <cell r="E94">
            <v>96.01</v>
          </cell>
          <cell r="F94">
            <v>0</v>
          </cell>
          <cell r="G94">
            <v>0</v>
          </cell>
          <cell r="H94">
            <v>0</v>
          </cell>
          <cell r="I94">
            <v>0</v>
          </cell>
          <cell r="J94">
            <v>2500</v>
          </cell>
          <cell r="K94">
            <v>10</v>
          </cell>
          <cell r="L94">
            <v>6.85</v>
          </cell>
          <cell r="M94">
            <v>10</v>
          </cell>
          <cell r="N94">
            <v>2014</v>
          </cell>
          <cell r="O94">
            <v>10</v>
          </cell>
        </row>
        <row r="95">
          <cell r="B95" t="str">
            <v>SOTERR</v>
          </cell>
          <cell r="C95" t="str">
            <v>Remodelació ubicació soterrada (sub.)</v>
          </cell>
          <cell r="D95">
            <v>6740.07</v>
          </cell>
          <cell r="E95">
            <v>1897.76</v>
          </cell>
          <cell r="G95">
            <v>0</v>
          </cell>
          <cell r="H95">
            <v>0</v>
          </cell>
          <cell r="I95">
            <v>0</v>
          </cell>
          <cell r="J95">
            <v>50550.54</v>
          </cell>
          <cell r="K95">
            <v>7.5</v>
          </cell>
          <cell r="L95">
            <v>6.85</v>
          </cell>
          <cell r="M95">
            <v>7.5</v>
          </cell>
          <cell r="N95">
            <v>2014</v>
          </cell>
          <cell r="O95">
            <v>1</v>
          </cell>
        </row>
        <row r="96">
          <cell r="B96" t="str">
            <v>SOT</v>
          </cell>
          <cell r="C96" t="str">
            <v>Remodelació cubets soterrats</v>
          </cell>
          <cell r="D96">
            <v>70</v>
          </cell>
          <cell r="E96">
            <v>26.88</v>
          </cell>
          <cell r="G96">
            <v>0</v>
          </cell>
          <cell r="H96">
            <v>0</v>
          </cell>
          <cell r="I96">
            <v>0</v>
          </cell>
          <cell r="J96">
            <v>700</v>
          </cell>
          <cell r="K96">
            <v>10</v>
          </cell>
          <cell r="L96">
            <v>6.85</v>
          </cell>
          <cell r="M96">
            <v>10</v>
          </cell>
          <cell r="N96">
            <v>2014</v>
          </cell>
          <cell r="O96">
            <v>1</v>
          </cell>
        </row>
        <row r="97">
          <cell r="B97" t="str">
            <v>SUBCON</v>
          </cell>
          <cell r="C97" t="str">
            <v>Subjecció cotenidors</v>
          </cell>
          <cell r="D97">
            <v>10</v>
          </cell>
          <cell r="E97">
            <v>3.84</v>
          </cell>
          <cell r="F97">
            <v>0</v>
          </cell>
          <cell r="G97">
            <v>0</v>
          </cell>
          <cell r="H97">
            <v>0</v>
          </cell>
          <cell r="I97">
            <v>0</v>
          </cell>
          <cell r="J97">
            <v>100</v>
          </cell>
          <cell r="K97">
            <v>10</v>
          </cell>
          <cell r="L97">
            <v>6.85</v>
          </cell>
          <cell r="M97">
            <v>10</v>
          </cell>
          <cell r="N97">
            <v>2014</v>
          </cell>
          <cell r="O97">
            <v>1</v>
          </cell>
        </row>
        <row r="98">
          <cell r="B98" t="str">
            <v>IF101</v>
          </cell>
          <cell r="C98" t="str">
            <v>Parc central (sub.)</v>
          </cell>
          <cell r="D98">
            <v>3634.93</v>
          </cell>
          <cell r="E98">
            <v>1023.46</v>
          </cell>
          <cell r="F98">
            <v>0</v>
          </cell>
          <cell r="G98">
            <v>464.75</v>
          </cell>
          <cell r="H98">
            <v>0</v>
          </cell>
          <cell r="I98">
            <v>464.75</v>
          </cell>
          <cell r="J98">
            <v>27261.97</v>
          </cell>
          <cell r="K98">
            <v>7.5</v>
          </cell>
          <cell r="L98">
            <v>6.85</v>
          </cell>
          <cell r="M98">
            <v>7.5</v>
          </cell>
          <cell r="N98">
            <v>2014</v>
          </cell>
          <cell r="O98">
            <v>1</v>
          </cell>
        </row>
        <row r="99">
          <cell r="B99" t="str">
            <v>IF102</v>
          </cell>
          <cell r="C99" t="str">
            <v>Centres auxiliars (assegurances, lloguer, manteniment i consums)</v>
          </cell>
          <cell r="D99">
            <v>0</v>
          </cell>
          <cell r="E99">
            <v>0</v>
          </cell>
          <cell r="G99">
            <v>697.13</v>
          </cell>
          <cell r="H99">
            <v>0</v>
          </cell>
          <cell r="I99">
            <v>697.13</v>
          </cell>
          <cell r="J99">
            <v>0</v>
          </cell>
          <cell r="K99">
            <v>6</v>
          </cell>
          <cell r="L99">
            <v>6.85</v>
          </cell>
          <cell r="M99">
            <v>6</v>
          </cell>
          <cell r="N99">
            <v>2014</v>
          </cell>
          <cell r="O99">
            <v>1</v>
          </cell>
        </row>
        <row r="100">
          <cell r="B100" t="str">
            <v>IF103</v>
          </cell>
          <cell r="C100" t="str">
            <v>Telefonia i comunicacions (sub.)</v>
          </cell>
          <cell r="D100">
            <v>9400.6200000000008</v>
          </cell>
          <cell r="E100">
            <v>2646.87</v>
          </cell>
          <cell r="F100">
            <v>0</v>
          </cell>
          <cell r="G100">
            <v>528.29166666666663</v>
          </cell>
          <cell r="H100">
            <v>0</v>
          </cell>
          <cell r="I100">
            <v>528.29166666666663</v>
          </cell>
          <cell r="J100">
            <v>70504.62</v>
          </cell>
          <cell r="K100">
            <v>7.5</v>
          </cell>
          <cell r="L100">
            <v>6.85</v>
          </cell>
          <cell r="M100">
            <v>7.5</v>
          </cell>
          <cell r="N100">
            <v>2014</v>
          </cell>
          <cell r="O100">
            <v>1</v>
          </cell>
        </row>
        <row r="101">
          <cell r="B101" t="str">
            <v>IF104</v>
          </cell>
          <cell r="C101" t="str">
            <v>Equip GPS embarcat (n.a.)</v>
          </cell>
          <cell r="D101">
            <v>60</v>
          </cell>
          <cell r="E101">
            <v>23.04</v>
          </cell>
          <cell r="F101">
            <v>0</v>
          </cell>
          <cell r="G101">
            <v>5.58</v>
          </cell>
          <cell r="H101">
            <v>0</v>
          </cell>
          <cell r="I101">
            <v>5.58</v>
          </cell>
          <cell r="J101">
            <v>600</v>
          </cell>
          <cell r="K101">
            <v>10</v>
          </cell>
          <cell r="L101">
            <v>6.85</v>
          </cell>
          <cell r="M101">
            <v>10</v>
          </cell>
          <cell r="N101">
            <v>2014</v>
          </cell>
          <cell r="O101">
            <v>5</v>
          </cell>
        </row>
        <row r="102">
          <cell r="B102" t="str">
            <v>IF105</v>
          </cell>
          <cell r="C102" t="str">
            <v>Equip GPS personal (n.a.)</v>
          </cell>
          <cell r="D102">
            <v>26</v>
          </cell>
          <cell r="E102">
            <v>9.99</v>
          </cell>
          <cell r="F102">
            <v>0</v>
          </cell>
          <cell r="G102">
            <v>5.58</v>
          </cell>
          <cell r="H102">
            <v>0</v>
          </cell>
          <cell r="I102">
            <v>5.58</v>
          </cell>
          <cell r="J102">
            <v>260</v>
          </cell>
          <cell r="K102">
            <v>10</v>
          </cell>
          <cell r="L102">
            <v>6.85</v>
          </cell>
          <cell r="M102">
            <v>10</v>
          </cell>
          <cell r="N102">
            <v>2014</v>
          </cell>
          <cell r="O102">
            <v>5</v>
          </cell>
        </row>
        <row r="103">
          <cell r="B103" t="str">
            <v>IF106</v>
          </cell>
          <cell r="C103" t="str">
            <v xml:space="preserve">Equipament informàtic i software de gestió </v>
          </cell>
          <cell r="D103">
            <v>500</v>
          </cell>
          <cell r="E103">
            <v>111.17</v>
          </cell>
          <cell r="F103">
            <v>0</v>
          </cell>
          <cell r="G103">
            <v>46.48</v>
          </cell>
          <cell r="H103">
            <v>0</v>
          </cell>
          <cell r="I103">
            <v>46.48</v>
          </cell>
          <cell r="J103">
            <v>3000</v>
          </cell>
          <cell r="K103">
            <v>6</v>
          </cell>
          <cell r="L103">
            <v>6.85</v>
          </cell>
          <cell r="M103">
            <v>6</v>
          </cell>
          <cell r="N103">
            <v>2014</v>
          </cell>
          <cell r="O103">
            <v>1</v>
          </cell>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ULES"/>
      <sheetName val="Dades ARC 2022"/>
      <sheetName val="Dades ARC 2021"/>
      <sheetName val="2021"/>
      <sheetName val="2022"/>
      <sheetName val="DADES RECOLLIDA"/>
      <sheetName val="CONTENIDORS"/>
      <sheetName val="Establiments comercials"/>
      <sheetName val="CAMPINGS"/>
      <sheetName val="Comunitats de veïns"/>
      <sheetName val="Rendiments"/>
      <sheetName val="DADES GENERALS DEL PRESSUPOST"/>
      <sheetName val="SERVEIS"/>
      <sheetName val="CONVENI SERVITRANSFER"/>
      <sheetName val="MAQUINÀRIA"/>
      <sheetName val="DISSENY ALT1 "/>
      <sheetName val="Serveis comuns"/>
      <sheetName val="Residus ALT1"/>
      <sheetName val="Habitatges"/>
      <sheetName val="Servei ALT1"/>
      <sheetName val="INV ALT1"/>
      <sheetName val="Cost Directe ALT1"/>
      <sheetName val="RESUM TOTAL ALT1"/>
      <sheetName val="QS RUT"/>
      <sheetName val="HabitatgesALT2"/>
      <sheetName val="ResidusALT2"/>
      <sheetName val="DISSENYALT2"/>
      <sheetName val="Disseny CONT"/>
      <sheetName val="Servei ALT2"/>
      <sheetName val="INV ALT2"/>
      <sheetName val="Cost Directe ALT2"/>
      <sheetName val="RESUM TOTAL ALT2"/>
      <sheetName val="RESUM ALTERNATIV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2">
          <cell r="C12">
            <v>0.06</v>
          </cell>
        </row>
        <row r="13">
          <cell r="C13">
            <v>0.03</v>
          </cell>
        </row>
      </sheetData>
      <sheetData sheetId="12">
        <row r="4">
          <cell r="A4">
            <v>1</v>
          </cell>
          <cell r="B4" t="str">
            <v>Servei de recollida temporada baixa</v>
          </cell>
        </row>
        <row r="5">
          <cell r="A5">
            <v>2</v>
          </cell>
          <cell r="B5" t="str">
            <v>Servei de recollida temporada alta</v>
          </cell>
        </row>
        <row r="6">
          <cell r="A6">
            <v>3</v>
          </cell>
          <cell r="B6" t="str">
            <v>Subministraments material per usuaris i comerços</v>
          </cell>
        </row>
        <row r="7">
          <cell r="A7">
            <v>4</v>
          </cell>
          <cell r="B7" t="str">
            <v>Subministrament i instal·lació de contenidors i àrees</v>
          </cell>
        </row>
        <row r="8">
          <cell r="A8">
            <v>5</v>
          </cell>
          <cell r="B8" t="str">
            <v>Servei de repàs</v>
          </cell>
        </row>
        <row r="9">
          <cell r="A9">
            <v>6</v>
          </cell>
          <cell r="B9" t="str">
            <v>Servei de voluminosos</v>
          </cell>
        </row>
        <row r="10">
          <cell r="A10">
            <v>7</v>
          </cell>
          <cell r="B10" t="str">
            <v>Servei de rentat de contenidors (interior i exterior)</v>
          </cell>
        </row>
        <row r="11">
          <cell r="A11">
            <v>8</v>
          </cell>
          <cell r="B11" t="str">
            <v>Tecnologia</v>
          </cell>
        </row>
        <row r="12">
          <cell r="A12">
            <v>9</v>
          </cell>
          <cell r="B12" t="str">
            <v>Servei de recollida platja en contenidors</v>
          </cell>
        </row>
        <row r="13">
          <cell r="A13">
            <v>10</v>
          </cell>
          <cell r="B13" t="str">
            <v>Servei addicional de temporada mitja/increment buidat àrees aportació</v>
          </cell>
        </row>
        <row r="14">
          <cell r="A14">
            <v>11</v>
          </cell>
          <cell r="B14" t="str">
            <v>Servei de recollida específica als campings</v>
          </cell>
        </row>
        <row r="15">
          <cell r="A15">
            <v>12</v>
          </cell>
        </row>
        <row r="16">
          <cell r="A16">
            <v>13</v>
          </cell>
        </row>
        <row r="17">
          <cell r="A17">
            <v>14</v>
          </cell>
        </row>
        <row r="18">
          <cell r="A18">
            <v>15</v>
          </cell>
        </row>
        <row r="19">
          <cell r="A19">
            <v>16</v>
          </cell>
        </row>
        <row r="20">
          <cell r="A20">
            <v>17</v>
          </cell>
        </row>
        <row r="21">
          <cell r="A21">
            <v>18</v>
          </cell>
        </row>
        <row r="22">
          <cell r="A22">
            <v>19</v>
          </cell>
        </row>
        <row r="23">
          <cell r="A23">
            <v>20</v>
          </cell>
        </row>
        <row r="24">
          <cell r="A24">
            <v>21</v>
          </cell>
        </row>
        <row r="25">
          <cell r="A25">
            <v>22</v>
          </cell>
        </row>
        <row r="26">
          <cell r="A26">
            <v>23</v>
          </cell>
        </row>
        <row r="27">
          <cell r="A27">
            <v>24</v>
          </cell>
        </row>
        <row r="28">
          <cell r="A28">
            <v>25</v>
          </cell>
        </row>
        <row r="29">
          <cell r="A29">
            <v>26</v>
          </cell>
        </row>
        <row r="30">
          <cell r="A30">
            <v>27</v>
          </cell>
        </row>
        <row r="31">
          <cell r="A31">
            <v>28</v>
          </cell>
        </row>
        <row r="32">
          <cell r="A32">
            <v>29</v>
          </cell>
        </row>
        <row r="33">
          <cell r="A33">
            <v>30</v>
          </cell>
        </row>
        <row r="34">
          <cell r="A34">
            <v>31</v>
          </cell>
        </row>
        <row r="35">
          <cell r="A35">
            <v>32</v>
          </cell>
        </row>
        <row r="36">
          <cell r="A36">
            <v>33</v>
          </cell>
        </row>
        <row r="37">
          <cell r="A37">
            <v>34</v>
          </cell>
        </row>
        <row r="38">
          <cell r="A38">
            <v>35</v>
          </cell>
        </row>
        <row r="39">
          <cell r="A39">
            <v>36</v>
          </cell>
        </row>
        <row r="40">
          <cell r="A40">
            <v>37</v>
          </cell>
        </row>
        <row r="41">
          <cell r="A41">
            <v>38</v>
          </cell>
        </row>
        <row r="42">
          <cell r="A42">
            <v>39</v>
          </cell>
        </row>
        <row r="43">
          <cell r="A43">
            <v>40</v>
          </cell>
        </row>
        <row r="44">
          <cell r="A44">
            <v>41</v>
          </cell>
        </row>
        <row r="45">
          <cell r="A45">
            <v>42</v>
          </cell>
        </row>
        <row r="46">
          <cell r="A46">
            <v>43</v>
          </cell>
        </row>
        <row r="47">
          <cell r="A47">
            <v>44</v>
          </cell>
        </row>
        <row r="48">
          <cell r="A48">
            <v>45</v>
          </cell>
        </row>
        <row r="49">
          <cell r="A49">
            <v>46</v>
          </cell>
        </row>
        <row r="50">
          <cell r="A50">
            <v>47</v>
          </cell>
        </row>
        <row r="51">
          <cell r="A51">
            <v>48</v>
          </cell>
        </row>
        <row r="52">
          <cell r="A52">
            <v>49</v>
          </cell>
        </row>
        <row r="53">
          <cell r="A53">
            <v>50</v>
          </cell>
        </row>
        <row r="54">
          <cell r="A54">
            <v>51</v>
          </cell>
        </row>
        <row r="55">
          <cell r="A55">
            <v>52</v>
          </cell>
        </row>
        <row r="56">
          <cell r="A56">
            <v>53</v>
          </cell>
        </row>
        <row r="57">
          <cell r="A57">
            <v>54</v>
          </cell>
        </row>
        <row r="58">
          <cell r="A58">
            <v>55</v>
          </cell>
        </row>
        <row r="59">
          <cell r="A59">
            <v>56</v>
          </cell>
        </row>
        <row r="60">
          <cell r="A60">
            <v>57</v>
          </cell>
        </row>
        <row r="61">
          <cell r="A61">
            <v>58</v>
          </cell>
        </row>
        <row r="62">
          <cell r="A62">
            <v>59</v>
          </cell>
        </row>
        <row r="63">
          <cell r="A63">
            <v>60</v>
          </cell>
        </row>
        <row r="64">
          <cell r="A64">
            <v>61</v>
          </cell>
        </row>
        <row r="65">
          <cell r="A65">
            <v>62</v>
          </cell>
        </row>
        <row r="66">
          <cell r="A66">
            <v>63</v>
          </cell>
        </row>
        <row r="67">
          <cell r="A67">
            <v>64</v>
          </cell>
        </row>
        <row r="68">
          <cell r="A68">
            <v>65</v>
          </cell>
        </row>
        <row r="69">
          <cell r="A69">
            <v>66</v>
          </cell>
        </row>
        <row r="70">
          <cell r="A70">
            <v>67</v>
          </cell>
        </row>
        <row r="71">
          <cell r="A71">
            <v>68</v>
          </cell>
        </row>
        <row r="72">
          <cell r="A72">
            <v>69</v>
          </cell>
        </row>
        <row r="73">
          <cell r="A73">
            <v>70</v>
          </cell>
        </row>
      </sheetData>
      <sheetData sheetId="13" refreshError="1"/>
      <sheetData sheetId="14">
        <row r="9">
          <cell r="A9">
            <v>1000</v>
          </cell>
          <cell r="B9" t="str">
            <v>Caseta model nou 61,64 m² - 14 unitats</v>
          </cell>
          <cell r="C9" t="str">
            <v>Tancat contenidors</v>
          </cell>
          <cell r="D9">
            <v>33173.799999999996</v>
          </cell>
          <cell r="E9">
            <v>10</v>
          </cell>
          <cell r="F9">
            <v>4.4999999999999998E-2</v>
          </cell>
          <cell r="G9">
            <v>4192.4657567060631</v>
          </cell>
          <cell r="J9">
            <v>24</v>
          </cell>
          <cell r="K9">
            <v>1.3698630136986301</v>
          </cell>
          <cell r="L9">
            <v>0</v>
          </cell>
          <cell r="M9">
            <v>14.068677035926386</v>
          </cell>
          <cell r="N9">
            <v>0</v>
          </cell>
          <cell r="O9">
            <v>-0.15</v>
          </cell>
        </row>
        <row r="10">
          <cell r="A10">
            <v>1001</v>
          </cell>
          <cell r="B10" t="str">
            <v>Caseta model nou 69,23 m² - 16 unitats</v>
          </cell>
          <cell r="C10" t="str">
            <v>Tancat contenidors</v>
          </cell>
          <cell r="D10">
            <v>35192.549999999996</v>
          </cell>
          <cell r="E10">
            <v>10</v>
          </cell>
          <cell r="F10">
            <v>4.4999999999999998E-2</v>
          </cell>
          <cell r="G10">
            <v>4447.5930030978052</v>
          </cell>
          <cell r="J10">
            <v>24</v>
          </cell>
          <cell r="K10">
            <v>1.3698630136986301</v>
          </cell>
          <cell r="L10">
            <v>0</v>
          </cell>
          <cell r="M10">
            <v>14.924808735227534</v>
          </cell>
          <cell r="N10">
            <v>0</v>
          </cell>
          <cell r="O10">
            <v>-0.15</v>
          </cell>
        </row>
        <row r="11">
          <cell r="A11">
            <v>1002</v>
          </cell>
          <cell r="B11" t="str">
            <v>Caseta model nou 76,82 m² - 18 unitats</v>
          </cell>
          <cell r="C11" t="str">
            <v>Tancat contenidors</v>
          </cell>
          <cell r="D11">
            <v>37288.65</v>
          </cell>
          <cell r="E11">
            <v>10</v>
          </cell>
          <cell r="F11">
            <v>4.4999999999999998E-2</v>
          </cell>
          <cell r="G11">
            <v>4712.4956513512952</v>
          </cell>
          <cell r="J11">
            <v>24</v>
          </cell>
          <cell r="K11">
            <v>1.3698630136986301</v>
          </cell>
          <cell r="L11">
            <v>0</v>
          </cell>
          <cell r="M11">
            <v>15.813743796480857</v>
          </cell>
          <cell r="N11">
            <v>0</v>
          </cell>
          <cell r="O11">
            <v>-0.15</v>
          </cell>
        </row>
        <row r="12">
          <cell r="A12">
            <v>1003</v>
          </cell>
          <cell r="B12" t="str">
            <v>Caseta model nou 84,41 m² - 20 unitats</v>
          </cell>
          <cell r="C12" t="str">
            <v>Tancat contenidors</v>
          </cell>
          <cell r="D12">
            <v>39921.949999999997</v>
          </cell>
          <cell r="E12">
            <v>10</v>
          </cell>
          <cell r="F12">
            <v>4.4999999999999998E-2</v>
          </cell>
          <cell r="G12">
            <v>5045.2890026446057</v>
          </cell>
          <cell r="J12">
            <v>24</v>
          </cell>
          <cell r="K12">
            <v>1.3698630136986301</v>
          </cell>
          <cell r="L12">
            <v>0</v>
          </cell>
          <cell r="M12">
            <v>16.930500008874517</v>
          </cell>
          <cell r="N12">
            <v>0</v>
          </cell>
          <cell r="O12">
            <v>-0.15</v>
          </cell>
        </row>
        <row r="13">
          <cell r="A13">
            <v>1004</v>
          </cell>
          <cell r="B13" t="str">
            <v>Caseta model estàndart 61,64 m² - 14 unitats teulada</v>
          </cell>
          <cell r="C13" t="str">
            <v>Tancat contenidors</v>
          </cell>
          <cell r="D13">
            <v>29029.200000000001</v>
          </cell>
          <cell r="E13">
            <v>10</v>
          </cell>
          <cell r="F13">
            <v>4.4999999999999998E-2</v>
          </cell>
          <cell r="G13">
            <v>3668.6760921140076</v>
          </cell>
          <cell r="J13">
            <v>24</v>
          </cell>
          <cell r="K13">
            <v>1.3698630136986301</v>
          </cell>
          <cell r="L13">
            <v>0</v>
          </cell>
          <cell r="M13">
            <v>12.310993597698012</v>
          </cell>
          <cell r="N13">
            <v>0</v>
          </cell>
          <cell r="O13">
            <v>-0.15</v>
          </cell>
        </row>
        <row r="14">
          <cell r="A14">
            <v>1005</v>
          </cell>
          <cell r="B14" t="str">
            <v>Caseta model estàndart 61,64 m² - 14 unitats sense teulada</v>
          </cell>
          <cell r="C14" t="str">
            <v>Tancat contenidors</v>
          </cell>
          <cell r="D14">
            <v>23490</v>
          </cell>
          <cell r="E14">
            <v>8</v>
          </cell>
          <cell r="F14">
            <v>4.4999999999999998E-2</v>
          </cell>
          <cell r="G14">
            <v>3561.3107564494944</v>
          </cell>
          <cell r="J14">
            <v>24</v>
          </cell>
          <cell r="K14">
            <v>0.68493150684931503</v>
          </cell>
          <cell r="L14">
            <v>0</v>
          </cell>
          <cell r="M14">
            <v>11.9507072364077</v>
          </cell>
          <cell r="N14">
            <v>0</v>
          </cell>
          <cell r="O14">
            <v>-0.1</v>
          </cell>
        </row>
        <row r="15">
          <cell r="A15">
            <v>1006</v>
          </cell>
          <cell r="B15" t="str">
            <v>Caseta model estàndart 69,23 m² - 16 unitats teulada</v>
          </cell>
          <cell r="C15" t="str">
            <v>Tancat contenidors</v>
          </cell>
          <cell r="D15">
            <v>31234.95</v>
          </cell>
          <cell r="E15">
            <v>10</v>
          </cell>
          <cell r="F15">
            <v>4.4999999999999998E-2</v>
          </cell>
          <cell r="G15">
            <v>3947.4361781715106</v>
          </cell>
          <cell r="J15">
            <v>24</v>
          </cell>
          <cell r="K15">
            <v>1.3698630136986301</v>
          </cell>
          <cell r="L15">
            <v>0</v>
          </cell>
          <cell r="M15">
            <v>13.246430128092317</v>
          </cell>
          <cell r="N15">
            <v>0</v>
          </cell>
          <cell r="O15">
            <v>-0.15</v>
          </cell>
        </row>
        <row r="16">
          <cell r="A16">
            <v>1007</v>
          </cell>
          <cell r="B16" t="str">
            <v>Caseta model estàndart 69,23 m² - 16 unitats sense teulada</v>
          </cell>
          <cell r="C16" t="str">
            <v>Tancat contenidors</v>
          </cell>
          <cell r="D16">
            <v>23757.5</v>
          </cell>
          <cell r="E16">
            <v>10</v>
          </cell>
          <cell r="F16">
            <v>4.4999999999999998E-2</v>
          </cell>
          <cell r="G16">
            <v>3002.4448575364995</v>
          </cell>
          <cell r="J16">
            <v>24</v>
          </cell>
          <cell r="K16">
            <v>1.3698630136986301</v>
          </cell>
          <cell r="L16">
            <v>0</v>
          </cell>
          <cell r="M16">
            <v>10.075318313880871</v>
          </cell>
          <cell r="N16">
            <v>0</v>
          </cell>
          <cell r="O16">
            <v>-0.15</v>
          </cell>
        </row>
        <row r="17">
          <cell r="A17">
            <v>1008</v>
          </cell>
          <cell r="B17" t="str">
            <v>Caseta model estàndart 76,82 m² - 18 unitats teulada</v>
          </cell>
          <cell r="C17" t="str">
            <v>Tancat contenidors</v>
          </cell>
          <cell r="D17">
            <v>33472.15</v>
          </cell>
          <cell r="E17">
            <v>8</v>
          </cell>
          <cell r="F17">
            <v>4.4999999999999998E-2</v>
          </cell>
          <cell r="G17">
            <v>5074.7010573218795</v>
          </cell>
          <cell r="J17">
            <v>24</v>
          </cell>
          <cell r="K17">
            <v>2.7397260273972601</v>
          </cell>
          <cell r="L17">
            <v>0</v>
          </cell>
          <cell r="M17">
            <v>17.029198178932482</v>
          </cell>
          <cell r="N17">
            <v>0</v>
          </cell>
          <cell r="O17">
            <v>-0.15</v>
          </cell>
        </row>
        <row r="18">
          <cell r="A18">
            <v>1009</v>
          </cell>
          <cell r="B18" t="str">
            <v>Caseta model estàndart 76,82 m² - 19 unitats sense teulada</v>
          </cell>
          <cell r="C18" t="str">
            <v>Tancat contenidors</v>
          </cell>
          <cell r="D18">
            <v>26818.2</v>
          </cell>
          <cell r="E18">
            <v>8</v>
          </cell>
          <cell r="F18">
            <v>4.4999999999999998E-2</v>
          </cell>
          <cell r="G18">
            <v>4065.8980046238325</v>
          </cell>
          <cell r="J18">
            <v>24</v>
          </cell>
          <cell r="K18">
            <v>0.68493150684931503</v>
          </cell>
          <cell r="L18">
            <v>0</v>
          </cell>
          <cell r="M18">
            <v>13.643953035650444</v>
          </cell>
          <cell r="N18">
            <v>0</v>
          </cell>
          <cell r="O18">
            <v>-0.1</v>
          </cell>
        </row>
        <row r="19">
          <cell r="A19">
            <v>1010</v>
          </cell>
          <cell r="B19" t="str">
            <v>Caseta model estàndart 84,41 m² - 20 unitats teulada</v>
          </cell>
          <cell r="C19" t="str">
            <v>Tancat contenidors</v>
          </cell>
          <cell r="D19">
            <v>36262.699999999997</v>
          </cell>
          <cell r="E19">
            <v>10</v>
          </cell>
          <cell r="F19">
            <v>4.4999999999999998E-2</v>
          </cell>
          <cell r="G19">
            <v>4582.8372991850483</v>
          </cell>
          <cell r="J19">
            <v>24</v>
          </cell>
          <cell r="K19">
            <v>1.3698630136986301</v>
          </cell>
          <cell r="L19">
            <v>0</v>
          </cell>
          <cell r="M19">
            <v>15.378648654983383</v>
          </cell>
          <cell r="N19">
            <v>0</v>
          </cell>
          <cell r="O19">
            <v>-0.15</v>
          </cell>
        </row>
        <row r="20">
          <cell r="A20">
            <v>1011</v>
          </cell>
          <cell r="B20" t="str">
            <v>Caseta model estàndart 84,41 m² - 20 unitats sense teulada</v>
          </cell>
          <cell r="C20" t="str">
            <v>Tancat contenidors</v>
          </cell>
          <cell r="D20">
            <v>27480.5</v>
          </cell>
          <cell r="E20">
            <v>10</v>
          </cell>
          <cell r="F20">
            <v>4.4999999999999998E-2</v>
          </cell>
          <cell r="G20">
            <v>3472.9532108821113</v>
          </cell>
          <cell r="J20">
            <v>24</v>
          </cell>
          <cell r="K20">
            <v>1.3698630136986301</v>
          </cell>
          <cell r="L20">
            <v>0</v>
          </cell>
          <cell r="M20">
            <v>11.654205405644669</v>
          </cell>
          <cell r="N20">
            <v>0</v>
          </cell>
          <cell r="O20">
            <v>-0.15</v>
          </cell>
        </row>
        <row r="21">
          <cell r="A21">
            <v>1012</v>
          </cell>
          <cell r="B21" t="str">
            <v>Armaris per a dispositar cubells (24 unitats)</v>
          </cell>
          <cell r="C21" t="str">
            <v>BARRACA</v>
          </cell>
          <cell r="D21">
            <v>3120</v>
          </cell>
          <cell r="E21">
            <v>8</v>
          </cell>
          <cell r="F21">
            <v>4.4999999999999998E-2</v>
          </cell>
          <cell r="G21">
            <v>473.02211835344497</v>
          </cell>
          <cell r="O21">
            <v>0</v>
          </cell>
        </row>
        <row r="22">
          <cell r="A22">
            <v>1013</v>
          </cell>
          <cell r="B22" t="str">
            <v>Àrees de fusta tancades per contenidors urbanitzacions</v>
          </cell>
          <cell r="C22" t="str">
            <v>BARRACA</v>
          </cell>
          <cell r="D22">
            <v>3900</v>
          </cell>
          <cell r="E22">
            <v>10</v>
          </cell>
          <cell r="F22">
            <v>4.4999999999999998E-2</v>
          </cell>
          <cell r="G22">
            <v>492.87740479395336</v>
          </cell>
          <cell r="O22">
            <v>0</v>
          </cell>
        </row>
        <row r="23">
          <cell r="A23">
            <v>1014</v>
          </cell>
          <cell r="B23" t="str">
            <v xml:space="preserve">Càmeres de seguretat </v>
          </cell>
          <cell r="C23" t="str">
            <v>Tancat contenidors</v>
          </cell>
          <cell r="E23">
            <v>10</v>
          </cell>
          <cell r="O23">
            <v>0</v>
          </cell>
        </row>
        <row r="24">
          <cell r="A24">
            <v>1015</v>
          </cell>
          <cell r="B24" t="str">
            <v xml:space="preserve">Armaris adapats en la zona del casc urbà </v>
          </cell>
          <cell r="C24" t="str">
            <v>BARRACA</v>
          </cell>
          <cell r="D24">
            <v>3120</v>
          </cell>
          <cell r="E24">
            <v>8</v>
          </cell>
          <cell r="F24">
            <v>4.4999999999999998E-2</v>
          </cell>
          <cell r="G24">
            <v>473.02211835344497</v>
          </cell>
          <cell r="L24">
            <v>0.54794520547945202</v>
          </cell>
          <cell r="O24">
            <v>0</v>
          </cell>
        </row>
        <row r="25">
          <cell r="A25">
            <v>1016</v>
          </cell>
          <cell r="B25" t="str">
            <v>Contenidors 1.100 L fracció envàs</v>
          </cell>
          <cell r="C25" t="str">
            <v>ROS ROCA</v>
          </cell>
          <cell r="D25">
            <v>360</v>
          </cell>
          <cell r="E25">
            <v>8</v>
          </cell>
          <cell r="F25">
            <v>4.4999999999999998E-2</v>
          </cell>
          <cell r="G25">
            <v>54.579475194628266</v>
          </cell>
          <cell r="J25">
            <v>24</v>
          </cell>
          <cell r="K25">
            <v>0.05</v>
          </cell>
          <cell r="L25">
            <v>0</v>
          </cell>
          <cell r="M25">
            <v>0</v>
          </cell>
          <cell r="N25">
            <v>0</v>
          </cell>
          <cell r="O25">
            <v>0</v>
          </cell>
        </row>
        <row r="26">
          <cell r="A26">
            <v>1017</v>
          </cell>
          <cell r="B26" t="str">
            <v>Contenidors 1.100 L fracció paper-cartró</v>
          </cell>
          <cell r="C26" t="str">
            <v>ROS ROCA</v>
          </cell>
          <cell r="D26">
            <v>360</v>
          </cell>
          <cell r="E26">
            <v>8</v>
          </cell>
          <cell r="F26">
            <v>4.4999999999999998E-2</v>
          </cell>
          <cell r="G26">
            <v>54.579475194628266</v>
          </cell>
          <cell r="J26">
            <v>24</v>
          </cell>
          <cell r="K26">
            <v>0.05</v>
          </cell>
          <cell r="L26">
            <v>0</v>
          </cell>
          <cell r="M26">
            <v>0</v>
          </cell>
          <cell r="N26">
            <v>0</v>
          </cell>
          <cell r="O26">
            <v>0</v>
          </cell>
        </row>
        <row r="27">
          <cell r="A27">
            <v>1018</v>
          </cell>
          <cell r="B27" t="str">
            <v>Contenidors 1.100 L fracció resta tancats</v>
          </cell>
          <cell r="C27" t="str">
            <v>Contenidors</v>
          </cell>
          <cell r="E27">
            <v>8</v>
          </cell>
          <cell r="F27">
            <v>4.4999999999999998E-2</v>
          </cell>
          <cell r="G27">
            <v>0</v>
          </cell>
          <cell r="J27">
            <v>24</v>
          </cell>
          <cell r="K27">
            <v>0.05</v>
          </cell>
          <cell r="L27">
            <v>0</v>
          </cell>
          <cell r="M27">
            <v>0</v>
          </cell>
          <cell r="N27">
            <v>0</v>
          </cell>
          <cell r="O27">
            <v>0</v>
          </cell>
        </row>
        <row r="28">
          <cell r="A28">
            <v>1019</v>
          </cell>
          <cell r="B28" t="str">
            <v xml:space="preserve">Contenidors 1.100 L fracció resta </v>
          </cell>
          <cell r="C28" t="str">
            <v>CONTENUR</v>
          </cell>
          <cell r="D28">
            <v>292.98</v>
          </cell>
          <cell r="E28">
            <v>8</v>
          </cell>
          <cell r="F28">
            <v>4.4999999999999998E-2</v>
          </cell>
          <cell r="G28">
            <v>44.418596229228307</v>
          </cell>
          <cell r="J28">
            <v>24</v>
          </cell>
          <cell r="K28">
            <v>0.05</v>
          </cell>
          <cell r="L28">
            <v>0</v>
          </cell>
          <cell r="M28">
            <v>0</v>
          </cell>
          <cell r="N28">
            <v>0</v>
          </cell>
          <cell r="O28">
            <v>0</v>
          </cell>
        </row>
        <row r="29">
          <cell r="A29">
            <v>1020</v>
          </cell>
          <cell r="B29" t="str">
            <v>Contenidors 800 L fracció FORM</v>
          </cell>
          <cell r="C29" t="str">
            <v>CONTENUR</v>
          </cell>
          <cell r="D29">
            <v>270</v>
          </cell>
          <cell r="E29">
            <v>8</v>
          </cell>
          <cell r="F29">
            <v>4.4999999999999998E-2</v>
          </cell>
          <cell r="G29">
            <v>40.934606395971201</v>
          </cell>
          <cell r="J29">
            <v>24</v>
          </cell>
          <cell r="K29">
            <v>0.02</v>
          </cell>
          <cell r="L29">
            <v>0</v>
          </cell>
          <cell r="M29">
            <v>0</v>
          </cell>
          <cell r="N29">
            <v>0</v>
          </cell>
          <cell r="O29">
            <v>0</v>
          </cell>
        </row>
        <row r="30">
          <cell r="A30">
            <v>1021</v>
          </cell>
          <cell r="B30" t="str">
            <v>Contenidors 360 L fracció vidre</v>
          </cell>
          <cell r="C30" t="str">
            <v>CONTENUR</v>
          </cell>
          <cell r="D30">
            <v>100</v>
          </cell>
          <cell r="E30">
            <v>8</v>
          </cell>
          <cell r="F30">
            <v>4.4999999999999998E-2</v>
          </cell>
          <cell r="G30">
            <v>15.160965331841185</v>
          </cell>
          <cell r="J30">
            <v>24</v>
          </cell>
          <cell r="K30">
            <v>0.04</v>
          </cell>
          <cell r="L30">
            <v>0</v>
          </cell>
          <cell r="M30">
            <v>0</v>
          </cell>
          <cell r="N30">
            <v>0</v>
          </cell>
        </row>
        <row r="31">
          <cell r="A31">
            <v>1022</v>
          </cell>
          <cell r="B31" t="str">
            <v>Contenidors per a l'oli</v>
          </cell>
          <cell r="C31" t="str">
            <v>Contenidors</v>
          </cell>
          <cell r="E31">
            <v>8</v>
          </cell>
          <cell r="F31">
            <v>4.4999999999999998E-2</v>
          </cell>
          <cell r="G31">
            <v>0</v>
          </cell>
          <cell r="J31">
            <v>24</v>
          </cell>
          <cell r="K31">
            <v>0.02</v>
          </cell>
          <cell r="L31">
            <v>0</v>
          </cell>
          <cell r="M31">
            <v>0</v>
          </cell>
          <cell r="N31">
            <v>0</v>
          </cell>
        </row>
        <row r="32">
          <cell r="A32">
            <v>1023</v>
          </cell>
          <cell r="B32" t="str">
            <v xml:space="preserve">Tancament contenidor </v>
          </cell>
          <cell r="C32" t="str">
            <v>Tancaments</v>
          </cell>
          <cell r="D32">
            <v>597</v>
          </cell>
          <cell r="E32">
            <v>5</v>
          </cell>
          <cell r="F32">
            <v>4.4999999999999998E-2</v>
          </cell>
          <cell r="G32">
            <v>135.99160878416387</v>
          </cell>
          <cell r="H32">
            <v>7.534246575342466E-3</v>
          </cell>
          <cell r="J32">
            <v>24</v>
          </cell>
          <cell r="K32">
            <v>0.18082191780821918</v>
          </cell>
          <cell r="L32">
            <v>0</v>
          </cell>
          <cell r="M32">
            <v>0.45634768048377139</v>
          </cell>
          <cell r="N32">
            <v>0</v>
          </cell>
        </row>
        <row r="33">
          <cell r="A33">
            <v>1024</v>
          </cell>
          <cell r="B33" t="str">
            <v>Targetes RFID comunicació</v>
          </cell>
          <cell r="C33" t="str">
            <v>Sistemes</v>
          </cell>
          <cell r="D33">
            <v>2</v>
          </cell>
          <cell r="E33">
            <v>5</v>
          </cell>
          <cell r="F33">
            <v>4.4999999999999998E-2</v>
          </cell>
          <cell r="G33">
            <v>0.45558327900892415</v>
          </cell>
          <cell r="H33">
            <v>0</v>
          </cell>
          <cell r="J33">
            <v>24</v>
          </cell>
          <cell r="K33">
            <v>0</v>
          </cell>
          <cell r="L33">
            <v>0</v>
          </cell>
          <cell r="M33">
            <v>1.5288029496943764E-3</v>
          </cell>
          <cell r="N33">
            <v>0</v>
          </cell>
        </row>
        <row r="34">
          <cell r="A34">
            <v>1025</v>
          </cell>
          <cell r="B34" t="str">
            <v>Plataforma i Configuració del sistema</v>
          </cell>
          <cell r="C34" t="str">
            <v>Sistemes</v>
          </cell>
          <cell r="D34">
            <v>7200</v>
          </cell>
          <cell r="E34">
            <v>5</v>
          </cell>
          <cell r="F34">
            <v>4.4999999999999998E-2</v>
          </cell>
          <cell r="G34">
            <v>1640.099804432127</v>
          </cell>
          <cell r="H34">
            <v>0.18835616438356165</v>
          </cell>
          <cell r="J34">
            <v>24</v>
          </cell>
          <cell r="K34">
            <v>4.5205479452054798</v>
          </cell>
          <cell r="L34">
            <v>0</v>
          </cell>
          <cell r="M34">
            <v>5.5036906188997552</v>
          </cell>
          <cell r="N34">
            <v>0</v>
          </cell>
        </row>
        <row r="35">
          <cell r="A35">
            <v>1026</v>
          </cell>
          <cell r="B35" t="str">
            <v>Plataforma de gestió ciutadana i de validació del servei</v>
          </cell>
          <cell r="C35" t="str">
            <v>pendent preu SPORA</v>
          </cell>
          <cell r="D35">
            <v>25000</v>
          </cell>
          <cell r="E35">
            <v>8</v>
          </cell>
          <cell r="F35">
            <v>4.4999999999999998E-2</v>
          </cell>
          <cell r="G35">
            <v>3790.2413329602964</v>
          </cell>
          <cell r="H35">
            <v>0.41095890410958902</v>
          </cell>
          <cell r="J35">
            <v>25</v>
          </cell>
          <cell r="K35">
            <v>10.273972602739725</v>
          </cell>
          <cell r="L35">
            <v>0</v>
          </cell>
          <cell r="M35">
            <v>12.718930647517773</v>
          </cell>
          <cell r="N35">
            <v>0</v>
          </cell>
        </row>
        <row r="36">
          <cell r="A36">
            <v>1027</v>
          </cell>
          <cell r="B36" t="str">
            <v>Cubells airejats per la fracció orgànica 10 L</v>
          </cell>
          <cell r="C36" t="str">
            <v>PREU SPORA</v>
          </cell>
          <cell r="D36">
            <v>2.2999999999999998</v>
          </cell>
          <cell r="E36">
            <v>8</v>
          </cell>
          <cell r="F36">
            <v>4.4999999999999998E-2</v>
          </cell>
          <cell r="G36">
            <v>0.34870220263234719</v>
          </cell>
          <cell r="K36">
            <v>0</v>
          </cell>
          <cell r="L36">
            <v>0</v>
          </cell>
          <cell r="M36">
            <v>1.1701416195716349E-3</v>
          </cell>
          <cell r="N36">
            <v>0</v>
          </cell>
        </row>
        <row r="37">
          <cell r="A37">
            <v>1028</v>
          </cell>
          <cell r="B37" t="str">
            <v>Cubells de 40 L per multiproducte amb RFID</v>
          </cell>
          <cell r="C37" t="str">
            <v>PREU SPORA</v>
          </cell>
          <cell r="D37">
            <v>8.6999999999999993</v>
          </cell>
          <cell r="E37">
            <v>8</v>
          </cell>
          <cell r="F37">
            <v>4.4999999999999998E-2</v>
          </cell>
          <cell r="G37">
            <v>1.319003983870183</v>
          </cell>
          <cell r="K37">
            <v>0</v>
          </cell>
          <cell r="L37">
            <v>0</v>
          </cell>
          <cell r="M37">
            <v>4.4261878653361845E-3</v>
          </cell>
          <cell r="N37">
            <v>0</v>
          </cell>
        </row>
        <row r="38">
          <cell r="A38">
            <v>1029</v>
          </cell>
          <cell r="B38" t="str">
            <v>Bossa compostable 10 L</v>
          </cell>
          <cell r="C38" t="str">
            <v>PREU SPORA</v>
          </cell>
          <cell r="L38">
            <v>6.9000000000000006E-2</v>
          </cell>
        </row>
        <row r="39">
          <cell r="A39">
            <v>1030</v>
          </cell>
          <cell r="B39" t="str">
            <v>Cubells de 20 L per FORM/RESTA RFID</v>
          </cell>
          <cell r="C39" t="str">
            <v>PREU SPORA</v>
          </cell>
          <cell r="D39">
            <v>6.85</v>
          </cell>
          <cell r="E39">
            <v>8</v>
          </cell>
          <cell r="F39">
            <v>4.4999999999999998E-2</v>
          </cell>
          <cell r="G39">
            <v>1.0385261252311211</v>
          </cell>
          <cell r="K39">
            <v>0</v>
          </cell>
          <cell r="L39">
            <v>0</v>
          </cell>
          <cell r="M39">
            <v>3.4849869974198696E-3</v>
          </cell>
          <cell r="N39">
            <v>0</v>
          </cell>
        </row>
        <row r="40">
          <cell r="A40">
            <v>1031</v>
          </cell>
          <cell r="B40" t="str">
            <v>Bujols 60L MP RECOM RFID</v>
          </cell>
          <cell r="C40" t="str">
            <v>PREU SPORA</v>
          </cell>
          <cell r="D40">
            <v>46.85</v>
          </cell>
          <cell r="E40">
            <v>8</v>
          </cell>
          <cell r="F40">
            <v>4.4999999999999998E-2</v>
          </cell>
          <cell r="G40">
            <v>7.1029122579675965</v>
          </cell>
          <cell r="K40">
            <v>0.02</v>
          </cell>
        </row>
        <row r="41">
          <cell r="A41">
            <v>1032</v>
          </cell>
          <cell r="B41" t="str">
            <v>Bujols 60L MP FORM RFID</v>
          </cell>
          <cell r="C41" t="str">
            <v>PREU SPORA</v>
          </cell>
          <cell r="D41">
            <v>46.85</v>
          </cell>
          <cell r="E41">
            <v>8</v>
          </cell>
          <cell r="F41">
            <v>4.4999999999999998E-2</v>
          </cell>
          <cell r="G41">
            <v>7.1029122579675965</v>
          </cell>
          <cell r="K41">
            <v>0.02</v>
          </cell>
        </row>
        <row r="42">
          <cell r="A42">
            <v>1033</v>
          </cell>
          <cell r="B42" t="str">
            <v>Bujols 120 L FORM RFID sobretapa</v>
          </cell>
          <cell r="C42" t="str">
            <v>Contenidors</v>
          </cell>
          <cell r="D42">
            <v>75</v>
          </cell>
          <cell r="E42">
            <v>8</v>
          </cell>
          <cell r="F42">
            <v>4.4999999999999998E-2</v>
          </cell>
          <cell r="G42">
            <v>11.370723998880889</v>
          </cell>
          <cell r="K42">
            <v>0.02</v>
          </cell>
        </row>
        <row r="43">
          <cell r="A43">
            <v>1034</v>
          </cell>
          <cell r="B43" t="str">
            <v>Bujols 120 L Vidre RFID</v>
          </cell>
          <cell r="C43" t="str">
            <v>PREU SPORA</v>
          </cell>
          <cell r="D43">
            <v>75</v>
          </cell>
          <cell r="E43">
            <v>8</v>
          </cell>
          <cell r="F43">
            <v>4.4999999999999998E-2</v>
          </cell>
          <cell r="G43">
            <v>11.370723998880889</v>
          </cell>
          <cell r="K43">
            <v>0.02</v>
          </cell>
        </row>
        <row r="44">
          <cell r="A44">
            <v>1035</v>
          </cell>
          <cell r="B44" t="str">
            <v>Tags en façana</v>
          </cell>
          <cell r="C44" t="str">
            <v>Sistemes</v>
          </cell>
          <cell r="D44">
            <v>6.5</v>
          </cell>
          <cell r="E44">
            <v>8</v>
          </cell>
          <cell r="F44">
            <v>4.4999999999999998E-2</v>
          </cell>
          <cell r="G44">
            <v>0.98546274656967714</v>
          </cell>
        </row>
        <row r="45">
          <cell r="A45">
            <v>1036</v>
          </cell>
          <cell r="B45" t="str">
            <v>Bossa compostable 120 L</v>
          </cell>
          <cell r="C45" t="str">
            <v>PREU SPORA</v>
          </cell>
          <cell r="L45">
            <v>0.65</v>
          </cell>
        </row>
        <row r="46">
          <cell r="A46">
            <v>1037</v>
          </cell>
          <cell r="B46" t="str">
            <v>Armaris per a dispositar cubells (12 unitats)</v>
          </cell>
          <cell r="C46" t="str">
            <v>BARRACA</v>
          </cell>
          <cell r="D46">
            <v>2147</v>
          </cell>
          <cell r="E46">
            <v>8</v>
          </cell>
          <cell r="F46">
            <v>4.4999999999999998E-2</v>
          </cell>
          <cell r="G46">
            <v>325.50592567463025</v>
          </cell>
          <cell r="O46">
            <v>0</v>
          </cell>
        </row>
        <row r="47">
          <cell r="A47">
            <v>1038</v>
          </cell>
          <cell r="B47" t="str">
            <v>Vehicle recol·lector bicompartimentat 22m³</v>
          </cell>
          <cell r="C47" t="str">
            <v>Ros Roca amb pesatge i electrònica embarcada</v>
          </cell>
          <cell r="D47">
            <v>283821</v>
          </cell>
          <cell r="E47">
            <v>8</v>
          </cell>
          <cell r="F47">
            <v>4.4999999999999998E-2</v>
          </cell>
          <cell r="G47">
            <v>43030.003414484971</v>
          </cell>
          <cell r="H47">
            <v>9.1866666666666674</v>
          </cell>
          <cell r="I47">
            <v>7.0754716981132075</v>
          </cell>
          <cell r="J47">
            <v>6.36</v>
          </cell>
          <cell r="K47">
            <v>65</v>
          </cell>
          <cell r="L47">
            <v>45</v>
          </cell>
          <cell r="M47">
            <v>144.39598461236568</v>
          </cell>
          <cell r="N47">
            <v>1800</v>
          </cell>
        </row>
        <row r="48">
          <cell r="A48">
            <v>1039</v>
          </cell>
          <cell r="B48" t="str">
            <v>Vehicle recol·lector càrrega posterior 22 m³</v>
          </cell>
          <cell r="C48" t="str">
            <v>Preu Olimpus Ros Roca 23 m³</v>
          </cell>
          <cell r="D48">
            <v>218821</v>
          </cell>
          <cell r="E48">
            <v>8</v>
          </cell>
          <cell r="F48">
            <v>4.4999999999999998E-2</v>
          </cell>
          <cell r="G48">
            <v>33175.375948788198</v>
          </cell>
          <cell r="H48">
            <v>10</v>
          </cell>
          <cell r="I48">
            <v>8.3333333333333339</v>
          </cell>
          <cell r="J48">
            <v>5.5</v>
          </cell>
          <cell r="K48">
            <v>50</v>
          </cell>
          <cell r="L48">
            <v>45.833333333333336</v>
          </cell>
          <cell r="M48">
            <v>111.32676492881946</v>
          </cell>
          <cell r="N48">
            <v>1800</v>
          </cell>
        </row>
        <row r="49">
          <cell r="A49">
            <v>1040</v>
          </cell>
          <cell r="B49" t="str">
            <v>Vehicle rentacontenidors càrrega posterior aigua calenta</v>
          </cell>
          <cell r="C49" t="str">
            <v>Vehicles</v>
          </cell>
          <cell r="D49">
            <v>164000</v>
          </cell>
          <cell r="E49">
            <v>8</v>
          </cell>
          <cell r="F49">
            <v>4.4999999999999998E-2</v>
          </cell>
          <cell r="G49">
            <v>24863.983144219543</v>
          </cell>
          <cell r="H49">
            <v>12</v>
          </cell>
          <cell r="I49">
            <v>9.5</v>
          </cell>
          <cell r="J49">
            <v>5.5</v>
          </cell>
          <cell r="K49">
            <v>149.43618504771661</v>
          </cell>
          <cell r="L49">
            <v>52.25</v>
          </cell>
          <cell r="M49">
            <v>83.436185047716592</v>
          </cell>
          <cell r="N49">
            <v>1800</v>
          </cell>
        </row>
        <row r="50">
          <cell r="A50">
            <v>1041</v>
          </cell>
          <cell r="B50" t="str">
            <v>Vehicle auxiliar de repàs elèctric</v>
          </cell>
          <cell r="C50" t="str">
            <v>GOUPIL 4</v>
          </cell>
          <cell r="D50">
            <v>49430</v>
          </cell>
          <cell r="E50">
            <v>8</v>
          </cell>
          <cell r="F50">
            <v>4.4999999999999998E-2</v>
          </cell>
          <cell r="G50">
            <v>7494.0651635290969</v>
          </cell>
          <cell r="H50">
            <v>6</v>
          </cell>
          <cell r="I50">
            <v>3</v>
          </cell>
          <cell r="J50">
            <v>5.5</v>
          </cell>
          <cell r="K50">
            <v>33</v>
          </cell>
          <cell r="L50">
            <v>16.5</v>
          </cell>
          <cell r="M50">
            <v>25.147869676272137</v>
          </cell>
          <cell r="N50">
            <v>1000</v>
          </cell>
        </row>
        <row r="51">
          <cell r="A51">
            <v>1042</v>
          </cell>
          <cell r="B51" t="str">
            <v>Vehicle recol·lector càrrega posterior bicompartimentat 20m³</v>
          </cell>
          <cell r="C51" t="str">
            <v>Twin Pack amb elevador</v>
          </cell>
          <cell r="D51">
            <v>246900</v>
          </cell>
          <cell r="E51">
            <v>8</v>
          </cell>
          <cell r="F51">
            <v>4.4999999999999998E-2</v>
          </cell>
          <cell r="G51">
            <v>37432.423404315887</v>
          </cell>
          <cell r="H51">
            <v>11</v>
          </cell>
          <cell r="I51">
            <v>8.5</v>
          </cell>
          <cell r="J51">
            <v>5.5</v>
          </cell>
          <cell r="K51">
            <v>186.11215907488554</v>
          </cell>
          <cell r="L51">
            <v>46.75</v>
          </cell>
          <cell r="M51">
            <v>125.61215907488553</v>
          </cell>
          <cell r="N51">
            <v>1800</v>
          </cell>
        </row>
        <row r="52">
          <cell r="A52">
            <v>1043</v>
          </cell>
          <cell r="B52" t="str">
            <v>Vehicle caixa oberta amb plataforma elevadora lloguer</v>
          </cell>
          <cell r="C52" t="str">
            <v>Brigada</v>
          </cell>
          <cell r="D52">
            <v>95000</v>
          </cell>
          <cell r="E52">
            <v>8</v>
          </cell>
          <cell r="F52">
            <v>4.4999999999999998E-2</v>
          </cell>
          <cell r="G52">
            <v>14402.917065249127</v>
          </cell>
          <cell r="H52">
            <v>8</v>
          </cell>
          <cell r="I52">
            <v>6.5</v>
          </cell>
          <cell r="J52">
            <v>5.5</v>
          </cell>
          <cell r="K52">
            <v>92.331936460567533</v>
          </cell>
          <cell r="L52">
            <v>35.75</v>
          </cell>
          <cell r="M52">
            <v>48.33193646056754</v>
          </cell>
          <cell r="N52">
            <v>1000</v>
          </cell>
        </row>
        <row r="53">
          <cell r="A53">
            <v>1044</v>
          </cell>
          <cell r="B53" t="str">
            <v>Vehicle auxiliar de repàs lloguer</v>
          </cell>
          <cell r="C53" t="str">
            <v>GOUPIL 4</v>
          </cell>
          <cell r="D53">
            <v>49430</v>
          </cell>
          <cell r="E53">
            <v>8</v>
          </cell>
          <cell r="F53">
            <v>4.4999999999999998E-2</v>
          </cell>
          <cell r="G53">
            <v>7494.0651635290969</v>
          </cell>
          <cell r="H53">
            <v>6</v>
          </cell>
          <cell r="I53">
            <v>3</v>
          </cell>
          <cell r="J53">
            <v>5.5</v>
          </cell>
          <cell r="K53">
            <v>58.147869676272137</v>
          </cell>
          <cell r="L53">
            <v>16.5</v>
          </cell>
          <cell r="M53">
            <v>25.147869676272137</v>
          </cell>
          <cell r="N53">
            <v>1000</v>
          </cell>
        </row>
        <row r="54">
          <cell r="A54">
            <v>1045</v>
          </cell>
          <cell r="B54" t="str">
            <v>Vehicle recol·lector càrrega posterior 22 m³ lloguer</v>
          </cell>
          <cell r="C54" t="str">
            <v>Preu Olimpus Ros Roca 16 m³</v>
          </cell>
          <cell r="D54">
            <v>218821</v>
          </cell>
          <cell r="E54">
            <v>8</v>
          </cell>
          <cell r="F54">
            <v>4.4999999999999998E-2</v>
          </cell>
          <cell r="G54">
            <v>33175.375948788198</v>
          </cell>
          <cell r="H54">
            <v>8</v>
          </cell>
          <cell r="I54">
            <v>7.5</v>
          </cell>
          <cell r="J54">
            <v>5.5</v>
          </cell>
          <cell r="K54">
            <v>161.32676492881944</v>
          </cell>
          <cell r="L54">
            <v>45.833333333333336</v>
          </cell>
          <cell r="M54">
            <v>111.32676492881946</v>
          </cell>
          <cell r="N54">
            <v>1200</v>
          </cell>
        </row>
        <row r="55">
          <cell r="A55">
            <v>1046</v>
          </cell>
          <cell r="B55" t="str">
            <v>Vehicle caixa oberta amb grua</v>
          </cell>
          <cell r="D55">
            <v>180000</v>
          </cell>
          <cell r="E55">
            <v>8</v>
          </cell>
          <cell r="F55">
            <v>4.4999999999999998E-2</v>
          </cell>
          <cell r="G55">
            <v>27289.737597314132</v>
          </cell>
          <cell r="H55">
            <v>10</v>
          </cell>
          <cell r="I55">
            <v>8.3333333333333339</v>
          </cell>
          <cell r="J55" t="e">
            <v>#REF!</v>
          </cell>
          <cell r="K55">
            <v>141.57630066212795</v>
          </cell>
          <cell r="L55">
            <v>45</v>
          </cell>
          <cell r="M55">
            <v>91.576300662127963</v>
          </cell>
          <cell r="N55">
            <v>1000</v>
          </cell>
        </row>
        <row r="56">
          <cell r="A56">
            <v>1047</v>
          </cell>
          <cell r="B56" t="str">
            <v xml:space="preserve">Vehicle recol·lector 7m³ </v>
          </cell>
          <cell r="C56" t="str">
            <v>ORUS ROS ROCA</v>
          </cell>
          <cell r="D56">
            <v>123540</v>
          </cell>
          <cell r="E56">
            <v>8</v>
          </cell>
          <cell r="F56">
            <v>4.4999999999999998E-2</v>
          </cell>
          <cell r="G56">
            <v>18729.856570956599</v>
          </cell>
          <cell r="H56">
            <v>7</v>
          </cell>
          <cell r="I56">
            <v>6.33</v>
          </cell>
          <cell r="J56">
            <v>5.5</v>
          </cell>
          <cell r="K56">
            <v>38.5</v>
          </cell>
          <cell r="L56">
            <v>34.814999999999998</v>
          </cell>
          <cell r="M56">
            <v>62.851867687773826</v>
          </cell>
          <cell r="N56">
            <v>1000</v>
          </cell>
        </row>
        <row r="57">
          <cell r="A57">
            <v>1048</v>
          </cell>
        </row>
        <row r="58">
          <cell r="A58">
            <v>1049</v>
          </cell>
        </row>
        <row r="59">
          <cell r="A59">
            <v>1050</v>
          </cell>
          <cell r="B59" t="str">
            <v>Servei subcontractat de recollida d'oli</v>
          </cell>
          <cell r="K59">
            <v>0</v>
          </cell>
        </row>
        <row r="60">
          <cell r="A60">
            <v>1051</v>
          </cell>
          <cell r="B60" t="str">
            <v>Servei subcontractat de recollida de roba</v>
          </cell>
          <cell r="K60">
            <v>0</v>
          </cell>
        </row>
        <row r="61">
          <cell r="A61">
            <v>1052</v>
          </cell>
          <cell r="B61" t="str">
            <v>Vehicle amb bolquet i grua gasoil (addicional hidro)</v>
          </cell>
          <cell r="C61" t="str">
            <v>DSFK</v>
          </cell>
          <cell r="D61">
            <v>58095</v>
          </cell>
          <cell r="E61">
            <v>8</v>
          </cell>
          <cell r="F61">
            <v>4.4999999999999998E-2</v>
          </cell>
          <cell r="G61">
            <v>8807.7628095331365</v>
          </cell>
          <cell r="K61">
            <v>20</v>
          </cell>
          <cell r="L61">
            <v>30</v>
          </cell>
          <cell r="M61">
            <v>29.556251038701799</v>
          </cell>
          <cell r="N61">
            <v>800</v>
          </cell>
        </row>
        <row r="62">
          <cell r="A62">
            <v>1053</v>
          </cell>
        </row>
        <row r="63">
          <cell r="A63">
            <v>1054</v>
          </cell>
        </row>
        <row r="64">
          <cell r="A64">
            <v>1055</v>
          </cell>
        </row>
        <row r="65">
          <cell r="A65">
            <v>1056</v>
          </cell>
        </row>
        <row r="66">
          <cell r="A66">
            <v>1057</v>
          </cell>
        </row>
        <row r="67">
          <cell r="A67">
            <v>1058</v>
          </cell>
        </row>
        <row r="68">
          <cell r="A68">
            <v>1059</v>
          </cell>
          <cell r="B68" t="str">
            <v>Base de dades i activació de projecte</v>
          </cell>
          <cell r="C68" t="str">
            <v>SPORA</v>
          </cell>
          <cell r="D68">
            <v>3200</v>
          </cell>
          <cell r="E68">
            <v>8</v>
          </cell>
          <cell r="F68">
            <v>4.4999999999999998E-2</v>
          </cell>
          <cell r="G68">
            <v>485.15089061891791</v>
          </cell>
        </row>
        <row r="69">
          <cell r="A69">
            <v>1060</v>
          </cell>
          <cell r="B69" t="str">
            <v>Lectors mòbils</v>
          </cell>
          <cell r="C69" t="str">
            <v>SPORA</v>
          </cell>
          <cell r="D69">
            <v>1600</v>
          </cell>
          <cell r="E69">
            <v>8</v>
          </cell>
          <cell r="F69">
            <v>4.4999999999999998E-2</v>
          </cell>
          <cell r="G69">
            <v>242.57544530945896</v>
          </cell>
        </row>
        <row r="70">
          <cell r="A70">
            <v>1061</v>
          </cell>
          <cell r="B70" t="str">
            <v>Clauers accessos</v>
          </cell>
          <cell r="C70" t="str">
            <v>SPORA</v>
          </cell>
          <cell r="D70">
            <v>3.25</v>
          </cell>
          <cell r="E70">
            <v>8</v>
          </cell>
          <cell r="F70">
            <v>4.4999999999999998E-2</v>
          </cell>
          <cell r="G70">
            <v>0.49273137328483857</v>
          </cell>
        </row>
        <row r="71">
          <cell r="A71">
            <v>1062</v>
          </cell>
          <cell r="B71" t="str">
            <v>App ciutadana</v>
          </cell>
          <cell r="C71" t="str">
            <v>SPORA</v>
          </cell>
          <cell r="D71">
            <v>5000</v>
          </cell>
          <cell r="E71">
            <v>8</v>
          </cell>
          <cell r="F71">
            <v>4.4999999999999998E-2</v>
          </cell>
          <cell r="G71">
            <v>758.04826659205935</v>
          </cell>
          <cell r="K71">
            <v>7.2328767123287676E-4</v>
          </cell>
        </row>
        <row r="72">
          <cell r="A72">
            <v>1063</v>
          </cell>
          <cell r="B72" t="str">
            <v>Quotes de gestió de dades de flota i dades</v>
          </cell>
          <cell r="K72">
            <v>4.1424657534246574</v>
          </cell>
        </row>
        <row r="73">
          <cell r="A73">
            <v>1064</v>
          </cell>
          <cell r="B73" t="str">
            <v>Quotes de manteniment de hardware</v>
          </cell>
          <cell r="K73">
            <v>4.0767123287671234</v>
          </cell>
        </row>
        <row r="74">
          <cell r="A74">
            <v>1065</v>
          </cell>
          <cell r="B74" t="str">
            <v>Caseta model estàndart 27 m²  6 unitats sense teulada</v>
          </cell>
          <cell r="C74" t="str">
            <v>Tancat contenidors</v>
          </cell>
          <cell r="D74">
            <v>17286</v>
          </cell>
          <cell r="E74">
            <v>8</v>
          </cell>
          <cell r="F74">
            <v>4.4999999999999998E-2</v>
          </cell>
          <cell r="G74">
            <v>2620.7244672620673</v>
          </cell>
          <cell r="J74">
            <v>24</v>
          </cell>
          <cell r="K74">
            <v>0.68493150684931503</v>
          </cell>
          <cell r="L74">
            <v>0</v>
          </cell>
          <cell r="M74">
            <v>8.7943774069196881</v>
          </cell>
          <cell r="N74">
            <v>0</v>
          </cell>
          <cell r="O74">
            <v>0</v>
          </cell>
        </row>
        <row r="75">
          <cell r="A75">
            <v>1066</v>
          </cell>
          <cell r="B75" t="str">
            <v>Caixes per trasvàs diferents capacitats</v>
          </cell>
          <cell r="D75">
            <v>2500</v>
          </cell>
          <cell r="E75">
            <v>8</v>
          </cell>
          <cell r="F75">
            <v>4.4999999999999998E-2</v>
          </cell>
          <cell r="G75">
            <v>379.02413329602967</v>
          </cell>
          <cell r="J75">
            <v>0</v>
          </cell>
          <cell r="K75">
            <v>0</v>
          </cell>
          <cell r="L75">
            <v>0</v>
          </cell>
          <cell r="M75">
            <v>0</v>
          </cell>
          <cell r="N75">
            <v>0</v>
          </cell>
          <cell r="O75">
            <v>0</v>
          </cell>
        </row>
        <row r="76">
          <cell r="A76">
            <v>1067</v>
          </cell>
          <cell r="B76" t="str">
            <v>Sacs de ràfia 50 L</v>
          </cell>
          <cell r="D76">
            <v>2.8</v>
          </cell>
          <cell r="E76">
            <v>8</v>
          </cell>
          <cell r="F76">
            <v>4.4999999999999998E-2</v>
          </cell>
          <cell r="G76">
            <v>0.42450702929155315</v>
          </cell>
          <cell r="L76">
            <v>2.8</v>
          </cell>
        </row>
        <row r="77">
          <cell r="A77">
            <v>1068</v>
          </cell>
          <cell r="B77" t="str">
            <v>Bujols per la recollida de mercats i festes (240 L)</v>
          </cell>
          <cell r="D77">
            <v>75</v>
          </cell>
          <cell r="E77">
            <v>8</v>
          </cell>
          <cell r="F77">
            <v>4.4999999999999998E-2</v>
          </cell>
          <cell r="G77">
            <v>11.370723998880889</v>
          </cell>
          <cell r="K77">
            <v>0.02</v>
          </cell>
        </row>
        <row r="78">
          <cell r="A78">
            <v>1069</v>
          </cell>
        </row>
        <row r="79">
          <cell r="A79">
            <v>1070</v>
          </cell>
        </row>
        <row r="80">
          <cell r="A80">
            <v>1071</v>
          </cell>
        </row>
        <row r="81">
          <cell r="A81">
            <v>1072</v>
          </cell>
        </row>
        <row r="82">
          <cell r="A82">
            <v>1073</v>
          </cell>
        </row>
        <row r="83">
          <cell r="A83">
            <v>1074</v>
          </cell>
        </row>
        <row r="84">
          <cell r="A84">
            <v>1075</v>
          </cell>
        </row>
        <row r="85">
          <cell r="A85">
            <v>1076</v>
          </cell>
        </row>
        <row r="86">
          <cell r="A86">
            <v>1077</v>
          </cell>
        </row>
        <row r="87">
          <cell r="A87">
            <v>1078</v>
          </cell>
        </row>
        <row r="88">
          <cell r="A88">
            <v>1079</v>
          </cell>
        </row>
        <row r="89">
          <cell r="A89">
            <v>1080</v>
          </cell>
        </row>
        <row r="90">
          <cell r="A90">
            <v>1081</v>
          </cell>
        </row>
        <row r="91">
          <cell r="A91">
            <v>1082</v>
          </cell>
        </row>
        <row r="92">
          <cell r="A92">
            <v>1083</v>
          </cell>
        </row>
        <row r="93">
          <cell r="A93">
            <v>1084</v>
          </cell>
        </row>
        <row r="94">
          <cell r="A94">
            <v>1085</v>
          </cell>
        </row>
        <row r="95">
          <cell r="A95">
            <v>1086</v>
          </cell>
        </row>
        <row r="96">
          <cell r="A96">
            <v>1087</v>
          </cell>
        </row>
        <row r="97">
          <cell r="A97">
            <v>1088</v>
          </cell>
        </row>
        <row r="98">
          <cell r="A98">
            <v>1089</v>
          </cell>
        </row>
        <row r="99">
          <cell r="A99">
            <v>1090</v>
          </cell>
        </row>
        <row r="100">
          <cell r="A100">
            <v>1091</v>
          </cell>
        </row>
        <row r="101">
          <cell r="A101">
            <v>1092</v>
          </cell>
        </row>
        <row r="102">
          <cell r="A102">
            <v>1093</v>
          </cell>
        </row>
        <row r="103">
          <cell r="A103">
            <v>1094</v>
          </cell>
        </row>
        <row r="104">
          <cell r="A104">
            <v>1095</v>
          </cell>
        </row>
        <row r="105">
          <cell r="A105">
            <v>1096</v>
          </cell>
        </row>
        <row r="106">
          <cell r="A106">
            <v>1097</v>
          </cell>
        </row>
        <row r="107">
          <cell r="A107">
            <v>1098</v>
          </cell>
        </row>
        <row r="108">
          <cell r="A108">
            <v>1099</v>
          </cell>
        </row>
        <row r="109">
          <cell r="A109">
            <v>1100</v>
          </cell>
        </row>
        <row r="110">
          <cell r="A110">
            <v>1101</v>
          </cell>
        </row>
        <row r="111">
          <cell r="A111">
            <v>1102</v>
          </cell>
        </row>
        <row r="112">
          <cell r="A112">
            <v>1103</v>
          </cell>
        </row>
        <row r="113">
          <cell r="A113">
            <v>1104</v>
          </cell>
        </row>
        <row r="114">
          <cell r="A114">
            <v>1105</v>
          </cell>
        </row>
        <row r="115">
          <cell r="A115">
            <v>1106</v>
          </cell>
        </row>
        <row r="116">
          <cell r="A116">
            <v>1107</v>
          </cell>
        </row>
        <row r="117">
          <cell r="A117">
            <v>1108</v>
          </cell>
        </row>
        <row r="118">
          <cell r="A118">
            <v>1109</v>
          </cell>
        </row>
        <row r="119">
          <cell r="A119">
            <v>1110</v>
          </cell>
        </row>
        <row r="120">
          <cell r="A120">
            <v>1111</v>
          </cell>
        </row>
        <row r="121">
          <cell r="A121">
            <v>1112</v>
          </cell>
        </row>
        <row r="122">
          <cell r="A122">
            <v>1113</v>
          </cell>
        </row>
        <row r="123">
          <cell r="A123">
            <v>1114</v>
          </cell>
        </row>
        <row r="124">
          <cell r="A124">
            <v>1115</v>
          </cell>
        </row>
        <row r="125">
          <cell r="A125">
            <v>1116</v>
          </cell>
        </row>
        <row r="126">
          <cell r="A126">
            <v>1117</v>
          </cell>
        </row>
        <row r="127">
          <cell r="A127">
            <v>1118</v>
          </cell>
        </row>
        <row r="128">
          <cell r="A128">
            <v>1119</v>
          </cell>
        </row>
        <row r="129">
          <cell r="A129">
            <v>1120</v>
          </cell>
        </row>
        <row r="130">
          <cell r="A130">
            <v>1121</v>
          </cell>
        </row>
        <row r="131">
          <cell r="A131">
            <v>1122</v>
          </cell>
        </row>
        <row r="132">
          <cell r="A132">
            <v>1123</v>
          </cell>
        </row>
        <row r="133">
          <cell r="A133">
            <v>1124</v>
          </cell>
        </row>
        <row r="134">
          <cell r="A134">
            <v>1125</v>
          </cell>
        </row>
        <row r="135">
          <cell r="A135">
            <v>1126</v>
          </cell>
        </row>
        <row r="136">
          <cell r="A136">
            <v>1127</v>
          </cell>
        </row>
        <row r="137">
          <cell r="A137">
            <v>1128</v>
          </cell>
        </row>
        <row r="138">
          <cell r="A138">
            <v>1129</v>
          </cell>
        </row>
        <row r="139">
          <cell r="A139">
            <v>1130</v>
          </cell>
        </row>
        <row r="140">
          <cell r="A140">
            <v>1131</v>
          </cell>
        </row>
        <row r="141">
          <cell r="A141">
            <v>1132</v>
          </cell>
        </row>
        <row r="142">
          <cell r="A142">
            <v>1133</v>
          </cell>
        </row>
        <row r="143">
          <cell r="A143">
            <v>1134</v>
          </cell>
        </row>
        <row r="144">
          <cell r="A144">
            <v>1135</v>
          </cell>
        </row>
        <row r="145">
          <cell r="A145">
            <v>1136</v>
          </cell>
        </row>
        <row r="146">
          <cell r="A146">
            <v>1137</v>
          </cell>
        </row>
        <row r="147">
          <cell r="A147">
            <v>1138</v>
          </cell>
        </row>
        <row r="148">
          <cell r="A148">
            <v>1139</v>
          </cell>
        </row>
        <row r="149">
          <cell r="A149">
            <v>1140</v>
          </cell>
        </row>
        <row r="150">
          <cell r="A150">
            <v>1141</v>
          </cell>
        </row>
        <row r="151">
          <cell r="A151">
            <v>1142</v>
          </cell>
        </row>
        <row r="152">
          <cell r="A152">
            <v>1143</v>
          </cell>
        </row>
        <row r="153">
          <cell r="A153">
            <v>1144</v>
          </cell>
        </row>
        <row r="154">
          <cell r="A154">
            <v>1145</v>
          </cell>
        </row>
        <row r="155">
          <cell r="A155">
            <v>1146</v>
          </cell>
        </row>
        <row r="156">
          <cell r="A156">
            <v>1147</v>
          </cell>
        </row>
        <row r="157">
          <cell r="A157">
            <v>1148</v>
          </cell>
        </row>
        <row r="158">
          <cell r="A158">
            <v>1149</v>
          </cell>
        </row>
        <row r="159">
          <cell r="A159">
            <v>1150</v>
          </cell>
        </row>
        <row r="160">
          <cell r="A160">
            <v>1151</v>
          </cell>
        </row>
        <row r="161">
          <cell r="A161">
            <v>1152</v>
          </cell>
        </row>
        <row r="162">
          <cell r="A162">
            <v>1153</v>
          </cell>
        </row>
        <row r="163">
          <cell r="A163">
            <v>1154</v>
          </cell>
        </row>
        <row r="164">
          <cell r="A164">
            <v>1155</v>
          </cell>
        </row>
        <row r="165">
          <cell r="A165">
            <v>1156</v>
          </cell>
        </row>
        <row r="166">
          <cell r="A166">
            <v>1157</v>
          </cell>
        </row>
        <row r="167">
          <cell r="A167">
            <v>1158</v>
          </cell>
        </row>
        <row r="168">
          <cell r="A168">
            <v>1159</v>
          </cell>
        </row>
        <row r="169">
          <cell r="A169">
            <v>1160</v>
          </cell>
        </row>
        <row r="170">
          <cell r="A170">
            <v>1161</v>
          </cell>
        </row>
        <row r="171">
          <cell r="A171">
            <v>1162</v>
          </cell>
        </row>
        <row r="172">
          <cell r="A172">
            <v>1163</v>
          </cell>
        </row>
        <row r="173">
          <cell r="A173">
            <v>1164</v>
          </cell>
        </row>
        <row r="174">
          <cell r="A174">
            <v>1165</v>
          </cell>
        </row>
        <row r="175">
          <cell r="A175">
            <v>1166</v>
          </cell>
        </row>
        <row r="176">
          <cell r="A176">
            <v>1167</v>
          </cell>
        </row>
        <row r="177">
          <cell r="A177">
            <v>1168</v>
          </cell>
        </row>
        <row r="178">
          <cell r="A178">
            <v>1169</v>
          </cell>
        </row>
        <row r="179">
          <cell r="A179">
            <v>1170</v>
          </cell>
        </row>
        <row r="180">
          <cell r="A180">
            <v>1171</v>
          </cell>
        </row>
        <row r="181">
          <cell r="A181">
            <v>1172</v>
          </cell>
        </row>
        <row r="182">
          <cell r="A182">
            <v>1173</v>
          </cell>
        </row>
        <row r="183">
          <cell r="A183">
            <v>1174</v>
          </cell>
        </row>
        <row r="184">
          <cell r="A184">
            <v>1175</v>
          </cell>
        </row>
        <row r="185">
          <cell r="A185">
            <v>1176</v>
          </cell>
        </row>
        <row r="186">
          <cell r="A186">
            <v>1177</v>
          </cell>
        </row>
        <row r="187">
          <cell r="A187">
            <v>1178</v>
          </cell>
        </row>
        <row r="188">
          <cell r="A188">
            <v>1179</v>
          </cell>
        </row>
        <row r="189">
          <cell r="A189">
            <v>1180</v>
          </cell>
        </row>
        <row r="190">
          <cell r="A190">
            <v>1181</v>
          </cell>
        </row>
        <row r="191">
          <cell r="A191">
            <v>1182</v>
          </cell>
        </row>
        <row r="192">
          <cell r="A192">
            <v>1183</v>
          </cell>
        </row>
        <row r="193">
          <cell r="A193">
            <v>1184</v>
          </cell>
        </row>
        <row r="194">
          <cell r="A194">
            <v>1185</v>
          </cell>
        </row>
        <row r="195">
          <cell r="A195">
            <v>1186</v>
          </cell>
        </row>
        <row r="196">
          <cell r="A196">
            <v>1187</v>
          </cell>
        </row>
        <row r="197">
          <cell r="A197">
            <v>1188</v>
          </cell>
        </row>
        <row r="198">
          <cell r="A198">
            <v>1189</v>
          </cell>
        </row>
        <row r="199">
          <cell r="A199">
            <v>1190</v>
          </cell>
        </row>
        <row r="200">
          <cell r="A200">
            <v>1191</v>
          </cell>
        </row>
        <row r="201">
          <cell r="A201">
            <v>1192</v>
          </cell>
        </row>
        <row r="202">
          <cell r="A202">
            <v>1193</v>
          </cell>
        </row>
        <row r="203">
          <cell r="A203">
            <v>1194</v>
          </cell>
        </row>
        <row r="204">
          <cell r="A204">
            <v>1195</v>
          </cell>
        </row>
        <row r="205">
          <cell r="A205">
            <v>1196</v>
          </cell>
        </row>
        <row r="206">
          <cell r="A206">
            <v>1197</v>
          </cell>
        </row>
        <row r="207">
          <cell r="A207">
            <v>1198</v>
          </cell>
        </row>
        <row r="208">
          <cell r="A208">
            <v>1199</v>
          </cell>
        </row>
        <row r="209">
          <cell r="A209">
            <v>1200</v>
          </cell>
        </row>
        <row r="210">
          <cell r="A210">
            <v>1201</v>
          </cell>
        </row>
        <row r="211">
          <cell r="A211">
            <v>1202</v>
          </cell>
        </row>
        <row r="212">
          <cell r="A212">
            <v>1203</v>
          </cell>
        </row>
        <row r="213">
          <cell r="A213">
            <v>1204</v>
          </cell>
        </row>
        <row r="214">
          <cell r="A214">
            <v>1205</v>
          </cell>
        </row>
        <row r="215">
          <cell r="A215">
            <v>1206</v>
          </cell>
        </row>
        <row r="216">
          <cell r="A216">
            <v>1207</v>
          </cell>
        </row>
        <row r="217">
          <cell r="A217">
            <v>1208</v>
          </cell>
        </row>
        <row r="218">
          <cell r="A218">
            <v>1209</v>
          </cell>
        </row>
        <row r="219">
          <cell r="A219">
            <v>1210</v>
          </cell>
        </row>
        <row r="220">
          <cell r="A220">
            <v>1211</v>
          </cell>
        </row>
        <row r="221">
          <cell r="A221">
            <v>1212</v>
          </cell>
        </row>
        <row r="222">
          <cell r="A222">
            <v>1213</v>
          </cell>
        </row>
        <row r="223">
          <cell r="A223">
            <v>1214</v>
          </cell>
        </row>
        <row r="224">
          <cell r="A224">
            <v>1215</v>
          </cell>
        </row>
        <row r="225">
          <cell r="A225">
            <v>1216</v>
          </cell>
        </row>
        <row r="226">
          <cell r="A226">
            <v>1217</v>
          </cell>
        </row>
        <row r="227">
          <cell r="A227">
            <v>1218</v>
          </cell>
        </row>
        <row r="228">
          <cell r="A228">
            <v>1219</v>
          </cell>
        </row>
        <row r="229">
          <cell r="A229">
            <v>1220</v>
          </cell>
        </row>
        <row r="230">
          <cell r="A230">
            <v>1221</v>
          </cell>
        </row>
        <row r="231">
          <cell r="A231">
            <v>1222</v>
          </cell>
        </row>
        <row r="232">
          <cell r="A232">
            <v>1223</v>
          </cell>
        </row>
        <row r="233">
          <cell r="A233">
            <v>1224</v>
          </cell>
        </row>
        <row r="234">
          <cell r="A234">
            <v>1225</v>
          </cell>
        </row>
        <row r="235">
          <cell r="A235">
            <v>1226</v>
          </cell>
        </row>
        <row r="236">
          <cell r="A236">
            <v>1227</v>
          </cell>
        </row>
        <row r="237">
          <cell r="A237">
            <v>1228</v>
          </cell>
        </row>
        <row r="238">
          <cell r="A238">
            <v>1229</v>
          </cell>
        </row>
        <row r="239">
          <cell r="A239">
            <v>1230</v>
          </cell>
        </row>
        <row r="240">
          <cell r="A240">
            <v>1231</v>
          </cell>
        </row>
        <row r="241">
          <cell r="A241">
            <v>1232</v>
          </cell>
        </row>
        <row r="242">
          <cell r="A242">
            <v>1233</v>
          </cell>
        </row>
        <row r="243">
          <cell r="A243">
            <v>1234</v>
          </cell>
        </row>
        <row r="244">
          <cell r="A244">
            <v>1235</v>
          </cell>
        </row>
        <row r="245">
          <cell r="A245">
            <v>1236</v>
          </cell>
        </row>
        <row r="246">
          <cell r="A246">
            <v>1237</v>
          </cell>
        </row>
        <row r="247">
          <cell r="A247">
            <v>1238</v>
          </cell>
        </row>
        <row r="248">
          <cell r="A248">
            <v>1239</v>
          </cell>
        </row>
        <row r="249">
          <cell r="A249">
            <v>1240</v>
          </cell>
        </row>
        <row r="250">
          <cell r="A250">
            <v>1241</v>
          </cell>
        </row>
        <row r="251">
          <cell r="A251">
            <v>1242</v>
          </cell>
        </row>
        <row r="252">
          <cell r="A252">
            <v>1243</v>
          </cell>
        </row>
        <row r="253">
          <cell r="A253">
            <v>1244</v>
          </cell>
        </row>
        <row r="254">
          <cell r="A254">
            <v>1245</v>
          </cell>
        </row>
        <row r="255">
          <cell r="A255">
            <v>1246</v>
          </cell>
        </row>
        <row r="256">
          <cell r="A256">
            <v>1247</v>
          </cell>
        </row>
        <row r="257">
          <cell r="A257">
            <v>1248</v>
          </cell>
        </row>
        <row r="258">
          <cell r="A258">
            <v>1249</v>
          </cell>
        </row>
        <row r="259">
          <cell r="A259">
            <v>1250</v>
          </cell>
        </row>
        <row r="260">
          <cell r="A260">
            <v>1251</v>
          </cell>
        </row>
        <row r="261">
          <cell r="A261">
            <v>1252</v>
          </cell>
        </row>
        <row r="262">
          <cell r="A262">
            <v>1253</v>
          </cell>
        </row>
        <row r="263">
          <cell r="A263">
            <v>1254</v>
          </cell>
        </row>
        <row r="264">
          <cell r="A264">
            <v>1255</v>
          </cell>
        </row>
        <row r="265">
          <cell r="A265">
            <v>1256</v>
          </cell>
        </row>
        <row r="266">
          <cell r="A266">
            <v>1257</v>
          </cell>
        </row>
        <row r="267">
          <cell r="A267">
            <v>1258</v>
          </cell>
        </row>
        <row r="268">
          <cell r="A268">
            <v>1259</v>
          </cell>
        </row>
        <row r="269">
          <cell r="A269">
            <v>1260</v>
          </cell>
        </row>
        <row r="270">
          <cell r="A270">
            <v>1261</v>
          </cell>
        </row>
        <row r="271">
          <cell r="A271">
            <v>1262</v>
          </cell>
        </row>
        <row r="272">
          <cell r="A272">
            <v>1263</v>
          </cell>
        </row>
        <row r="273">
          <cell r="A273">
            <v>1264</v>
          </cell>
        </row>
        <row r="274">
          <cell r="A274">
            <v>1265</v>
          </cell>
        </row>
        <row r="275">
          <cell r="A275">
            <v>1266</v>
          </cell>
        </row>
        <row r="276">
          <cell r="A276">
            <v>1267</v>
          </cell>
        </row>
        <row r="277">
          <cell r="A277">
            <v>1268</v>
          </cell>
        </row>
        <row r="278">
          <cell r="A278">
            <v>1269</v>
          </cell>
        </row>
        <row r="279">
          <cell r="A279">
            <v>1270</v>
          </cell>
        </row>
        <row r="280">
          <cell r="A280">
            <v>1271</v>
          </cell>
        </row>
        <row r="281">
          <cell r="A281">
            <v>1272</v>
          </cell>
        </row>
        <row r="282">
          <cell r="A282">
            <v>1273</v>
          </cell>
        </row>
        <row r="283">
          <cell r="A283">
            <v>1274</v>
          </cell>
        </row>
        <row r="284">
          <cell r="A284">
            <v>1275</v>
          </cell>
        </row>
        <row r="285">
          <cell r="A285">
            <v>1276</v>
          </cell>
        </row>
        <row r="286">
          <cell r="A286">
            <v>1277</v>
          </cell>
        </row>
        <row r="287">
          <cell r="A287">
            <v>1278</v>
          </cell>
        </row>
        <row r="288">
          <cell r="A288">
            <v>1279</v>
          </cell>
        </row>
        <row r="289">
          <cell r="A289">
            <v>1280</v>
          </cell>
        </row>
        <row r="290">
          <cell r="A290">
            <v>1281</v>
          </cell>
        </row>
        <row r="291">
          <cell r="A291">
            <v>1282</v>
          </cell>
        </row>
        <row r="292">
          <cell r="A292">
            <v>1283</v>
          </cell>
        </row>
        <row r="293">
          <cell r="A293">
            <v>1284</v>
          </cell>
        </row>
        <row r="294">
          <cell r="A294">
            <v>1285</v>
          </cell>
        </row>
        <row r="295">
          <cell r="A295">
            <v>1286</v>
          </cell>
        </row>
        <row r="296">
          <cell r="A296">
            <v>1287</v>
          </cell>
        </row>
        <row r="297">
          <cell r="A297">
            <v>1288</v>
          </cell>
        </row>
        <row r="298">
          <cell r="A298">
            <v>1289</v>
          </cell>
        </row>
        <row r="299">
          <cell r="A299">
            <v>1290</v>
          </cell>
        </row>
        <row r="300">
          <cell r="A300">
            <v>1291</v>
          </cell>
        </row>
        <row r="301">
          <cell r="A301">
            <v>1292</v>
          </cell>
        </row>
        <row r="302">
          <cell r="A302">
            <v>1293</v>
          </cell>
        </row>
        <row r="303">
          <cell r="A303">
            <v>1294</v>
          </cell>
        </row>
        <row r="304">
          <cell r="A304">
            <v>1295</v>
          </cell>
        </row>
        <row r="305">
          <cell r="A305">
            <v>1296</v>
          </cell>
        </row>
        <row r="306">
          <cell r="A306">
            <v>1297</v>
          </cell>
        </row>
        <row r="307">
          <cell r="A307">
            <v>1298</v>
          </cell>
        </row>
        <row r="308">
          <cell r="A308">
            <v>1299</v>
          </cell>
        </row>
        <row r="309">
          <cell r="A309">
            <v>1300</v>
          </cell>
        </row>
        <row r="310">
          <cell r="A310">
            <v>1301</v>
          </cell>
        </row>
        <row r="311">
          <cell r="A311">
            <v>1302</v>
          </cell>
        </row>
        <row r="312">
          <cell r="A312">
            <v>1303</v>
          </cell>
        </row>
        <row r="313">
          <cell r="A313">
            <v>1304</v>
          </cell>
        </row>
        <row r="314">
          <cell r="A314">
            <v>1305</v>
          </cell>
        </row>
        <row r="315">
          <cell r="A315">
            <v>1306</v>
          </cell>
        </row>
        <row r="316">
          <cell r="A316">
            <v>1307</v>
          </cell>
        </row>
        <row r="317">
          <cell r="A317">
            <v>1308</v>
          </cell>
        </row>
        <row r="318">
          <cell r="A318">
            <v>1309</v>
          </cell>
        </row>
        <row r="319">
          <cell r="A319">
            <v>1310</v>
          </cell>
        </row>
        <row r="320">
          <cell r="A320">
            <v>1311</v>
          </cell>
        </row>
        <row r="321">
          <cell r="A321">
            <v>1312</v>
          </cell>
        </row>
        <row r="322">
          <cell r="A322">
            <v>1313</v>
          </cell>
        </row>
        <row r="323">
          <cell r="A323">
            <v>1314</v>
          </cell>
        </row>
        <row r="324">
          <cell r="A324">
            <v>1315</v>
          </cell>
        </row>
        <row r="325">
          <cell r="A325">
            <v>1316</v>
          </cell>
        </row>
        <row r="326">
          <cell r="A326">
            <v>1317</v>
          </cell>
        </row>
        <row r="327">
          <cell r="A327">
            <v>1318</v>
          </cell>
        </row>
        <row r="328">
          <cell r="A328">
            <v>1319</v>
          </cell>
        </row>
        <row r="329">
          <cell r="A329">
            <v>1320</v>
          </cell>
        </row>
        <row r="330">
          <cell r="A330">
            <v>1321</v>
          </cell>
        </row>
        <row r="331">
          <cell r="A331">
            <v>1322</v>
          </cell>
        </row>
        <row r="332">
          <cell r="A332">
            <v>1323</v>
          </cell>
        </row>
        <row r="333">
          <cell r="A333">
            <v>1324</v>
          </cell>
        </row>
        <row r="334">
          <cell r="A334">
            <v>1325</v>
          </cell>
        </row>
        <row r="335">
          <cell r="A335">
            <v>1326</v>
          </cell>
        </row>
        <row r="336">
          <cell r="A336">
            <v>1327</v>
          </cell>
        </row>
        <row r="337">
          <cell r="A337">
            <v>1328</v>
          </cell>
        </row>
        <row r="338">
          <cell r="A338">
            <v>1329</v>
          </cell>
        </row>
        <row r="339">
          <cell r="A339">
            <v>1330</v>
          </cell>
        </row>
        <row r="340">
          <cell r="A340">
            <v>1331</v>
          </cell>
        </row>
        <row r="341">
          <cell r="A341">
            <v>1332</v>
          </cell>
        </row>
        <row r="342">
          <cell r="A342">
            <v>1333</v>
          </cell>
        </row>
        <row r="343">
          <cell r="A343">
            <v>1334</v>
          </cell>
        </row>
        <row r="344">
          <cell r="A344">
            <v>1335</v>
          </cell>
        </row>
        <row r="345">
          <cell r="A345">
            <v>1336</v>
          </cell>
        </row>
        <row r="346">
          <cell r="A346">
            <v>1337</v>
          </cell>
        </row>
        <row r="347">
          <cell r="A347">
            <v>1338</v>
          </cell>
        </row>
        <row r="348">
          <cell r="A348">
            <v>1339</v>
          </cell>
        </row>
        <row r="349">
          <cell r="A349">
            <v>1340</v>
          </cell>
        </row>
        <row r="350">
          <cell r="A350">
            <v>1341</v>
          </cell>
        </row>
        <row r="351">
          <cell r="A351">
            <v>1342</v>
          </cell>
        </row>
        <row r="352">
          <cell r="A352">
            <v>1343</v>
          </cell>
        </row>
        <row r="353">
          <cell r="A353">
            <v>1344</v>
          </cell>
        </row>
        <row r="354">
          <cell r="A354">
            <v>1345</v>
          </cell>
        </row>
        <row r="355">
          <cell r="A355">
            <v>1346</v>
          </cell>
        </row>
        <row r="356">
          <cell r="A356">
            <v>1347</v>
          </cell>
        </row>
        <row r="357">
          <cell r="A357">
            <v>1348</v>
          </cell>
        </row>
        <row r="358">
          <cell r="A358">
            <v>1349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eses"/>
      <sheetName val="Recol·lector 14 m3 org"/>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es base"/>
      <sheetName val="2012_2019 + prospecció"/>
      <sheetName val="RESULTATS ESTIMATS PAP"/>
      <sheetName val="actv ccials"/>
      <sheetName val="generacio ccial residus"/>
      <sheetName val="Dimen. UN 2x5+2x14 + 21 m3"/>
      <sheetName val="Dimen. 5m3+bicomp 23m3"/>
      <sheetName val="FV dimensionat"/>
      <sheetName val="Contenidors  ID grans num"/>
      <sheetName val="AA + MITJANA OMPLIMENT"/>
      <sheetName val="Dimensionament   CONT ID"/>
      <sheetName val="Plataformes mòbils-Arees emerg"/>
      <sheetName val="Plataformes mòbils-Arees em (2)"/>
      <sheetName val="voluminosos"/>
      <sheetName val="parcelles amb cont ID"/>
      <sheetName val="P2 Serveis Recollida OLD "/>
    </sheetNames>
    <sheetDataSet>
      <sheetData sheetId="0" refreshError="1"/>
      <sheetData sheetId="1">
        <row r="4">
          <cell r="B4">
            <v>2012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1">
          <cell r="H11">
            <v>3</v>
          </cell>
          <cell r="I11" t="e">
            <v>#REF!</v>
          </cell>
        </row>
        <row r="12">
          <cell r="H12">
            <v>3</v>
          </cell>
        </row>
        <row r="14">
          <cell r="H14">
            <v>1</v>
          </cell>
        </row>
        <row r="15">
          <cell r="H15">
            <v>1</v>
          </cell>
        </row>
        <row r="24">
          <cell r="S24">
            <v>118130.06</v>
          </cell>
        </row>
        <row r="25">
          <cell r="H25">
            <v>7</v>
          </cell>
          <cell r="I25">
            <v>1</v>
          </cell>
          <cell r="J25">
            <v>1</v>
          </cell>
          <cell r="K25">
            <v>365</v>
          </cell>
          <cell r="L25">
            <v>179.3</v>
          </cell>
          <cell r="M25">
            <v>65444.5</v>
          </cell>
          <cell r="O25">
            <v>0</v>
          </cell>
          <cell r="P25" t="str">
            <v/>
          </cell>
          <cell r="Q25" t="str">
            <v/>
          </cell>
        </row>
        <row r="26">
          <cell r="H26" t="str">
            <v/>
          </cell>
          <cell r="J26" t="str">
            <v/>
          </cell>
          <cell r="K26" t="str">
            <v/>
          </cell>
          <cell r="L26" t="str">
            <v/>
          </cell>
          <cell r="M26" t="str">
            <v/>
          </cell>
          <cell r="O26" t="str">
            <v/>
          </cell>
          <cell r="P26" t="str">
            <v/>
          </cell>
          <cell r="Q26" t="str">
            <v/>
          </cell>
        </row>
        <row r="27">
          <cell r="H27">
            <v>7</v>
          </cell>
          <cell r="I27">
            <v>1</v>
          </cell>
          <cell r="J27">
            <v>1</v>
          </cell>
          <cell r="K27">
            <v>365</v>
          </cell>
          <cell r="L27" t="str">
            <v/>
          </cell>
          <cell r="M27" t="str">
            <v/>
          </cell>
          <cell r="N27">
            <v>56.881999999999991</v>
          </cell>
          <cell r="O27">
            <v>20761.93</v>
          </cell>
          <cell r="P27">
            <v>86.197200000000009</v>
          </cell>
          <cell r="Q27">
            <v>31461.904999999999</v>
          </cell>
        </row>
        <row r="28">
          <cell r="H28">
            <v>7</v>
          </cell>
          <cell r="I28">
            <v>1</v>
          </cell>
          <cell r="J28">
            <v>1</v>
          </cell>
          <cell r="K28">
            <v>365</v>
          </cell>
          <cell r="L28" t="str">
            <v/>
          </cell>
          <cell r="M28" t="str">
            <v/>
          </cell>
          <cell r="O28">
            <v>0</v>
          </cell>
          <cell r="P28">
            <v>1.2651032258064516</v>
          </cell>
          <cell r="Q28">
            <v>461.72500000000002</v>
          </cell>
        </row>
        <row r="29">
          <cell r="H29" t="str">
            <v/>
          </cell>
          <cell r="J29" t="str">
            <v/>
          </cell>
          <cell r="K29" t="str">
            <v/>
          </cell>
          <cell r="L29" t="str">
            <v/>
          </cell>
          <cell r="M29" t="str">
            <v/>
          </cell>
          <cell r="O29" t="str">
            <v/>
          </cell>
          <cell r="P29" t="str">
            <v/>
          </cell>
          <cell r="Q29" t="str">
            <v/>
          </cell>
        </row>
        <row r="30">
          <cell r="L30" t="str">
            <v/>
          </cell>
          <cell r="O30">
            <v>0</v>
          </cell>
          <cell r="P30" t="str">
            <v/>
          </cell>
          <cell r="S30">
            <v>0</v>
          </cell>
        </row>
        <row r="31">
          <cell r="L31" t="str">
            <v/>
          </cell>
          <cell r="M31" t="str">
            <v/>
          </cell>
          <cell r="O31">
            <v>0</v>
          </cell>
          <cell r="P31" t="str">
            <v/>
          </cell>
          <cell r="Q31" t="str">
            <v/>
          </cell>
        </row>
        <row r="32">
          <cell r="H32" t="str">
            <v/>
          </cell>
          <cell r="J32" t="str">
            <v/>
          </cell>
          <cell r="K32" t="str">
            <v/>
          </cell>
          <cell r="L32" t="str">
            <v/>
          </cell>
          <cell r="M32" t="str">
            <v/>
          </cell>
          <cell r="O32" t="str">
            <v/>
          </cell>
          <cell r="P32" t="str">
            <v/>
          </cell>
          <cell r="Q32" t="str">
            <v/>
          </cell>
        </row>
        <row r="33">
          <cell r="H33" t="str">
            <v/>
          </cell>
          <cell r="J33" t="str">
            <v/>
          </cell>
          <cell r="K33" t="str">
            <v/>
          </cell>
          <cell r="L33" t="str">
            <v/>
          </cell>
          <cell r="M33" t="str">
            <v/>
          </cell>
          <cell r="O33" t="str">
            <v/>
          </cell>
          <cell r="P33" t="str">
            <v/>
          </cell>
          <cell r="Q33" t="str">
            <v/>
          </cell>
        </row>
        <row r="34">
          <cell r="H34" t="str">
            <v/>
          </cell>
          <cell r="J34" t="str">
            <v/>
          </cell>
          <cell r="K34" t="str">
            <v/>
          </cell>
          <cell r="L34" t="str">
            <v/>
          </cell>
          <cell r="M34" t="str">
            <v/>
          </cell>
          <cell r="O34" t="str">
            <v/>
          </cell>
          <cell r="P34" t="str">
            <v/>
          </cell>
          <cell r="Q34" t="str">
            <v/>
          </cell>
        </row>
        <row r="35">
          <cell r="H35" t="str">
            <v/>
          </cell>
          <cell r="J35" t="str">
            <v/>
          </cell>
          <cell r="K35" t="str">
            <v/>
          </cell>
          <cell r="L35" t="str">
            <v/>
          </cell>
          <cell r="M35" t="str">
            <v/>
          </cell>
          <cell r="O35" t="str">
            <v/>
          </cell>
          <cell r="P35" t="str">
            <v/>
          </cell>
          <cell r="Q35" t="str">
            <v/>
          </cell>
        </row>
        <row r="36">
          <cell r="L36" t="str">
            <v/>
          </cell>
          <cell r="O36">
            <v>0</v>
          </cell>
          <cell r="P36" t="str">
            <v/>
          </cell>
        </row>
        <row r="37">
          <cell r="L37" t="str">
            <v/>
          </cell>
          <cell r="O37">
            <v>0</v>
          </cell>
          <cell r="P37" t="str">
            <v/>
          </cell>
          <cell r="S37">
            <v>0</v>
          </cell>
        </row>
        <row r="38">
          <cell r="L38" t="str">
            <v/>
          </cell>
          <cell r="M38" t="str">
            <v/>
          </cell>
          <cell r="O38">
            <v>0</v>
          </cell>
          <cell r="P38" t="str">
            <v/>
          </cell>
          <cell r="Q38" t="str">
            <v/>
          </cell>
        </row>
        <row r="39">
          <cell r="H39" t="str">
            <v/>
          </cell>
          <cell r="J39" t="str">
            <v/>
          </cell>
          <cell r="K39" t="str">
            <v/>
          </cell>
          <cell r="L39" t="str">
            <v/>
          </cell>
          <cell r="M39" t="str">
            <v/>
          </cell>
          <cell r="O39" t="str">
            <v/>
          </cell>
          <cell r="P39" t="str">
            <v/>
          </cell>
          <cell r="Q39" t="str">
            <v/>
          </cell>
        </row>
        <row r="40">
          <cell r="H40" t="str">
            <v/>
          </cell>
          <cell r="J40" t="str">
            <v/>
          </cell>
          <cell r="K40" t="str">
            <v/>
          </cell>
          <cell r="L40" t="str">
            <v/>
          </cell>
          <cell r="M40" t="str">
            <v/>
          </cell>
          <cell r="O40" t="str">
            <v/>
          </cell>
          <cell r="P40" t="str">
            <v/>
          </cell>
          <cell r="Q40" t="str">
            <v/>
          </cell>
        </row>
        <row r="41">
          <cell r="H41" t="str">
            <v/>
          </cell>
          <cell r="J41" t="str">
            <v/>
          </cell>
          <cell r="K41" t="str">
            <v/>
          </cell>
          <cell r="L41" t="str">
            <v/>
          </cell>
          <cell r="M41" t="str">
            <v/>
          </cell>
          <cell r="O41" t="str">
            <v/>
          </cell>
          <cell r="P41" t="str">
            <v/>
          </cell>
          <cell r="Q41" t="str">
            <v/>
          </cell>
        </row>
        <row r="42">
          <cell r="H42" t="str">
            <v/>
          </cell>
          <cell r="J42" t="str">
            <v/>
          </cell>
          <cell r="K42" t="str">
            <v/>
          </cell>
          <cell r="L42" t="str">
            <v/>
          </cell>
          <cell r="M42" t="str">
            <v/>
          </cell>
          <cell r="O42" t="str">
            <v/>
          </cell>
          <cell r="P42" t="str">
            <v/>
          </cell>
          <cell r="Q42" t="str">
            <v/>
          </cell>
        </row>
        <row r="43">
          <cell r="L43" t="str">
            <v/>
          </cell>
          <cell r="O43">
            <v>0</v>
          </cell>
          <cell r="P43" t="str">
            <v/>
          </cell>
          <cell r="S43">
            <v>0</v>
          </cell>
        </row>
        <row r="44">
          <cell r="L44" t="str">
            <v/>
          </cell>
          <cell r="M44" t="str">
            <v/>
          </cell>
          <cell r="O44">
            <v>0</v>
          </cell>
          <cell r="P44" t="str">
            <v/>
          </cell>
          <cell r="Q44" t="str">
            <v/>
          </cell>
        </row>
        <row r="45">
          <cell r="H45" t="str">
            <v/>
          </cell>
          <cell r="J45" t="str">
            <v/>
          </cell>
          <cell r="K45" t="str">
            <v/>
          </cell>
          <cell r="L45" t="str">
            <v/>
          </cell>
          <cell r="M45" t="str">
            <v/>
          </cell>
          <cell r="O45" t="str">
            <v/>
          </cell>
          <cell r="P45" t="str">
            <v/>
          </cell>
          <cell r="Q45" t="str">
            <v/>
          </cell>
        </row>
        <row r="46">
          <cell r="H46" t="str">
            <v/>
          </cell>
          <cell r="J46" t="str">
            <v/>
          </cell>
          <cell r="K46" t="str">
            <v/>
          </cell>
          <cell r="L46" t="str">
            <v/>
          </cell>
          <cell r="M46" t="str">
            <v/>
          </cell>
          <cell r="O46" t="str">
            <v/>
          </cell>
          <cell r="P46" t="str">
            <v/>
          </cell>
          <cell r="Q46" t="str">
            <v/>
          </cell>
        </row>
        <row r="47">
          <cell r="H47" t="str">
            <v/>
          </cell>
          <cell r="J47" t="str">
            <v/>
          </cell>
          <cell r="K47" t="str">
            <v/>
          </cell>
          <cell r="L47" t="str">
            <v/>
          </cell>
          <cell r="M47" t="str">
            <v/>
          </cell>
          <cell r="O47" t="str">
            <v/>
          </cell>
          <cell r="P47" t="str">
            <v/>
          </cell>
          <cell r="Q47" t="str">
            <v/>
          </cell>
        </row>
        <row r="48">
          <cell r="H48" t="str">
            <v/>
          </cell>
          <cell r="J48" t="str">
            <v/>
          </cell>
          <cell r="K48" t="str">
            <v/>
          </cell>
          <cell r="L48" t="str">
            <v/>
          </cell>
          <cell r="M48" t="str">
            <v/>
          </cell>
          <cell r="O48" t="str">
            <v/>
          </cell>
          <cell r="P48" t="str">
            <v/>
          </cell>
          <cell r="Q48" t="str">
            <v/>
          </cell>
        </row>
        <row r="49">
          <cell r="L49" t="str">
            <v/>
          </cell>
          <cell r="O49">
            <v>0</v>
          </cell>
          <cell r="P49" t="str">
            <v/>
          </cell>
        </row>
        <row r="50">
          <cell r="L50" t="str">
            <v/>
          </cell>
          <cell r="O50">
            <v>0</v>
          </cell>
          <cell r="P50" t="str">
            <v/>
          </cell>
          <cell r="S50">
            <v>537356.28500000003</v>
          </cell>
        </row>
        <row r="51">
          <cell r="H51">
            <v>7</v>
          </cell>
          <cell r="I51">
            <v>4</v>
          </cell>
          <cell r="J51">
            <v>1</v>
          </cell>
          <cell r="K51">
            <v>365</v>
          </cell>
          <cell r="L51">
            <v>210.3</v>
          </cell>
          <cell r="M51">
            <v>307038</v>
          </cell>
          <cell r="O51">
            <v>0</v>
          </cell>
          <cell r="P51" t="str">
            <v/>
          </cell>
          <cell r="Q51" t="str">
            <v/>
          </cell>
        </row>
        <row r="52">
          <cell r="H52" t="str">
            <v/>
          </cell>
          <cell r="J52" t="str">
            <v/>
          </cell>
          <cell r="K52" t="str">
            <v/>
          </cell>
          <cell r="L52" t="str">
            <v/>
          </cell>
          <cell r="M52" t="str">
            <v/>
          </cell>
          <cell r="O52" t="str">
            <v/>
          </cell>
          <cell r="P52" t="str">
            <v/>
          </cell>
          <cell r="Q52" t="str">
            <v/>
          </cell>
        </row>
        <row r="53">
          <cell r="H53">
            <v>7</v>
          </cell>
          <cell r="I53">
            <v>4</v>
          </cell>
          <cell r="J53">
            <v>1</v>
          </cell>
          <cell r="K53">
            <v>365</v>
          </cell>
          <cell r="L53" t="str">
            <v/>
          </cell>
          <cell r="M53" t="str">
            <v/>
          </cell>
          <cell r="N53">
            <v>62.213200000000001</v>
          </cell>
          <cell r="O53">
            <v>90831.345000000001</v>
          </cell>
          <cell r="P53">
            <v>94.274100000000004</v>
          </cell>
          <cell r="Q53">
            <v>137640.04</v>
          </cell>
        </row>
        <row r="54">
          <cell r="H54">
            <v>7</v>
          </cell>
          <cell r="I54">
            <v>4</v>
          </cell>
          <cell r="J54">
            <v>1</v>
          </cell>
          <cell r="K54">
            <v>365</v>
          </cell>
          <cell r="L54" t="str">
            <v/>
          </cell>
          <cell r="M54" t="str">
            <v/>
          </cell>
          <cell r="O54">
            <v>0</v>
          </cell>
          <cell r="P54">
            <v>1.2651032258064516</v>
          </cell>
          <cell r="Q54">
            <v>1846.9</v>
          </cell>
        </row>
        <row r="55">
          <cell r="H55" t="str">
            <v/>
          </cell>
          <cell r="J55" t="str">
            <v/>
          </cell>
          <cell r="K55" t="str">
            <v/>
          </cell>
          <cell r="L55" t="str">
            <v/>
          </cell>
          <cell r="M55" t="str">
            <v/>
          </cell>
          <cell r="O55" t="str">
            <v/>
          </cell>
          <cell r="P55" t="str">
            <v/>
          </cell>
          <cell r="Q55" t="str">
            <v/>
          </cell>
        </row>
        <row r="56">
          <cell r="L56" t="str">
            <v/>
          </cell>
          <cell r="O56">
            <v>0</v>
          </cell>
          <cell r="P56" t="str">
            <v/>
          </cell>
          <cell r="S56">
            <v>0</v>
          </cell>
        </row>
        <row r="57">
          <cell r="L57" t="str">
            <v/>
          </cell>
          <cell r="M57" t="str">
            <v/>
          </cell>
          <cell r="O57">
            <v>0</v>
          </cell>
          <cell r="P57" t="str">
            <v/>
          </cell>
          <cell r="Q57" t="str">
            <v/>
          </cell>
        </row>
        <row r="58">
          <cell r="H58" t="str">
            <v/>
          </cell>
          <cell r="J58" t="str">
            <v/>
          </cell>
          <cell r="K58" t="str">
            <v/>
          </cell>
          <cell r="L58" t="str">
            <v/>
          </cell>
          <cell r="M58" t="str">
            <v/>
          </cell>
          <cell r="O58" t="str">
            <v/>
          </cell>
          <cell r="P58" t="str">
            <v/>
          </cell>
          <cell r="Q58" t="str">
            <v/>
          </cell>
        </row>
        <row r="59">
          <cell r="H59" t="str">
            <v/>
          </cell>
          <cell r="J59" t="str">
            <v/>
          </cell>
          <cell r="K59" t="str">
            <v/>
          </cell>
          <cell r="L59" t="str">
            <v/>
          </cell>
          <cell r="M59" t="str">
            <v/>
          </cell>
          <cell r="O59" t="str">
            <v/>
          </cell>
          <cell r="P59" t="str">
            <v/>
          </cell>
          <cell r="Q59" t="str">
            <v/>
          </cell>
        </row>
        <row r="60">
          <cell r="H60" t="str">
            <v/>
          </cell>
          <cell r="J60" t="str">
            <v/>
          </cell>
          <cell r="K60" t="str">
            <v/>
          </cell>
          <cell r="L60" t="str">
            <v/>
          </cell>
          <cell r="M60" t="str">
            <v/>
          </cell>
          <cell r="O60" t="str">
            <v/>
          </cell>
          <cell r="P60" t="str">
            <v/>
          </cell>
          <cell r="Q60" t="str">
            <v/>
          </cell>
        </row>
        <row r="61">
          <cell r="H61" t="str">
            <v/>
          </cell>
          <cell r="J61" t="str">
            <v/>
          </cell>
          <cell r="K61" t="str">
            <v/>
          </cell>
          <cell r="L61" t="str">
            <v/>
          </cell>
          <cell r="M61" t="str">
            <v/>
          </cell>
          <cell r="O61" t="str">
            <v/>
          </cell>
          <cell r="P61" t="str">
            <v/>
          </cell>
          <cell r="Q61" t="str">
            <v/>
          </cell>
        </row>
        <row r="63">
          <cell r="H63" t="str">
            <v>SUMA Recollida de la fracció RESTA domicilis c. bilateral</v>
          </cell>
          <cell r="M63">
            <v>372482.5</v>
          </cell>
          <cell r="O63">
            <v>111593.27499999999</v>
          </cell>
          <cell r="Q63">
            <v>171410.57</v>
          </cell>
          <cell r="S63">
            <v>655486.34499999997</v>
          </cell>
        </row>
        <row r="68">
          <cell r="S68">
            <v>131575.94</v>
          </cell>
        </row>
        <row r="69">
          <cell r="H69">
            <v>6</v>
          </cell>
          <cell r="I69">
            <v>1</v>
          </cell>
          <cell r="J69">
            <v>0.8</v>
          </cell>
          <cell r="K69">
            <v>298</v>
          </cell>
          <cell r="L69">
            <v>173.96</v>
          </cell>
          <cell r="M69">
            <v>41472.063999999998</v>
          </cell>
          <cell r="O69">
            <v>0</v>
          </cell>
          <cell r="P69" t="str">
            <v/>
          </cell>
          <cell r="Q69" t="str">
            <v/>
          </cell>
        </row>
        <row r="70">
          <cell r="H70">
            <v>6</v>
          </cell>
          <cell r="I70">
            <v>2</v>
          </cell>
          <cell r="J70">
            <v>0.8</v>
          </cell>
          <cell r="K70">
            <v>298</v>
          </cell>
          <cell r="L70">
            <v>136.41</v>
          </cell>
          <cell r="M70">
            <v>65040.288</v>
          </cell>
          <cell r="O70">
            <v>0</v>
          </cell>
          <cell r="P70" t="str">
            <v/>
          </cell>
          <cell r="Q70" t="str">
            <v/>
          </cell>
        </row>
        <row r="71">
          <cell r="H71">
            <v>6</v>
          </cell>
          <cell r="I71">
            <v>1</v>
          </cell>
          <cell r="J71">
            <v>0.8</v>
          </cell>
          <cell r="K71">
            <v>298</v>
          </cell>
          <cell r="L71" t="str">
            <v/>
          </cell>
          <cell r="M71" t="str">
            <v/>
          </cell>
          <cell r="N71">
            <v>50.717799999999997</v>
          </cell>
          <cell r="O71">
            <v>12091.052</v>
          </cell>
          <cell r="P71">
            <v>50.270800000000001</v>
          </cell>
          <cell r="Q71">
            <v>11984.665999999999</v>
          </cell>
        </row>
        <row r="72">
          <cell r="H72">
            <v>6</v>
          </cell>
          <cell r="I72">
            <v>1</v>
          </cell>
          <cell r="J72">
            <v>0.8</v>
          </cell>
          <cell r="K72">
            <v>298</v>
          </cell>
          <cell r="L72" t="str">
            <v/>
          </cell>
          <cell r="M72" t="str">
            <v/>
          </cell>
          <cell r="O72">
            <v>0</v>
          </cell>
          <cell r="P72">
            <v>1.2651032258064516</v>
          </cell>
          <cell r="Q72">
            <v>301.57600000000002</v>
          </cell>
        </row>
        <row r="73">
          <cell r="H73">
            <v>6</v>
          </cell>
          <cell r="I73">
            <v>2</v>
          </cell>
          <cell r="J73">
            <v>0.8</v>
          </cell>
          <cell r="K73">
            <v>298</v>
          </cell>
          <cell r="L73" t="str">
            <v/>
          </cell>
          <cell r="M73" t="str">
            <v/>
          </cell>
          <cell r="O73">
            <v>0</v>
          </cell>
          <cell r="P73">
            <v>1.4396350806451614</v>
          </cell>
          <cell r="Q73">
            <v>686.29399999999998</v>
          </cell>
        </row>
        <row r="74">
          <cell r="L74" t="str">
            <v/>
          </cell>
          <cell r="O74">
            <v>0</v>
          </cell>
          <cell r="P74" t="str">
            <v/>
          </cell>
          <cell r="S74">
            <v>7666.2069999999994</v>
          </cell>
        </row>
        <row r="75">
          <cell r="H75">
            <v>1</v>
          </cell>
          <cell r="I75">
            <v>1</v>
          </cell>
          <cell r="J75">
            <v>0.3</v>
          </cell>
          <cell r="K75">
            <v>67</v>
          </cell>
          <cell r="L75">
            <v>140.4</v>
          </cell>
          <cell r="M75">
            <v>2822.04</v>
          </cell>
          <cell r="O75">
            <v>0</v>
          </cell>
          <cell r="P75" t="str">
            <v/>
          </cell>
          <cell r="Q75" t="str">
            <v/>
          </cell>
        </row>
        <row r="76">
          <cell r="H76">
            <v>1</v>
          </cell>
          <cell r="I76">
            <v>1</v>
          </cell>
          <cell r="J76">
            <v>0.3</v>
          </cell>
          <cell r="K76">
            <v>67</v>
          </cell>
          <cell r="L76">
            <v>137.31</v>
          </cell>
          <cell r="M76">
            <v>2759.931</v>
          </cell>
          <cell r="O76">
            <v>0</v>
          </cell>
          <cell r="P76" t="str">
            <v/>
          </cell>
          <cell r="Q76" t="str">
            <v/>
          </cell>
        </row>
        <row r="77">
          <cell r="H77">
            <v>1</v>
          </cell>
          <cell r="I77">
            <v>1</v>
          </cell>
          <cell r="J77">
            <v>0.3</v>
          </cell>
          <cell r="K77">
            <v>67</v>
          </cell>
          <cell r="L77" t="str">
            <v/>
          </cell>
          <cell r="M77" t="str">
            <v/>
          </cell>
          <cell r="N77">
            <v>50.717799999999997</v>
          </cell>
          <cell r="O77">
            <v>1019.405</v>
          </cell>
          <cell r="P77">
            <v>50.270800000000001</v>
          </cell>
          <cell r="Q77">
            <v>1010.427</v>
          </cell>
        </row>
        <row r="78">
          <cell r="H78">
            <v>1</v>
          </cell>
          <cell r="I78">
            <v>1</v>
          </cell>
          <cell r="J78">
            <v>0.3</v>
          </cell>
          <cell r="K78">
            <v>67</v>
          </cell>
          <cell r="L78" t="str">
            <v/>
          </cell>
          <cell r="M78" t="str">
            <v/>
          </cell>
          <cell r="O78">
            <v>0</v>
          </cell>
          <cell r="P78">
            <v>1.2651032258064516</v>
          </cell>
          <cell r="Q78">
            <v>25.46</v>
          </cell>
        </row>
        <row r="79">
          <cell r="H79">
            <v>1</v>
          </cell>
          <cell r="I79">
            <v>1</v>
          </cell>
          <cell r="J79">
            <v>0.3</v>
          </cell>
          <cell r="K79">
            <v>67</v>
          </cell>
          <cell r="L79" t="str">
            <v/>
          </cell>
          <cell r="M79" t="str">
            <v/>
          </cell>
          <cell r="O79">
            <v>0</v>
          </cell>
          <cell r="P79">
            <v>1.4396350806451614</v>
          </cell>
          <cell r="Q79">
            <v>28.943999999999999</v>
          </cell>
        </row>
        <row r="80">
          <cell r="L80" t="str">
            <v/>
          </cell>
          <cell r="O80">
            <v>0</v>
          </cell>
          <cell r="P80" t="str">
            <v/>
          </cell>
        </row>
        <row r="81">
          <cell r="L81" t="str">
            <v/>
          </cell>
          <cell r="O81">
            <v>0</v>
          </cell>
          <cell r="P81" t="str">
            <v/>
          </cell>
          <cell r="S81">
            <v>0</v>
          </cell>
        </row>
        <row r="82">
          <cell r="L82" t="str">
            <v/>
          </cell>
          <cell r="M82" t="str">
            <v/>
          </cell>
          <cell r="O82">
            <v>0</v>
          </cell>
          <cell r="P82" t="str">
            <v/>
          </cell>
          <cell r="Q82" t="str">
            <v/>
          </cell>
        </row>
        <row r="83">
          <cell r="H83" t="str">
            <v/>
          </cell>
          <cell r="J83" t="str">
            <v/>
          </cell>
          <cell r="K83" t="str">
            <v/>
          </cell>
          <cell r="L83" t="str">
            <v/>
          </cell>
          <cell r="M83" t="str">
            <v/>
          </cell>
          <cell r="O83" t="str">
            <v/>
          </cell>
          <cell r="P83" t="str">
            <v/>
          </cell>
          <cell r="Q83" t="str">
            <v/>
          </cell>
        </row>
        <row r="84">
          <cell r="H84" t="str">
            <v/>
          </cell>
          <cell r="J84" t="str">
            <v/>
          </cell>
          <cell r="K84" t="str">
            <v/>
          </cell>
          <cell r="L84" t="str">
            <v/>
          </cell>
          <cell r="M84" t="str">
            <v/>
          </cell>
          <cell r="O84" t="str">
            <v/>
          </cell>
          <cell r="P84" t="str">
            <v/>
          </cell>
          <cell r="Q84" t="str">
            <v/>
          </cell>
        </row>
        <row r="85">
          <cell r="H85" t="str">
            <v/>
          </cell>
          <cell r="J85" t="str">
            <v/>
          </cell>
          <cell r="K85" t="str">
            <v/>
          </cell>
          <cell r="L85" t="str">
            <v/>
          </cell>
          <cell r="M85" t="str">
            <v/>
          </cell>
          <cell r="O85" t="str">
            <v/>
          </cell>
          <cell r="P85" t="str">
            <v/>
          </cell>
          <cell r="Q85" t="str">
            <v/>
          </cell>
        </row>
        <row r="86">
          <cell r="H86" t="str">
            <v/>
          </cell>
          <cell r="J86" t="str">
            <v/>
          </cell>
          <cell r="K86" t="str">
            <v/>
          </cell>
          <cell r="L86" t="str">
            <v/>
          </cell>
          <cell r="M86" t="str">
            <v/>
          </cell>
          <cell r="O86" t="str">
            <v/>
          </cell>
          <cell r="P86" t="str">
            <v/>
          </cell>
          <cell r="Q86" t="str">
            <v/>
          </cell>
        </row>
        <row r="87">
          <cell r="L87" t="str">
            <v/>
          </cell>
          <cell r="O87">
            <v>0</v>
          </cell>
          <cell r="P87" t="str">
            <v/>
          </cell>
          <cell r="S87">
            <v>0</v>
          </cell>
        </row>
        <row r="88">
          <cell r="L88" t="str">
            <v/>
          </cell>
          <cell r="M88" t="str">
            <v/>
          </cell>
          <cell r="O88">
            <v>0</v>
          </cell>
          <cell r="P88" t="str">
            <v/>
          </cell>
          <cell r="Q88" t="str">
            <v/>
          </cell>
        </row>
        <row r="89">
          <cell r="H89" t="str">
            <v/>
          </cell>
          <cell r="J89" t="str">
            <v/>
          </cell>
          <cell r="K89" t="str">
            <v/>
          </cell>
          <cell r="L89" t="str">
            <v/>
          </cell>
          <cell r="M89" t="str">
            <v/>
          </cell>
          <cell r="O89" t="str">
            <v/>
          </cell>
          <cell r="P89" t="str">
            <v/>
          </cell>
          <cell r="Q89" t="str">
            <v/>
          </cell>
        </row>
        <row r="90">
          <cell r="H90" t="str">
            <v/>
          </cell>
          <cell r="J90" t="str">
            <v/>
          </cell>
          <cell r="K90" t="str">
            <v/>
          </cell>
          <cell r="L90" t="str">
            <v/>
          </cell>
          <cell r="M90" t="str">
            <v/>
          </cell>
          <cell r="O90" t="str">
            <v/>
          </cell>
          <cell r="P90" t="str">
            <v/>
          </cell>
          <cell r="Q90" t="str">
            <v/>
          </cell>
        </row>
        <row r="91">
          <cell r="H91" t="str">
            <v/>
          </cell>
          <cell r="J91" t="str">
            <v/>
          </cell>
          <cell r="K91" t="str">
            <v/>
          </cell>
          <cell r="L91" t="str">
            <v/>
          </cell>
          <cell r="M91" t="str">
            <v/>
          </cell>
          <cell r="O91" t="str">
            <v/>
          </cell>
          <cell r="P91" t="str">
            <v/>
          </cell>
          <cell r="Q91" t="str">
            <v/>
          </cell>
        </row>
        <row r="92">
          <cell r="H92" t="str">
            <v/>
          </cell>
          <cell r="J92" t="str">
            <v/>
          </cell>
          <cell r="K92" t="str">
            <v/>
          </cell>
          <cell r="L92" t="str">
            <v/>
          </cell>
          <cell r="M92" t="str">
            <v/>
          </cell>
          <cell r="O92" t="str">
            <v/>
          </cell>
          <cell r="P92" t="str">
            <v/>
          </cell>
          <cell r="Q92" t="str">
            <v/>
          </cell>
        </row>
        <row r="93">
          <cell r="L93" t="str">
            <v/>
          </cell>
          <cell r="O93">
            <v>0</v>
          </cell>
          <cell r="P93" t="str">
            <v/>
          </cell>
        </row>
        <row r="94">
          <cell r="L94" t="str">
            <v/>
          </cell>
          <cell r="O94">
            <v>0</v>
          </cell>
          <cell r="P94" t="str">
            <v/>
          </cell>
          <cell r="S94">
            <v>0</v>
          </cell>
        </row>
        <row r="95">
          <cell r="L95" t="str">
            <v/>
          </cell>
          <cell r="M95" t="str">
            <v/>
          </cell>
          <cell r="O95">
            <v>0</v>
          </cell>
          <cell r="P95" t="str">
            <v/>
          </cell>
          <cell r="Q95" t="str">
            <v/>
          </cell>
        </row>
        <row r="96">
          <cell r="H96" t="str">
            <v/>
          </cell>
          <cell r="J96" t="str">
            <v/>
          </cell>
          <cell r="K96" t="str">
            <v/>
          </cell>
          <cell r="L96" t="str">
            <v/>
          </cell>
          <cell r="M96" t="str">
            <v/>
          </cell>
          <cell r="O96" t="str">
            <v/>
          </cell>
          <cell r="P96" t="str">
            <v/>
          </cell>
          <cell r="Q96" t="str">
            <v/>
          </cell>
        </row>
        <row r="97">
          <cell r="H97" t="str">
            <v/>
          </cell>
          <cell r="J97" t="str">
            <v/>
          </cell>
          <cell r="K97" t="str">
            <v/>
          </cell>
          <cell r="L97" t="str">
            <v/>
          </cell>
          <cell r="M97" t="str">
            <v/>
          </cell>
          <cell r="O97" t="str">
            <v/>
          </cell>
          <cell r="P97" t="str">
            <v/>
          </cell>
          <cell r="Q97" t="str">
            <v/>
          </cell>
        </row>
        <row r="98">
          <cell r="H98" t="str">
            <v/>
          </cell>
          <cell r="J98" t="str">
            <v/>
          </cell>
          <cell r="K98" t="str">
            <v/>
          </cell>
          <cell r="L98" t="str">
            <v/>
          </cell>
          <cell r="M98" t="str">
            <v/>
          </cell>
          <cell r="O98" t="str">
            <v/>
          </cell>
          <cell r="P98" t="str">
            <v/>
          </cell>
          <cell r="Q98" t="str">
            <v/>
          </cell>
        </row>
        <row r="99">
          <cell r="H99" t="str">
            <v/>
          </cell>
          <cell r="J99" t="str">
            <v/>
          </cell>
          <cell r="K99" t="str">
            <v/>
          </cell>
          <cell r="L99" t="str">
            <v/>
          </cell>
          <cell r="M99" t="str">
            <v/>
          </cell>
          <cell r="O99" t="str">
            <v/>
          </cell>
          <cell r="P99" t="str">
            <v/>
          </cell>
          <cell r="Q99" t="str">
            <v/>
          </cell>
        </row>
        <row r="101">
          <cell r="H101" t="str">
            <v>SUMA Recollida de la fracció RESTA domicilis / industries c. posterior</v>
          </cell>
          <cell r="M101">
            <v>112094.32299999999</v>
          </cell>
          <cell r="O101">
            <v>13110.457</v>
          </cell>
          <cell r="Q101">
            <v>14037.366999999997</v>
          </cell>
          <cell r="S101">
            <v>139242.147</v>
          </cell>
        </row>
        <row r="106">
          <cell r="L106" t="str">
            <v/>
          </cell>
          <cell r="S106">
            <v>0</v>
          </cell>
        </row>
        <row r="107">
          <cell r="L107" t="str">
            <v/>
          </cell>
          <cell r="M107" t="str">
            <v/>
          </cell>
          <cell r="O107">
            <v>0</v>
          </cell>
          <cell r="P107" t="str">
            <v/>
          </cell>
          <cell r="Q107" t="str">
            <v/>
          </cell>
        </row>
        <row r="108">
          <cell r="H108" t="str">
            <v/>
          </cell>
          <cell r="J108" t="str">
            <v/>
          </cell>
          <cell r="K108" t="str">
            <v/>
          </cell>
          <cell r="L108" t="str">
            <v/>
          </cell>
          <cell r="M108" t="str">
            <v/>
          </cell>
          <cell r="O108" t="str">
            <v/>
          </cell>
          <cell r="P108" t="str">
            <v/>
          </cell>
          <cell r="Q108" t="str">
            <v/>
          </cell>
        </row>
        <row r="109">
          <cell r="H109" t="str">
            <v/>
          </cell>
          <cell r="J109" t="str">
            <v/>
          </cell>
          <cell r="K109" t="str">
            <v/>
          </cell>
          <cell r="L109" t="str">
            <v/>
          </cell>
          <cell r="M109" t="str">
            <v/>
          </cell>
          <cell r="O109" t="str">
            <v/>
          </cell>
          <cell r="P109" t="str">
            <v/>
          </cell>
          <cell r="Q109" t="str">
            <v/>
          </cell>
        </row>
        <row r="110">
          <cell r="H110" t="str">
            <v/>
          </cell>
          <cell r="J110" t="str">
            <v/>
          </cell>
          <cell r="K110" t="str">
            <v/>
          </cell>
          <cell r="L110" t="str">
            <v/>
          </cell>
          <cell r="M110" t="str">
            <v/>
          </cell>
          <cell r="O110" t="str">
            <v/>
          </cell>
          <cell r="P110" t="str">
            <v/>
          </cell>
          <cell r="Q110" t="str">
            <v/>
          </cell>
        </row>
        <row r="111">
          <cell r="H111" t="str">
            <v/>
          </cell>
          <cell r="J111" t="str">
            <v/>
          </cell>
          <cell r="K111" t="str">
            <v/>
          </cell>
          <cell r="L111" t="str">
            <v/>
          </cell>
          <cell r="M111" t="str">
            <v/>
          </cell>
          <cell r="O111" t="str">
            <v/>
          </cell>
          <cell r="P111" t="str">
            <v/>
          </cell>
          <cell r="Q111" t="str">
            <v/>
          </cell>
        </row>
        <row r="112">
          <cell r="L112" t="str">
            <v/>
          </cell>
          <cell r="O112">
            <v>0</v>
          </cell>
          <cell r="P112" t="str">
            <v/>
          </cell>
          <cell r="S112">
            <v>0</v>
          </cell>
        </row>
        <row r="113">
          <cell r="L113" t="str">
            <v/>
          </cell>
          <cell r="M113" t="str">
            <v/>
          </cell>
          <cell r="O113">
            <v>0</v>
          </cell>
          <cell r="P113" t="str">
            <v/>
          </cell>
          <cell r="Q113" t="str">
            <v/>
          </cell>
        </row>
        <row r="114">
          <cell r="H114" t="str">
            <v/>
          </cell>
          <cell r="J114" t="str">
            <v/>
          </cell>
          <cell r="K114" t="str">
            <v/>
          </cell>
          <cell r="L114" t="str">
            <v/>
          </cell>
          <cell r="M114" t="str">
            <v/>
          </cell>
          <cell r="O114" t="str">
            <v/>
          </cell>
          <cell r="P114" t="str">
            <v/>
          </cell>
          <cell r="Q114" t="str">
            <v/>
          </cell>
        </row>
        <row r="115">
          <cell r="H115" t="str">
            <v/>
          </cell>
          <cell r="J115" t="str">
            <v/>
          </cell>
          <cell r="K115" t="str">
            <v/>
          </cell>
          <cell r="L115" t="str">
            <v/>
          </cell>
          <cell r="M115" t="str">
            <v/>
          </cell>
          <cell r="O115" t="str">
            <v/>
          </cell>
          <cell r="P115" t="str">
            <v/>
          </cell>
          <cell r="Q115" t="str">
            <v/>
          </cell>
        </row>
        <row r="116">
          <cell r="H116" t="str">
            <v/>
          </cell>
          <cell r="J116" t="str">
            <v/>
          </cell>
          <cell r="K116" t="str">
            <v/>
          </cell>
          <cell r="L116" t="str">
            <v/>
          </cell>
          <cell r="M116" t="str">
            <v/>
          </cell>
          <cell r="O116" t="str">
            <v/>
          </cell>
          <cell r="P116" t="str">
            <v/>
          </cell>
          <cell r="Q116" t="str">
            <v/>
          </cell>
        </row>
        <row r="117">
          <cell r="H117" t="str">
            <v/>
          </cell>
          <cell r="J117" t="str">
            <v/>
          </cell>
          <cell r="K117" t="str">
            <v/>
          </cell>
          <cell r="L117" t="str">
            <v/>
          </cell>
          <cell r="M117" t="str">
            <v/>
          </cell>
          <cell r="O117" t="str">
            <v/>
          </cell>
          <cell r="P117" t="str">
            <v/>
          </cell>
          <cell r="Q117" t="str">
            <v/>
          </cell>
        </row>
        <row r="118">
          <cell r="L118" t="str">
            <v/>
          </cell>
          <cell r="O118">
            <v>0</v>
          </cell>
          <cell r="P118" t="str">
            <v/>
          </cell>
        </row>
        <row r="119">
          <cell r="L119" t="str">
            <v/>
          </cell>
          <cell r="O119">
            <v>0</v>
          </cell>
          <cell r="P119" t="str">
            <v/>
          </cell>
          <cell r="S119">
            <v>58553.108</v>
          </cell>
        </row>
        <row r="120">
          <cell r="H120">
            <v>6</v>
          </cell>
          <cell r="I120">
            <v>1</v>
          </cell>
          <cell r="J120">
            <v>1</v>
          </cell>
          <cell r="K120">
            <v>173</v>
          </cell>
          <cell r="L120">
            <v>179.3</v>
          </cell>
          <cell r="M120">
            <v>31018.9</v>
          </cell>
          <cell r="O120">
            <v>0</v>
          </cell>
          <cell r="P120" t="str">
            <v/>
          </cell>
          <cell r="Q120" t="str">
            <v/>
          </cell>
        </row>
        <row r="121">
          <cell r="I121">
            <v>1</v>
          </cell>
          <cell r="J121">
            <v>1</v>
          </cell>
          <cell r="K121">
            <v>9</v>
          </cell>
          <cell r="L121">
            <v>140.4</v>
          </cell>
          <cell r="M121">
            <v>1263.5999999999999</v>
          </cell>
          <cell r="O121">
            <v>0</v>
          </cell>
          <cell r="P121" t="str">
            <v/>
          </cell>
          <cell r="Q121" t="str">
            <v/>
          </cell>
        </row>
        <row r="122">
          <cell r="H122">
            <v>6</v>
          </cell>
          <cell r="I122">
            <v>1</v>
          </cell>
          <cell r="J122">
            <v>1</v>
          </cell>
          <cell r="K122">
            <v>182</v>
          </cell>
          <cell r="L122" t="str">
            <v/>
          </cell>
          <cell r="M122" t="str">
            <v/>
          </cell>
          <cell r="N122">
            <v>56.881999999999991</v>
          </cell>
          <cell r="O122">
            <v>10352.523999999999</v>
          </cell>
          <cell r="P122">
            <v>86.197200000000009</v>
          </cell>
          <cell r="Q122">
            <v>15687.853999999999</v>
          </cell>
        </row>
        <row r="123">
          <cell r="H123">
            <v>6</v>
          </cell>
          <cell r="I123">
            <v>1</v>
          </cell>
          <cell r="J123">
            <v>1</v>
          </cell>
          <cell r="K123">
            <v>182</v>
          </cell>
          <cell r="L123" t="str">
            <v/>
          </cell>
          <cell r="M123" t="str">
            <v/>
          </cell>
          <cell r="O123">
            <v>0</v>
          </cell>
          <cell r="P123">
            <v>1.2651032258064516</v>
          </cell>
          <cell r="Q123">
            <v>230.23</v>
          </cell>
        </row>
        <row r="124">
          <cell r="H124" t="str">
            <v/>
          </cell>
          <cell r="J124" t="str">
            <v/>
          </cell>
          <cell r="K124" t="str">
            <v/>
          </cell>
          <cell r="L124" t="str">
            <v/>
          </cell>
          <cell r="M124" t="str">
            <v/>
          </cell>
          <cell r="O124" t="str">
            <v/>
          </cell>
          <cell r="P124" t="str">
            <v/>
          </cell>
          <cell r="Q124" t="str">
            <v/>
          </cell>
        </row>
        <row r="125">
          <cell r="L125" t="str">
            <v/>
          </cell>
          <cell r="O125">
            <v>0</v>
          </cell>
          <cell r="P125" t="str">
            <v/>
          </cell>
          <cell r="S125">
            <v>0</v>
          </cell>
        </row>
        <row r="126">
          <cell r="H126">
            <v>2</v>
          </cell>
          <cell r="I126">
            <v>1</v>
          </cell>
          <cell r="J126">
            <v>0.5</v>
          </cell>
          <cell r="L126">
            <v>179.3</v>
          </cell>
          <cell r="M126">
            <v>0</v>
          </cell>
          <cell r="O126">
            <v>0</v>
          </cell>
          <cell r="P126" t="str">
            <v/>
          </cell>
          <cell r="Q126" t="str">
            <v/>
          </cell>
        </row>
        <row r="127">
          <cell r="I127">
            <v>1</v>
          </cell>
          <cell r="J127">
            <v>0.5</v>
          </cell>
          <cell r="L127">
            <v>140.4</v>
          </cell>
          <cell r="M127">
            <v>0</v>
          </cell>
          <cell r="O127">
            <v>0</v>
          </cell>
          <cell r="P127" t="str">
            <v/>
          </cell>
          <cell r="Q127" t="str">
            <v/>
          </cell>
        </row>
        <row r="128">
          <cell r="H128">
            <v>2</v>
          </cell>
          <cell r="I128">
            <v>1</v>
          </cell>
          <cell r="J128">
            <v>0.5</v>
          </cell>
          <cell r="L128" t="str">
            <v/>
          </cell>
          <cell r="M128" t="str">
            <v/>
          </cell>
          <cell r="N128">
            <v>56.881999999999991</v>
          </cell>
          <cell r="O128">
            <v>0</v>
          </cell>
          <cell r="P128">
            <v>86.197200000000009</v>
          </cell>
          <cell r="Q128">
            <v>0</v>
          </cell>
        </row>
        <row r="129">
          <cell r="H129">
            <v>2</v>
          </cell>
          <cell r="I129">
            <v>1</v>
          </cell>
          <cell r="J129">
            <v>0.5</v>
          </cell>
          <cell r="L129" t="str">
            <v/>
          </cell>
          <cell r="M129" t="str">
            <v/>
          </cell>
          <cell r="O129">
            <v>0</v>
          </cell>
          <cell r="P129">
            <v>1.2651032258064516</v>
          </cell>
          <cell r="Q129">
            <v>0</v>
          </cell>
        </row>
        <row r="132">
          <cell r="S132">
            <v>130110.93600000002</v>
          </cell>
        </row>
        <row r="133">
          <cell r="H133">
            <v>7</v>
          </cell>
          <cell r="I133">
            <v>2</v>
          </cell>
          <cell r="J133">
            <v>1</v>
          </cell>
          <cell r="K133">
            <v>152</v>
          </cell>
          <cell r="L133">
            <v>187.35</v>
          </cell>
          <cell r="M133">
            <v>56954.400000000001</v>
          </cell>
          <cell r="O133">
            <v>0</v>
          </cell>
          <cell r="P133" t="str">
            <v/>
          </cell>
          <cell r="Q133" t="str">
            <v/>
          </cell>
        </row>
        <row r="134">
          <cell r="H134">
            <v>7</v>
          </cell>
          <cell r="I134">
            <v>2</v>
          </cell>
          <cell r="J134">
            <v>1</v>
          </cell>
          <cell r="K134">
            <v>152</v>
          </cell>
          <cell r="L134" t="str">
            <v/>
          </cell>
          <cell r="M134" t="str">
            <v/>
          </cell>
          <cell r="N134">
            <v>62.213200000000001</v>
          </cell>
          <cell r="O134">
            <v>18912.752</v>
          </cell>
          <cell r="P134">
            <v>94.274100000000004</v>
          </cell>
          <cell r="Q134">
            <v>28659.295999999998</v>
          </cell>
        </row>
        <row r="135">
          <cell r="H135">
            <v>7</v>
          </cell>
          <cell r="I135">
            <v>2</v>
          </cell>
          <cell r="J135">
            <v>1</v>
          </cell>
          <cell r="K135">
            <v>152</v>
          </cell>
          <cell r="L135" t="str">
            <v/>
          </cell>
          <cell r="M135" t="str">
            <v/>
          </cell>
          <cell r="O135">
            <v>0</v>
          </cell>
          <cell r="P135">
            <v>1.2651032258064516</v>
          </cell>
          <cell r="Q135">
            <v>384.56</v>
          </cell>
        </row>
        <row r="136">
          <cell r="H136">
            <v>7</v>
          </cell>
          <cell r="I136">
            <v>1</v>
          </cell>
          <cell r="J136">
            <v>1</v>
          </cell>
          <cell r="K136">
            <v>152</v>
          </cell>
          <cell r="L136">
            <v>133.43</v>
          </cell>
          <cell r="M136">
            <v>20281.36</v>
          </cell>
          <cell r="O136">
            <v>0</v>
          </cell>
          <cell r="Q136">
            <v>0</v>
          </cell>
        </row>
        <row r="137">
          <cell r="H137">
            <v>7</v>
          </cell>
          <cell r="I137">
            <v>1</v>
          </cell>
          <cell r="J137">
            <v>1</v>
          </cell>
          <cell r="K137">
            <v>152</v>
          </cell>
          <cell r="L137" t="str">
            <v/>
          </cell>
          <cell r="N137">
            <v>17.600099999999998</v>
          </cell>
          <cell r="O137">
            <v>2675.2</v>
          </cell>
          <cell r="P137">
            <v>14.758599999999999</v>
          </cell>
          <cell r="Q137">
            <v>2243.3679999999999</v>
          </cell>
        </row>
        <row r="138">
          <cell r="L138" t="str">
            <v/>
          </cell>
          <cell r="S138">
            <v>52455.504000000001</v>
          </cell>
        </row>
        <row r="139">
          <cell r="H139">
            <v>5</v>
          </cell>
          <cell r="I139">
            <v>1</v>
          </cell>
          <cell r="J139">
            <v>1</v>
          </cell>
          <cell r="K139">
            <v>152</v>
          </cell>
          <cell r="L139">
            <v>187.35</v>
          </cell>
          <cell r="M139">
            <v>28477.200000000001</v>
          </cell>
        </row>
        <row r="140">
          <cell r="H140">
            <v>5</v>
          </cell>
          <cell r="I140">
            <v>1</v>
          </cell>
          <cell r="J140">
            <v>1</v>
          </cell>
          <cell r="K140">
            <v>152</v>
          </cell>
          <cell r="N140">
            <v>62.213200000000001</v>
          </cell>
          <cell r="O140">
            <v>9456.3760000000002</v>
          </cell>
          <cell r="P140">
            <v>94.274100000000004</v>
          </cell>
          <cell r="Q140">
            <v>14329.647999999999</v>
          </cell>
        </row>
        <row r="141">
          <cell r="H141">
            <v>5</v>
          </cell>
          <cell r="I141">
            <v>1</v>
          </cell>
          <cell r="J141">
            <v>1</v>
          </cell>
          <cell r="K141">
            <v>152</v>
          </cell>
          <cell r="O141">
            <v>0</v>
          </cell>
          <cell r="P141">
            <v>1.2651032258064516</v>
          </cell>
          <cell r="Q141">
            <v>192.28</v>
          </cell>
        </row>
        <row r="142">
          <cell r="H142" t="str">
            <v/>
          </cell>
          <cell r="J142" t="str">
            <v/>
          </cell>
          <cell r="K142" t="str">
            <v/>
          </cell>
          <cell r="L142" t="str">
            <v/>
          </cell>
          <cell r="M142" t="str">
            <v/>
          </cell>
          <cell r="O142" t="str">
            <v/>
          </cell>
          <cell r="P142" t="str">
            <v/>
          </cell>
          <cell r="Q142" t="str">
            <v/>
          </cell>
        </row>
        <row r="143">
          <cell r="H143" t="str">
            <v/>
          </cell>
          <cell r="J143" t="str">
            <v/>
          </cell>
          <cell r="K143" t="str">
            <v/>
          </cell>
          <cell r="L143" t="str">
            <v/>
          </cell>
          <cell r="M143" t="str">
            <v/>
          </cell>
          <cell r="O143" t="str">
            <v/>
          </cell>
          <cell r="P143" t="str">
            <v/>
          </cell>
          <cell r="Q143" t="str">
            <v/>
          </cell>
        </row>
        <row r="144">
          <cell r="L144" t="str">
            <v/>
          </cell>
          <cell r="O144">
            <v>0</v>
          </cell>
          <cell r="P144" t="str">
            <v/>
          </cell>
        </row>
        <row r="145">
          <cell r="L145" t="str">
            <v/>
          </cell>
          <cell r="O145">
            <v>0</v>
          </cell>
          <cell r="P145" t="str">
            <v/>
          </cell>
          <cell r="S145">
            <v>0</v>
          </cell>
        </row>
        <row r="146">
          <cell r="L146" t="str">
            <v/>
          </cell>
          <cell r="M146" t="str">
            <v/>
          </cell>
          <cell r="O146">
            <v>0</v>
          </cell>
          <cell r="P146" t="str">
            <v/>
          </cell>
          <cell r="Q146" t="str">
            <v/>
          </cell>
        </row>
        <row r="147">
          <cell r="H147" t="str">
            <v/>
          </cell>
          <cell r="J147" t="str">
            <v/>
          </cell>
          <cell r="L147" t="str">
            <v/>
          </cell>
          <cell r="M147" t="str">
            <v/>
          </cell>
          <cell r="O147" t="str">
            <v/>
          </cell>
          <cell r="P147" t="str">
            <v/>
          </cell>
          <cell r="Q147" t="str">
            <v/>
          </cell>
        </row>
        <row r="148">
          <cell r="H148" t="str">
            <v/>
          </cell>
          <cell r="J148" t="str">
            <v/>
          </cell>
          <cell r="L148" t="str">
            <v/>
          </cell>
          <cell r="M148" t="str">
            <v/>
          </cell>
          <cell r="O148" t="str">
            <v/>
          </cell>
          <cell r="P148" t="str">
            <v/>
          </cell>
          <cell r="Q148" t="str">
            <v/>
          </cell>
        </row>
        <row r="149">
          <cell r="H149" t="str">
            <v/>
          </cell>
          <cell r="J149" t="str">
            <v/>
          </cell>
          <cell r="L149" t="str">
            <v/>
          </cell>
          <cell r="M149" t="str">
            <v/>
          </cell>
          <cell r="O149" t="str">
            <v/>
          </cell>
          <cell r="P149" t="str">
            <v/>
          </cell>
          <cell r="Q149" t="str">
            <v/>
          </cell>
        </row>
        <row r="150">
          <cell r="H150" t="str">
            <v/>
          </cell>
          <cell r="J150" t="str">
            <v/>
          </cell>
          <cell r="L150" t="str">
            <v/>
          </cell>
          <cell r="M150" t="str">
            <v/>
          </cell>
          <cell r="O150" t="str">
            <v/>
          </cell>
          <cell r="P150" t="str">
            <v/>
          </cell>
          <cell r="Q150" t="str">
            <v/>
          </cell>
        </row>
        <row r="151">
          <cell r="L151" t="str">
            <v/>
          </cell>
          <cell r="O151">
            <v>0</v>
          </cell>
          <cell r="P151" t="str">
            <v/>
          </cell>
          <cell r="S151">
            <v>0</v>
          </cell>
        </row>
        <row r="152">
          <cell r="L152" t="str">
            <v/>
          </cell>
          <cell r="M152" t="str">
            <v/>
          </cell>
          <cell r="O152">
            <v>0</v>
          </cell>
          <cell r="P152" t="str">
            <v/>
          </cell>
          <cell r="Q152" t="str">
            <v/>
          </cell>
        </row>
        <row r="153">
          <cell r="H153" t="str">
            <v/>
          </cell>
          <cell r="J153" t="str">
            <v/>
          </cell>
          <cell r="K153" t="str">
            <v/>
          </cell>
          <cell r="L153" t="str">
            <v/>
          </cell>
          <cell r="M153" t="str">
            <v/>
          </cell>
          <cell r="O153" t="str">
            <v/>
          </cell>
          <cell r="P153" t="str">
            <v/>
          </cell>
          <cell r="Q153" t="str">
            <v/>
          </cell>
        </row>
        <row r="154">
          <cell r="H154" t="str">
            <v/>
          </cell>
          <cell r="J154" t="str">
            <v/>
          </cell>
          <cell r="K154" t="str">
            <v/>
          </cell>
          <cell r="L154" t="str">
            <v/>
          </cell>
          <cell r="M154" t="str">
            <v/>
          </cell>
          <cell r="O154" t="str">
            <v/>
          </cell>
          <cell r="P154" t="str">
            <v/>
          </cell>
          <cell r="Q154" t="str">
            <v/>
          </cell>
        </row>
        <row r="155">
          <cell r="H155" t="str">
            <v/>
          </cell>
          <cell r="J155" t="str">
            <v/>
          </cell>
          <cell r="K155" t="str">
            <v/>
          </cell>
          <cell r="L155" t="str">
            <v/>
          </cell>
          <cell r="M155" t="str">
            <v/>
          </cell>
          <cell r="O155" t="str">
            <v/>
          </cell>
          <cell r="P155" t="str">
            <v/>
          </cell>
          <cell r="Q155" t="str">
            <v/>
          </cell>
        </row>
        <row r="156">
          <cell r="H156" t="str">
            <v/>
          </cell>
          <cell r="J156" t="str">
            <v/>
          </cell>
          <cell r="K156" t="str">
            <v/>
          </cell>
          <cell r="L156" t="str">
            <v/>
          </cell>
          <cell r="M156" t="str">
            <v/>
          </cell>
          <cell r="O156" t="str">
            <v/>
          </cell>
          <cell r="P156" t="str">
            <v/>
          </cell>
          <cell r="Q156" t="str">
            <v/>
          </cell>
        </row>
        <row r="158">
          <cell r="H158" t="str">
            <v>SUMA Recollida de la fracció FORM domicilis c. bilateral</v>
          </cell>
          <cell r="M158">
            <v>137995.46</v>
          </cell>
          <cell r="O158">
            <v>41396.851999999999</v>
          </cell>
          <cell r="Q158">
            <v>61727.235999999997</v>
          </cell>
          <cell r="S158">
            <v>241119.54800000001</v>
          </cell>
        </row>
        <row r="163">
          <cell r="S163">
            <v>0</v>
          </cell>
        </row>
        <row r="164">
          <cell r="H164">
            <v>6</v>
          </cell>
          <cell r="I164">
            <v>1</v>
          </cell>
          <cell r="J164">
            <v>1</v>
          </cell>
          <cell r="L164">
            <v>179.3</v>
          </cell>
          <cell r="M164">
            <v>0</v>
          </cell>
          <cell r="O164">
            <v>0</v>
          </cell>
          <cell r="P164" t="str">
            <v/>
          </cell>
          <cell r="Q164" t="str">
            <v/>
          </cell>
        </row>
        <row r="165">
          <cell r="I165">
            <v>1</v>
          </cell>
          <cell r="J165">
            <v>1</v>
          </cell>
          <cell r="L165">
            <v>140.4</v>
          </cell>
          <cell r="M165">
            <v>0</v>
          </cell>
          <cell r="O165">
            <v>0</v>
          </cell>
          <cell r="P165" t="str">
            <v/>
          </cell>
          <cell r="Q165" t="str">
            <v/>
          </cell>
        </row>
        <row r="166">
          <cell r="H166">
            <v>6</v>
          </cell>
          <cell r="I166">
            <v>1</v>
          </cell>
          <cell r="J166">
            <v>1</v>
          </cell>
          <cell r="L166" t="str">
            <v/>
          </cell>
          <cell r="M166" t="str">
            <v/>
          </cell>
          <cell r="N166">
            <v>56.881999999999991</v>
          </cell>
          <cell r="O166">
            <v>0</v>
          </cell>
          <cell r="P166">
            <v>86.197200000000009</v>
          </cell>
          <cell r="Q166">
            <v>0</v>
          </cell>
        </row>
        <row r="167">
          <cell r="H167">
            <v>6</v>
          </cell>
          <cell r="I167">
            <v>1</v>
          </cell>
          <cell r="J167">
            <v>1</v>
          </cell>
          <cell r="L167" t="str">
            <v/>
          </cell>
          <cell r="M167" t="str">
            <v/>
          </cell>
          <cell r="O167">
            <v>0</v>
          </cell>
          <cell r="P167">
            <v>1.2651032258064516</v>
          </cell>
          <cell r="Q167">
            <v>0</v>
          </cell>
        </row>
        <row r="168">
          <cell r="H168" t="str">
            <v/>
          </cell>
          <cell r="J168" t="str">
            <v/>
          </cell>
          <cell r="L168" t="str">
            <v/>
          </cell>
          <cell r="M168" t="str">
            <v/>
          </cell>
          <cell r="O168" t="str">
            <v/>
          </cell>
          <cell r="P168" t="str">
            <v/>
          </cell>
          <cell r="Q168" t="str">
            <v/>
          </cell>
        </row>
        <row r="169">
          <cell r="L169" t="str">
            <v/>
          </cell>
          <cell r="O169">
            <v>0</v>
          </cell>
          <cell r="P169" t="str">
            <v/>
          </cell>
          <cell r="S169">
            <v>0</v>
          </cell>
        </row>
        <row r="170">
          <cell r="H170">
            <v>3</v>
          </cell>
          <cell r="I170">
            <v>1</v>
          </cell>
          <cell r="J170">
            <v>1</v>
          </cell>
          <cell r="L170">
            <v>179.3</v>
          </cell>
          <cell r="M170">
            <v>0</v>
          </cell>
          <cell r="O170">
            <v>0</v>
          </cell>
          <cell r="P170" t="str">
            <v/>
          </cell>
          <cell r="Q170" t="str">
            <v/>
          </cell>
        </row>
        <row r="171">
          <cell r="I171">
            <v>1</v>
          </cell>
          <cell r="J171">
            <v>1</v>
          </cell>
          <cell r="L171">
            <v>140.4</v>
          </cell>
          <cell r="M171">
            <v>0</v>
          </cell>
          <cell r="O171">
            <v>0</v>
          </cell>
          <cell r="P171" t="str">
            <v/>
          </cell>
          <cell r="Q171" t="str">
            <v/>
          </cell>
        </row>
        <row r="172">
          <cell r="H172">
            <v>3</v>
          </cell>
          <cell r="I172">
            <v>1</v>
          </cell>
          <cell r="J172">
            <v>1</v>
          </cell>
          <cell r="L172" t="str">
            <v/>
          </cell>
          <cell r="M172" t="str">
            <v/>
          </cell>
          <cell r="N172">
            <v>56.881999999999991</v>
          </cell>
          <cell r="O172">
            <v>0</v>
          </cell>
          <cell r="P172">
            <v>86.197200000000009</v>
          </cell>
          <cell r="Q172">
            <v>0</v>
          </cell>
        </row>
        <row r="173">
          <cell r="H173">
            <v>3</v>
          </cell>
          <cell r="I173">
            <v>1</v>
          </cell>
          <cell r="J173">
            <v>1</v>
          </cell>
          <cell r="L173" t="str">
            <v/>
          </cell>
          <cell r="M173" t="str">
            <v/>
          </cell>
          <cell r="O173">
            <v>0</v>
          </cell>
          <cell r="P173">
            <v>1.2651032258064516</v>
          </cell>
          <cell r="Q173">
            <v>0</v>
          </cell>
        </row>
        <row r="176">
          <cell r="S176">
            <v>190399.878</v>
          </cell>
        </row>
        <row r="177">
          <cell r="H177">
            <v>6</v>
          </cell>
          <cell r="I177">
            <v>3</v>
          </cell>
          <cell r="J177">
            <v>1</v>
          </cell>
          <cell r="K177">
            <v>182.5</v>
          </cell>
          <cell r="L177">
            <v>179.3</v>
          </cell>
          <cell r="M177">
            <v>98166.75</v>
          </cell>
          <cell r="O177">
            <v>0</v>
          </cell>
          <cell r="P177" t="str">
            <v/>
          </cell>
          <cell r="Q177" t="str">
            <v/>
          </cell>
        </row>
        <row r="178">
          <cell r="H178">
            <v>6</v>
          </cell>
          <cell r="I178">
            <v>3</v>
          </cell>
          <cell r="J178">
            <v>1</v>
          </cell>
          <cell r="K178">
            <v>182.5</v>
          </cell>
          <cell r="L178" t="str">
            <v/>
          </cell>
          <cell r="M178" t="str">
            <v/>
          </cell>
          <cell r="N178">
            <v>62.213200000000001</v>
          </cell>
          <cell r="O178">
            <v>34061.800000000003</v>
          </cell>
          <cell r="P178">
            <v>94.274100000000004</v>
          </cell>
          <cell r="Q178">
            <v>51615.014999999999</v>
          </cell>
        </row>
        <row r="179">
          <cell r="H179">
            <v>6</v>
          </cell>
          <cell r="I179">
            <v>3</v>
          </cell>
          <cell r="J179">
            <v>1</v>
          </cell>
          <cell r="K179">
            <v>182.5</v>
          </cell>
          <cell r="L179" t="str">
            <v/>
          </cell>
          <cell r="M179" t="str">
            <v/>
          </cell>
          <cell r="O179">
            <v>0</v>
          </cell>
          <cell r="P179">
            <v>1.2651032258064516</v>
          </cell>
          <cell r="Q179">
            <v>692.58799999999997</v>
          </cell>
        </row>
        <row r="180">
          <cell r="H180">
            <v>7</v>
          </cell>
          <cell r="I180">
            <v>9</v>
          </cell>
          <cell r="J180">
            <v>1</v>
          </cell>
          <cell r="K180">
            <v>182.5</v>
          </cell>
          <cell r="L180" t="str">
            <v/>
          </cell>
          <cell r="M180" t="str">
            <v/>
          </cell>
          <cell r="O180">
            <v>0</v>
          </cell>
          <cell r="P180">
            <v>3.57</v>
          </cell>
          <cell r="Q180">
            <v>5863.7250000000004</v>
          </cell>
        </row>
        <row r="181">
          <cell r="H181" t="str">
            <v/>
          </cell>
          <cell r="J181" t="str">
            <v/>
          </cell>
          <cell r="K181" t="str">
            <v/>
          </cell>
          <cell r="L181" t="str">
            <v/>
          </cell>
          <cell r="M181" t="str">
            <v/>
          </cell>
          <cell r="O181" t="str">
            <v/>
          </cell>
          <cell r="P181" t="str">
            <v/>
          </cell>
        </row>
        <row r="182">
          <cell r="H182" t="str">
            <v/>
          </cell>
          <cell r="J182" t="str">
            <v/>
          </cell>
          <cell r="K182" t="str">
            <v/>
          </cell>
          <cell r="L182" t="str">
            <v/>
          </cell>
          <cell r="M182" t="str">
            <v/>
          </cell>
          <cell r="O182" t="str">
            <v/>
          </cell>
          <cell r="P182" t="str">
            <v/>
          </cell>
          <cell r="Q182" t="str">
            <v/>
          </cell>
        </row>
        <row r="183">
          <cell r="L183" t="str">
            <v/>
          </cell>
          <cell r="O183">
            <v>0</v>
          </cell>
          <cell r="P183" t="str">
            <v/>
          </cell>
        </row>
        <row r="184">
          <cell r="L184" t="str">
            <v/>
          </cell>
          <cell r="O184">
            <v>0</v>
          </cell>
          <cell r="P184" t="str">
            <v/>
          </cell>
          <cell r="S184">
            <v>0</v>
          </cell>
        </row>
        <row r="185">
          <cell r="L185" t="str">
            <v/>
          </cell>
          <cell r="M185" t="str">
            <v/>
          </cell>
          <cell r="O185">
            <v>0</v>
          </cell>
          <cell r="P185" t="str">
            <v/>
          </cell>
          <cell r="Q185" t="str">
            <v/>
          </cell>
        </row>
        <row r="186">
          <cell r="H186" t="str">
            <v/>
          </cell>
          <cell r="J186" t="str">
            <v/>
          </cell>
          <cell r="K186" t="str">
            <v/>
          </cell>
          <cell r="L186" t="str">
            <v/>
          </cell>
          <cell r="M186" t="str">
            <v/>
          </cell>
          <cell r="O186" t="str">
            <v/>
          </cell>
          <cell r="P186" t="str">
            <v/>
          </cell>
          <cell r="Q186" t="str">
            <v/>
          </cell>
        </row>
        <row r="187">
          <cell r="H187" t="str">
            <v/>
          </cell>
          <cell r="J187" t="str">
            <v/>
          </cell>
          <cell r="K187" t="str">
            <v/>
          </cell>
          <cell r="L187" t="str">
            <v/>
          </cell>
          <cell r="M187" t="str">
            <v/>
          </cell>
          <cell r="O187" t="str">
            <v/>
          </cell>
          <cell r="P187" t="str">
            <v/>
          </cell>
          <cell r="Q187" t="str">
            <v/>
          </cell>
        </row>
        <row r="188">
          <cell r="H188" t="str">
            <v/>
          </cell>
          <cell r="J188" t="str">
            <v/>
          </cell>
          <cell r="K188" t="str">
            <v/>
          </cell>
          <cell r="L188" t="str">
            <v/>
          </cell>
          <cell r="M188" t="str">
            <v/>
          </cell>
          <cell r="O188" t="str">
            <v/>
          </cell>
          <cell r="P188" t="str">
            <v/>
          </cell>
          <cell r="Q188" t="str">
            <v/>
          </cell>
        </row>
        <row r="189">
          <cell r="H189" t="str">
            <v/>
          </cell>
          <cell r="J189" t="str">
            <v/>
          </cell>
          <cell r="K189" t="str">
            <v/>
          </cell>
          <cell r="L189" t="str">
            <v/>
          </cell>
          <cell r="M189" t="str">
            <v/>
          </cell>
          <cell r="O189" t="str">
            <v/>
          </cell>
          <cell r="P189" t="str">
            <v/>
          </cell>
          <cell r="Q189" t="str">
            <v/>
          </cell>
        </row>
        <row r="190">
          <cell r="L190" t="str">
            <v/>
          </cell>
          <cell r="O190">
            <v>0</v>
          </cell>
          <cell r="P190" t="str">
            <v/>
          </cell>
          <cell r="S190">
            <v>0</v>
          </cell>
        </row>
        <row r="191">
          <cell r="L191" t="str">
            <v/>
          </cell>
          <cell r="M191" t="str">
            <v/>
          </cell>
          <cell r="O191">
            <v>0</v>
          </cell>
          <cell r="P191" t="str">
            <v/>
          </cell>
          <cell r="Q191" t="str">
            <v/>
          </cell>
        </row>
        <row r="192">
          <cell r="H192" t="str">
            <v/>
          </cell>
          <cell r="J192" t="str">
            <v/>
          </cell>
          <cell r="K192" t="str">
            <v/>
          </cell>
          <cell r="L192" t="str">
            <v/>
          </cell>
          <cell r="M192" t="str">
            <v/>
          </cell>
          <cell r="O192" t="str">
            <v/>
          </cell>
          <cell r="P192" t="str">
            <v/>
          </cell>
          <cell r="Q192" t="str">
            <v/>
          </cell>
        </row>
        <row r="193">
          <cell r="H193" t="str">
            <v/>
          </cell>
          <cell r="J193" t="str">
            <v/>
          </cell>
          <cell r="K193" t="str">
            <v/>
          </cell>
          <cell r="L193" t="str">
            <v/>
          </cell>
          <cell r="M193" t="str">
            <v/>
          </cell>
          <cell r="O193" t="str">
            <v/>
          </cell>
          <cell r="P193" t="str">
            <v/>
          </cell>
          <cell r="Q193" t="str">
            <v/>
          </cell>
        </row>
        <row r="194">
          <cell r="H194" t="str">
            <v/>
          </cell>
          <cell r="J194" t="str">
            <v/>
          </cell>
          <cell r="K194" t="str">
            <v/>
          </cell>
          <cell r="L194" t="str">
            <v/>
          </cell>
          <cell r="M194" t="str">
            <v/>
          </cell>
          <cell r="O194" t="str">
            <v/>
          </cell>
          <cell r="P194" t="str">
            <v/>
          </cell>
          <cell r="Q194" t="str">
            <v/>
          </cell>
        </row>
        <row r="195">
          <cell r="H195" t="str">
            <v/>
          </cell>
          <cell r="J195" t="str">
            <v/>
          </cell>
          <cell r="K195" t="str">
            <v/>
          </cell>
          <cell r="L195" t="str">
            <v/>
          </cell>
          <cell r="M195" t="str">
            <v/>
          </cell>
          <cell r="O195" t="str">
            <v/>
          </cell>
          <cell r="P195" t="str">
            <v/>
          </cell>
          <cell r="Q195" t="str">
            <v/>
          </cell>
        </row>
        <row r="196">
          <cell r="L196" t="str">
            <v/>
          </cell>
          <cell r="O196">
            <v>0</v>
          </cell>
          <cell r="P196" t="str">
            <v/>
          </cell>
        </row>
        <row r="197">
          <cell r="L197" t="str">
            <v/>
          </cell>
          <cell r="O197">
            <v>0</v>
          </cell>
          <cell r="P197" t="str">
            <v/>
          </cell>
          <cell r="S197">
            <v>0</v>
          </cell>
        </row>
        <row r="198">
          <cell r="L198" t="str">
            <v/>
          </cell>
          <cell r="M198" t="str">
            <v/>
          </cell>
          <cell r="O198">
            <v>0</v>
          </cell>
          <cell r="P198" t="str">
            <v/>
          </cell>
          <cell r="Q198" t="str">
            <v/>
          </cell>
        </row>
        <row r="199">
          <cell r="H199" t="str">
            <v/>
          </cell>
          <cell r="J199" t="str">
            <v/>
          </cell>
          <cell r="K199" t="str">
            <v/>
          </cell>
          <cell r="L199" t="str">
            <v/>
          </cell>
          <cell r="M199" t="str">
            <v/>
          </cell>
          <cell r="O199" t="str">
            <v/>
          </cell>
          <cell r="P199" t="str">
            <v/>
          </cell>
          <cell r="Q199" t="str">
            <v/>
          </cell>
        </row>
        <row r="200">
          <cell r="H200" t="str">
            <v/>
          </cell>
          <cell r="J200" t="str">
            <v/>
          </cell>
          <cell r="K200" t="str">
            <v/>
          </cell>
          <cell r="L200" t="str">
            <v/>
          </cell>
          <cell r="M200" t="str">
            <v/>
          </cell>
          <cell r="O200" t="str">
            <v/>
          </cell>
          <cell r="P200" t="str">
            <v/>
          </cell>
          <cell r="Q200" t="str">
            <v/>
          </cell>
        </row>
        <row r="201">
          <cell r="H201" t="str">
            <v/>
          </cell>
          <cell r="J201" t="str">
            <v/>
          </cell>
          <cell r="K201" t="str">
            <v/>
          </cell>
          <cell r="L201" t="str">
            <v/>
          </cell>
          <cell r="M201" t="str">
            <v/>
          </cell>
          <cell r="O201" t="str">
            <v/>
          </cell>
          <cell r="P201" t="str">
            <v/>
          </cell>
          <cell r="Q201" t="str">
            <v/>
          </cell>
        </row>
        <row r="202">
          <cell r="H202" t="str">
            <v/>
          </cell>
          <cell r="J202" t="str">
            <v/>
          </cell>
          <cell r="K202" t="str">
            <v/>
          </cell>
          <cell r="L202" t="str">
            <v/>
          </cell>
          <cell r="M202" t="str">
            <v/>
          </cell>
          <cell r="O202" t="str">
            <v/>
          </cell>
          <cell r="P202" t="str">
            <v/>
          </cell>
          <cell r="Q202" t="str">
            <v/>
          </cell>
        </row>
        <row r="203">
          <cell r="L203" t="str">
            <v/>
          </cell>
          <cell r="O203">
            <v>0</v>
          </cell>
          <cell r="P203" t="str">
            <v/>
          </cell>
          <cell r="S203">
            <v>0</v>
          </cell>
        </row>
        <row r="204">
          <cell r="L204" t="str">
            <v/>
          </cell>
          <cell r="M204" t="str">
            <v/>
          </cell>
          <cell r="O204">
            <v>0</v>
          </cell>
          <cell r="P204" t="str">
            <v/>
          </cell>
          <cell r="Q204" t="str">
            <v/>
          </cell>
        </row>
        <row r="205">
          <cell r="H205" t="str">
            <v/>
          </cell>
          <cell r="J205" t="str">
            <v/>
          </cell>
          <cell r="K205" t="str">
            <v/>
          </cell>
          <cell r="L205" t="str">
            <v/>
          </cell>
          <cell r="M205" t="str">
            <v/>
          </cell>
          <cell r="O205" t="str">
            <v/>
          </cell>
          <cell r="P205" t="str">
            <v/>
          </cell>
          <cell r="Q205" t="str">
            <v/>
          </cell>
        </row>
        <row r="206">
          <cell r="H206" t="str">
            <v/>
          </cell>
          <cell r="J206" t="str">
            <v/>
          </cell>
          <cell r="K206" t="str">
            <v/>
          </cell>
          <cell r="L206" t="str">
            <v/>
          </cell>
          <cell r="M206" t="str">
            <v/>
          </cell>
          <cell r="O206" t="str">
            <v/>
          </cell>
          <cell r="P206" t="str">
            <v/>
          </cell>
          <cell r="Q206" t="str">
            <v/>
          </cell>
        </row>
        <row r="207">
          <cell r="H207" t="str">
            <v/>
          </cell>
          <cell r="J207" t="str">
            <v/>
          </cell>
          <cell r="K207" t="str">
            <v/>
          </cell>
          <cell r="L207" t="str">
            <v/>
          </cell>
          <cell r="M207" t="str">
            <v/>
          </cell>
          <cell r="O207" t="str">
            <v/>
          </cell>
          <cell r="P207" t="str">
            <v/>
          </cell>
          <cell r="Q207" t="str">
            <v/>
          </cell>
        </row>
        <row r="208">
          <cell r="H208" t="str">
            <v/>
          </cell>
          <cell r="J208" t="str">
            <v/>
          </cell>
          <cell r="K208" t="str">
            <v/>
          </cell>
          <cell r="L208" t="str">
            <v/>
          </cell>
          <cell r="M208" t="str">
            <v/>
          </cell>
          <cell r="O208" t="str">
            <v/>
          </cell>
          <cell r="P208" t="str">
            <v/>
          </cell>
          <cell r="Q208" t="str">
            <v/>
          </cell>
        </row>
        <row r="210">
          <cell r="H210" t="str">
            <v>SUMA Recollida de la fracció ENVASOS domicilis c. bilateral</v>
          </cell>
          <cell r="M210">
            <v>98166.75</v>
          </cell>
          <cell r="O210">
            <v>34061.800000000003</v>
          </cell>
          <cell r="Q210">
            <v>58171.328000000001</v>
          </cell>
          <cell r="S210">
            <v>190399.878</v>
          </cell>
        </row>
        <row r="215">
          <cell r="S215">
            <v>0</v>
          </cell>
        </row>
        <row r="216">
          <cell r="H216">
            <v>6</v>
          </cell>
          <cell r="I216">
            <v>1</v>
          </cell>
          <cell r="J216">
            <v>1</v>
          </cell>
          <cell r="L216">
            <v>179.3</v>
          </cell>
          <cell r="M216">
            <v>0</v>
          </cell>
          <cell r="O216">
            <v>0</v>
          </cell>
          <cell r="P216" t="str">
            <v/>
          </cell>
          <cell r="Q216" t="str">
            <v/>
          </cell>
        </row>
        <row r="217">
          <cell r="I217">
            <v>1</v>
          </cell>
          <cell r="J217">
            <v>1</v>
          </cell>
          <cell r="L217">
            <v>140.4</v>
          </cell>
          <cell r="M217">
            <v>0</v>
          </cell>
          <cell r="O217">
            <v>0</v>
          </cell>
          <cell r="P217" t="str">
            <v/>
          </cell>
          <cell r="Q217" t="str">
            <v/>
          </cell>
        </row>
        <row r="218">
          <cell r="H218">
            <v>6</v>
          </cell>
          <cell r="I218">
            <v>1</v>
          </cell>
          <cell r="J218">
            <v>1</v>
          </cell>
          <cell r="L218" t="str">
            <v/>
          </cell>
          <cell r="M218" t="str">
            <v/>
          </cell>
          <cell r="N218">
            <v>56.881999999999991</v>
          </cell>
          <cell r="O218">
            <v>0</v>
          </cell>
          <cell r="P218">
            <v>86.197200000000009</v>
          </cell>
          <cell r="Q218">
            <v>0</v>
          </cell>
        </row>
        <row r="219">
          <cell r="H219">
            <v>6</v>
          </cell>
          <cell r="I219">
            <v>1</v>
          </cell>
          <cell r="J219">
            <v>1</v>
          </cell>
          <cell r="L219" t="str">
            <v/>
          </cell>
          <cell r="M219" t="str">
            <v/>
          </cell>
          <cell r="O219">
            <v>0</v>
          </cell>
          <cell r="P219">
            <v>1.2651032258064516</v>
          </cell>
          <cell r="Q219">
            <v>0</v>
          </cell>
        </row>
        <row r="220">
          <cell r="H220" t="str">
            <v/>
          </cell>
          <cell r="J220" t="str">
            <v/>
          </cell>
          <cell r="L220" t="str">
            <v/>
          </cell>
          <cell r="M220" t="str">
            <v/>
          </cell>
          <cell r="O220" t="str">
            <v/>
          </cell>
          <cell r="P220" t="str">
            <v/>
          </cell>
          <cell r="Q220" t="str">
            <v/>
          </cell>
        </row>
        <row r="221">
          <cell r="L221" t="str">
            <v/>
          </cell>
          <cell r="O221">
            <v>0</v>
          </cell>
          <cell r="P221" t="str">
            <v/>
          </cell>
          <cell r="S221">
            <v>0</v>
          </cell>
        </row>
        <row r="222">
          <cell r="H222">
            <v>3</v>
          </cell>
          <cell r="I222">
            <v>1</v>
          </cell>
          <cell r="J222">
            <v>1</v>
          </cell>
          <cell r="L222">
            <v>179.3</v>
          </cell>
          <cell r="M222">
            <v>0</v>
          </cell>
          <cell r="O222">
            <v>0</v>
          </cell>
          <cell r="P222" t="str">
            <v/>
          </cell>
          <cell r="Q222" t="str">
            <v/>
          </cell>
        </row>
        <row r="223">
          <cell r="I223">
            <v>1</v>
          </cell>
          <cell r="J223">
            <v>1</v>
          </cell>
          <cell r="L223">
            <v>140.4</v>
          </cell>
          <cell r="M223">
            <v>0</v>
          </cell>
          <cell r="O223">
            <v>0</v>
          </cell>
          <cell r="P223" t="str">
            <v/>
          </cell>
          <cell r="Q223" t="str">
            <v/>
          </cell>
        </row>
        <row r="224">
          <cell r="H224">
            <v>3</v>
          </cell>
          <cell r="I224">
            <v>1</v>
          </cell>
          <cell r="J224">
            <v>1</v>
          </cell>
          <cell r="L224" t="str">
            <v/>
          </cell>
          <cell r="M224" t="str">
            <v/>
          </cell>
          <cell r="N224">
            <v>56.881999999999991</v>
          </cell>
          <cell r="O224">
            <v>0</v>
          </cell>
          <cell r="P224">
            <v>86.197200000000009</v>
          </cell>
          <cell r="Q224">
            <v>0</v>
          </cell>
        </row>
        <row r="225">
          <cell r="H225">
            <v>3</v>
          </cell>
          <cell r="I225">
            <v>1</v>
          </cell>
          <cell r="J225">
            <v>1</v>
          </cell>
          <cell r="L225" t="str">
            <v/>
          </cell>
          <cell r="M225" t="str">
            <v/>
          </cell>
          <cell r="O225">
            <v>0</v>
          </cell>
          <cell r="P225">
            <v>1.2651032258064516</v>
          </cell>
          <cell r="Q225">
            <v>0</v>
          </cell>
        </row>
        <row r="228">
          <cell r="S228">
            <v>190399.878</v>
          </cell>
        </row>
        <row r="229">
          <cell r="H229">
            <v>6</v>
          </cell>
          <cell r="I229">
            <v>3</v>
          </cell>
          <cell r="J229">
            <v>1</v>
          </cell>
          <cell r="K229">
            <v>182.5</v>
          </cell>
          <cell r="L229">
            <v>179.3</v>
          </cell>
          <cell r="M229">
            <v>98166.75</v>
          </cell>
          <cell r="O229">
            <v>0</v>
          </cell>
          <cell r="P229" t="str">
            <v/>
          </cell>
          <cell r="Q229" t="str">
            <v/>
          </cell>
        </row>
        <row r="230">
          <cell r="H230">
            <v>6</v>
          </cell>
          <cell r="I230">
            <v>3</v>
          </cell>
          <cell r="J230">
            <v>1</v>
          </cell>
          <cell r="K230">
            <v>182.5</v>
          </cell>
          <cell r="L230" t="str">
            <v/>
          </cell>
          <cell r="M230" t="str">
            <v/>
          </cell>
          <cell r="N230">
            <v>62.213200000000001</v>
          </cell>
          <cell r="O230">
            <v>34061.800000000003</v>
          </cell>
          <cell r="P230">
            <v>94.274100000000004</v>
          </cell>
          <cell r="Q230">
            <v>51615.014999999999</v>
          </cell>
        </row>
        <row r="231">
          <cell r="H231">
            <v>6</v>
          </cell>
          <cell r="I231">
            <v>3</v>
          </cell>
          <cell r="J231">
            <v>1</v>
          </cell>
          <cell r="K231">
            <v>182.5</v>
          </cell>
          <cell r="L231" t="str">
            <v/>
          </cell>
          <cell r="M231" t="str">
            <v/>
          </cell>
          <cell r="O231">
            <v>0</v>
          </cell>
          <cell r="P231">
            <v>1.2651032258064516</v>
          </cell>
          <cell r="Q231">
            <v>692.58799999999997</v>
          </cell>
        </row>
        <row r="232">
          <cell r="H232">
            <v>7</v>
          </cell>
          <cell r="I232">
            <v>9</v>
          </cell>
          <cell r="J232">
            <v>1</v>
          </cell>
          <cell r="K232">
            <v>182.5</v>
          </cell>
          <cell r="L232" t="str">
            <v/>
          </cell>
          <cell r="M232" t="str">
            <v/>
          </cell>
          <cell r="O232">
            <v>0</v>
          </cell>
          <cell r="P232">
            <v>3.57</v>
          </cell>
          <cell r="Q232">
            <v>5863.7250000000004</v>
          </cell>
        </row>
        <row r="233">
          <cell r="H233" t="str">
            <v/>
          </cell>
          <cell r="J233" t="str">
            <v/>
          </cell>
          <cell r="K233" t="str">
            <v/>
          </cell>
          <cell r="L233" t="str">
            <v/>
          </cell>
          <cell r="M233" t="str">
            <v/>
          </cell>
          <cell r="O233" t="str">
            <v/>
          </cell>
          <cell r="P233" t="str">
            <v/>
          </cell>
        </row>
        <row r="234">
          <cell r="H234" t="str">
            <v/>
          </cell>
          <cell r="J234" t="str">
            <v/>
          </cell>
          <cell r="K234" t="str">
            <v/>
          </cell>
          <cell r="L234" t="str">
            <v/>
          </cell>
          <cell r="M234" t="str">
            <v/>
          </cell>
          <cell r="O234" t="str">
            <v/>
          </cell>
          <cell r="P234" t="str">
            <v/>
          </cell>
          <cell r="Q234" t="str">
            <v/>
          </cell>
        </row>
        <row r="235">
          <cell r="L235" t="str">
            <v/>
          </cell>
          <cell r="O235">
            <v>0</v>
          </cell>
          <cell r="P235" t="str">
            <v/>
          </cell>
        </row>
        <row r="236">
          <cell r="L236" t="str">
            <v/>
          </cell>
          <cell r="O236">
            <v>0</v>
          </cell>
          <cell r="P236" t="str">
            <v/>
          </cell>
          <cell r="S236">
            <v>0</v>
          </cell>
        </row>
        <row r="237">
          <cell r="L237" t="str">
            <v/>
          </cell>
          <cell r="M237" t="str">
            <v/>
          </cell>
          <cell r="O237">
            <v>0</v>
          </cell>
          <cell r="P237" t="str">
            <v/>
          </cell>
          <cell r="Q237" t="str">
            <v/>
          </cell>
        </row>
        <row r="238">
          <cell r="H238" t="str">
            <v/>
          </cell>
          <cell r="J238" t="str">
            <v/>
          </cell>
          <cell r="K238" t="str">
            <v/>
          </cell>
          <cell r="L238" t="str">
            <v/>
          </cell>
          <cell r="M238" t="str">
            <v/>
          </cell>
          <cell r="O238" t="str">
            <v/>
          </cell>
          <cell r="P238" t="str">
            <v/>
          </cell>
          <cell r="Q238" t="str">
            <v/>
          </cell>
        </row>
        <row r="239">
          <cell r="H239" t="str">
            <v/>
          </cell>
          <cell r="J239" t="str">
            <v/>
          </cell>
          <cell r="K239" t="str">
            <v/>
          </cell>
          <cell r="L239" t="str">
            <v/>
          </cell>
          <cell r="M239" t="str">
            <v/>
          </cell>
          <cell r="O239" t="str">
            <v/>
          </cell>
          <cell r="P239" t="str">
            <v/>
          </cell>
          <cell r="Q239" t="str">
            <v/>
          </cell>
        </row>
        <row r="240">
          <cell r="H240" t="str">
            <v/>
          </cell>
          <cell r="J240" t="str">
            <v/>
          </cell>
          <cell r="K240" t="str">
            <v/>
          </cell>
          <cell r="L240" t="str">
            <v/>
          </cell>
          <cell r="M240" t="str">
            <v/>
          </cell>
          <cell r="O240" t="str">
            <v/>
          </cell>
          <cell r="P240" t="str">
            <v/>
          </cell>
          <cell r="Q240" t="str">
            <v/>
          </cell>
        </row>
        <row r="241">
          <cell r="H241" t="str">
            <v/>
          </cell>
          <cell r="J241" t="str">
            <v/>
          </cell>
          <cell r="K241" t="str">
            <v/>
          </cell>
          <cell r="L241" t="str">
            <v/>
          </cell>
          <cell r="M241" t="str">
            <v/>
          </cell>
          <cell r="O241" t="str">
            <v/>
          </cell>
          <cell r="P241" t="str">
            <v/>
          </cell>
          <cell r="Q241" t="str">
            <v/>
          </cell>
        </row>
        <row r="242">
          <cell r="L242" t="str">
            <v/>
          </cell>
          <cell r="O242">
            <v>0</v>
          </cell>
          <cell r="P242" t="str">
            <v/>
          </cell>
          <cell r="S242">
            <v>0</v>
          </cell>
        </row>
        <row r="243">
          <cell r="L243" t="str">
            <v/>
          </cell>
          <cell r="M243" t="str">
            <v/>
          </cell>
          <cell r="O243">
            <v>0</v>
          </cell>
          <cell r="P243" t="str">
            <v/>
          </cell>
          <cell r="Q243" t="str">
            <v/>
          </cell>
        </row>
        <row r="244">
          <cell r="H244" t="str">
            <v/>
          </cell>
          <cell r="J244" t="str">
            <v/>
          </cell>
          <cell r="K244" t="str">
            <v/>
          </cell>
          <cell r="L244" t="str">
            <v/>
          </cell>
          <cell r="M244" t="str">
            <v/>
          </cell>
          <cell r="O244" t="str">
            <v/>
          </cell>
          <cell r="P244" t="str">
            <v/>
          </cell>
          <cell r="Q244" t="str">
            <v/>
          </cell>
        </row>
        <row r="245">
          <cell r="H245" t="str">
            <v/>
          </cell>
          <cell r="J245" t="str">
            <v/>
          </cell>
          <cell r="K245" t="str">
            <v/>
          </cell>
          <cell r="L245" t="str">
            <v/>
          </cell>
          <cell r="M245" t="str">
            <v/>
          </cell>
          <cell r="O245" t="str">
            <v/>
          </cell>
          <cell r="P245" t="str">
            <v/>
          </cell>
          <cell r="Q245" t="str">
            <v/>
          </cell>
        </row>
        <row r="246">
          <cell r="H246" t="str">
            <v/>
          </cell>
          <cell r="J246" t="str">
            <v/>
          </cell>
          <cell r="K246" t="str">
            <v/>
          </cell>
          <cell r="L246" t="str">
            <v/>
          </cell>
          <cell r="M246" t="str">
            <v/>
          </cell>
          <cell r="O246" t="str">
            <v/>
          </cell>
          <cell r="P246" t="str">
            <v/>
          </cell>
          <cell r="Q246" t="str">
            <v/>
          </cell>
        </row>
        <row r="247">
          <cell r="H247" t="str">
            <v/>
          </cell>
          <cell r="J247" t="str">
            <v/>
          </cell>
          <cell r="K247" t="str">
            <v/>
          </cell>
          <cell r="L247" t="str">
            <v/>
          </cell>
          <cell r="M247" t="str">
            <v/>
          </cell>
          <cell r="O247" t="str">
            <v/>
          </cell>
          <cell r="P247" t="str">
            <v/>
          </cell>
          <cell r="Q247" t="str">
            <v/>
          </cell>
        </row>
        <row r="248">
          <cell r="L248" t="str">
            <v/>
          </cell>
          <cell r="O248">
            <v>0</v>
          </cell>
          <cell r="P248" t="str">
            <v/>
          </cell>
        </row>
        <row r="249">
          <cell r="L249" t="str">
            <v/>
          </cell>
          <cell r="O249">
            <v>0</v>
          </cell>
          <cell r="P249" t="str">
            <v/>
          </cell>
          <cell r="S249">
            <v>0</v>
          </cell>
        </row>
        <row r="250">
          <cell r="L250" t="str">
            <v/>
          </cell>
          <cell r="M250" t="str">
            <v/>
          </cell>
          <cell r="O250">
            <v>0</v>
          </cell>
          <cell r="P250" t="str">
            <v/>
          </cell>
          <cell r="Q250" t="str">
            <v/>
          </cell>
        </row>
        <row r="251">
          <cell r="H251" t="str">
            <v/>
          </cell>
          <cell r="J251" t="str">
            <v/>
          </cell>
          <cell r="K251" t="str">
            <v/>
          </cell>
          <cell r="L251" t="str">
            <v/>
          </cell>
          <cell r="M251" t="str">
            <v/>
          </cell>
          <cell r="O251" t="str">
            <v/>
          </cell>
          <cell r="P251" t="str">
            <v/>
          </cell>
          <cell r="Q251" t="str">
            <v/>
          </cell>
        </row>
        <row r="252">
          <cell r="H252" t="str">
            <v/>
          </cell>
          <cell r="J252" t="str">
            <v/>
          </cell>
          <cell r="K252" t="str">
            <v/>
          </cell>
          <cell r="L252" t="str">
            <v/>
          </cell>
          <cell r="M252" t="str">
            <v/>
          </cell>
          <cell r="O252" t="str">
            <v/>
          </cell>
          <cell r="P252" t="str">
            <v/>
          </cell>
          <cell r="Q252" t="str">
            <v/>
          </cell>
        </row>
        <row r="253">
          <cell r="H253" t="str">
            <v/>
          </cell>
          <cell r="J253" t="str">
            <v/>
          </cell>
          <cell r="K253" t="str">
            <v/>
          </cell>
          <cell r="L253" t="str">
            <v/>
          </cell>
          <cell r="M253" t="str">
            <v/>
          </cell>
          <cell r="O253" t="str">
            <v/>
          </cell>
          <cell r="P253" t="str">
            <v/>
          </cell>
          <cell r="Q253" t="str">
            <v/>
          </cell>
        </row>
        <row r="254">
          <cell r="H254" t="str">
            <v/>
          </cell>
          <cell r="J254" t="str">
            <v/>
          </cell>
          <cell r="K254" t="str">
            <v/>
          </cell>
          <cell r="L254" t="str">
            <v/>
          </cell>
          <cell r="M254" t="str">
            <v/>
          </cell>
          <cell r="O254" t="str">
            <v/>
          </cell>
          <cell r="P254" t="str">
            <v/>
          </cell>
          <cell r="Q254" t="str">
            <v/>
          </cell>
        </row>
        <row r="255">
          <cell r="L255" t="str">
            <v/>
          </cell>
          <cell r="O255">
            <v>0</v>
          </cell>
          <cell r="P255" t="str">
            <v/>
          </cell>
          <cell r="S255">
            <v>0</v>
          </cell>
        </row>
        <row r="256">
          <cell r="L256" t="str">
            <v/>
          </cell>
          <cell r="M256" t="str">
            <v/>
          </cell>
          <cell r="O256">
            <v>0</v>
          </cell>
          <cell r="P256" t="str">
            <v/>
          </cell>
          <cell r="Q256" t="str">
            <v/>
          </cell>
        </row>
        <row r="257">
          <cell r="H257" t="str">
            <v/>
          </cell>
          <cell r="J257" t="str">
            <v/>
          </cell>
          <cell r="K257" t="str">
            <v/>
          </cell>
          <cell r="L257" t="str">
            <v/>
          </cell>
          <cell r="M257" t="str">
            <v/>
          </cell>
          <cell r="O257" t="str">
            <v/>
          </cell>
          <cell r="P257" t="str">
            <v/>
          </cell>
          <cell r="Q257" t="str">
            <v/>
          </cell>
        </row>
        <row r="258">
          <cell r="H258" t="str">
            <v/>
          </cell>
          <cell r="J258" t="str">
            <v/>
          </cell>
          <cell r="K258" t="str">
            <v/>
          </cell>
          <cell r="L258" t="str">
            <v/>
          </cell>
          <cell r="M258" t="str">
            <v/>
          </cell>
          <cell r="O258" t="str">
            <v/>
          </cell>
          <cell r="P258" t="str">
            <v/>
          </cell>
          <cell r="Q258" t="str">
            <v/>
          </cell>
        </row>
        <row r="259">
          <cell r="H259" t="str">
            <v/>
          </cell>
          <cell r="J259" t="str">
            <v/>
          </cell>
          <cell r="K259" t="str">
            <v/>
          </cell>
          <cell r="L259" t="str">
            <v/>
          </cell>
          <cell r="M259" t="str">
            <v/>
          </cell>
          <cell r="O259" t="str">
            <v/>
          </cell>
          <cell r="P259" t="str">
            <v/>
          </cell>
          <cell r="Q259" t="str">
            <v/>
          </cell>
        </row>
        <row r="260">
          <cell r="H260" t="str">
            <v/>
          </cell>
          <cell r="J260" t="str">
            <v/>
          </cell>
          <cell r="K260" t="str">
            <v/>
          </cell>
          <cell r="L260" t="str">
            <v/>
          </cell>
          <cell r="M260" t="str">
            <v/>
          </cell>
          <cell r="O260" t="str">
            <v/>
          </cell>
          <cell r="P260" t="str">
            <v/>
          </cell>
          <cell r="Q260" t="str">
            <v/>
          </cell>
        </row>
        <row r="262">
          <cell r="H262" t="str">
            <v>SUMA Recollida de la fracció PAPER domicilis c. bilateral</v>
          </cell>
          <cell r="M262">
            <v>98166.75</v>
          </cell>
          <cell r="O262">
            <v>34061.800000000003</v>
          </cell>
          <cell r="Q262">
            <v>58171.328000000001</v>
          </cell>
          <cell r="S262">
            <v>190399.878</v>
          </cell>
        </row>
        <row r="267">
          <cell r="S267">
            <v>0</v>
          </cell>
        </row>
        <row r="268">
          <cell r="L268" t="str">
            <v/>
          </cell>
          <cell r="M268" t="str">
            <v/>
          </cell>
          <cell r="O268">
            <v>0</v>
          </cell>
          <cell r="P268" t="str">
            <v/>
          </cell>
          <cell r="Q268" t="str">
            <v/>
          </cell>
        </row>
        <row r="269">
          <cell r="H269" t="str">
            <v/>
          </cell>
          <cell r="J269" t="str">
            <v/>
          </cell>
          <cell r="L269" t="str">
            <v/>
          </cell>
          <cell r="M269" t="str">
            <v/>
          </cell>
          <cell r="O269" t="str">
            <v/>
          </cell>
          <cell r="P269" t="str">
            <v/>
          </cell>
          <cell r="Q269" t="str">
            <v/>
          </cell>
        </row>
        <row r="270">
          <cell r="H270" t="str">
            <v/>
          </cell>
          <cell r="J270" t="str">
            <v/>
          </cell>
          <cell r="K270" t="str">
            <v/>
          </cell>
          <cell r="L270" t="str">
            <v/>
          </cell>
          <cell r="M270" t="str">
            <v/>
          </cell>
          <cell r="O270" t="str">
            <v/>
          </cell>
          <cell r="P270" t="str">
            <v/>
          </cell>
          <cell r="Q270" t="str">
            <v/>
          </cell>
        </row>
        <row r="271">
          <cell r="H271" t="str">
            <v/>
          </cell>
          <cell r="J271" t="str">
            <v/>
          </cell>
          <cell r="K271" t="str">
            <v/>
          </cell>
          <cell r="L271" t="str">
            <v/>
          </cell>
          <cell r="M271" t="str">
            <v/>
          </cell>
          <cell r="O271" t="str">
            <v/>
          </cell>
          <cell r="P271" t="str">
            <v/>
          </cell>
          <cell r="Q271" t="str">
            <v/>
          </cell>
        </row>
        <row r="272">
          <cell r="H272" t="str">
            <v/>
          </cell>
          <cell r="J272" t="str">
            <v/>
          </cell>
          <cell r="K272" t="str">
            <v/>
          </cell>
          <cell r="L272" t="str">
            <v/>
          </cell>
          <cell r="M272" t="str">
            <v/>
          </cell>
          <cell r="O272" t="str">
            <v/>
          </cell>
          <cell r="P272" t="str">
            <v/>
          </cell>
          <cell r="Q272" t="str">
            <v/>
          </cell>
        </row>
        <row r="273">
          <cell r="L273" t="str">
            <v/>
          </cell>
          <cell r="O273">
            <v>0</v>
          </cell>
          <cell r="P273" t="str">
            <v/>
          </cell>
          <cell r="S273">
            <v>0</v>
          </cell>
        </row>
        <row r="274">
          <cell r="L274" t="str">
            <v/>
          </cell>
          <cell r="M274" t="str">
            <v/>
          </cell>
          <cell r="O274">
            <v>0</v>
          </cell>
          <cell r="P274" t="str">
            <v/>
          </cell>
          <cell r="Q274" t="str">
            <v/>
          </cell>
        </row>
        <row r="275">
          <cell r="H275" t="str">
            <v/>
          </cell>
          <cell r="J275" t="str">
            <v/>
          </cell>
          <cell r="K275" t="str">
            <v/>
          </cell>
          <cell r="L275" t="str">
            <v/>
          </cell>
          <cell r="M275" t="str">
            <v/>
          </cell>
          <cell r="O275" t="str">
            <v/>
          </cell>
          <cell r="P275" t="str">
            <v/>
          </cell>
          <cell r="Q275" t="str">
            <v/>
          </cell>
        </row>
        <row r="276">
          <cell r="H276" t="str">
            <v/>
          </cell>
          <cell r="J276" t="str">
            <v/>
          </cell>
          <cell r="K276" t="str">
            <v/>
          </cell>
          <cell r="L276" t="str">
            <v/>
          </cell>
          <cell r="M276" t="str">
            <v/>
          </cell>
          <cell r="O276" t="str">
            <v/>
          </cell>
          <cell r="P276" t="str">
            <v/>
          </cell>
          <cell r="Q276" t="str">
            <v/>
          </cell>
        </row>
        <row r="277">
          <cell r="H277" t="str">
            <v/>
          </cell>
          <cell r="J277" t="str">
            <v/>
          </cell>
          <cell r="K277" t="str">
            <v/>
          </cell>
          <cell r="L277" t="str">
            <v/>
          </cell>
          <cell r="M277" t="str">
            <v/>
          </cell>
          <cell r="O277" t="str">
            <v/>
          </cell>
          <cell r="P277" t="str">
            <v/>
          </cell>
          <cell r="Q277" t="str">
            <v/>
          </cell>
        </row>
        <row r="278">
          <cell r="H278" t="str">
            <v/>
          </cell>
          <cell r="J278" t="str">
            <v/>
          </cell>
          <cell r="K278" t="str">
            <v/>
          </cell>
          <cell r="L278" t="str">
            <v/>
          </cell>
          <cell r="M278" t="str">
            <v/>
          </cell>
          <cell r="O278" t="str">
            <v/>
          </cell>
          <cell r="P278" t="str">
            <v/>
          </cell>
          <cell r="Q278" t="str">
            <v/>
          </cell>
        </row>
        <row r="279">
          <cell r="L279" t="str">
            <v/>
          </cell>
          <cell r="O279">
            <v>0</v>
          </cell>
          <cell r="P279" t="str">
            <v/>
          </cell>
        </row>
        <row r="280">
          <cell r="L280" t="str">
            <v/>
          </cell>
          <cell r="M280" t="str">
            <v/>
          </cell>
          <cell r="O280">
            <v>0</v>
          </cell>
          <cell r="P280" t="str">
            <v/>
          </cell>
          <cell r="S280">
            <v>16829.592000000001</v>
          </cell>
        </row>
        <row r="281">
          <cell r="H281">
            <v>2</v>
          </cell>
          <cell r="I281">
            <v>1</v>
          </cell>
          <cell r="J281">
            <v>0.5</v>
          </cell>
          <cell r="K281">
            <v>104</v>
          </cell>
          <cell r="L281">
            <v>179.3</v>
          </cell>
          <cell r="M281">
            <v>9323.6</v>
          </cell>
          <cell r="O281">
            <v>0</v>
          </cell>
          <cell r="P281" t="str">
            <v/>
          </cell>
          <cell r="Q281" t="str">
            <v/>
          </cell>
        </row>
        <row r="282">
          <cell r="J282" t="str">
            <v/>
          </cell>
          <cell r="L282" t="str">
            <v/>
          </cell>
          <cell r="M282" t="str">
            <v/>
          </cell>
          <cell r="O282" t="str">
            <v/>
          </cell>
          <cell r="P282" t="str">
            <v/>
          </cell>
          <cell r="Q282" t="str">
            <v/>
          </cell>
        </row>
        <row r="283">
          <cell r="H283">
            <v>2</v>
          </cell>
          <cell r="I283">
            <v>1</v>
          </cell>
          <cell r="J283">
            <v>0.5</v>
          </cell>
          <cell r="K283">
            <v>104</v>
          </cell>
          <cell r="L283" t="str">
            <v/>
          </cell>
          <cell r="M283" t="str">
            <v/>
          </cell>
          <cell r="N283">
            <v>56.881999999999991</v>
          </cell>
          <cell r="O283">
            <v>2957.864</v>
          </cell>
          <cell r="P283">
            <v>86.197200000000009</v>
          </cell>
          <cell r="Q283">
            <v>4482.2960000000003</v>
          </cell>
        </row>
        <row r="284">
          <cell r="H284">
            <v>2</v>
          </cell>
          <cell r="I284">
            <v>1</v>
          </cell>
          <cell r="J284">
            <v>0.5</v>
          </cell>
          <cell r="K284">
            <v>104</v>
          </cell>
          <cell r="L284" t="str">
            <v/>
          </cell>
          <cell r="M284" t="str">
            <v/>
          </cell>
          <cell r="O284">
            <v>0</v>
          </cell>
          <cell r="P284">
            <v>1.2651032258064516</v>
          </cell>
          <cell r="Q284">
            <v>65.831999999999994</v>
          </cell>
        </row>
        <row r="285">
          <cell r="H285" t="str">
            <v/>
          </cell>
          <cell r="J285" t="str">
            <v/>
          </cell>
          <cell r="K285" t="str">
            <v/>
          </cell>
          <cell r="L285" t="str">
            <v/>
          </cell>
          <cell r="M285" t="str">
            <v/>
          </cell>
          <cell r="O285" t="str">
            <v/>
          </cell>
          <cell r="P285" t="str">
            <v/>
          </cell>
          <cell r="Q285" t="str">
            <v/>
          </cell>
        </row>
        <row r="286">
          <cell r="L286" t="str">
            <v/>
          </cell>
          <cell r="O286">
            <v>0</v>
          </cell>
          <cell r="P286" t="str">
            <v/>
          </cell>
        </row>
        <row r="287">
          <cell r="L287" t="str">
            <v/>
          </cell>
          <cell r="M287" t="str">
            <v/>
          </cell>
          <cell r="O287">
            <v>0</v>
          </cell>
          <cell r="P287" t="str">
            <v/>
          </cell>
          <cell r="S287">
            <v>16829.592000000001</v>
          </cell>
        </row>
        <row r="288">
          <cell r="H288">
            <v>2</v>
          </cell>
          <cell r="I288">
            <v>1</v>
          </cell>
          <cell r="J288">
            <v>0.5</v>
          </cell>
          <cell r="K288">
            <v>104</v>
          </cell>
          <cell r="L288">
            <v>179.3</v>
          </cell>
          <cell r="M288">
            <v>9323.6</v>
          </cell>
          <cell r="O288">
            <v>0</v>
          </cell>
          <cell r="P288" t="str">
            <v/>
          </cell>
          <cell r="Q288" t="str">
            <v/>
          </cell>
        </row>
        <row r="289">
          <cell r="J289" t="str">
            <v/>
          </cell>
          <cell r="L289" t="str">
            <v/>
          </cell>
          <cell r="M289" t="str">
            <v/>
          </cell>
          <cell r="O289" t="str">
            <v/>
          </cell>
          <cell r="P289" t="str">
            <v/>
          </cell>
          <cell r="Q289" t="str">
            <v/>
          </cell>
        </row>
        <row r="290">
          <cell r="H290">
            <v>2</v>
          </cell>
          <cell r="I290">
            <v>1</v>
          </cell>
          <cell r="J290">
            <v>0.5</v>
          </cell>
          <cell r="K290">
            <v>104</v>
          </cell>
          <cell r="L290" t="str">
            <v/>
          </cell>
          <cell r="M290" t="str">
            <v/>
          </cell>
          <cell r="N290">
            <v>56.881999999999991</v>
          </cell>
          <cell r="O290">
            <v>2957.864</v>
          </cell>
          <cell r="P290">
            <v>86.197200000000009</v>
          </cell>
          <cell r="Q290">
            <v>4482.2960000000003</v>
          </cell>
        </row>
        <row r="291">
          <cell r="H291">
            <v>2</v>
          </cell>
          <cell r="I291">
            <v>1</v>
          </cell>
          <cell r="J291">
            <v>0.5</v>
          </cell>
          <cell r="K291">
            <v>104</v>
          </cell>
          <cell r="L291" t="str">
            <v/>
          </cell>
          <cell r="M291" t="str">
            <v/>
          </cell>
          <cell r="O291">
            <v>0</v>
          </cell>
          <cell r="P291">
            <v>1.2651032258064516</v>
          </cell>
          <cell r="Q291">
            <v>65.831999999999994</v>
          </cell>
        </row>
        <row r="293">
          <cell r="L293" t="str">
            <v/>
          </cell>
          <cell r="O293">
            <v>0</v>
          </cell>
          <cell r="P293" t="str">
            <v/>
          </cell>
          <cell r="S293">
            <v>5178.3040000000001</v>
          </cell>
        </row>
        <row r="294">
          <cell r="I294">
            <v>1</v>
          </cell>
          <cell r="J294">
            <v>1</v>
          </cell>
          <cell r="K294">
            <v>16</v>
          </cell>
          <cell r="L294">
            <v>179.3</v>
          </cell>
          <cell r="M294">
            <v>2868.8</v>
          </cell>
          <cell r="O294">
            <v>0</v>
          </cell>
          <cell r="P294" t="str">
            <v/>
          </cell>
          <cell r="Q294" t="str">
            <v/>
          </cell>
        </row>
        <row r="295">
          <cell r="H295" t="str">
            <v/>
          </cell>
          <cell r="J295" t="str">
            <v/>
          </cell>
          <cell r="K295" t="str">
            <v/>
          </cell>
          <cell r="L295" t="str">
            <v/>
          </cell>
          <cell r="M295" t="str">
            <v/>
          </cell>
          <cell r="O295" t="str">
            <v/>
          </cell>
          <cell r="P295" t="str">
            <v/>
          </cell>
          <cell r="Q295" t="str">
            <v/>
          </cell>
        </row>
        <row r="296">
          <cell r="H296" t="str">
            <v/>
          </cell>
          <cell r="I296">
            <v>1</v>
          </cell>
          <cell r="J296">
            <v>1</v>
          </cell>
          <cell r="K296">
            <v>16</v>
          </cell>
          <cell r="L296" t="str">
            <v/>
          </cell>
          <cell r="M296" t="str">
            <v/>
          </cell>
          <cell r="N296">
            <v>56.881999999999991</v>
          </cell>
          <cell r="O296">
            <v>910.11199999999997</v>
          </cell>
          <cell r="P296">
            <v>86.197200000000009</v>
          </cell>
          <cell r="Q296">
            <v>1379.152</v>
          </cell>
        </row>
        <row r="297">
          <cell r="H297" t="str">
            <v/>
          </cell>
          <cell r="I297">
            <v>1</v>
          </cell>
          <cell r="J297">
            <v>1</v>
          </cell>
          <cell r="K297">
            <v>16</v>
          </cell>
          <cell r="L297" t="str">
            <v/>
          </cell>
          <cell r="M297" t="str">
            <v/>
          </cell>
          <cell r="O297">
            <v>0</v>
          </cell>
          <cell r="P297">
            <v>1.2651032258064516</v>
          </cell>
          <cell r="Q297">
            <v>20.239999999999998</v>
          </cell>
        </row>
        <row r="298">
          <cell r="H298" t="str">
            <v/>
          </cell>
          <cell r="J298" t="str">
            <v/>
          </cell>
          <cell r="K298" t="str">
            <v/>
          </cell>
          <cell r="L298" t="str">
            <v/>
          </cell>
          <cell r="M298" t="str">
            <v/>
          </cell>
          <cell r="O298" t="str">
            <v/>
          </cell>
          <cell r="P298" t="str">
            <v/>
          </cell>
          <cell r="Q298" t="str">
            <v/>
          </cell>
        </row>
        <row r="299">
          <cell r="L299" t="str">
            <v/>
          </cell>
          <cell r="O299">
            <v>0</v>
          </cell>
          <cell r="P299" t="str">
            <v/>
          </cell>
        </row>
        <row r="300">
          <cell r="L300" t="str">
            <v/>
          </cell>
          <cell r="O300">
            <v>0</v>
          </cell>
          <cell r="P300" t="str">
            <v/>
          </cell>
          <cell r="S300">
            <v>0</v>
          </cell>
        </row>
        <row r="301">
          <cell r="L301" t="str">
            <v/>
          </cell>
          <cell r="M301" t="str">
            <v/>
          </cell>
          <cell r="O301">
            <v>0</v>
          </cell>
          <cell r="P301" t="str">
            <v/>
          </cell>
          <cell r="Q301" t="str">
            <v/>
          </cell>
        </row>
        <row r="302">
          <cell r="H302" t="str">
            <v/>
          </cell>
          <cell r="J302" t="str">
            <v/>
          </cell>
          <cell r="K302" t="str">
            <v/>
          </cell>
          <cell r="L302" t="str">
            <v/>
          </cell>
          <cell r="M302" t="str">
            <v/>
          </cell>
          <cell r="O302" t="str">
            <v/>
          </cell>
          <cell r="P302" t="str">
            <v/>
          </cell>
          <cell r="Q302" t="str">
            <v/>
          </cell>
        </row>
        <row r="303">
          <cell r="H303" t="str">
            <v/>
          </cell>
          <cell r="J303" t="str">
            <v/>
          </cell>
          <cell r="K303" t="str">
            <v/>
          </cell>
          <cell r="L303" t="str">
            <v/>
          </cell>
          <cell r="M303" t="str">
            <v/>
          </cell>
          <cell r="O303" t="str">
            <v/>
          </cell>
          <cell r="P303" t="str">
            <v/>
          </cell>
          <cell r="Q303" t="str">
            <v/>
          </cell>
        </row>
        <row r="304">
          <cell r="H304" t="str">
            <v/>
          </cell>
          <cell r="J304" t="str">
            <v/>
          </cell>
          <cell r="K304" t="str">
            <v/>
          </cell>
          <cell r="L304" t="str">
            <v/>
          </cell>
          <cell r="M304" t="str">
            <v/>
          </cell>
          <cell r="O304" t="str">
            <v/>
          </cell>
          <cell r="P304" t="str">
            <v/>
          </cell>
          <cell r="Q304" t="str">
            <v/>
          </cell>
        </row>
        <row r="305">
          <cell r="H305" t="str">
            <v/>
          </cell>
          <cell r="J305" t="str">
            <v/>
          </cell>
          <cell r="K305" t="str">
            <v/>
          </cell>
          <cell r="L305" t="str">
            <v/>
          </cell>
          <cell r="M305" t="str">
            <v/>
          </cell>
          <cell r="O305" t="str">
            <v/>
          </cell>
          <cell r="P305" t="str">
            <v/>
          </cell>
          <cell r="Q305" t="str">
            <v/>
          </cell>
        </row>
        <row r="306">
          <cell r="L306" t="str">
            <v/>
          </cell>
          <cell r="O306">
            <v>0</v>
          </cell>
          <cell r="P306" t="str">
            <v/>
          </cell>
          <cell r="S306">
            <v>0</v>
          </cell>
        </row>
        <row r="307">
          <cell r="L307" t="str">
            <v/>
          </cell>
          <cell r="M307" t="str">
            <v/>
          </cell>
          <cell r="O307">
            <v>0</v>
          </cell>
          <cell r="P307" t="str">
            <v/>
          </cell>
          <cell r="Q307" t="str">
            <v/>
          </cell>
        </row>
        <row r="308">
          <cell r="H308" t="str">
            <v/>
          </cell>
          <cell r="J308" t="str">
            <v/>
          </cell>
          <cell r="K308" t="str">
            <v/>
          </cell>
          <cell r="L308" t="str">
            <v/>
          </cell>
          <cell r="M308" t="str">
            <v/>
          </cell>
          <cell r="O308" t="str">
            <v/>
          </cell>
          <cell r="P308" t="str">
            <v/>
          </cell>
          <cell r="Q308" t="str">
            <v/>
          </cell>
        </row>
        <row r="309">
          <cell r="H309" t="str">
            <v/>
          </cell>
          <cell r="J309" t="str">
            <v/>
          </cell>
          <cell r="K309" t="str">
            <v/>
          </cell>
          <cell r="L309" t="str">
            <v/>
          </cell>
          <cell r="M309" t="str">
            <v/>
          </cell>
          <cell r="O309" t="str">
            <v/>
          </cell>
          <cell r="P309" t="str">
            <v/>
          </cell>
          <cell r="Q309" t="str">
            <v/>
          </cell>
        </row>
        <row r="310">
          <cell r="H310" t="str">
            <v/>
          </cell>
          <cell r="J310" t="str">
            <v/>
          </cell>
          <cell r="K310" t="str">
            <v/>
          </cell>
          <cell r="L310" t="str">
            <v/>
          </cell>
          <cell r="M310" t="str">
            <v/>
          </cell>
          <cell r="O310" t="str">
            <v/>
          </cell>
          <cell r="P310" t="str">
            <v/>
          </cell>
          <cell r="Q310" t="str">
            <v/>
          </cell>
        </row>
        <row r="311">
          <cell r="H311" t="str">
            <v/>
          </cell>
          <cell r="J311" t="str">
            <v/>
          </cell>
          <cell r="K311" t="str">
            <v/>
          </cell>
          <cell r="L311" t="str">
            <v/>
          </cell>
          <cell r="M311" t="str">
            <v/>
          </cell>
          <cell r="O311" t="str">
            <v/>
          </cell>
          <cell r="P311" t="str">
            <v/>
          </cell>
          <cell r="Q311" t="str">
            <v/>
          </cell>
        </row>
        <row r="313">
          <cell r="H313" t="str">
            <v>SUMA Recollida de la fracció VIDRE domicilis c. bilateral</v>
          </cell>
          <cell r="M313">
            <v>21516</v>
          </cell>
          <cell r="O313">
            <v>6825.84</v>
          </cell>
          <cell r="Q313">
            <v>10495.648000000001</v>
          </cell>
          <cell r="S313">
            <v>38837.487999999998</v>
          </cell>
        </row>
        <row r="314">
          <cell r="O314">
            <v>0</v>
          </cell>
          <cell r="P314" t="str">
            <v/>
          </cell>
          <cell r="Q314" t="str">
            <v/>
          </cell>
        </row>
        <row r="318">
          <cell r="L318" t="str">
            <v/>
          </cell>
          <cell r="O318">
            <v>0</v>
          </cell>
          <cell r="P318" t="str">
            <v/>
          </cell>
          <cell r="S318">
            <v>41387.35</v>
          </cell>
        </row>
        <row r="319">
          <cell r="H319">
            <v>7</v>
          </cell>
          <cell r="I319">
            <v>1</v>
          </cell>
          <cell r="J319">
            <v>0.5</v>
          </cell>
          <cell r="K319">
            <v>365</v>
          </cell>
          <cell r="L319">
            <v>173.96</v>
          </cell>
          <cell r="M319">
            <v>31747.7</v>
          </cell>
          <cell r="O319">
            <v>0</v>
          </cell>
          <cell r="P319" t="str">
            <v/>
          </cell>
          <cell r="Q319" t="str">
            <v/>
          </cell>
        </row>
        <row r="320">
          <cell r="H320">
            <v>7</v>
          </cell>
          <cell r="I320">
            <v>1</v>
          </cell>
          <cell r="J320">
            <v>0.5</v>
          </cell>
          <cell r="K320">
            <v>365</v>
          </cell>
          <cell r="L320" t="str">
            <v/>
          </cell>
          <cell r="M320" t="str">
            <v/>
          </cell>
          <cell r="N320">
            <v>21.8841</v>
          </cell>
          <cell r="O320">
            <v>3993.83</v>
          </cell>
          <cell r="P320">
            <v>29.669800000000002</v>
          </cell>
          <cell r="Q320">
            <v>5414.7749999999996</v>
          </cell>
        </row>
        <row r="321">
          <cell r="H321">
            <v>7</v>
          </cell>
          <cell r="I321">
            <v>1</v>
          </cell>
          <cell r="J321">
            <v>0.5</v>
          </cell>
          <cell r="K321">
            <v>365</v>
          </cell>
          <cell r="L321" t="str">
            <v/>
          </cell>
          <cell r="M321" t="str">
            <v/>
          </cell>
          <cell r="O321">
            <v>0</v>
          </cell>
          <cell r="P321">
            <v>1.2651032258064516</v>
          </cell>
          <cell r="Q321">
            <v>231.04499999999999</v>
          </cell>
        </row>
        <row r="322">
          <cell r="H322" t="str">
            <v/>
          </cell>
          <cell r="J322" t="str">
            <v/>
          </cell>
          <cell r="K322" t="str">
            <v/>
          </cell>
          <cell r="L322" t="str">
            <v/>
          </cell>
          <cell r="M322" t="str">
            <v/>
          </cell>
          <cell r="O322" t="str">
            <v/>
          </cell>
          <cell r="P322" t="str">
            <v/>
          </cell>
          <cell r="Q322" t="str">
            <v/>
          </cell>
        </row>
        <row r="323">
          <cell r="H323" t="str">
            <v/>
          </cell>
          <cell r="J323" t="str">
            <v/>
          </cell>
          <cell r="K323" t="str">
            <v/>
          </cell>
          <cell r="L323" t="str">
            <v/>
          </cell>
          <cell r="M323" t="str">
            <v/>
          </cell>
          <cell r="O323" t="str">
            <v/>
          </cell>
          <cell r="P323" t="str">
            <v/>
          </cell>
          <cell r="Q323" t="str">
            <v/>
          </cell>
        </row>
        <row r="324">
          <cell r="L324" t="str">
            <v/>
          </cell>
          <cell r="O324">
            <v>0</v>
          </cell>
          <cell r="P324" t="str">
            <v/>
          </cell>
          <cell r="S324">
            <v>0</v>
          </cell>
        </row>
        <row r="325">
          <cell r="L325" t="str">
            <v/>
          </cell>
          <cell r="M325" t="str">
            <v/>
          </cell>
          <cell r="O325">
            <v>0</v>
          </cell>
          <cell r="P325" t="str">
            <v/>
          </cell>
          <cell r="Q325" t="str">
            <v/>
          </cell>
        </row>
        <row r="326">
          <cell r="H326" t="str">
            <v/>
          </cell>
          <cell r="J326" t="str">
            <v/>
          </cell>
          <cell r="K326" t="str">
            <v/>
          </cell>
          <cell r="L326" t="str">
            <v/>
          </cell>
          <cell r="M326" t="str">
            <v/>
          </cell>
          <cell r="O326" t="str">
            <v/>
          </cell>
          <cell r="P326" t="str">
            <v/>
          </cell>
          <cell r="Q326" t="str">
            <v/>
          </cell>
        </row>
        <row r="327">
          <cell r="H327" t="str">
            <v/>
          </cell>
          <cell r="J327" t="str">
            <v/>
          </cell>
          <cell r="K327" t="str">
            <v/>
          </cell>
          <cell r="L327" t="str">
            <v/>
          </cell>
          <cell r="M327" t="str">
            <v/>
          </cell>
          <cell r="O327" t="str">
            <v/>
          </cell>
          <cell r="P327" t="str">
            <v/>
          </cell>
          <cell r="Q327" t="str">
            <v/>
          </cell>
        </row>
        <row r="328">
          <cell r="H328" t="str">
            <v/>
          </cell>
          <cell r="J328" t="str">
            <v/>
          </cell>
          <cell r="K328" t="str">
            <v/>
          </cell>
          <cell r="L328" t="str">
            <v/>
          </cell>
          <cell r="M328" t="str">
            <v/>
          </cell>
          <cell r="O328" t="str">
            <v/>
          </cell>
          <cell r="P328" t="str">
            <v/>
          </cell>
          <cell r="Q328" t="str">
            <v/>
          </cell>
        </row>
        <row r="329">
          <cell r="H329" t="str">
            <v/>
          </cell>
          <cell r="J329" t="str">
            <v/>
          </cell>
          <cell r="K329" t="str">
            <v/>
          </cell>
          <cell r="L329" t="str">
            <v/>
          </cell>
          <cell r="M329" t="str">
            <v/>
          </cell>
          <cell r="O329" t="str">
            <v/>
          </cell>
          <cell r="P329" t="str">
            <v/>
          </cell>
          <cell r="Q329" t="str">
            <v/>
          </cell>
        </row>
        <row r="330">
          <cell r="L330" t="str">
            <v/>
          </cell>
          <cell r="O330">
            <v>0</v>
          </cell>
          <cell r="P330" t="str">
            <v/>
          </cell>
        </row>
        <row r="331">
          <cell r="L331" t="str">
            <v/>
          </cell>
          <cell r="O331">
            <v>0</v>
          </cell>
          <cell r="P331" t="str">
            <v/>
          </cell>
          <cell r="S331">
            <v>0</v>
          </cell>
        </row>
        <row r="332">
          <cell r="L332" t="str">
            <v/>
          </cell>
          <cell r="M332" t="str">
            <v/>
          </cell>
          <cell r="O332">
            <v>0</v>
          </cell>
          <cell r="P332" t="str">
            <v/>
          </cell>
          <cell r="Q332" t="str">
            <v/>
          </cell>
        </row>
        <row r="333">
          <cell r="H333" t="str">
            <v/>
          </cell>
          <cell r="J333" t="str">
            <v/>
          </cell>
          <cell r="L333" t="str">
            <v/>
          </cell>
          <cell r="M333" t="str">
            <v/>
          </cell>
          <cell r="O333" t="str">
            <v/>
          </cell>
          <cell r="P333" t="str">
            <v/>
          </cell>
          <cell r="Q333" t="str">
            <v/>
          </cell>
        </row>
        <row r="334">
          <cell r="H334" t="str">
            <v/>
          </cell>
          <cell r="J334" t="str">
            <v/>
          </cell>
          <cell r="K334" t="str">
            <v/>
          </cell>
          <cell r="L334" t="str">
            <v/>
          </cell>
          <cell r="M334" t="str">
            <v/>
          </cell>
          <cell r="O334" t="str">
            <v/>
          </cell>
          <cell r="P334" t="str">
            <v/>
          </cell>
          <cell r="Q334" t="str">
            <v/>
          </cell>
        </row>
        <row r="335">
          <cell r="H335" t="str">
            <v/>
          </cell>
          <cell r="J335" t="str">
            <v/>
          </cell>
          <cell r="K335" t="str">
            <v/>
          </cell>
          <cell r="L335" t="str">
            <v/>
          </cell>
          <cell r="M335" t="str">
            <v/>
          </cell>
          <cell r="O335" t="str">
            <v/>
          </cell>
          <cell r="P335" t="str">
            <v/>
          </cell>
          <cell r="Q335" t="str">
            <v/>
          </cell>
        </row>
        <row r="336">
          <cell r="H336" t="str">
            <v/>
          </cell>
          <cell r="J336" t="str">
            <v/>
          </cell>
          <cell r="K336" t="str">
            <v/>
          </cell>
          <cell r="L336" t="str">
            <v/>
          </cell>
          <cell r="M336" t="str">
            <v/>
          </cell>
          <cell r="O336" t="str">
            <v/>
          </cell>
          <cell r="P336" t="str">
            <v/>
          </cell>
          <cell r="Q336" t="str">
            <v/>
          </cell>
        </row>
        <row r="337">
          <cell r="L337" t="str">
            <v/>
          </cell>
          <cell r="O337">
            <v>0</v>
          </cell>
          <cell r="P337" t="str">
            <v/>
          </cell>
          <cell r="S337">
            <v>0</v>
          </cell>
        </row>
        <row r="338">
          <cell r="L338" t="str">
            <v/>
          </cell>
          <cell r="M338" t="str">
            <v/>
          </cell>
          <cell r="O338">
            <v>0</v>
          </cell>
          <cell r="P338" t="str">
            <v/>
          </cell>
          <cell r="Q338" t="str">
            <v/>
          </cell>
        </row>
        <row r="339">
          <cell r="H339" t="str">
            <v/>
          </cell>
          <cell r="J339" t="str">
            <v/>
          </cell>
          <cell r="K339" t="str">
            <v/>
          </cell>
          <cell r="L339" t="str">
            <v/>
          </cell>
          <cell r="M339" t="str">
            <v/>
          </cell>
          <cell r="O339" t="str">
            <v/>
          </cell>
          <cell r="P339" t="str">
            <v/>
          </cell>
          <cell r="Q339" t="str">
            <v/>
          </cell>
        </row>
        <row r="340">
          <cell r="H340" t="str">
            <v/>
          </cell>
          <cell r="J340" t="str">
            <v/>
          </cell>
          <cell r="K340" t="str">
            <v/>
          </cell>
          <cell r="L340" t="str">
            <v/>
          </cell>
          <cell r="M340" t="str">
            <v/>
          </cell>
          <cell r="O340" t="str">
            <v/>
          </cell>
          <cell r="P340" t="str">
            <v/>
          </cell>
          <cell r="Q340" t="str">
            <v/>
          </cell>
        </row>
        <row r="341">
          <cell r="H341" t="str">
            <v/>
          </cell>
          <cell r="J341" t="str">
            <v/>
          </cell>
          <cell r="K341" t="str">
            <v/>
          </cell>
          <cell r="L341" t="str">
            <v/>
          </cell>
          <cell r="M341" t="str">
            <v/>
          </cell>
          <cell r="O341" t="str">
            <v/>
          </cell>
          <cell r="P341" t="str">
            <v/>
          </cell>
          <cell r="Q341" t="str">
            <v/>
          </cell>
        </row>
        <row r="342">
          <cell r="H342" t="str">
            <v/>
          </cell>
          <cell r="J342" t="str">
            <v/>
          </cell>
          <cell r="K342" t="str">
            <v/>
          </cell>
          <cell r="L342" t="str">
            <v/>
          </cell>
          <cell r="M342" t="str">
            <v/>
          </cell>
          <cell r="O342" t="str">
            <v/>
          </cell>
          <cell r="P342" t="str">
            <v/>
          </cell>
          <cell r="Q342" t="str">
            <v/>
          </cell>
        </row>
        <row r="343">
          <cell r="L343" t="str">
            <v/>
          </cell>
          <cell r="O343">
            <v>0</v>
          </cell>
          <cell r="P343" t="str">
            <v/>
          </cell>
        </row>
        <row r="344">
          <cell r="L344" t="str">
            <v/>
          </cell>
          <cell r="O344">
            <v>0</v>
          </cell>
          <cell r="P344" t="str">
            <v/>
          </cell>
          <cell r="S344">
            <v>92384.785000000018</v>
          </cell>
        </row>
        <row r="345">
          <cell r="H345">
            <v>7</v>
          </cell>
          <cell r="I345">
            <v>1</v>
          </cell>
          <cell r="J345">
            <v>1</v>
          </cell>
          <cell r="K345">
            <v>365</v>
          </cell>
          <cell r="L345">
            <v>200.29</v>
          </cell>
          <cell r="M345">
            <v>73105.850000000006</v>
          </cell>
          <cell r="O345">
            <v>0</v>
          </cell>
          <cell r="P345" t="str">
            <v/>
          </cell>
          <cell r="Q345" t="str">
            <v/>
          </cell>
        </row>
        <row r="346">
          <cell r="H346">
            <v>7</v>
          </cell>
          <cell r="I346">
            <v>1</v>
          </cell>
          <cell r="J346">
            <v>1</v>
          </cell>
          <cell r="K346">
            <v>365</v>
          </cell>
          <cell r="L346" t="str">
            <v/>
          </cell>
          <cell r="M346" t="str">
            <v/>
          </cell>
          <cell r="N346">
            <v>21.8841</v>
          </cell>
          <cell r="O346">
            <v>7987.66</v>
          </cell>
          <cell r="P346">
            <v>29.669800000000002</v>
          </cell>
          <cell r="Q346">
            <v>10829.55</v>
          </cell>
        </row>
        <row r="347">
          <cell r="H347">
            <v>7</v>
          </cell>
          <cell r="I347">
            <v>1</v>
          </cell>
          <cell r="J347">
            <v>1</v>
          </cell>
          <cell r="K347">
            <v>365</v>
          </cell>
          <cell r="L347" t="str">
            <v/>
          </cell>
          <cell r="M347" t="str">
            <v/>
          </cell>
          <cell r="O347">
            <v>0</v>
          </cell>
          <cell r="P347">
            <v>1.2651032258064516</v>
          </cell>
          <cell r="Q347">
            <v>461.72500000000002</v>
          </cell>
        </row>
        <row r="348">
          <cell r="H348" t="str">
            <v/>
          </cell>
          <cell r="J348" t="str">
            <v/>
          </cell>
          <cell r="K348" t="str">
            <v/>
          </cell>
          <cell r="L348" t="str">
            <v/>
          </cell>
          <cell r="M348" t="str">
            <v/>
          </cell>
          <cell r="O348" t="str">
            <v/>
          </cell>
          <cell r="P348" t="str">
            <v/>
          </cell>
          <cell r="Q348" t="str">
            <v/>
          </cell>
        </row>
        <row r="349">
          <cell r="H349" t="str">
            <v/>
          </cell>
          <cell r="J349" t="str">
            <v/>
          </cell>
          <cell r="K349" t="str">
            <v/>
          </cell>
          <cell r="L349" t="str">
            <v/>
          </cell>
          <cell r="M349" t="str">
            <v/>
          </cell>
          <cell r="O349" t="str">
            <v/>
          </cell>
          <cell r="P349" t="str">
            <v/>
          </cell>
          <cell r="Q349" t="str">
            <v/>
          </cell>
        </row>
        <row r="350">
          <cell r="L350" t="str">
            <v/>
          </cell>
          <cell r="O350">
            <v>0</v>
          </cell>
          <cell r="P350" t="str">
            <v/>
          </cell>
          <cell r="S350">
            <v>0</v>
          </cell>
        </row>
        <row r="351">
          <cell r="L351" t="str">
            <v/>
          </cell>
          <cell r="M351" t="str">
            <v/>
          </cell>
          <cell r="O351">
            <v>0</v>
          </cell>
          <cell r="P351" t="str">
            <v/>
          </cell>
          <cell r="Q351" t="str">
            <v/>
          </cell>
        </row>
        <row r="352">
          <cell r="H352" t="str">
            <v/>
          </cell>
          <cell r="J352" t="str">
            <v/>
          </cell>
          <cell r="K352" t="str">
            <v/>
          </cell>
          <cell r="L352" t="str">
            <v/>
          </cell>
          <cell r="M352" t="str">
            <v/>
          </cell>
          <cell r="O352" t="str">
            <v/>
          </cell>
          <cell r="P352" t="str">
            <v/>
          </cell>
          <cell r="Q352" t="str">
            <v/>
          </cell>
        </row>
        <row r="353">
          <cell r="H353" t="str">
            <v/>
          </cell>
          <cell r="J353" t="str">
            <v/>
          </cell>
          <cell r="K353" t="str">
            <v/>
          </cell>
          <cell r="L353" t="str">
            <v/>
          </cell>
          <cell r="M353" t="str">
            <v/>
          </cell>
          <cell r="O353" t="str">
            <v/>
          </cell>
          <cell r="P353" t="str">
            <v/>
          </cell>
          <cell r="Q353" t="str">
            <v/>
          </cell>
        </row>
        <row r="354">
          <cell r="H354" t="str">
            <v/>
          </cell>
          <cell r="J354" t="str">
            <v/>
          </cell>
          <cell r="K354" t="str">
            <v/>
          </cell>
          <cell r="L354" t="str">
            <v/>
          </cell>
          <cell r="M354" t="str">
            <v/>
          </cell>
          <cell r="O354" t="str">
            <v/>
          </cell>
          <cell r="P354" t="str">
            <v/>
          </cell>
          <cell r="Q354" t="str">
            <v/>
          </cell>
        </row>
        <row r="355">
          <cell r="H355" t="str">
            <v/>
          </cell>
          <cell r="J355" t="str">
            <v/>
          </cell>
          <cell r="K355" t="str">
            <v/>
          </cell>
          <cell r="L355" t="str">
            <v/>
          </cell>
          <cell r="M355" t="str">
            <v/>
          </cell>
          <cell r="O355" t="str">
            <v/>
          </cell>
          <cell r="P355" t="str">
            <v/>
          </cell>
          <cell r="Q355" t="str">
            <v/>
          </cell>
        </row>
        <row r="357">
          <cell r="H357" t="str">
            <v>SUMA Recollida dels contenidors soterrats grua (totes les fraccions)</v>
          </cell>
          <cell r="M357">
            <v>104853.55</v>
          </cell>
          <cell r="O357">
            <v>11981.49</v>
          </cell>
          <cell r="Q357">
            <v>16937.094999999998</v>
          </cell>
          <cell r="S357">
            <v>133772.13500000001</v>
          </cell>
        </row>
        <row r="358">
          <cell r="O358">
            <v>0</v>
          </cell>
          <cell r="P358" t="str">
            <v/>
          </cell>
          <cell r="Q358" t="str">
            <v/>
          </cell>
        </row>
        <row r="362">
          <cell r="S362">
            <v>0</v>
          </cell>
        </row>
        <row r="363">
          <cell r="L363" t="str">
            <v/>
          </cell>
          <cell r="M363" t="str">
            <v/>
          </cell>
          <cell r="O363">
            <v>0</v>
          </cell>
          <cell r="P363" t="str">
            <v/>
          </cell>
          <cell r="Q363" t="str">
            <v/>
          </cell>
        </row>
        <row r="364">
          <cell r="H364" t="str">
            <v/>
          </cell>
          <cell r="J364" t="str">
            <v/>
          </cell>
          <cell r="K364" t="str">
            <v/>
          </cell>
          <cell r="L364" t="str">
            <v/>
          </cell>
          <cell r="M364" t="str">
            <v/>
          </cell>
          <cell r="O364" t="str">
            <v/>
          </cell>
          <cell r="P364" t="str">
            <v/>
          </cell>
          <cell r="Q364" t="str">
            <v/>
          </cell>
        </row>
        <row r="365">
          <cell r="H365" t="str">
            <v/>
          </cell>
          <cell r="J365" t="str">
            <v/>
          </cell>
          <cell r="K365" t="str">
            <v/>
          </cell>
          <cell r="L365" t="str">
            <v/>
          </cell>
          <cell r="M365" t="str">
            <v/>
          </cell>
          <cell r="O365" t="str">
            <v/>
          </cell>
          <cell r="P365" t="str">
            <v/>
          </cell>
          <cell r="Q365" t="str">
            <v/>
          </cell>
        </row>
        <row r="366">
          <cell r="H366" t="str">
            <v/>
          </cell>
          <cell r="J366" t="str">
            <v/>
          </cell>
          <cell r="K366" t="str">
            <v/>
          </cell>
          <cell r="L366" t="str">
            <v/>
          </cell>
          <cell r="M366" t="str">
            <v/>
          </cell>
          <cell r="O366" t="str">
            <v/>
          </cell>
          <cell r="P366" t="str">
            <v/>
          </cell>
          <cell r="Q366" t="str">
            <v/>
          </cell>
        </row>
        <row r="367">
          <cell r="H367" t="str">
            <v/>
          </cell>
          <cell r="J367" t="str">
            <v/>
          </cell>
          <cell r="K367" t="str">
            <v/>
          </cell>
          <cell r="L367" t="str">
            <v/>
          </cell>
          <cell r="M367" t="str">
            <v/>
          </cell>
          <cell r="O367" t="str">
            <v/>
          </cell>
          <cell r="P367" t="str">
            <v/>
          </cell>
          <cell r="Q367" t="str">
            <v/>
          </cell>
        </row>
        <row r="368">
          <cell r="L368" t="str">
            <v/>
          </cell>
          <cell r="O368">
            <v>0</v>
          </cell>
          <cell r="P368" t="str">
            <v/>
          </cell>
          <cell r="S368">
            <v>0</v>
          </cell>
        </row>
        <row r="369">
          <cell r="L369" t="str">
            <v/>
          </cell>
          <cell r="M369" t="str">
            <v/>
          </cell>
          <cell r="O369">
            <v>0</v>
          </cell>
          <cell r="P369" t="str">
            <v/>
          </cell>
          <cell r="Q369" t="str">
            <v/>
          </cell>
        </row>
        <row r="370">
          <cell r="H370" t="str">
            <v/>
          </cell>
          <cell r="J370" t="str">
            <v/>
          </cell>
          <cell r="K370" t="str">
            <v/>
          </cell>
          <cell r="L370" t="str">
            <v/>
          </cell>
          <cell r="M370" t="str">
            <v/>
          </cell>
          <cell r="O370" t="str">
            <v/>
          </cell>
          <cell r="P370" t="str">
            <v/>
          </cell>
          <cell r="Q370" t="str">
            <v/>
          </cell>
        </row>
        <row r="371">
          <cell r="H371" t="str">
            <v/>
          </cell>
          <cell r="J371" t="str">
            <v/>
          </cell>
          <cell r="K371" t="str">
            <v/>
          </cell>
          <cell r="L371" t="str">
            <v/>
          </cell>
          <cell r="M371" t="str">
            <v/>
          </cell>
          <cell r="O371" t="str">
            <v/>
          </cell>
          <cell r="P371" t="str">
            <v/>
          </cell>
          <cell r="Q371" t="str">
            <v/>
          </cell>
        </row>
        <row r="372">
          <cell r="H372" t="str">
            <v/>
          </cell>
          <cell r="J372" t="str">
            <v/>
          </cell>
          <cell r="K372" t="str">
            <v/>
          </cell>
          <cell r="L372" t="str">
            <v/>
          </cell>
          <cell r="M372" t="str">
            <v/>
          </cell>
          <cell r="O372" t="str">
            <v/>
          </cell>
          <cell r="P372" t="str">
            <v/>
          </cell>
          <cell r="Q372" t="str">
            <v/>
          </cell>
        </row>
        <row r="373">
          <cell r="H373" t="str">
            <v/>
          </cell>
          <cell r="J373" t="str">
            <v/>
          </cell>
          <cell r="K373" t="str">
            <v/>
          </cell>
          <cell r="L373" t="str">
            <v/>
          </cell>
          <cell r="M373" t="str">
            <v/>
          </cell>
          <cell r="O373" t="str">
            <v/>
          </cell>
          <cell r="P373" t="str">
            <v/>
          </cell>
          <cell r="Q373" t="str">
            <v/>
          </cell>
        </row>
        <row r="374">
          <cell r="L374" t="str">
            <v/>
          </cell>
          <cell r="O374">
            <v>0</v>
          </cell>
          <cell r="P374" t="str">
            <v/>
          </cell>
        </row>
        <row r="375">
          <cell r="L375" t="str">
            <v/>
          </cell>
          <cell r="O375">
            <v>0</v>
          </cell>
          <cell r="P375" t="str">
            <v/>
          </cell>
          <cell r="S375">
            <v>20703.2</v>
          </cell>
        </row>
        <row r="376">
          <cell r="H376">
            <v>1</v>
          </cell>
          <cell r="I376">
            <v>1</v>
          </cell>
          <cell r="J376">
            <v>1</v>
          </cell>
          <cell r="K376">
            <v>50</v>
          </cell>
          <cell r="L376">
            <v>173.96</v>
          </cell>
          <cell r="M376">
            <v>8698</v>
          </cell>
          <cell r="O376">
            <v>0</v>
          </cell>
          <cell r="P376" t="str">
            <v/>
          </cell>
          <cell r="Q376" t="str">
            <v/>
          </cell>
        </row>
        <row r="377">
          <cell r="H377">
            <v>1</v>
          </cell>
          <cell r="I377">
            <v>1</v>
          </cell>
          <cell r="J377">
            <v>1</v>
          </cell>
          <cell r="K377">
            <v>50</v>
          </cell>
          <cell r="L377">
            <v>136.41</v>
          </cell>
          <cell r="M377">
            <v>6820.5</v>
          </cell>
          <cell r="O377">
            <v>0</v>
          </cell>
          <cell r="P377" t="str">
            <v/>
          </cell>
          <cell r="Q377" t="str">
            <v/>
          </cell>
        </row>
        <row r="378">
          <cell r="H378">
            <v>1</v>
          </cell>
          <cell r="I378">
            <v>1</v>
          </cell>
          <cell r="J378">
            <v>1</v>
          </cell>
          <cell r="K378">
            <v>50</v>
          </cell>
          <cell r="L378" t="str">
            <v/>
          </cell>
          <cell r="M378" t="str">
            <v/>
          </cell>
          <cell r="N378">
            <v>50.717799999999997</v>
          </cell>
          <cell r="O378">
            <v>2535.9</v>
          </cell>
          <cell r="P378">
            <v>50.270800000000001</v>
          </cell>
          <cell r="Q378">
            <v>2513.5500000000002</v>
          </cell>
        </row>
        <row r="379">
          <cell r="H379">
            <v>1</v>
          </cell>
          <cell r="I379">
            <v>1</v>
          </cell>
          <cell r="J379">
            <v>1</v>
          </cell>
          <cell r="K379">
            <v>50</v>
          </cell>
          <cell r="L379" t="str">
            <v/>
          </cell>
          <cell r="M379" t="str">
            <v/>
          </cell>
          <cell r="O379">
            <v>0</v>
          </cell>
          <cell r="P379">
            <v>1.2651032258064516</v>
          </cell>
          <cell r="Q379">
            <v>63.25</v>
          </cell>
        </row>
        <row r="380">
          <cell r="H380">
            <v>1</v>
          </cell>
          <cell r="I380">
            <v>1</v>
          </cell>
          <cell r="J380">
            <v>1</v>
          </cell>
          <cell r="K380">
            <v>50</v>
          </cell>
          <cell r="L380" t="str">
            <v/>
          </cell>
          <cell r="M380" t="str">
            <v/>
          </cell>
          <cell r="O380">
            <v>0</v>
          </cell>
          <cell r="P380">
            <v>1.4396350806451614</v>
          </cell>
          <cell r="Q380">
            <v>72</v>
          </cell>
        </row>
        <row r="381">
          <cell r="L381" t="str">
            <v/>
          </cell>
          <cell r="O381">
            <v>0</v>
          </cell>
          <cell r="P381" t="str">
            <v/>
          </cell>
          <cell r="S381">
            <v>0</v>
          </cell>
        </row>
        <row r="382">
          <cell r="L382" t="str">
            <v/>
          </cell>
          <cell r="M382" t="str">
            <v/>
          </cell>
          <cell r="O382">
            <v>0</v>
          </cell>
          <cell r="P382" t="str">
            <v/>
          </cell>
          <cell r="Q382" t="str">
            <v/>
          </cell>
        </row>
        <row r="383">
          <cell r="H383" t="str">
            <v/>
          </cell>
          <cell r="J383" t="str">
            <v/>
          </cell>
          <cell r="K383" t="str">
            <v/>
          </cell>
          <cell r="L383" t="str">
            <v/>
          </cell>
          <cell r="M383" t="str">
            <v/>
          </cell>
          <cell r="O383" t="str">
            <v/>
          </cell>
          <cell r="P383" t="str">
            <v/>
          </cell>
          <cell r="Q383" t="str">
            <v/>
          </cell>
        </row>
        <row r="384">
          <cell r="H384" t="str">
            <v/>
          </cell>
          <cell r="J384" t="str">
            <v/>
          </cell>
          <cell r="K384" t="str">
            <v/>
          </cell>
          <cell r="L384" t="str">
            <v/>
          </cell>
          <cell r="M384" t="str">
            <v/>
          </cell>
          <cell r="O384" t="str">
            <v/>
          </cell>
          <cell r="P384" t="str">
            <v/>
          </cell>
          <cell r="Q384" t="str">
            <v/>
          </cell>
        </row>
        <row r="385">
          <cell r="H385" t="str">
            <v/>
          </cell>
          <cell r="J385" t="str">
            <v/>
          </cell>
          <cell r="K385" t="str">
            <v/>
          </cell>
          <cell r="L385" t="str">
            <v/>
          </cell>
          <cell r="M385" t="str">
            <v/>
          </cell>
          <cell r="O385" t="str">
            <v/>
          </cell>
          <cell r="P385" t="str">
            <v/>
          </cell>
          <cell r="Q385" t="str">
            <v/>
          </cell>
        </row>
        <row r="386">
          <cell r="H386" t="str">
            <v/>
          </cell>
          <cell r="J386" t="str">
            <v/>
          </cell>
          <cell r="K386" t="str">
            <v/>
          </cell>
          <cell r="L386" t="str">
            <v/>
          </cell>
          <cell r="M386" t="str">
            <v/>
          </cell>
          <cell r="O386" t="str">
            <v/>
          </cell>
          <cell r="P386" t="str">
            <v/>
          </cell>
          <cell r="Q386" t="str">
            <v/>
          </cell>
        </row>
        <row r="387">
          <cell r="L387" t="str">
            <v/>
          </cell>
          <cell r="O387">
            <v>0</v>
          </cell>
          <cell r="P387" t="str">
            <v/>
          </cell>
        </row>
        <row r="388">
          <cell r="L388" t="str">
            <v/>
          </cell>
          <cell r="O388">
            <v>0</v>
          </cell>
          <cell r="P388" t="str">
            <v/>
          </cell>
          <cell r="S388">
            <v>46245.4</v>
          </cell>
        </row>
        <row r="389">
          <cell r="H389">
            <v>2</v>
          </cell>
          <cell r="I389">
            <v>1</v>
          </cell>
          <cell r="J389">
            <v>1</v>
          </cell>
          <cell r="K389">
            <v>100</v>
          </cell>
          <cell r="L389">
            <v>200.29</v>
          </cell>
          <cell r="M389">
            <v>20029</v>
          </cell>
          <cell r="O389">
            <v>0</v>
          </cell>
          <cell r="P389" t="str">
            <v/>
          </cell>
          <cell r="Q389" t="str">
            <v/>
          </cell>
        </row>
        <row r="390">
          <cell r="H390">
            <v>2</v>
          </cell>
          <cell r="I390">
            <v>1</v>
          </cell>
          <cell r="J390">
            <v>1</v>
          </cell>
          <cell r="K390">
            <v>100</v>
          </cell>
          <cell r="L390">
            <v>158.47</v>
          </cell>
          <cell r="M390">
            <v>15847</v>
          </cell>
          <cell r="O390">
            <v>0</v>
          </cell>
          <cell r="P390" t="str">
            <v/>
          </cell>
          <cell r="Q390" t="str">
            <v/>
          </cell>
        </row>
        <row r="391">
          <cell r="H391">
            <v>2</v>
          </cell>
          <cell r="I391">
            <v>1</v>
          </cell>
          <cell r="J391">
            <v>1</v>
          </cell>
          <cell r="K391">
            <v>100</v>
          </cell>
          <cell r="L391" t="str">
            <v/>
          </cell>
          <cell r="M391" t="str">
            <v/>
          </cell>
          <cell r="N391">
            <v>50.717799999999997</v>
          </cell>
          <cell r="O391">
            <v>5071.8</v>
          </cell>
          <cell r="P391">
            <v>50.270800000000001</v>
          </cell>
          <cell r="Q391">
            <v>5027.1000000000004</v>
          </cell>
        </row>
        <row r="392">
          <cell r="H392">
            <v>2</v>
          </cell>
          <cell r="I392">
            <v>1</v>
          </cell>
          <cell r="J392">
            <v>1</v>
          </cell>
          <cell r="K392">
            <v>100</v>
          </cell>
          <cell r="L392" t="str">
            <v/>
          </cell>
          <cell r="M392" t="str">
            <v/>
          </cell>
          <cell r="O392">
            <v>0</v>
          </cell>
          <cell r="P392">
            <v>1.2651032258064516</v>
          </cell>
          <cell r="Q392">
            <v>126.5</v>
          </cell>
        </row>
        <row r="393">
          <cell r="H393">
            <v>2</v>
          </cell>
          <cell r="I393">
            <v>1</v>
          </cell>
          <cell r="J393">
            <v>1</v>
          </cell>
          <cell r="K393">
            <v>100</v>
          </cell>
          <cell r="L393" t="str">
            <v/>
          </cell>
          <cell r="M393" t="str">
            <v/>
          </cell>
          <cell r="O393">
            <v>0</v>
          </cell>
          <cell r="P393">
            <v>1.4396350806451614</v>
          </cell>
          <cell r="Q393">
            <v>144</v>
          </cell>
        </row>
        <row r="395">
          <cell r="L395" t="str">
            <v/>
          </cell>
          <cell r="O395">
            <v>0</v>
          </cell>
          <cell r="P395" t="str">
            <v/>
          </cell>
          <cell r="S395">
            <v>115151.04599999999</v>
          </cell>
        </row>
        <row r="396">
          <cell r="H396">
            <v>5</v>
          </cell>
          <cell r="I396">
            <v>1</v>
          </cell>
          <cell r="J396">
            <v>1</v>
          </cell>
          <cell r="K396">
            <v>249</v>
          </cell>
          <cell r="L396">
            <v>200.29</v>
          </cell>
          <cell r="M396">
            <v>49872.21</v>
          </cell>
          <cell r="O396">
            <v>0</v>
          </cell>
          <cell r="P396" t="str">
            <v/>
          </cell>
          <cell r="Q396" t="str">
            <v/>
          </cell>
        </row>
        <row r="397">
          <cell r="H397">
            <v>5</v>
          </cell>
          <cell r="I397">
            <v>1</v>
          </cell>
          <cell r="J397">
            <v>1</v>
          </cell>
          <cell r="K397">
            <v>249</v>
          </cell>
          <cell r="L397">
            <v>158.47</v>
          </cell>
          <cell r="M397">
            <v>39459.03</v>
          </cell>
          <cell r="O397">
            <v>0</v>
          </cell>
          <cell r="P397" t="str">
            <v/>
          </cell>
          <cell r="Q397" t="str">
            <v/>
          </cell>
        </row>
        <row r="398">
          <cell r="H398">
            <v>5</v>
          </cell>
          <cell r="I398">
            <v>1</v>
          </cell>
          <cell r="J398">
            <v>1</v>
          </cell>
          <cell r="K398">
            <v>249</v>
          </cell>
          <cell r="L398" t="str">
            <v/>
          </cell>
          <cell r="M398" t="str">
            <v/>
          </cell>
          <cell r="N398">
            <v>50.717799999999997</v>
          </cell>
          <cell r="O398">
            <v>12628.781999999999</v>
          </cell>
          <cell r="P398">
            <v>50.270800000000001</v>
          </cell>
          <cell r="Q398">
            <v>12517.478999999999</v>
          </cell>
        </row>
        <row r="399">
          <cell r="H399">
            <v>5</v>
          </cell>
          <cell r="I399">
            <v>1</v>
          </cell>
          <cell r="J399">
            <v>1</v>
          </cell>
          <cell r="K399">
            <v>249</v>
          </cell>
          <cell r="L399" t="str">
            <v/>
          </cell>
          <cell r="M399" t="str">
            <v/>
          </cell>
          <cell r="O399">
            <v>0</v>
          </cell>
          <cell r="P399">
            <v>1.2651032258064516</v>
          </cell>
          <cell r="Q399">
            <v>314.98500000000001</v>
          </cell>
        </row>
        <row r="400">
          <cell r="H400">
            <v>5</v>
          </cell>
          <cell r="I400">
            <v>1</v>
          </cell>
          <cell r="J400">
            <v>1</v>
          </cell>
          <cell r="K400">
            <v>249</v>
          </cell>
          <cell r="L400" t="str">
            <v/>
          </cell>
          <cell r="M400" t="str">
            <v/>
          </cell>
          <cell r="O400">
            <v>0</v>
          </cell>
          <cell r="P400">
            <v>1.4396350806451614</v>
          </cell>
          <cell r="Q400">
            <v>358.56</v>
          </cell>
        </row>
        <row r="403">
          <cell r="L403" t="str">
            <v/>
          </cell>
          <cell r="O403">
            <v>0</v>
          </cell>
          <cell r="P403" t="str">
            <v/>
          </cell>
          <cell r="S403">
            <v>0</v>
          </cell>
        </row>
        <row r="404">
          <cell r="L404" t="str">
            <v/>
          </cell>
          <cell r="M404" t="str">
            <v/>
          </cell>
          <cell r="O404">
            <v>0</v>
          </cell>
          <cell r="P404" t="str">
            <v/>
          </cell>
          <cell r="Q404" t="str">
            <v/>
          </cell>
        </row>
        <row r="405">
          <cell r="H405" t="str">
            <v/>
          </cell>
          <cell r="J405" t="str">
            <v/>
          </cell>
          <cell r="K405" t="str">
            <v/>
          </cell>
          <cell r="L405" t="str">
            <v/>
          </cell>
          <cell r="M405" t="str">
            <v/>
          </cell>
          <cell r="O405" t="str">
            <v/>
          </cell>
          <cell r="P405" t="str">
            <v/>
          </cell>
          <cell r="Q405" t="str">
            <v/>
          </cell>
        </row>
        <row r="406">
          <cell r="H406" t="str">
            <v/>
          </cell>
          <cell r="J406" t="str">
            <v/>
          </cell>
          <cell r="K406" t="str">
            <v/>
          </cell>
          <cell r="L406" t="str">
            <v/>
          </cell>
          <cell r="M406" t="str">
            <v/>
          </cell>
          <cell r="O406" t="str">
            <v/>
          </cell>
          <cell r="P406" t="str">
            <v/>
          </cell>
          <cell r="Q406" t="str">
            <v/>
          </cell>
        </row>
        <row r="407">
          <cell r="H407" t="str">
            <v/>
          </cell>
          <cell r="J407" t="str">
            <v/>
          </cell>
          <cell r="K407" t="str">
            <v/>
          </cell>
          <cell r="L407" t="str">
            <v/>
          </cell>
          <cell r="M407" t="str">
            <v/>
          </cell>
          <cell r="O407" t="str">
            <v/>
          </cell>
          <cell r="P407" t="str">
            <v/>
          </cell>
          <cell r="Q407" t="str">
            <v/>
          </cell>
        </row>
        <row r="408">
          <cell r="H408" t="str">
            <v/>
          </cell>
          <cell r="J408" t="str">
            <v/>
          </cell>
          <cell r="K408" t="str">
            <v/>
          </cell>
          <cell r="L408" t="str">
            <v/>
          </cell>
          <cell r="M408" t="str">
            <v/>
          </cell>
          <cell r="O408" t="str">
            <v/>
          </cell>
          <cell r="P408" t="str">
            <v/>
          </cell>
          <cell r="Q408" t="str">
            <v/>
          </cell>
        </row>
        <row r="410">
          <cell r="H410" t="str">
            <v>SUMA Recollida de la fracció FORM comercial i domicilis c. posterior</v>
          </cell>
          <cell r="M410">
            <v>140725.74</v>
          </cell>
          <cell r="O410">
            <v>20236.482</v>
          </cell>
          <cell r="Q410">
            <v>21137.424000000003</v>
          </cell>
          <cell r="S410">
            <v>182099.64600000001</v>
          </cell>
        </row>
        <row r="411">
          <cell r="O411">
            <v>0</v>
          </cell>
          <cell r="P411" t="str">
            <v/>
          </cell>
          <cell r="Q411" t="str">
            <v/>
          </cell>
        </row>
        <row r="415">
          <cell r="S415">
            <v>81984.671999999991</v>
          </cell>
        </row>
        <row r="416">
          <cell r="H416">
            <v>4</v>
          </cell>
          <cell r="I416">
            <v>1</v>
          </cell>
          <cell r="J416">
            <v>1</v>
          </cell>
          <cell r="K416">
            <v>198</v>
          </cell>
          <cell r="L416">
            <v>173.96</v>
          </cell>
          <cell r="M416">
            <v>34444.080000000002</v>
          </cell>
          <cell r="O416">
            <v>0</v>
          </cell>
          <cell r="P416" t="str">
            <v/>
          </cell>
          <cell r="Q416" t="str">
            <v/>
          </cell>
        </row>
        <row r="417">
          <cell r="H417">
            <v>4</v>
          </cell>
          <cell r="I417">
            <v>1</v>
          </cell>
          <cell r="J417">
            <v>1</v>
          </cell>
          <cell r="K417">
            <v>198</v>
          </cell>
          <cell r="L417">
            <v>136.41</v>
          </cell>
          <cell r="M417">
            <v>27009.18</v>
          </cell>
          <cell r="O417">
            <v>0</v>
          </cell>
          <cell r="P417" t="str">
            <v/>
          </cell>
          <cell r="Q417" t="str">
            <v/>
          </cell>
        </row>
        <row r="418">
          <cell r="H418">
            <v>4</v>
          </cell>
          <cell r="I418">
            <v>1</v>
          </cell>
          <cell r="J418">
            <v>1</v>
          </cell>
          <cell r="K418">
            <v>198</v>
          </cell>
          <cell r="L418" t="str">
            <v/>
          </cell>
          <cell r="M418" t="str">
            <v/>
          </cell>
          <cell r="N418">
            <v>50.717799999999997</v>
          </cell>
          <cell r="O418">
            <v>10042.164000000001</v>
          </cell>
          <cell r="P418">
            <v>50.270800000000001</v>
          </cell>
          <cell r="Q418">
            <v>9953.6579999999994</v>
          </cell>
        </row>
        <row r="419">
          <cell r="H419">
            <v>4</v>
          </cell>
          <cell r="I419">
            <v>1</v>
          </cell>
          <cell r="J419">
            <v>1</v>
          </cell>
          <cell r="K419">
            <v>198</v>
          </cell>
          <cell r="L419" t="str">
            <v/>
          </cell>
          <cell r="M419" t="str">
            <v/>
          </cell>
          <cell r="O419">
            <v>0</v>
          </cell>
          <cell r="P419">
            <v>1.2651032258064516</v>
          </cell>
          <cell r="Q419">
            <v>250.47</v>
          </cell>
        </row>
        <row r="420">
          <cell r="H420">
            <v>4</v>
          </cell>
          <cell r="I420">
            <v>1</v>
          </cell>
          <cell r="J420">
            <v>1</v>
          </cell>
          <cell r="K420">
            <v>198</v>
          </cell>
          <cell r="L420" t="str">
            <v/>
          </cell>
          <cell r="M420" t="str">
            <v/>
          </cell>
          <cell r="O420">
            <v>0</v>
          </cell>
          <cell r="P420">
            <v>1.4396350806451614</v>
          </cell>
          <cell r="Q420">
            <v>285.12</v>
          </cell>
        </row>
        <row r="421">
          <cell r="L421" t="str">
            <v/>
          </cell>
          <cell r="O421">
            <v>0</v>
          </cell>
          <cell r="P421" t="str">
            <v/>
          </cell>
          <cell r="S421">
            <v>0</v>
          </cell>
        </row>
        <row r="422">
          <cell r="L422" t="str">
            <v/>
          </cell>
          <cell r="M422" t="str">
            <v/>
          </cell>
          <cell r="O422">
            <v>0</v>
          </cell>
          <cell r="P422" t="str">
            <v/>
          </cell>
          <cell r="Q422" t="str">
            <v/>
          </cell>
        </row>
        <row r="423">
          <cell r="H423" t="str">
            <v/>
          </cell>
          <cell r="J423" t="str">
            <v/>
          </cell>
          <cell r="K423" t="str">
            <v/>
          </cell>
          <cell r="L423" t="str">
            <v/>
          </cell>
          <cell r="M423" t="str">
            <v/>
          </cell>
          <cell r="O423" t="str">
            <v/>
          </cell>
          <cell r="P423" t="str">
            <v/>
          </cell>
          <cell r="Q423" t="str">
            <v/>
          </cell>
        </row>
        <row r="424">
          <cell r="H424" t="str">
            <v/>
          </cell>
          <cell r="J424" t="str">
            <v/>
          </cell>
          <cell r="K424" t="str">
            <v/>
          </cell>
          <cell r="L424" t="str">
            <v/>
          </cell>
          <cell r="M424" t="str">
            <v/>
          </cell>
          <cell r="O424" t="str">
            <v/>
          </cell>
          <cell r="P424" t="str">
            <v/>
          </cell>
          <cell r="Q424" t="str">
            <v/>
          </cell>
        </row>
        <row r="425">
          <cell r="H425" t="str">
            <v/>
          </cell>
          <cell r="J425" t="str">
            <v/>
          </cell>
          <cell r="K425" t="str">
            <v/>
          </cell>
          <cell r="L425" t="str">
            <v/>
          </cell>
          <cell r="M425" t="str">
            <v/>
          </cell>
          <cell r="O425" t="str">
            <v/>
          </cell>
          <cell r="P425" t="str">
            <v/>
          </cell>
          <cell r="Q425" t="str">
            <v/>
          </cell>
        </row>
        <row r="426">
          <cell r="H426" t="str">
            <v/>
          </cell>
          <cell r="J426" t="str">
            <v/>
          </cell>
          <cell r="K426" t="str">
            <v/>
          </cell>
          <cell r="L426" t="str">
            <v/>
          </cell>
          <cell r="M426" t="str">
            <v/>
          </cell>
          <cell r="O426" t="str">
            <v/>
          </cell>
          <cell r="P426" t="str">
            <v/>
          </cell>
          <cell r="Q426" t="str">
            <v/>
          </cell>
        </row>
        <row r="427">
          <cell r="L427" t="str">
            <v/>
          </cell>
          <cell r="O427">
            <v>0</v>
          </cell>
          <cell r="P427" t="str">
            <v/>
          </cell>
        </row>
        <row r="428">
          <cell r="L428" t="str">
            <v/>
          </cell>
          <cell r="O428">
            <v>0</v>
          </cell>
          <cell r="P428" t="str">
            <v/>
          </cell>
          <cell r="S428">
            <v>41406.400000000001</v>
          </cell>
        </row>
        <row r="429">
          <cell r="H429">
            <v>2</v>
          </cell>
          <cell r="I429">
            <v>1</v>
          </cell>
          <cell r="J429">
            <v>1</v>
          </cell>
          <cell r="K429">
            <v>100</v>
          </cell>
          <cell r="L429">
            <v>173.96</v>
          </cell>
          <cell r="M429">
            <v>17396</v>
          </cell>
          <cell r="O429">
            <v>0</v>
          </cell>
          <cell r="P429" t="str">
            <v/>
          </cell>
          <cell r="Q429" t="str">
            <v/>
          </cell>
        </row>
        <row r="430">
          <cell r="H430">
            <v>2</v>
          </cell>
          <cell r="I430">
            <v>1</v>
          </cell>
          <cell r="J430">
            <v>1</v>
          </cell>
          <cell r="K430">
            <v>100</v>
          </cell>
          <cell r="L430">
            <v>136.41</v>
          </cell>
          <cell r="M430">
            <v>13641</v>
          </cell>
          <cell r="O430">
            <v>0</v>
          </cell>
          <cell r="P430" t="str">
            <v/>
          </cell>
          <cell r="Q430" t="str">
            <v/>
          </cell>
        </row>
        <row r="431">
          <cell r="H431">
            <v>2</v>
          </cell>
          <cell r="I431">
            <v>1</v>
          </cell>
          <cell r="J431">
            <v>1</v>
          </cell>
          <cell r="K431">
            <v>100</v>
          </cell>
          <cell r="L431" t="str">
            <v/>
          </cell>
          <cell r="M431" t="str">
            <v/>
          </cell>
          <cell r="N431">
            <v>50.717799999999997</v>
          </cell>
          <cell r="O431">
            <v>5071.8</v>
          </cell>
          <cell r="P431">
            <v>50.270800000000001</v>
          </cell>
          <cell r="Q431">
            <v>5027.1000000000004</v>
          </cell>
        </row>
        <row r="432">
          <cell r="H432">
            <v>2</v>
          </cell>
          <cell r="I432">
            <v>1</v>
          </cell>
          <cell r="J432">
            <v>1</v>
          </cell>
          <cell r="K432">
            <v>100</v>
          </cell>
          <cell r="L432" t="str">
            <v/>
          </cell>
          <cell r="M432" t="str">
            <v/>
          </cell>
          <cell r="O432">
            <v>0</v>
          </cell>
          <cell r="P432">
            <v>1.2651032258064516</v>
          </cell>
          <cell r="Q432">
            <v>126.5</v>
          </cell>
        </row>
        <row r="433">
          <cell r="H433">
            <v>2</v>
          </cell>
          <cell r="I433">
            <v>1</v>
          </cell>
          <cell r="J433">
            <v>1</v>
          </cell>
          <cell r="K433">
            <v>100</v>
          </cell>
          <cell r="L433" t="str">
            <v/>
          </cell>
          <cell r="M433" t="str">
            <v/>
          </cell>
          <cell r="O433">
            <v>0</v>
          </cell>
          <cell r="P433">
            <v>1.4396350806451614</v>
          </cell>
          <cell r="Q433">
            <v>144</v>
          </cell>
        </row>
        <row r="434">
          <cell r="L434" t="str">
            <v/>
          </cell>
          <cell r="O434">
            <v>0</v>
          </cell>
          <cell r="P434" t="str">
            <v/>
          </cell>
          <cell r="S434">
            <v>0</v>
          </cell>
        </row>
        <row r="435">
          <cell r="L435" t="str">
            <v/>
          </cell>
          <cell r="M435" t="str">
            <v/>
          </cell>
          <cell r="O435">
            <v>0</v>
          </cell>
          <cell r="P435" t="str">
            <v/>
          </cell>
          <cell r="Q435" t="str">
            <v/>
          </cell>
        </row>
        <row r="436">
          <cell r="H436" t="str">
            <v/>
          </cell>
          <cell r="J436" t="str">
            <v/>
          </cell>
          <cell r="K436" t="str">
            <v/>
          </cell>
          <cell r="L436" t="str">
            <v/>
          </cell>
          <cell r="M436" t="str">
            <v/>
          </cell>
          <cell r="O436" t="str">
            <v/>
          </cell>
          <cell r="P436" t="str">
            <v/>
          </cell>
          <cell r="Q436" t="str">
            <v/>
          </cell>
        </row>
        <row r="437">
          <cell r="H437" t="str">
            <v/>
          </cell>
          <cell r="J437" t="str">
            <v/>
          </cell>
          <cell r="K437" t="str">
            <v/>
          </cell>
          <cell r="L437" t="str">
            <v/>
          </cell>
          <cell r="M437" t="str">
            <v/>
          </cell>
          <cell r="O437" t="str">
            <v/>
          </cell>
          <cell r="P437" t="str">
            <v/>
          </cell>
          <cell r="Q437" t="str">
            <v/>
          </cell>
        </row>
        <row r="438">
          <cell r="H438" t="str">
            <v/>
          </cell>
          <cell r="J438" t="str">
            <v/>
          </cell>
          <cell r="K438" t="str">
            <v/>
          </cell>
          <cell r="L438" t="str">
            <v/>
          </cell>
          <cell r="M438" t="str">
            <v/>
          </cell>
          <cell r="O438" t="str">
            <v/>
          </cell>
          <cell r="P438" t="str">
            <v/>
          </cell>
          <cell r="Q438" t="str">
            <v/>
          </cell>
        </row>
        <row r="439">
          <cell r="H439" t="str">
            <v/>
          </cell>
          <cell r="J439" t="str">
            <v/>
          </cell>
          <cell r="K439" t="str">
            <v/>
          </cell>
          <cell r="L439" t="str">
            <v/>
          </cell>
          <cell r="M439" t="str">
            <v/>
          </cell>
          <cell r="O439" t="str">
            <v/>
          </cell>
          <cell r="P439" t="str">
            <v/>
          </cell>
          <cell r="Q439" t="str">
            <v/>
          </cell>
        </row>
        <row r="440">
          <cell r="L440" t="str">
            <v/>
          </cell>
          <cell r="O440">
            <v>0</v>
          </cell>
          <cell r="P440" t="str">
            <v/>
          </cell>
        </row>
        <row r="441">
          <cell r="L441" t="str">
            <v/>
          </cell>
          <cell r="O441">
            <v>0</v>
          </cell>
          <cell r="P441" t="str">
            <v/>
          </cell>
          <cell r="S441">
            <v>0</v>
          </cell>
        </row>
        <row r="442">
          <cell r="L442" t="str">
            <v/>
          </cell>
          <cell r="M442" t="str">
            <v/>
          </cell>
          <cell r="O442">
            <v>0</v>
          </cell>
          <cell r="P442" t="str">
            <v/>
          </cell>
          <cell r="Q442" t="str">
            <v/>
          </cell>
        </row>
        <row r="443">
          <cell r="H443" t="str">
            <v/>
          </cell>
          <cell r="J443" t="str">
            <v/>
          </cell>
          <cell r="K443" t="str">
            <v/>
          </cell>
          <cell r="L443" t="str">
            <v/>
          </cell>
          <cell r="M443" t="str">
            <v/>
          </cell>
          <cell r="O443" t="str">
            <v/>
          </cell>
          <cell r="P443" t="str">
            <v/>
          </cell>
          <cell r="Q443" t="str">
            <v/>
          </cell>
        </row>
        <row r="444">
          <cell r="H444" t="str">
            <v/>
          </cell>
          <cell r="J444" t="str">
            <v/>
          </cell>
          <cell r="K444" t="str">
            <v/>
          </cell>
          <cell r="L444" t="str">
            <v/>
          </cell>
          <cell r="M444" t="str">
            <v/>
          </cell>
          <cell r="O444" t="str">
            <v/>
          </cell>
          <cell r="P444" t="str">
            <v/>
          </cell>
          <cell r="Q444" t="str">
            <v/>
          </cell>
        </row>
        <row r="445">
          <cell r="H445" t="str">
            <v/>
          </cell>
          <cell r="J445" t="str">
            <v/>
          </cell>
          <cell r="K445" t="str">
            <v/>
          </cell>
          <cell r="L445" t="str">
            <v/>
          </cell>
          <cell r="M445" t="str">
            <v/>
          </cell>
          <cell r="O445" t="str">
            <v/>
          </cell>
          <cell r="P445" t="str">
            <v/>
          </cell>
          <cell r="Q445" t="str">
            <v/>
          </cell>
        </row>
        <row r="446">
          <cell r="H446" t="str">
            <v/>
          </cell>
          <cell r="J446" t="str">
            <v/>
          </cell>
          <cell r="K446" t="str">
            <v/>
          </cell>
          <cell r="L446" t="str">
            <v/>
          </cell>
          <cell r="M446" t="str">
            <v/>
          </cell>
          <cell r="O446" t="str">
            <v/>
          </cell>
          <cell r="P446" t="str">
            <v/>
          </cell>
          <cell r="Q446" t="str">
            <v/>
          </cell>
        </row>
        <row r="447">
          <cell r="L447" t="str">
            <v/>
          </cell>
          <cell r="O447">
            <v>0</v>
          </cell>
          <cell r="P447" t="str">
            <v/>
          </cell>
          <cell r="S447">
            <v>0</v>
          </cell>
        </row>
        <row r="448">
          <cell r="L448" t="str">
            <v/>
          </cell>
          <cell r="M448" t="str">
            <v/>
          </cell>
          <cell r="O448">
            <v>0</v>
          </cell>
          <cell r="P448" t="str">
            <v/>
          </cell>
          <cell r="Q448" t="str">
            <v/>
          </cell>
        </row>
        <row r="449">
          <cell r="H449" t="str">
            <v/>
          </cell>
          <cell r="J449" t="str">
            <v/>
          </cell>
          <cell r="K449" t="str">
            <v/>
          </cell>
          <cell r="L449" t="str">
            <v/>
          </cell>
          <cell r="M449" t="str">
            <v/>
          </cell>
          <cell r="O449" t="str">
            <v/>
          </cell>
          <cell r="P449" t="str">
            <v/>
          </cell>
          <cell r="Q449" t="str">
            <v/>
          </cell>
        </row>
        <row r="450">
          <cell r="H450" t="str">
            <v/>
          </cell>
          <cell r="J450" t="str">
            <v/>
          </cell>
          <cell r="K450" t="str">
            <v/>
          </cell>
          <cell r="L450" t="str">
            <v/>
          </cell>
          <cell r="M450" t="str">
            <v/>
          </cell>
          <cell r="O450" t="str">
            <v/>
          </cell>
          <cell r="P450" t="str">
            <v/>
          </cell>
          <cell r="Q450" t="str">
            <v/>
          </cell>
        </row>
        <row r="451">
          <cell r="H451" t="str">
            <v/>
          </cell>
          <cell r="J451" t="str">
            <v/>
          </cell>
          <cell r="K451" t="str">
            <v/>
          </cell>
          <cell r="L451" t="str">
            <v/>
          </cell>
          <cell r="M451" t="str">
            <v/>
          </cell>
          <cell r="O451" t="str">
            <v/>
          </cell>
          <cell r="P451" t="str">
            <v/>
          </cell>
          <cell r="Q451" t="str">
            <v/>
          </cell>
        </row>
        <row r="452">
          <cell r="H452" t="str">
            <v/>
          </cell>
          <cell r="J452" t="str">
            <v/>
          </cell>
          <cell r="K452" t="str">
            <v/>
          </cell>
          <cell r="L452" t="str">
            <v/>
          </cell>
          <cell r="M452" t="str">
            <v/>
          </cell>
          <cell r="O452" t="str">
            <v/>
          </cell>
          <cell r="P452" t="str">
            <v/>
          </cell>
          <cell r="Q452" t="str">
            <v/>
          </cell>
        </row>
        <row r="454">
          <cell r="H454" t="str">
            <v>SUMA Recollida del CARTRÓ industrial i comercial</v>
          </cell>
          <cell r="M454">
            <v>92490.260000000009</v>
          </cell>
          <cell r="O454">
            <v>15113.964</v>
          </cell>
          <cell r="Q454">
            <v>15786.848</v>
          </cell>
          <cell r="S454">
            <v>123391.07199999999</v>
          </cell>
        </row>
        <row r="455">
          <cell r="O455">
            <v>0</v>
          </cell>
          <cell r="P455" t="str">
            <v/>
          </cell>
          <cell r="Q455" t="str">
            <v/>
          </cell>
        </row>
        <row r="459">
          <cell r="S459">
            <v>127839.425</v>
          </cell>
        </row>
        <row r="460">
          <cell r="H460">
            <v>7</v>
          </cell>
          <cell r="I460">
            <v>1</v>
          </cell>
          <cell r="J460">
            <v>1</v>
          </cell>
          <cell r="K460">
            <v>365</v>
          </cell>
          <cell r="L460">
            <v>173.96</v>
          </cell>
          <cell r="M460">
            <v>63495.4</v>
          </cell>
          <cell r="O460">
            <v>0</v>
          </cell>
          <cell r="P460" t="str">
            <v/>
          </cell>
          <cell r="Q460" t="str">
            <v/>
          </cell>
        </row>
        <row r="461">
          <cell r="H461">
            <v>7</v>
          </cell>
          <cell r="I461">
            <v>2</v>
          </cell>
          <cell r="J461">
            <v>1</v>
          </cell>
          <cell r="K461">
            <v>365</v>
          </cell>
          <cell r="L461">
            <v>57.521250000000002</v>
          </cell>
          <cell r="M461">
            <v>41990.695</v>
          </cell>
          <cell r="O461">
            <v>0</v>
          </cell>
          <cell r="P461" t="str">
            <v/>
          </cell>
          <cell r="Q461" t="str">
            <v/>
          </cell>
        </row>
        <row r="462">
          <cell r="H462">
            <v>7</v>
          </cell>
          <cell r="I462">
            <v>1</v>
          </cell>
          <cell r="J462">
            <v>1</v>
          </cell>
          <cell r="K462">
            <v>365</v>
          </cell>
          <cell r="L462" t="str">
            <v/>
          </cell>
          <cell r="M462" t="str">
            <v/>
          </cell>
          <cell r="N462">
            <v>26.382300000000001</v>
          </cell>
          <cell r="O462">
            <v>9629.43</v>
          </cell>
          <cell r="P462">
            <v>32.155000000000001</v>
          </cell>
          <cell r="Q462">
            <v>11736.575000000001</v>
          </cell>
        </row>
        <row r="463">
          <cell r="H463">
            <v>7</v>
          </cell>
          <cell r="I463">
            <v>1</v>
          </cell>
          <cell r="J463">
            <v>1</v>
          </cell>
          <cell r="K463">
            <v>365</v>
          </cell>
          <cell r="L463" t="str">
            <v/>
          </cell>
          <cell r="M463" t="str">
            <v/>
          </cell>
          <cell r="O463">
            <v>0</v>
          </cell>
          <cell r="P463">
            <v>1.2651032258064516</v>
          </cell>
          <cell r="Q463">
            <v>461.72500000000002</v>
          </cell>
        </row>
        <row r="464">
          <cell r="H464">
            <v>7</v>
          </cell>
          <cell r="I464">
            <v>1</v>
          </cell>
          <cell r="J464">
            <v>1</v>
          </cell>
          <cell r="K464">
            <v>365</v>
          </cell>
          <cell r="L464" t="str">
            <v/>
          </cell>
          <cell r="M464" t="str">
            <v/>
          </cell>
          <cell r="O464">
            <v>0</v>
          </cell>
          <cell r="P464">
            <v>1.4396350806451614</v>
          </cell>
          <cell r="Q464">
            <v>525.6</v>
          </cell>
        </row>
        <row r="465">
          <cell r="L465" t="str">
            <v/>
          </cell>
          <cell r="O465">
            <v>0</v>
          </cell>
          <cell r="P465" t="str">
            <v/>
          </cell>
          <cell r="S465">
            <v>0</v>
          </cell>
        </row>
        <row r="466">
          <cell r="H466">
            <v>6</v>
          </cell>
          <cell r="I466">
            <v>2</v>
          </cell>
          <cell r="K466">
            <v>298</v>
          </cell>
          <cell r="L466">
            <v>173.96</v>
          </cell>
          <cell r="M466">
            <v>0</v>
          </cell>
          <cell r="O466">
            <v>0</v>
          </cell>
          <cell r="P466" t="str">
            <v/>
          </cell>
          <cell r="Q466" t="str">
            <v/>
          </cell>
        </row>
        <row r="467">
          <cell r="H467">
            <v>6</v>
          </cell>
          <cell r="I467">
            <v>1</v>
          </cell>
          <cell r="K467">
            <v>298</v>
          </cell>
          <cell r="L467">
            <v>136.41</v>
          </cell>
          <cell r="M467">
            <v>0</v>
          </cell>
          <cell r="O467">
            <v>0</v>
          </cell>
          <cell r="P467" t="str">
            <v/>
          </cell>
          <cell r="Q467" t="str">
            <v/>
          </cell>
        </row>
        <row r="468">
          <cell r="H468">
            <v>6</v>
          </cell>
          <cell r="I468">
            <v>2</v>
          </cell>
          <cell r="K468">
            <v>298</v>
          </cell>
          <cell r="L468" t="str">
            <v/>
          </cell>
          <cell r="M468" t="str">
            <v/>
          </cell>
          <cell r="N468">
            <v>16.088799999999999</v>
          </cell>
          <cell r="O468">
            <v>0</v>
          </cell>
          <cell r="P468">
            <v>13.494200000000001</v>
          </cell>
          <cell r="Q468">
            <v>0</v>
          </cell>
        </row>
        <row r="469">
          <cell r="H469">
            <v>6</v>
          </cell>
          <cell r="I469">
            <v>1</v>
          </cell>
          <cell r="K469">
            <v>298</v>
          </cell>
          <cell r="L469" t="str">
            <v/>
          </cell>
          <cell r="M469" t="str">
            <v/>
          </cell>
          <cell r="O469">
            <v>0</v>
          </cell>
          <cell r="P469">
            <v>1.2651032258064516</v>
          </cell>
          <cell r="Q469">
            <v>0</v>
          </cell>
        </row>
        <row r="470">
          <cell r="H470">
            <v>6</v>
          </cell>
          <cell r="I470">
            <v>2</v>
          </cell>
          <cell r="K470">
            <v>298</v>
          </cell>
          <cell r="L470" t="str">
            <v/>
          </cell>
          <cell r="M470" t="str">
            <v/>
          </cell>
          <cell r="O470">
            <v>0</v>
          </cell>
          <cell r="P470">
            <v>1.4396350806451614</v>
          </cell>
          <cell r="Q470">
            <v>0</v>
          </cell>
        </row>
        <row r="471">
          <cell r="L471" t="str">
            <v/>
          </cell>
          <cell r="O471">
            <v>0</v>
          </cell>
          <cell r="P471" t="str">
            <v/>
          </cell>
          <cell r="S471">
            <v>147020.68400000001</v>
          </cell>
        </row>
        <row r="472">
          <cell r="H472">
            <v>6</v>
          </cell>
          <cell r="I472">
            <v>3</v>
          </cell>
          <cell r="J472">
            <v>1</v>
          </cell>
          <cell r="K472">
            <v>298</v>
          </cell>
          <cell r="L472">
            <v>133.43</v>
          </cell>
          <cell r="M472">
            <v>119286.42</v>
          </cell>
          <cell r="O472">
            <v>0</v>
          </cell>
          <cell r="P472" t="str">
            <v/>
          </cell>
          <cell r="Q472" t="str">
            <v/>
          </cell>
        </row>
        <row r="473">
          <cell r="H473" t="str">
            <v/>
          </cell>
          <cell r="J473" t="str">
            <v/>
          </cell>
          <cell r="K473" t="str">
            <v/>
          </cell>
          <cell r="L473" t="str">
            <v/>
          </cell>
          <cell r="M473" t="str">
            <v/>
          </cell>
          <cell r="O473" t="str">
            <v/>
          </cell>
          <cell r="P473" t="str">
            <v/>
          </cell>
          <cell r="Q473" t="str">
            <v/>
          </cell>
        </row>
        <row r="474">
          <cell r="H474">
            <v>6</v>
          </cell>
          <cell r="I474">
            <v>3</v>
          </cell>
          <cell r="J474">
            <v>1</v>
          </cell>
          <cell r="K474">
            <v>298</v>
          </cell>
          <cell r="L474" t="str">
            <v/>
          </cell>
          <cell r="M474" t="str">
            <v/>
          </cell>
          <cell r="N474">
            <v>16.088799999999999</v>
          </cell>
          <cell r="O474">
            <v>14383.268</v>
          </cell>
          <cell r="P474">
            <v>13.494200000000001</v>
          </cell>
          <cell r="Q474">
            <v>12063.933999999999</v>
          </cell>
        </row>
        <row r="475">
          <cell r="H475" t="str">
            <v/>
          </cell>
          <cell r="J475" t="str">
            <v/>
          </cell>
          <cell r="K475" t="str">
            <v/>
          </cell>
          <cell r="L475" t="str">
            <v/>
          </cell>
          <cell r="M475" t="str">
            <v/>
          </cell>
          <cell r="O475" t="str">
            <v/>
          </cell>
          <cell r="P475" t="str">
            <v/>
          </cell>
          <cell r="Q475" t="str">
            <v/>
          </cell>
        </row>
        <row r="476">
          <cell r="H476">
            <v>6</v>
          </cell>
          <cell r="I476">
            <v>3</v>
          </cell>
          <cell r="J476">
            <v>1</v>
          </cell>
          <cell r="K476">
            <v>298</v>
          </cell>
          <cell r="L476" t="str">
            <v/>
          </cell>
          <cell r="M476" t="str">
            <v/>
          </cell>
          <cell r="O476">
            <v>0</v>
          </cell>
          <cell r="P476">
            <v>1.4396350806451614</v>
          </cell>
          <cell r="Q476">
            <v>1287.0619999999999</v>
          </cell>
        </row>
        <row r="477">
          <cell r="L477" t="str">
            <v/>
          </cell>
          <cell r="O477">
            <v>0</v>
          </cell>
          <cell r="P477" t="str">
            <v/>
          </cell>
        </row>
        <row r="478">
          <cell r="L478" t="str">
            <v/>
          </cell>
          <cell r="O478">
            <v>0</v>
          </cell>
          <cell r="P478" t="str">
            <v/>
          </cell>
          <cell r="S478">
            <v>67632.292000000001</v>
          </cell>
        </row>
        <row r="479">
          <cell r="H479">
            <v>6</v>
          </cell>
          <cell r="I479">
            <v>1</v>
          </cell>
          <cell r="J479">
            <v>1</v>
          </cell>
          <cell r="K479">
            <v>298</v>
          </cell>
          <cell r="L479">
            <v>173.96</v>
          </cell>
          <cell r="M479">
            <v>51840.08</v>
          </cell>
          <cell r="O479">
            <v>0</v>
          </cell>
          <cell r="P479" t="str">
            <v/>
          </cell>
          <cell r="Q479" t="str">
            <v/>
          </cell>
        </row>
        <row r="480">
          <cell r="H480" t="str">
            <v/>
          </cell>
          <cell r="J480" t="str">
            <v/>
          </cell>
          <cell r="K480" t="str">
            <v/>
          </cell>
          <cell r="L480" t="str">
            <v/>
          </cell>
          <cell r="M480" t="str">
            <v/>
          </cell>
          <cell r="O480" t="str">
            <v/>
          </cell>
          <cell r="P480" t="str">
            <v/>
          </cell>
          <cell r="Q480" t="str">
            <v/>
          </cell>
        </row>
        <row r="481">
          <cell r="H481">
            <v>6</v>
          </cell>
          <cell r="I481">
            <v>1</v>
          </cell>
          <cell r="J481">
            <v>1</v>
          </cell>
          <cell r="K481">
            <v>298</v>
          </cell>
          <cell r="L481" t="str">
            <v/>
          </cell>
          <cell r="M481" t="str">
            <v/>
          </cell>
          <cell r="N481">
            <v>21.8841</v>
          </cell>
          <cell r="O481">
            <v>6521.4319999999998</v>
          </cell>
          <cell r="P481">
            <v>29.669800000000002</v>
          </cell>
          <cell r="Q481">
            <v>8841.66</v>
          </cell>
        </row>
        <row r="482">
          <cell r="H482" t="str">
            <v/>
          </cell>
          <cell r="J482" t="str">
            <v/>
          </cell>
          <cell r="K482" t="str">
            <v/>
          </cell>
          <cell r="L482" t="str">
            <v/>
          </cell>
          <cell r="M482" t="str">
            <v/>
          </cell>
          <cell r="O482" t="str">
            <v/>
          </cell>
          <cell r="P482" t="str">
            <v/>
          </cell>
          <cell r="Q482" t="str">
            <v/>
          </cell>
        </row>
        <row r="483">
          <cell r="H483">
            <v>6</v>
          </cell>
          <cell r="I483">
            <v>1</v>
          </cell>
          <cell r="J483">
            <v>1</v>
          </cell>
          <cell r="K483">
            <v>298</v>
          </cell>
          <cell r="L483" t="str">
            <v/>
          </cell>
          <cell r="M483" t="str">
            <v/>
          </cell>
          <cell r="O483">
            <v>0</v>
          </cell>
          <cell r="P483">
            <v>1.4396350806451614</v>
          </cell>
          <cell r="Q483">
            <v>429.12</v>
          </cell>
        </row>
        <row r="484">
          <cell r="L484" t="str">
            <v/>
          </cell>
          <cell r="O484">
            <v>0</v>
          </cell>
          <cell r="P484" t="str">
            <v/>
          </cell>
          <cell r="S484">
            <v>0</v>
          </cell>
        </row>
        <row r="485">
          <cell r="L485" t="str">
            <v/>
          </cell>
          <cell r="M485" t="str">
            <v/>
          </cell>
          <cell r="O485">
            <v>0</v>
          </cell>
          <cell r="P485" t="str">
            <v/>
          </cell>
          <cell r="Q485" t="str">
            <v/>
          </cell>
        </row>
        <row r="486">
          <cell r="H486" t="str">
            <v/>
          </cell>
          <cell r="J486" t="str">
            <v/>
          </cell>
          <cell r="K486" t="str">
            <v/>
          </cell>
          <cell r="L486" t="str">
            <v/>
          </cell>
          <cell r="M486" t="str">
            <v/>
          </cell>
          <cell r="O486" t="str">
            <v/>
          </cell>
          <cell r="P486" t="str">
            <v/>
          </cell>
          <cell r="Q486" t="str">
            <v/>
          </cell>
        </row>
        <row r="487">
          <cell r="H487" t="str">
            <v/>
          </cell>
          <cell r="J487" t="str">
            <v/>
          </cell>
          <cell r="K487" t="str">
            <v/>
          </cell>
          <cell r="L487" t="str">
            <v/>
          </cell>
          <cell r="M487" t="str">
            <v/>
          </cell>
          <cell r="O487" t="str">
            <v/>
          </cell>
          <cell r="P487" t="str">
            <v/>
          </cell>
          <cell r="Q487" t="str">
            <v/>
          </cell>
        </row>
        <row r="488">
          <cell r="H488" t="str">
            <v/>
          </cell>
          <cell r="J488" t="str">
            <v/>
          </cell>
          <cell r="K488" t="str">
            <v/>
          </cell>
          <cell r="L488" t="str">
            <v/>
          </cell>
          <cell r="M488" t="str">
            <v/>
          </cell>
          <cell r="O488" t="str">
            <v/>
          </cell>
          <cell r="P488" t="str">
            <v/>
          </cell>
          <cell r="Q488" t="str">
            <v/>
          </cell>
        </row>
        <row r="489">
          <cell r="H489" t="str">
            <v/>
          </cell>
          <cell r="J489" t="str">
            <v/>
          </cell>
          <cell r="K489" t="str">
            <v/>
          </cell>
          <cell r="L489" t="str">
            <v/>
          </cell>
          <cell r="M489" t="str">
            <v/>
          </cell>
          <cell r="O489" t="str">
            <v/>
          </cell>
          <cell r="P489" t="str">
            <v/>
          </cell>
          <cell r="Q489" t="str">
            <v/>
          </cell>
        </row>
        <row r="490">
          <cell r="L490" t="str">
            <v/>
          </cell>
          <cell r="O490">
            <v>0</v>
          </cell>
          <cell r="P490" t="str">
            <v/>
          </cell>
        </row>
        <row r="491">
          <cell r="L491" t="str">
            <v/>
          </cell>
          <cell r="O491">
            <v>0</v>
          </cell>
          <cell r="P491" t="str">
            <v/>
          </cell>
          <cell r="S491">
            <v>0</v>
          </cell>
        </row>
        <row r="492">
          <cell r="L492" t="str">
            <v/>
          </cell>
          <cell r="M492" t="str">
            <v/>
          </cell>
          <cell r="O492">
            <v>0</v>
          </cell>
          <cell r="P492" t="str">
            <v/>
          </cell>
          <cell r="Q492" t="str">
            <v/>
          </cell>
        </row>
        <row r="493">
          <cell r="H493" t="str">
            <v/>
          </cell>
          <cell r="J493" t="str">
            <v/>
          </cell>
          <cell r="K493" t="str">
            <v/>
          </cell>
          <cell r="L493" t="str">
            <v/>
          </cell>
          <cell r="M493" t="str">
            <v/>
          </cell>
          <cell r="O493" t="str">
            <v/>
          </cell>
          <cell r="P493" t="str">
            <v/>
          </cell>
          <cell r="Q493" t="str">
            <v/>
          </cell>
        </row>
        <row r="494">
          <cell r="H494" t="str">
            <v/>
          </cell>
          <cell r="J494" t="str">
            <v/>
          </cell>
          <cell r="K494" t="str">
            <v/>
          </cell>
          <cell r="L494" t="str">
            <v/>
          </cell>
          <cell r="M494" t="str">
            <v/>
          </cell>
          <cell r="O494" t="str">
            <v/>
          </cell>
          <cell r="P494" t="str">
            <v/>
          </cell>
          <cell r="Q494" t="str">
            <v/>
          </cell>
        </row>
        <row r="495">
          <cell r="H495" t="str">
            <v/>
          </cell>
          <cell r="J495" t="str">
            <v/>
          </cell>
          <cell r="K495" t="str">
            <v/>
          </cell>
          <cell r="L495" t="str">
            <v/>
          </cell>
          <cell r="M495" t="str">
            <v/>
          </cell>
          <cell r="O495" t="str">
            <v/>
          </cell>
          <cell r="P495" t="str">
            <v/>
          </cell>
          <cell r="Q495" t="str">
            <v/>
          </cell>
        </row>
        <row r="496">
          <cell r="H496" t="str">
            <v/>
          </cell>
          <cell r="J496" t="str">
            <v/>
          </cell>
          <cell r="K496" t="str">
            <v/>
          </cell>
          <cell r="L496" t="str">
            <v/>
          </cell>
          <cell r="M496" t="str">
            <v/>
          </cell>
          <cell r="O496" t="str">
            <v/>
          </cell>
          <cell r="P496" t="str">
            <v/>
          </cell>
          <cell r="Q496" t="str">
            <v/>
          </cell>
        </row>
        <row r="497">
          <cell r="L497" t="str">
            <v/>
          </cell>
          <cell r="O497">
            <v>0</v>
          </cell>
          <cell r="P497" t="str">
            <v/>
          </cell>
          <cell r="S497">
            <v>0</v>
          </cell>
        </row>
        <row r="498">
          <cell r="L498" t="str">
            <v/>
          </cell>
          <cell r="M498" t="str">
            <v/>
          </cell>
          <cell r="O498">
            <v>0</v>
          </cell>
          <cell r="P498" t="str">
            <v/>
          </cell>
          <cell r="Q498" t="str">
            <v/>
          </cell>
        </row>
        <row r="499">
          <cell r="H499" t="str">
            <v/>
          </cell>
          <cell r="J499" t="str">
            <v/>
          </cell>
          <cell r="K499" t="str">
            <v/>
          </cell>
          <cell r="L499" t="str">
            <v/>
          </cell>
          <cell r="M499" t="str">
            <v/>
          </cell>
          <cell r="O499" t="str">
            <v/>
          </cell>
          <cell r="P499" t="str">
            <v/>
          </cell>
          <cell r="Q499" t="str">
            <v/>
          </cell>
        </row>
        <row r="500">
          <cell r="H500" t="str">
            <v/>
          </cell>
          <cell r="J500" t="str">
            <v/>
          </cell>
          <cell r="K500" t="str">
            <v/>
          </cell>
          <cell r="L500" t="str">
            <v/>
          </cell>
          <cell r="M500" t="str">
            <v/>
          </cell>
          <cell r="O500" t="str">
            <v/>
          </cell>
          <cell r="P500" t="str">
            <v/>
          </cell>
          <cell r="Q500" t="str">
            <v/>
          </cell>
        </row>
        <row r="501">
          <cell r="H501" t="str">
            <v/>
          </cell>
          <cell r="J501" t="str">
            <v/>
          </cell>
          <cell r="K501" t="str">
            <v/>
          </cell>
          <cell r="L501" t="str">
            <v/>
          </cell>
          <cell r="M501" t="str">
            <v/>
          </cell>
          <cell r="O501" t="str">
            <v/>
          </cell>
          <cell r="P501" t="str">
            <v/>
          </cell>
          <cell r="Q501" t="str">
            <v/>
          </cell>
        </row>
        <row r="502">
          <cell r="H502" t="str">
            <v/>
          </cell>
          <cell r="J502" t="str">
            <v/>
          </cell>
          <cell r="K502" t="str">
            <v/>
          </cell>
          <cell r="L502" t="str">
            <v/>
          </cell>
          <cell r="M502" t="str">
            <v/>
          </cell>
          <cell r="O502" t="str">
            <v/>
          </cell>
          <cell r="P502" t="str">
            <v/>
          </cell>
          <cell r="Q502" t="str">
            <v/>
          </cell>
        </row>
        <row r="504">
          <cell r="H504" t="str">
            <v>SUMA Recollida de residus voluminosos i neteja al voltant dels contenidors</v>
          </cell>
          <cell r="M504">
            <v>276612.59500000003</v>
          </cell>
          <cell r="O504">
            <v>30534.13</v>
          </cell>
          <cell r="Q504">
            <v>35345.675999999999</v>
          </cell>
          <cell r="S504">
            <v>342492.40100000001</v>
          </cell>
        </row>
        <row r="505">
          <cell r="O505">
            <v>0</v>
          </cell>
          <cell r="P505" t="str">
            <v/>
          </cell>
          <cell r="Q505" t="str">
            <v/>
          </cell>
        </row>
        <row r="509">
          <cell r="S509">
            <v>0</v>
          </cell>
        </row>
        <row r="510">
          <cell r="L510" t="str">
            <v/>
          </cell>
          <cell r="M510" t="str">
            <v/>
          </cell>
          <cell r="O510">
            <v>0</v>
          </cell>
          <cell r="P510" t="str">
            <v/>
          </cell>
          <cell r="Q510" t="str">
            <v/>
          </cell>
        </row>
        <row r="511">
          <cell r="H511" t="str">
            <v/>
          </cell>
          <cell r="J511" t="str">
            <v/>
          </cell>
          <cell r="K511" t="str">
            <v/>
          </cell>
          <cell r="L511" t="str">
            <v/>
          </cell>
          <cell r="M511" t="str">
            <v/>
          </cell>
          <cell r="O511" t="str">
            <v/>
          </cell>
          <cell r="P511" t="str">
            <v/>
          </cell>
          <cell r="Q511" t="str">
            <v/>
          </cell>
        </row>
        <row r="512">
          <cell r="H512" t="str">
            <v/>
          </cell>
          <cell r="J512" t="str">
            <v/>
          </cell>
          <cell r="K512" t="str">
            <v/>
          </cell>
          <cell r="L512" t="str">
            <v/>
          </cell>
          <cell r="M512" t="str">
            <v/>
          </cell>
          <cell r="O512" t="str">
            <v/>
          </cell>
          <cell r="P512" t="str">
            <v/>
          </cell>
          <cell r="Q512" t="str">
            <v/>
          </cell>
        </row>
        <row r="513">
          <cell r="H513" t="str">
            <v/>
          </cell>
          <cell r="J513" t="str">
            <v/>
          </cell>
          <cell r="K513" t="str">
            <v/>
          </cell>
          <cell r="L513" t="str">
            <v/>
          </cell>
          <cell r="M513" t="str">
            <v/>
          </cell>
          <cell r="O513" t="str">
            <v/>
          </cell>
          <cell r="P513" t="str">
            <v/>
          </cell>
          <cell r="Q513" t="str">
            <v/>
          </cell>
        </row>
        <row r="514">
          <cell r="H514" t="str">
            <v/>
          </cell>
          <cell r="J514" t="str">
            <v/>
          </cell>
          <cell r="K514" t="str">
            <v/>
          </cell>
          <cell r="L514" t="str">
            <v/>
          </cell>
          <cell r="M514" t="str">
            <v/>
          </cell>
          <cell r="O514" t="str">
            <v/>
          </cell>
          <cell r="P514" t="str">
            <v/>
          </cell>
          <cell r="Q514" t="str">
            <v/>
          </cell>
        </row>
        <row r="515">
          <cell r="L515" t="str">
            <v/>
          </cell>
          <cell r="O515">
            <v>0</v>
          </cell>
          <cell r="P515" t="str">
            <v/>
          </cell>
          <cell r="S515">
            <v>0</v>
          </cell>
        </row>
        <row r="516">
          <cell r="L516" t="str">
            <v/>
          </cell>
          <cell r="M516" t="str">
            <v/>
          </cell>
          <cell r="O516">
            <v>0</v>
          </cell>
          <cell r="P516" t="str">
            <v/>
          </cell>
          <cell r="Q516" t="str">
            <v/>
          </cell>
        </row>
        <row r="517">
          <cell r="H517" t="str">
            <v/>
          </cell>
          <cell r="J517" t="str">
            <v/>
          </cell>
          <cell r="K517" t="str">
            <v/>
          </cell>
          <cell r="L517" t="str">
            <v/>
          </cell>
          <cell r="M517" t="str">
            <v/>
          </cell>
          <cell r="O517" t="str">
            <v/>
          </cell>
          <cell r="P517" t="str">
            <v/>
          </cell>
          <cell r="Q517" t="str">
            <v/>
          </cell>
        </row>
        <row r="518">
          <cell r="H518" t="str">
            <v/>
          </cell>
          <cell r="J518" t="str">
            <v/>
          </cell>
          <cell r="K518" t="str">
            <v/>
          </cell>
          <cell r="L518" t="str">
            <v/>
          </cell>
          <cell r="M518" t="str">
            <v/>
          </cell>
          <cell r="O518" t="str">
            <v/>
          </cell>
          <cell r="P518" t="str">
            <v/>
          </cell>
          <cell r="Q518" t="str">
            <v/>
          </cell>
        </row>
        <row r="519">
          <cell r="H519" t="str">
            <v/>
          </cell>
          <cell r="J519" t="str">
            <v/>
          </cell>
          <cell r="K519" t="str">
            <v/>
          </cell>
          <cell r="L519" t="str">
            <v/>
          </cell>
          <cell r="M519" t="str">
            <v/>
          </cell>
          <cell r="O519" t="str">
            <v/>
          </cell>
          <cell r="P519" t="str">
            <v/>
          </cell>
          <cell r="Q519" t="str">
            <v/>
          </cell>
        </row>
        <row r="520">
          <cell r="H520" t="str">
            <v/>
          </cell>
          <cell r="J520" t="str">
            <v/>
          </cell>
          <cell r="K520" t="str">
            <v/>
          </cell>
          <cell r="L520" t="str">
            <v/>
          </cell>
          <cell r="M520" t="str">
            <v/>
          </cell>
          <cell r="O520" t="str">
            <v/>
          </cell>
          <cell r="P520" t="str">
            <v/>
          </cell>
          <cell r="Q520" t="str">
            <v/>
          </cell>
        </row>
        <row r="521">
          <cell r="L521" t="str">
            <v/>
          </cell>
          <cell r="O521">
            <v>0</v>
          </cell>
          <cell r="P521" t="str">
            <v/>
          </cell>
        </row>
        <row r="522">
          <cell r="L522" t="str">
            <v/>
          </cell>
          <cell r="O522">
            <v>0</v>
          </cell>
          <cell r="P522" t="str">
            <v/>
          </cell>
          <cell r="S522">
            <v>0</v>
          </cell>
        </row>
        <row r="523">
          <cell r="L523" t="str">
            <v/>
          </cell>
          <cell r="M523" t="str">
            <v/>
          </cell>
          <cell r="O523">
            <v>0</v>
          </cell>
          <cell r="P523" t="str">
            <v/>
          </cell>
          <cell r="Q523" t="str">
            <v/>
          </cell>
        </row>
        <row r="524">
          <cell r="H524" t="str">
            <v/>
          </cell>
          <cell r="J524" t="str">
            <v/>
          </cell>
          <cell r="K524" t="str">
            <v/>
          </cell>
          <cell r="L524" t="str">
            <v/>
          </cell>
          <cell r="M524" t="str">
            <v/>
          </cell>
          <cell r="O524" t="str">
            <v/>
          </cell>
          <cell r="P524" t="str">
            <v/>
          </cell>
          <cell r="Q524" t="str">
            <v/>
          </cell>
        </row>
        <row r="525">
          <cell r="H525" t="str">
            <v/>
          </cell>
          <cell r="J525" t="str">
            <v/>
          </cell>
          <cell r="K525" t="str">
            <v/>
          </cell>
          <cell r="L525" t="str">
            <v/>
          </cell>
          <cell r="M525" t="str">
            <v/>
          </cell>
          <cell r="O525" t="str">
            <v/>
          </cell>
          <cell r="P525" t="str">
            <v/>
          </cell>
          <cell r="Q525" t="str">
            <v/>
          </cell>
        </row>
        <row r="526">
          <cell r="H526" t="str">
            <v/>
          </cell>
          <cell r="J526" t="str">
            <v/>
          </cell>
          <cell r="K526" t="str">
            <v/>
          </cell>
          <cell r="L526" t="str">
            <v/>
          </cell>
          <cell r="M526" t="str">
            <v/>
          </cell>
          <cell r="O526" t="str">
            <v/>
          </cell>
          <cell r="P526" t="str">
            <v/>
          </cell>
          <cell r="Q526" t="str">
            <v/>
          </cell>
        </row>
        <row r="527">
          <cell r="H527" t="str">
            <v/>
          </cell>
          <cell r="J527" t="str">
            <v/>
          </cell>
          <cell r="K527" t="str">
            <v/>
          </cell>
          <cell r="L527" t="str">
            <v/>
          </cell>
          <cell r="M527" t="str">
            <v/>
          </cell>
          <cell r="O527" t="str">
            <v/>
          </cell>
          <cell r="P527" t="str">
            <v/>
          </cell>
          <cell r="Q527" t="str">
            <v/>
          </cell>
        </row>
        <row r="528">
          <cell r="L528" t="str">
            <v/>
          </cell>
          <cell r="O528">
            <v>0</v>
          </cell>
          <cell r="P528" t="str">
            <v/>
          </cell>
          <cell r="S528">
            <v>0</v>
          </cell>
        </row>
        <row r="529">
          <cell r="L529" t="str">
            <v/>
          </cell>
          <cell r="M529" t="str">
            <v/>
          </cell>
          <cell r="O529">
            <v>0</v>
          </cell>
          <cell r="P529" t="str">
            <v/>
          </cell>
          <cell r="Q529" t="str">
            <v/>
          </cell>
        </row>
        <row r="530">
          <cell r="H530" t="str">
            <v/>
          </cell>
          <cell r="J530" t="str">
            <v/>
          </cell>
          <cell r="K530" t="str">
            <v/>
          </cell>
          <cell r="L530" t="str">
            <v/>
          </cell>
          <cell r="M530" t="str">
            <v/>
          </cell>
          <cell r="O530" t="str">
            <v/>
          </cell>
          <cell r="P530" t="str">
            <v/>
          </cell>
          <cell r="Q530" t="str">
            <v/>
          </cell>
        </row>
        <row r="531">
          <cell r="H531" t="str">
            <v/>
          </cell>
          <cell r="J531" t="str">
            <v/>
          </cell>
          <cell r="K531" t="str">
            <v/>
          </cell>
          <cell r="L531" t="str">
            <v/>
          </cell>
          <cell r="M531" t="str">
            <v/>
          </cell>
          <cell r="O531" t="str">
            <v/>
          </cell>
          <cell r="P531" t="str">
            <v/>
          </cell>
          <cell r="Q531" t="str">
            <v/>
          </cell>
        </row>
        <row r="532">
          <cell r="H532" t="str">
            <v/>
          </cell>
          <cell r="J532" t="str">
            <v/>
          </cell>
          <cell r="K532" t="str">
            <v/>
          </cell>
          <cell r="L532" t="str">
            <v/>
          </cell>
          <cell r="M532" t="str">
            <v/>
          </cell>
          <cell r="O532" t="str">
            <v/>
          </cell>
          <cell r="P532" t="str">
            <v/>
          </cell>
          <cell r="Q532" t="str">
            <v/>
          </cell>
        </row>
        <row r="533">
          <cell r="H533" t="str">
            <v/>
          </cell>
          <cell r="J533" t="str">
            <v/>
          </cell>
          <cell r="K533" t="str">
            <v/>
          </cell>
          <cell r="L533" t="str">
            <v/>
          </cell>
          <cell r="M533" t="str">
            <v/>
          </cell>
          <cell r="O533" t="str">
            <v/>
          </cell>
          <cell r="P533" t="str">
            <v/>
          </cell>
          <cell r="Q533" t="str">
            <v/>
          </cell>
        </row>
        <row r="534">
          <cell r="L534" t="str">
            <v/>
          </cell>
          <cell r="O534">
            <v>0</v>
          </cell>
          <cell r="P534" t="str">
            <v/>
          </cell>
        </row>
        <row r="535">
          <cell r="L535" t="str">
            <v/>
          </cell>
          <cell r="O535">
            <v>0</v>
          </cell>
          <cell r="P535" t="str">
            <v/>
          </cell>
          <cell r="S535">
            <v>149823.74</v>
          </cell>
        </row>
        <row r="536">
          <cell r="H536">
            <v>7</v>
          </cell>
          <cell r="I536">
            <v>2</v>
          </cell>
          <cell r="J536">
            <v>1</v>
          </cell>
          <cell r="K536">
            <v>365</v>
          </cell>
          <cell r="L536">
            <v>171.44</v>
          </cell>
          <cell r="M536">
            <v>125151.2</v>
          </cell>
          <cell r="O536">
            <v>0</v>
          </cell>
          <cell r="P536" t="str">
            <v/>
          </cell>
          <cell r="Q536" t="str">
            <v/>
          </cell>
        </row>
        <row r="537">
          <cell r="H537" t="str">
            <v/>
          </cell>
          <cell r="J537" t="str">
            <v/>
          </cell>
          <cell r="K537" t="str">
            <v/>
          </cell>
          <cell r="L537" t="str">
            <v/>
          </cell>
          <cell r="M537" t="str">
            <v/>
          </cell>
          <cell r="O537" t="str">
            <v/>
          </cell>
          <cell r="P537" t="str">
            <v/>
          </cell>
          <cell r="Q537" t="str">
            <v/>
          </cell>
        </row>
        <row r="538">
          <cell r="H538">
            <v>7</v>
          </cell>
          <cell r="I538">
            <v>2</v>
          </cell>
          <cell r="J538">
            <v>1</v>
          </cell>
          <cell r="K538">
            <v>365</v>
          </cell>
          <cell r="L538" t="str">
            <v/>
          </cell>
          <cell r="M538" t="str">
            <v/>
          </cell>
          <cell r="N538">
            <v>17.600099999999998</v>
          </cell>
          <cell r="O538">
            <v>12848</v>
          </cell>
          <cell r="P538">
            <v>14.758599999999999</v>
          </cell>
          <cell r="Q538">
            <v>10773.705</v>
          </cell>
        </row>
        <row r="539">
          <cell r="H539" t="str">
            <v/>
          </cell>
          <cell r="J539" t="str">
            <v/>
          </cell>
          <cell r="K539" t="str">
            <v/>
          </cell>
          <cell r="L539" t="str">
            <v/>
          </cell>
          <cell r="M539" t="str">
            <v/>
          </cell>
          <cell r="O539" t="str">
            <v/>
          </cell>
          <cell r="P539" t="str">
            <v/>
          </cell>
          <cell r="Q539" t="str">
            <v/>
          </cell>
        </row>
        <row r="540">
          <cell r="H540">
            <v>7</v>
          </cell>
          <cell r="I540">
            <v>2</v>
          </cell>
          <cell r="J540">
            <v>1</v>
          </cell>
          <cell r="K540">
            <v>365</v>
          </cell>
          <cell r="L540" t="str">
            <v/>
          </cell>
          <cell r="M540" t="str">
            <v/>
          </cell>
          <cell r="O540">
            <v>0</v>
          </cell>
          <cell r="P540">
            <v>1.4396350806451614</v>
          </cell>
          <cell r="Q540">
            <v>1050.835</v>
          </cell>
        </row>
        <row r="541">
          <cell r="L541" t="str">
            <v/>
          </cell>
          <cell r="O541">
            <v>0</v>
          </cell>
          <cell r="P541" t="str">
            <v/>
          </cell>
          <cell r="S541">
            <v>0</v>
          </cell>
        </row>
        <row r="542">
          <cell r="L542" t="str">
            <v/>
          </cell>
          <cell r="M542" t="str">
            <v/>
          </cell>
          <cell r="O542">
            <v>0</v>
          </cell>
          <cell r="P542" t="str">
            <v/>
          </cell>
          <cell r="Q542" t="str">
            <v/>
          </cell>
        </row>
        <row r="543">
          <cell r="H543" t="str">
            <v/>
          </cell>
          <cell r="J543" t="str">
            <v/>
          </cell>
          <cell r="K543" t="str">
            <v/>
          </cell>
          <cell r="L543" t="str">
            <v/>
          </cell>
          <cell r="M543" t="str">
            <v/>
          </cell>
          <cell r="O543" t="str">
            <v/>
          </cell>
          <cell r="P543" t="str">
            <v/>
          </cell>
          <cell r="Q543" t="str">
            <v/>
          </cell>
        </row>
        <row r="544">
          <cell r="H544" t="str">
            <v/>
          </cell>
          <cell r="J544" t="str">
            <v/>
          </cell>
          <cell r="K544" t="str">
            <v/>
          </cell>
          <cell r="L544" t="str">
            <v/>
          </cell>
          <cell r="M544" t="str">
            <v/>
          </cell>
          <cell r="O544" t="str">
            <v/>
          </cell>
          <cell r="P544" t="str">
            <v/>
          </cell>
          <cell r="Q544" t="str">
            <v/>
          </cell>
        </row>
        <row r="545">
          <cell r="H545" t="str">
            <v/>
          </cell>
          <cell r="J545" t="str">
            <v/>
          </cell>
          <cell r="K545" t="str">
            <v/>
          </cell>
          <cell r="L545" t="str">
            <v/>
          </cell>
          <cell r="M545" t="str">
            <v/>
          </cell>
          <cell r="O545" t="str">
            <v/>
          </cell>
          <cell r="P545" t="str">
            <v/>
          </cell>
          <cell r="Q545" t="str">
            <v/>
          </cell>
        </row>
        <row r="546">
          <cell r="H546" t="str">
            <v/>
          </cell>
          <cell r="J546" t="str">
            <v/>
          </cell>
          <cell r="K546" t="str">
            <v/>
          </cell>
          <cell r="L546" t="str">
            <v/>
          </cell>
          <cell r="M546" t="str">
            <v/>
          </cell>
          <cell r="O546" t="str">
            <v/>
          </cell>
          <cell r="P546" t="str">
            <v/>
          </cell>
          <cell r="Q546" t="str">
            <v/>
          </cell>
        </row>
        <row r="548">
          <cell r="H548" t="str">
            <v>SUMA Recollida de desbordaments i suport recol·lectors</v>
          </cell>
          <cell r="M548">
            <v>125151.2</v>
          </cell>
          <cell r="O548">
            <v>12848</v>
          </cell>
          <cell r="Q548">
            <v>11824.54</v>
          </cell>
          <cell r="S548">
            <v>149823.74</v>
          </cell>
        </row>
        <row r="549">
          <cell r="O549">
            <v>0</v>
          </cell>
          <cell r="P549" t="str">
            <v/>
          </cell>
          <cell r="Q549" t="str">
            <v/>
          </cell>
        </row>
        <row r="553">
          <cell r="S553">
            <v>16888.196</v>
          </cell>
        </row>
        <row r="554">
          <cell r="H554">
            <v>1</v>
          </cell>
          <cell r="I554">
            <v>1</v>
          </cell>
          <cell r="J554">
            <v>1</v>
          </cell>
          <cell r="K554">
            <v>52</v>
          </cell>
          <cell r="L554">
            <v>133.43</v>
          </cell>
          <cell r="M554">
            <v>6938.36</v>
          </cell>
          <cell r="O554">
            <v>0</v>
          </cell>
          <cell r="P554" t="str">
            <v/>
          </cell>
          <cell r="Q554" t="str">
            <v/>
          </cell>
        </row>
        <row r="555">
          <cell r="H555">
            <v>1</v>
          </cell>
          <cell r="I555">
            <v>1</v>
          </cell>
          <cell r="J555">
            <v>1</v>
          </cell>
          <cell r="K555">
            <v>52</v>
          </cell>
          <cell r="L555">
            <v>136.41</v>
          </cell>
          <cell r="M555">
            <v>7093.32</v>
          </cell>
          <cell r="O555">
            <v>0</v>
          </cell>
          <cell r="P555" t="str">
            <v/>
          </cell>
          <cell r="Q555" t="str">
            <v/>
          </cell>
        </row>
        <row r="556">
          <cell r="H556">
            <v>1</v>
          </cell>
          <cell r="I556">
            <v>1</v>
          </cell>
          <cell r="J556">
            <v>1</v>
          </cell>
          <cell r="K556">
            <v>52</v>
          </cell>
          <cell r="L556" t="str">
            <v/>
          </cell>
          <cell r="M556" t="str">
            <v/>
          </cell>
          <cell r="N556">
            <v>27.834099999999999</v>
          </cell>
          <cell r="O556">
            <v>1447.3679999999999</v>
          </cell>
          <cell r="P556">
            <v>24.219799999999999</v>
          </cell>
          <cell r="Q556">
            <v>1259.44</v>
          </cell>
        </row>
        <row r="557">
          <cell r="H557" t="str">
            <v/>
          </cell>
          <cell r="J557" t="str">
            <v/>
          </cell>
          <cell r="K557" t="str">
            <v/>
          </cell>
          <cell r="L557" t="str">
            <v/>
          </cell>
          <cell r="M557" t="str">
            <v/>
          </cell>
          <cell r="O557" t="str">
            <v/>
          </cell>
          <cell r="P557" t="str">
            <v/>
          </cell>
          <cell r="Q557" t="str">
            <v/>
          </cell>
        </row>
        <row r="558">
          <cell r="H558">
            <v>1</v>
          </cell>
          <cell r="I558">
            <v>2</v>
          </cell>
          <cell r="J558">
            <v>1</v>
          </cell>
          <cell r="K558">
            <v>52</v>
          </cell>
          <cell r="L558" t="str">
            <v/>
          </cell>
          <cell r="M558" t="str">
            <v/>
          </cell>
          <cell r="O558">
            <v>0</v>
          </cell>
          <cell r="P558">
            <v>1.4396350806451614</v>
          </cell>
          <cell r="Q558">
            <v>149.708</v>
          </cell>
        </row>
        <row r="559">
          <cell r="L559" t="str">
            <v/>
          </cell>
          <cell r="O559">
            <v>0</v>
          </cell>
          <cell r="P559" t="str">
            <v/>
          </cell>
          <cell r="S559">
            <v>0</v>
          </cell>
        </row>
        <row r="560">
          <cell r="L560" t="str">
            <v/>
          </cell>
          <cell r="M560" t="str">
            <v/>
          </cell>
          <cell r="O560">
            <v>0</v>
          </cell>
          <cell r="P560" t="str">
            <v/>
          </cell>
          <cell r="Q560" t="str">
            <v/>
          </cell>
        </row>
        <row r="561">
          <cell r="H561" t="str">
            <v/>
          </cell>
          <cell r="J561" t="str">
            <v/>
          </cell>
          <cell r="K561" t="str">
            <v/>
          </cell>
          <cell r="L561" t="str">
            <v/>
          </cell>
          <cell r="M561" t="str">
            <v/>
          </cell>
          <cell r="O561" t="str">
            <v/>
          </cell>
          <cell r="P561" t="str">
            <v/>
          </cell>
          <cell r="Q561" t="str">
            <v/>
          </cell>
        </row>
        <row r="562">
          <cell r="H562" t="str">
            <v/>
          </cell>
          <cell r="J562" t="str">
            <v/>
          </cell>
          <cell r="K562" t="str">
            <v/>
          </cell>
          <cell r="L562" t="str">
            <v/>
          </cell>
          <cell r="M562" t="str">
            <v/>
          </cell>
          <cell r="O562" t="str">
            <v/>
          </cell>
          <cell r="P562" t="str">
            <v/>
          </cell>
          <cell r="Q562" t="str">
            <v/>
          </cell>
        </row>
        <row r="563">
          <cell r="H563" t="str">
            <v/>
          </cell>
          <cell r="J563" t="str">
            <v/>
          </cell>
          <cell r="K563" t="str">
            <v/>
          </cell>
          <cell r="L563" t="str">
            <v/>
          </cell>
          <cell r="M563" t="str">
            <v/>
          </cell>
          <cell r="O563" t="str">
            <v/>
          </cell>
          <cell r="P563" t="str">
            <v/>
          </cell>
          <cell r="Q563" t="str">
            <v/>
          </cell>
        </row>
        <row r="564">
          <cell r="H564" t="str">
            <v/>
          </cell>
          <cell r="J564" t="str">
            <v/>
          </cell>
          <cell r="K564" t="str">
            <v/>
          </cell>
          <cell r="L564" t="str">
            <v/>
          </cell>
          <cell r="M564" t="str">
            <v/>
          </cell>
          <cell r="O564" t="str">
            <v/>
          </cell>
          <cell r="P564" t="str">
            <v/>
          </cell>
          <cell r="Q564" t="str">
            <v/>
          </cell>
        </row>
        <row r="565">
          <cell r="L565" t="str">
            <v/>
          </cell>
          <cell r="O565">
            <v>0</v>
          </cell>
          <cell r="P565" t="str">
            <v/>
          </cell>
        </row>
        <row r="566">
          <cell r="L566" t="str">
            <v/>
          </cell>
          <cell r="O566">
            <v>0</v>
          </cell>
          <cell r="P566" t="str">
            <v/>
          </cell>
          <cell r="S566">
            <v>0</v>
          </cell>
        </row>
        <row r="567">
          <cell r="L567" t="str">
            <v/>
          </cell>
          <cell r="M567" t="str">
            <v/>
          </cell>
          <cell r="O567">
            <v>0</v>
          </cell>
          <cell r="P567" t="str">
            <v/>
          </cell>
          <cell r="Q567" t="str">
            <v/>
          </cell>
        </row>
        <row r="568">
          <cell r="H568" t="str">
            <v/>
          </cell>
          <cell r="J568" t="str">
            <v/>
          </cell>
          <cell r="K568" t="str">
            <v/>
          </cell>
          <cell r="L568" t="str">
            <v/>
          </cell>
          <cell r="M568" t="str">
            <v/>
          </cell>
          <cell r="O568" t="str">
            <v/>
          </cell>
          <cell r="P568" t="str">
            <v/>
          </cell>
          <cell r="Q568" t="str">
            <v/>
          </cell>
        </row>
        <row r="569">
          <cell r="H569" t="str">
            <v/>
          </cell>
          <cell r="J569" t="str">
            <v/>
          </cell>
          <cell r="K569" t="str">
            <v/>
          </cell>
          <cell r="L569" t="str">
            <v/>
          </cell>
          <cell r="M569" t="str">
            <v/>
          </cell>
          <cell r="O569" t="str">
            <v/>
          </cell>
          <cell r="P569" t="str">
            <v/>
          </cell>
          <cell r="Q569" t="str">
            <v/>
          </cell>
        </row>
        <row r="570">
          <cell r="H570" t="str">
            <v/>
          </cell>
          <cell r="J570" t="str">
            <v/>
          </cell>
          <cell r="K570" t="str">
            <v/>
          </cell>
          <cell r="L570" t="str">
            <v/>
          </cell>
          <cell r="M570" t="str">
            <v/>
          </cell>
          <cell r="O570" t="str">
            <v/>
          </cell>
          <cell r="P570" t="str">
            <v/>
          </cell>
          <cell r="Q570" t="str">
            <v/>
          </cell>
        </row>
        <row r="571">
          <cell r="H571" t="str">
            <v/>
          </cell>
          <cell r="J571" t="str">
            <v/>
          </cell>
          <cell r="K571" t="str">
            <v/>
          </cell>
          <cell r="L571" t="str">
            <v/>
          </cell>
          <cell r="M571" t="str">
            <v/>
          </cell>
          <cell r="O571" t="str">
            <v/>
          </cell>
          <cell r="P571" t="str">
            <v/>
          </cell>
          <cell r="Q571" t="str">
            <v/>
          </cell>
        </row>
        <row r="572">
          <cell r="L572" t="str">
            <v/>
          </cell>
          <cell r="O572">
            <v>0</v>
          </cell>
          <cell r="P572" t="str">
            <v/>
          </cell>
          <cell r="S572">
            <v>0</v>
          </cell>
        </row>
        <row r="573">
          <cell r="L573" t="str">
            <v/>
          </cell>
          <cell r="M573" t="str">
            <v/>
          </cell>
          <cell r="O573">
            <v>0</v>
          </cell>
          <cell r="P573" t="str">
            <v/>
          </cell>
          <cell r="Q573" t="str">
            <v/>
          </cell>
        </row>
        <row r="574">
          <cell r="H574" t="str">
            <v/>
          </cell>
          <cell r="J574" t="str">
            <v/>
          </cell>
          <cell r="K574" t="str">
            <v/>
          </cell>
          <cell r="L574" t="str">
            <v/>
          </cell>
          <cell r="M574" t="str">
            <v/>
          </cell>
          <cell r="O574" t="str">
            <v/>
          </cell>
          <cell r="P574" t="str">
            <v/>
          </cell>
          <cell r="Q574" t="str">
            <v/>
          </cell>
        </row>
        <row r="575">
          <cell r="H575" t="str">
            <v/>
          </cell>
          <cell r="J575" t="str">
            <v/>
          </cell>
          <cell r="K575" t="str">
            <v/>
          </cell>
          <cell r="L575" t="str">
            <v/>
          </cell>
          <cell r="M575" t="str">
            <v/>
          </cell>
          <cell r="O575" t="str">
            <v/>
          </cell>
          <cell r="P575" t="str">
            <v/>
          </cell>
          <cell r="Q575" t="str">
            <v/>
          </cell>
        </row>
        <row r="576">
          <cell r="H576" t="str">
            <v/>
          </cell>
          <cell r="J576" t="str">
            <v/>
          </cell>
          <cell r="K576" t="str">
            <v/>
          </cell>
          <cell r="L576" t="str">
            <v/>
          </cell>
          <cell r="M576" t="str">
            <v/>
          </cell>
          <cell r="O576" t="str">
            <v/>
          </cell>
          <cell r="P576" t="str">
            <v/>
          </cell>
          <cell r="Q576" t="str">
            <v/>
          </cell>
        </row>
        <row r="577">
          <cell r="H577" t="str">
            <v/>
          </cell>
          <cell r="J577" t="str">
            <v/>
          </cell>
          <cell r="K577" t="str">
            <v/>
          </cell>
          <cell r="L577" t="str">
            <v/>
          </cell>
          <cell r="M577" t="str">
            <v/>
          </cell>
          <cell r="O577" t="str">
            <v/>
          </cell>
          <cell r="P577" t="str">
            <v/>
          </cell>
          <cell r="Q577" t="str">
            <v/>
          </cell>
        </row>
        <row r="578">
          <cell r="L578" t="str">
            <v/>
          </cell>
          <cell r="O578">
            <v>0</v>
          </cell>
          <cell r="P578" t="str">
            <v/>
          </cell>
        </row>
        <row r="579">
          <cell r="L579" t="str">
            <v/>
          </cell>
          <cell r="O579">
            <v>0</v>
          </cell>
          <cell r="P579" t="str">
            <v/>
          </cell>
          <cell r="S579">
            <v>0</v>
          </cell>
        </row>
        <row r="580">
          <cell r="L580" t="str">
            <v/>
          </cell>
          <cell r="M580" t="str">
            <v/>
          </cell>
          <cell r="O580">
            <v>0</v>
          </cell>
          <cell r="P580" t="str">
            <v/>
          </cell>
          <cell r="Q580" t="str">
            <v/>
          </cell>
        </row>
        <row r="581">
          <cell r="H581" t="str">
            <v/>
          </cell>
          <cell r="J581" t="str">
            <v/>
          </cell>
          <cell r="K581" t="str">
            <v/>
          </cell>
          <cell r="L581" t="str">
            <v/>
          </cell>
          <cell r="M581" t="str">
            <v/>
          </cell>
          <cell r="O581" t="str">
            <v/>
          </cell>
          <cell r="P581" t="str">
            <v/>
          </cell>
          <cell r="Q581" t="str">
            <v/>
          </cell>
        </row>
        <row r="582">
          <cell r="H582" t="str">
            <v/>
          </cell>
          <cell r="J582" t="str">
            <v/>
          </cell>
          <cell r="K582" t="str">
            <v/>
          </cell>
          <cell r="L582" t="str">
            <v/>
          </cell>
          <cell r="M582" t="str">
            <v/>
          </cell>
          <cell r="O582" t="str">
            <v/>
          </cell>
          <cell r="P582" t="str">
            <v/>
          </cell>
          <cell r="Q582" t="str">
            <v/>
          </cell>
        </row>
        <row r="583">
          <cell r="H583" t="str">
            <v/>
          </cell>
          <cell r="J583" t="str">
            <v/>
          </cell>
          <cell r="K583" t="str">
            <v/>
          </cell>
          <cell r="L583" t="str">
            <v/>
          </cell>
          <cell r="M583" t="str">
            <v/>
          </cell>
          <cell r="O583" t="str">
            <v/>
          </cell>
          <cell r="P583" t="str">
            <v/>
          </cell>
          <cell r="Q583" t="str">
            <v/>
          </cell>
        </row>
        <row r="584">
          <cell r="H584" t="str">
            <v/>
          </cell>
          <cell r="J584" t="str">
            <v/>
          </cell>
          <cell r="K584" t="str">
            <v/>
          </cell>
          <cell r="L584" t="str">
            <v/>
          </cell>
          <cell r="M584" t="str">
            <v/>
          </cell>
          <cell r="O584" t="str">
            <v/>
          </cell>
          <cell r="P584" t="str">
            <v/>
          </cell>
          <cell r="Q584" t="str">
            <v/>
          </cell>
        </row>
        <row r="585">
          <cell r="L585" t="str">
            <v/>
          </cell>
          <cell r="O585">
            <v>0</v>
          </cell>
          <cell r="P585" t="str">
            <v/>
          </cell>
          <cell r="S585">
            <v>0</v>
          </cell>
        </row>
        <row r="586">
          <cell r="L586" t="str">
            <v/>
          </cell>
          <cell r="M586" t="str">
            <v/>
          </cell>
          <cell r="O586">
            <v>0</v>
          </cell>
          <cell r="P586" t="str">
            <v/>
          </cell>
          <cell r="Q586" t="str">
            <v/>
          </cell>
        </row>
        <row r="587">
          <cell r="H587" t="str">
            <v/>
          </cell>
          <cell r="J587" t="str">
            <v/>
          </cell>
          <cell r="K587" t="str">
            <v/>
          </cell>
          <cell r="L587" t="str">
            <v/>
          </cell>
          <cell r="M587" t="str">
            <v/>
          </cell>
          <cell r="O587" t="str">
            <v/>
          </cell>
          <cell r="P587" t="str">
            <v/>
          </cell>
          <cell r="Q587" t="str">
            <v/>
          </cell>
        </row>
        <row r="588">
          <cell r="H588" t="str">
            <v/>
          </cell>
          <cell r="J588" t="str">
            <v/>
          </cell>
          <cell r="K588" t="str">
            <v/>
          </cell>
          <cell r="L588" t="str">
            <v/>
          </cell>
          <cell r="M588" t="str">
            <v/>
          </cell>
          <cell r="O588" t="str">
            <v/>
          </cell>
          <cell r="P588" t="str">
            <v/>
          </cell>
          <cell r="Q588" t="str">
            <v/>
          </cell>
        </row>
        <row r="589">
          <cell r="H589" t="str">
            <v/>
          </cell>
          <cell r="J589" t="str">
            <v/>
          </cell>
          <cell r="K589" t="str">
            <v/>
          </cell>
          <cell r="L589" t="str">
            <v/>
          </cell>
          <cell r="M589" t="str">
            <v/>
          </cell>
          <cell r="O589" t="str">
            <v/>
          </cell>
          <cell r="P589" t="str">
            <v/>
          </cell>
          <cell r="Q589" t="str">
            <v/>
          </cell>
        </row>
        <row r="590">
          <cell r="H590" t="str">
            <v/>
          </cell>
          <cell r="J590" t="str">
            <v/>
          </cell>
          <cell r="K590" t="str">
            <v/>
          </cell>
          <cell r="L590" t="str">
            <v/>
          </cell>
          <cell r="M590" t="str">
            <v/>
          </cell>
          <cell r="O590" t="str">
            <v/>
          </cell>
          <cell r="P590" t="str">
            <v/>
          </cell>
          <cell r="Q590" t="str">
            <v/>
          </cell>
        </row>
        <row r="592">
          <cell r="H592" t="str">
            <v>SUMA Neteja interior dels contenidors soterrats</v>
          </cell>
          <cell r="M592">
            <v>14031.68</v>
          </cell>
          <cell r="O592">
            <v>1447.3679999999999</v>
          </cell>
          <cell r="Q592">
            <v>1409.1480000000001</v>
          </cell>
          <cell r="S592">
            <v>16888.196</v>
          </cell>
        </row>
        <row r="593">
          <cell r="O593">
            <v>0</v>
          </cell>
          <cell r="P593" t="str">
            <v/>
          </cell>
          <cell r="Q593" t="str">
            <v/>
          </cell>
        </row>
        <row r="597">
          <cell r="S597">
            <v>10775.361999999999</v>
          </cell>
        </row>
        <row r="598">
          <cell r="H598">
            <v>0.5</v>
          </cell>
          <cell r="I598">
            <v>1</v>
          </cell>
          <cell r="J598">
            <v>1</v>
          </cell>
          <cell r="K598">
            <v>26</v>
          </cell>
          <cell r="L598">
            <v>173.96</v>
          </cell>
          <cell r="M598">
            <v>4522.96</v>
          </cell>
          <cell r="O598">
            <v>0</v>
          </cell>
          <cell r="P598" t="str">
            <v/>
          </cell>
          <cell r="Q598" t="str">
            <v/>
          </cell>
        </row>
        <row r="599">
          <cell r="H599">
            <v>0.5</v>
          </cell>
          <cell r="I599">
            <v>1</v>
          </cell>
          <cell r="J599">
            <v>1</v>
          </cell>
          <cell r="K599">
            <v>26</v>
          </cell>
          <cell r="L599">
            <v>136.41</v>
          </cell>
          <cell r="M599">
            <v>3546.66</v>
          </cell>
          <cell r="O599">
            <v>0</v>
          </cell>
          <cell r="P599" t="str">
            <v/>
          </cell>
          <cell r="Q599" t="str">
            <v/>
          </cell>
        </row>
        <row r="600">
          <cell r="H600">
            <v>0.5</v>
          </cell>
          <cell r="I600">
            <v>1</v>
          </cell>
          <cell r="J600">
            <v>1</v>
          </cell>
          <cell r="K600">
            <v>26</v>
          </cell>
          <cell r="L600" t="str">
            <v/>
          </cell>
          <cell r="M600" t="str">
            <v/>
          </cell>
          <cell r="N600">
            <v>60.999399999999994</v>
          </cell>
          <cell r="O600">
            <v>1585.9739999999999</v>
          </cell>
          <cell r="P600">
            <v>40.362700000000004</v>
          </cell>
          <cell r="Q600">
            <v>1049.4380000000001</v>
          </cell>
        </row>
        <row r="601">
          <cell r="H601">
            <v>0.5</v>
          </cell>
          <cell r="I601">
            <v>1</v>
          </cell>
          <cell r="J601">
            <v>1</v>
          </cell>
          <cell r="K601">
            <v>26</v>
          </cell>
          <cell r="L601" t="str">
            <v/>
          </cell>
          <cell r="M601" t="str">
            <v/>
          </cell>
          <cell r="O601">
            <v>0</v>
          </cell>
          <cell r="P601">
            <v>1.2651032258064516</v>
          </cell>
          <cell r="Q601">
            <v>32.89</v>
          </cell>
        </row>
        <row r="602">
          <cell r="H602">
            <v>0.5</v>
          </cell>
          <cell r="I602">
            <v>1</v>
          </cell>
          <cell r="J602">
            <v>1</v>
          </cell>
          <cell r="K602">
            <v>26</v>
          </cell>
          <cell r="L602" t="str">
            <v/>
          </cell>
          <cell r="M602" t="str">
            <v/>
          </cell>
          <cell r="O602">
            <v>0</v>
          </cell>
          <cell r="P602">
            <v>1.4396350806451614</v>
          </cell>
          <cell r="Q602">
            <v>37.44</v>
          </cell>
        </row>
        <row r="603">
          <cell r="L603" t="str">
            <v/>
          </cell>
          <cell r="O603">
            <v>0</v>
          </cell>
          <cell r="P603" t="str">
            <v/>
          </cell>
          <cell r="S603">
            <v>0</v>
          </cell>
        </row>
        <row r="604">
          <cell r="L604" t="str">
            <v/>
          </cell>
          <cell r="M604" t="str">
            <v/>
          </cell>
          <cell r="O604">
            <v>0</v>
          </cell>
          <cell r="P604" t="str">
            <v/>
          </cell>
          <cell r="Q604" t="str">
            <v/>
          </cell>
        </row>
        <row r="605">
          <cell r="H605" t="str">
            <v/>
          </cell>
          <cell r="J605" t="str">
            <v/>
          </cell>
          <cell r="K605" t="str">
            <v/>
          </cell>
          <cell r="L605" t="str">
            <v/>
          </cell>
          <cell r="M605" t="str">
            <v/>
          </cell>
          <cell r="O605" t="str">
            <v/>
          </cell>
          <cell r="P605" t="str">
            <v/>
          </cell>
          <cell r="Q605" t="str">
            <v/>
          </cell>
        </row>
        <row r="606">
          <cell r="H606" t="str">
            <v/>
          </cell>
          <cell r="J606" t="str">
            <v/>
          </cell>
          <cell r="K606" t="str">
            <v/>
          </cell>
          <cell r="L606" t="str">
            <v/>
          </cell>
          <cell r="M606" t="str">
            <v/>
          </cell>
          <cell r="O606" t="str">
            <v/>
          </cell>
          <cell r="P606" t="str">
            <v/>
          </cell>
          <cell r="Q606" t="str">
            <v/>
          </cell>
        </row>
        <row r="607">
          <cell r="H607" t="str">
            <v/>
          </cell>
          <cell r="J607" t="str">
            <v/>
          </cell>
          <cell r="K607" t="str">
            <v/>
          </cell>
          <cell r="L607" t="str">
            <v/>
          </cell>
          <cell r="M607" t="str">
            <v/>
          </cell>
          <cell r="O607" t="str">
            <v/>
          </cell>
          <cell r="P607" t="str">
            <v/>
          </cell>
          <cell r="Q607" t="str">
            <v/>
          </cell>
        </row>
        <row r="608">
          <cell r="H608" t="str">
            <v/>
          </cell>
          <cell r="J608" t="str">
            <v/>
          </cell>
          <cell r="K608" t="str">
            <v/>
          </cell>
          <cell r="L608" t="str">
            <v/>
          </cell>
          <cell r="M608" t="str">
            <v/>
          </cell>
          <cell r="O608" t="str">
            <v/>
          </cell>
          <cell r="P608" t="str">
            <v/>
          </cell>
          <cell r="Q608" t="str">
            <v/>
          </cell>
        </row>
        <row r="609">
          <cell r="L609" t="str">
            <v/>
          </cell>
          <cell r="O609">
            <v>0</v>
          </cell>
          <cell r="P609" t="str">
            <v/>
          </cell>
        </row>
        <row r="610">
          <cell r="L610" t="str">
            <v/>
          </cell>
          <cell r="O610">
            <v>0</v>
          </cell>
          <cell r="P610" t="str">
            <v/>
          </cell>
          <cell r="S610">
            <v>0</v>
          </cell>
        </row>
        <row r="611">
          <cell r="L611" t="str">
            <v/>
          </cell>
          <cell r="M611" t="str">
            <v/>
          </cell>
          <cell r="O611">
            <v>0</v>
          </cell>
          <cell r="P611" t="str">
            <v/>
          </cell>
          <cell r="Q611" t="str">
            <v/>
          </cell>
        </row>
        <row r="612">
          <cell r="H612" t="str">
            <v/>
          </cell>
          <cell r="J612" t="str">
            <v/>
          </cell>
          <cell r="K612" t="str">
            <v/>
          </cell>
          <cell r="L612" t="str">
            <v/>
          </cell>
          <cell r="M612" t="str">
            <v/>
          </cell>
          <cell r="O612" t="str">
            <v/>
          </cell>
          <cell r="P612" t="str">
            <v/>
          </cell>
          <cell r="Q612" t="str">
            <v/>
          </cell>
        </row>
        <row r="613">
          <cell r="H613" t="str">
            <v/>
          </cell>
          <cell r="J613" t="str">
            <v/>
          </cell>
          <cell r="K613" t="str">
            <v/>
          </cell>
          <cell r="L613" t="str">
            <v/>
          </cell>
          <cell r="M613" t="str">
            <v/>
          </cell>
          <cell r="O613" t="str">
            <v/>
          </cell>
          <cell r="P613" t="str">
            <v/>
          </cell>
          <cell r="Q613" t="str">
            <v/>
          </cell>
        </row>
        <row r="614">
          <cell r="H614" t="str">
            <v/>
          </cell>
          <cell r="J614" t="str">
            <v/>
          </cell>
          <cell r="K614" t="str">
            <v/>
          </cell>
          <cell r="L614" t="str">
            <v/>
          </cell>
          <cell r="M614" t="str">
            <v/>
          </cell>
          <cell r="O614" t="str">
            <v/>
          </cell>
          <cell r="P614" t="str">
            <v/>
          </cell>
          <cell r="Q614" t="str">
            <v/>
          </cell>
        </row>
        <row r="615">
          <cell r="H615" t="str">
            <v/>
          </cell>
          <cell r="J615" t="str">
            <v/>
          </cell>
          <cell r="K615" t="str">
            <v/>
          </cell>
          <cell r="L615" t="str">
            <v/>
          </cell>
          <cell r="M615" t="str">
            <v/>
          </cell>
          <cell r="O615" t="str">
            <v/>
          </cell>
          <cell r="P615" t="str">
            <v/>
          </cell>
          <cell r="Q615" t="str">
            <v/>
          </cell>
        </row>
        <row r="616">
          <cell r="L616" t="str">
            <v/>
          </cell>
          <cell r="O616">
            <v>0</v>
          </cell>
          <cell r="P616" t="str">
            <v/>
          </cell>
          <cell r="S616">
            <v>0</v>
          </cell>
        </row>
        <row r="617">
          <cell r="L617" t="str">
            <v/>
          </cell>
          <cell r="M617" t="str">
            <v/>
          </cell>
          <cell r="O617">
            <v>0</v>
          </cell>
          <cell r="P617" t="str">
            <v/>
          </cell>
          <cell r="Q617" t="str">
            <v/>
          </cell>
        </row>
        <row r="618">
          <cell r="H618" t="str">
            <v/>
          </cell>
          <cell r="J618" t="str">
            <v/>
          </cell>
          <cell r="K618" t="str">
            <v/>
          </cell>
          <cell r="L618" t="str">
            <v/>
          </cell>
          <cell r="M618" t="str">
            <v/>
          </cell>
          <cell r="O618" t="str">
            <v/>
          </cell>
          <cell r="P618" t="str">
            <v/>
          </cell>
          <cell r="Q618" t="str">
            <v/>
          </cell>
        </row>
        <row r="619">
          <cell r="H619" t="str">
            <v/>
          </cell>
          <cell r="J619" t="str">
            <v/>
          </cell>
          <cell r="K619" t="str">
            <v/>
          </cell>
          <cell r="L619" t="str">
            <v/>
          </cell>
          <cell r="M619" t="str">
            <v/>
          </cell>
          <cell r="O619" t="str">
            <v/>
          </cell>
          <cell r="P619" t="str">
            <v/>
          </cell>
          <cell r="Q619" t="str">
            <v/>
          </cell>
        </row>
        <row r="620">
          <cell r="H620" t="str">
            <v/>
          </cell>
          <cell r="J620" t="str">
            <v/>
          </cell>
          <cell r="K620" t="str">
            <v/>
          </cell>
          <cell r="L620" t="str">
            <v/>
          </cell>
          <cell r="M620" t="str">
            <v/>
          </cell>
          <cell r="O620" t="str">
            <v/>
          </cell>
          <cell r="P620" t="str">
            <v/>
          </cell>
          <cell r="Q620" t="str">
            <v/>
          </cell>
        </row>
        <row r="621">
          <cell r="H621" t="str">
            <v/>
          </cell>
          <cell r="J621" t="str">
            <v/>
          </cell>
          <cell r="K621" t="str">
            <v/>
          </cell>
          <cell r="L621" t="str">
            <v/>
          </cell>
          <cell r="M621" t="str">
            <v/>
          </cell>
          <cell r="O621" t="str">
            <v/>
          </cell>
          <cell r="P621" t="str">
            <v/>
          </cell>
          <cell r="Q621" t="str">
            <v/>
          </cell>
        </row>
        <row r="622">
          <cell r="L622" t="str">
            <v/>
          </cell>
          <cell r="O622">
            <v>0</v>
          </cell>
          <cell r="P622" t="str">
            <v/>
          </cell>
        </row>
        <row r="623">
          <cell r="L623" t="str">
            <v/>
          </cell>
          <cell r="O623">
            <v>0</v>
          </cell>
          <cell r="P623" t="str">
            <v/>
          </cell>
          <cell r="S623">
            <v>0</v>
          </cell>
        </row>
        <row r="624">
          <cell r="L624" t="str">
            <v/>
          </cell>
          <cell r="M624" t="str">
            <v/>
          </cell>
          <cell r="O624">
            <v>0</v>
          </cell>
          <cell r="P624" t="str">
            <v/>
          </cell>
          <cell r="Q624" t="str">
            <v/>
          </cell>
        </row>
        <row r="625">
          <cell r="H625" t="str">
            <v/>
          </cell>
          <cell r="J625" t="str">
            <v/>
          </cell>
          <cell r="K625" t="str">
            <v/>
          </cell>
          <cell r="L625" t="str">
            <v/>
          </cell>
          <cell r="M625" t="str">
            <v/>
          </cell>
          <cell r="O625" t="str">
            <v/>
          </cell>
          <cell r="P625" t="str">
            <v/>
          </cell>
          <cell r="Q625" t="str">
            <v/>
          </cell>
        </row>
        <row r="626">
          <cell r="H626" t="str">
            <v/>
          </cell>
          <cell r="J626" t="str">
            <v/>
          </cell>
          <cell r="K626" t="str">
            <v/>
          </cell>
          <cell r="L626" t="str">
            <v/>
          </cell>
          <cell r="M626" t="str">
            <v/>
          </cell>
          <cell r="O626" t="str">
            <v/>
          </cell>
          <cell r="P626" t="str">
            <v/>
          </cell>
          <cell r="Q626" t="str">
            <v/>
          </cell>
        </row>
        <row r="627">
          <cell r="H627" t="str">
            <v/>
          </cell>
          <cell r="J627" t="str">
            <v/>
          </cell>
          <cell r="K627" t="str">
            <v/>
          </cell>
          <cell r="L627" t="str">
            <v/>
          </cell>
          <cell r="M627" t="str">
            <v/>
          </cell>
          <cell r="O627" t="str">
            <v/>
          </cell>
          <cell r="P627" t="str">
            <v/>
          </cell>
          <cell r="Q627" t="str">
            <v/>
          </cell>
        </row>
        <row r="628">
          <cell r="H628" t="str">
            <v/>
          </cell>
          <cell r="J628" t="str">
            <v/>
          </cell>
          <cell r="K628" t="str">
            <v/>
          </cell>
          <cell r="L628" t="str">
            <v/>
          </cell>
          <cell r="M628" t="str">
            <v/>
          </cell>
          <cell r="O628" t="str">
            <v/>
          </cell>
          <cell r="P628" t="str">
            <v/>
          </cell>
          <cell r="Q628" t="str">
            <v/>
          </cell>
        </row>
        <row r="629">
          <cell r="L629" t="str">
            <v/>
          </cell>
          <cell r="O629">
            <v>0</v>
          </cell>
          <cell r="P629" t="str">
            <v/>
          </cell>
          <cell r="S629">
            <v>0</v>
          </cell>
        </row>
        <row r="630">
          <cell r="L630" t="str">
            <v/>
          </cell>
          <cell r="M630" t="str">
            <v/>
          </cell>
          <cell r="O630">
            <v>0</v>
          </cell>
          <cell r="P630" t="str">
            <v/>
          </cell>
          <cell r="Q630" t="str">
            <v/>
          </cell>
        </row>
        <row r="631">
          <cell r="H631" t="str">
            <v/>
          </cell>
          <cell r="J631" t="str">
            <v/>
          </cell>
          <cell r="K631" t="str">
            <v/>
          </cell>
          <cell r="L631" t="str">
            <v/>
          </cell>
          <cell r="M631" t="str">
            <v/>
          </cell>
          <cell r="O631" t="str">
            <v/>
          </cell>
          <cell r="P631" t="str">
            <v/>
          </cell>
          <cell r="Q631" t="str">
            <v/>
          </cell>
        </row>
        <row r="632">
          <cell r="H632" t="str">
            <v/>
          </cell>
          <cell r="J632" t="str">
            <v/>
          </cell>
          <cell r="K632" t="str">
            <v/>
          </cell>
          <cell r="L632" t="str">
            <v/>
          </cell>
          <cell r="M632" t="str">
            <v/>
          </cell>
          <cell r="O632" t="str">
            <v/>
          </cell>
          <cell r="P632" t="str">
            <v/>
          </cell>
          <cell r="Q632" t="str">
            <v/>
          </cell>
        </row>
        <row r="633">
          <cell r="H633" t="str">
            <v/>
          </cell>
          <cell r="J633" t="str">
            <v/>
          </cell>
          <cell r="K633" t="str">
            <v/>
          </cell>
          <cell r="L633" t="str">
            <v/>
          </cell>
          <cell r="M633" t="str">
            <v/>
          </cell>
          <cell r="O633" t="str">
            <v/>
          </cell>
          <cell r="P633" t="str">
            <v/>
          </cell>
          <cell r="Q633" t="str">
            <v/>
          </cell>
        </row>
        <row r="634">
          <cell r="H634" t="str">
            <v/>
          </cell>
          <cell r="J634" t="str">
            <v/>
          </cell>
          <cell r="K634" t="str">
            <v/>
          </cell>
          <cell r="L634" t="str">
            <v/>
          </cell>
          <cell r="M634" t="str">
            <v/>
          </cell>
          <cell r="O634" t="str">
            <v/>
          </cell>
          <cell r="P634" t="str">
            <v/>
          </cell>
          <cell r="Q634" t="str">
            <v/>
          </cell>
        </row>
        <row r="636">
          <cell r="H636" t="str">
            <v>SUMA Neteja interior de contenidors posteriors RESTA i FORM</v>
          </cell>
          <cell r="M636">
            <v>8069.62</v>
          </cell>
          <cell r="O636">
            <v>1585.9739999999999</v>
          </cell>
          <cell r="Q636">
            <v>1119.7680000000003</v>
          </cell>
          <cell r="S636">
            <v>10775.361999999999</v>
          </cell>
        </row>
        <row r="637">
          <cell r="O637">
            <v>0</v>
          </cell>
          <cell r="P637" t="str">
            <v/>
          </cell>
          <cell r="Q637" t="str">
            <v/>
          </cell>
        </row>
        <row r="641">
          <cell r="S641">
            <v>0</v>
          </cell>
        </row>
        <row r="642">
          <cell r="L642" t="str">
            <v/>
          </cell>
          <cell r="M642" t="str">
            <v/>
          </cell>
          <cell r="O642">
            <v>0</v>
          </cell>
          <cell r="P642" t="str">
            <v/>
          </cell>
          <cell r="Q642" t="str">
            <v/>
          </cell>
        </row>
        <row r="643">
          <cell r="H643" t="str">
            <v/>
          </cell>
          <cell r="J643" t="str">
            <v/>
          </cell>
          <cell r="K643" t="str">
            <v/>
          </cell>
          <cell r="L643" t="str">
            <v/>
          </cell>
          <cell r="M643" t="str">
            <v/>
          </cell>
          <cell r="O643" t="str">
            <v/>
          </cell>
          <cell r="P643" t="str">
            <v/>
          </cell>
          <cell r="Q643" t="str">
            <v/>
          </cell>
        </row>
        <row r="644">
          <cell r="H644" t="str">
            <v/>
          </cell>
          <cell r="J644" t="str">
            <v/>
          </cell>
          <cell r="K644" t="str">
            <v/>
          </cell>
          <cell r="L644" t="str">
            <v/>
          </cell>
          <cell r="M644" t="str">
            <v/>
          </cell>
          <cell r="O644" t="str">
            <v/>
          </cell>
          <cell r="P644" t="str">
            <v/>
          </cell>
          <cell r="Q644" t="str">
            <v/>
          </cell>
        </row>
        <row r="645">
          <cell r="H645" t="str">
            <v/>
          </cell>
          <cell r="J645" t="str">
            <v/>
          </cell>
          <cell r="K645" t="str">
            <v/>
          </cell>
          <cell r="L645" t="str">
            <v/>
          </cell>
          <cell r="M645" t="str">
            <v/>
          </cell>
          <cell r="O645" t="str">
            <v/>
          </cell>
          <cell r="P645" t="str">
            <v/>
          </cell>
          <cell r="Q645" t="str">
            <v/>
          </cell>
        </row>
        <row r="646">
          <cell r="H646" t="str">
            <v/>
          </cell>
          <cell r="J646" t="str">
            <v/>
          </cell>
          <cell r="K646" t="str">
            <v/>
          </cell>
          <cell r="L646" t="str">
            <v/>
          </cell>
          <cell r="M646" t="str">
            <v/>
          </cell>
          <cell r="O646" t="str">
            <v/>
          </cell>
          <cell r="P646" t="str">
            <v/>
          </cell>
          <cell r="Q646" t="str">
            <v/>
          </cell>
        </row>
        <row r="647">
          <cell r="L647" t="str">
            <v/>
          </cell>
          <cell r="O647">
            <v>0</v>
          </cell>
          <cell r="P647" t="str">
            <v/>
          </cell>
          <cell r="S647">
            <v>0</v>
          </cell>
        </row>
        <row r="648">
          <cell r="L648" t="str">
            <v/>
          </cell>
          <cell r="M648" t="str">
            <v/>
          </cell>
          <cell r="O648">
            <v>0</v>
          </cell>
          <cell r="P648" t="str">
            <v/>
          </cell>
          <cell r="Q648" t="str">
            <v/>
          </cell>
        </row>
        <row r="649">
          <cell r="H649" t="str">
            <v/>
          </cell>
          <cell r="J649" t="str">
            <v/>
          </cell>
          <cell r="K649" t="str">
            <v/>
          </cell>
          <cell r="L649" t="str">
            <v/>
          </cell>
          <cell r="M649" t="str">
            <v/>
          </cell>
          <cell r="O649" t="str">
            <v/>
          </cell>
          <cell r="P649" t="str">
            <v/>
          </cell>
          <cell r="Q649" t="str">
            <v/>
          </cell>
        </row>
        <row r="650">
          <cell r="H650" t="str">
            <v/>
          </cell>
          <cell r="J650" t="str">
            <v/>
          </cell>
          <cell r="K650" t="str">
            <v/>
          </cell>
          <cell r="L650" t="str">
            <v/>
          </cell>
          <cell r="M650" t="str">
            <v/>
          </cell>
          <cell r="O650" t="str">
            <v/>
          </cell>
          <cell r="P650" t="str">
            <v/>
          </cell>
          <cell r="Q650" t="str">
            <v/>
          </cell>
        </row>
        <row r="651">
          <cell r="H651" t="str">
            <v/>
          </cell>
          <cell r="J651" t="str">
            <v/>
          </cell>
          <cell r="K651" t="str">
            <v/>
          </cell>
          <cell r="L651" t="str">
            <v/>
          </cell>
          <cell r="M651" t="str">
            <v/>
          </cell>
          <cell r="O651" t="str">
            <v/>
          </cell>
          <cell r="P651" t="str">
            <v/>
          </cell>
          <cell r="Q651" t="str">
            <v/>
          </cell>
        </row>
        <row r="652">
          <cell r="H652" t="str">
            <v/>
          </cell>
          <cell r="J652" t="str">
            <v/>
          </cell>
          <cell r="K652" t="str">
            <v/>
          </cell>
          <cell r="L652" t="str">
            <v/>
          </cell>
          <cell r="M652" t="str">
            <v/>
          </cell>
          <cell r="O652" t="str">
            <v/>
          </cell>
          <cell r="P652" t="str">
            <v/>
          </cell>
          <cell r="Q652" t="str">
            <v/>
          </cell>
        </row>
        <row r="653">
          <cell r="L653" t="str">
            <v/>
          </cell>
          <cell r="O653">
            <v>0</v>
          </cell>
          <cell r="P653" t="str">
            <v/>
          </cell>
        </row>
        <row r="654">
          <cell r="L654" t="str">
            <v/>
          </cell>
          <cell r="O654">
            <v>0</v>
          </cell>
          <cell r="P654" t="str">
            <v/>
          </cell>
          <cell r="S654">
            <v>0</v>
          </cell>
        </row>
        <row r="655">
          <cell r="L655" t="str">
            <v/>
          </cell>
          <cell r="M655" t="str">
            <v/>
          </cell>
          <cell r="O655">
            <v>0</v>
          </cell>
          <cell r="P655" t="str">
            <v/>
          </cell>
          <cell r="Q655" t="str">
            <v/>
          </cell>
        </row>
        <row r="656">
          <cell r="H656" t="str">
            <v/>
          </cell>
          <cell r="J656" t="str">
            <v/>
          </cell>
          <cell r="K656" t="str">
            <v/>
          </cell>
          <cell r="L656" t="str">
            <v/>
          </cell>
          <cell r="M656" t="str">
            <v/>
          </cell>
          <cell r="O656" t="str">
            <v/>
          </cell>
          <cell r="P656" t="str">
            <v/>
          </cell>
          <cell r="Q656" t="str">
            <v/>
          </cell>
        </row>
        <row r="657">
          <cell r="H657" t="str">
            <v/>
          </cell>
          <cell r="J657" t="str">
            <v/>
          </cell>
          <cell r="K657" t="str">
            <v/>
          </cell>
          <cell r="L657" t="str">
            <v/>
          </cell>
          <cell r="M657" t="str">
            <v/>
          </cell>
          <cell r="O657" t="str">
            <v/>
          </cell>
          <cell r="P657" t="str">
            <v/>
          </cell>
          <cell r="Q657" t="str">
            <v/>
          </cell>
        </row>
        <row r="658">
          <cell r="H658" t="str">
            <v/>
          </cell>
          <cell r="J658" t="str">
            <v/>
          </cell>
          <cell r="K658" t="str">
            <v/>
          </cell>
          <cell r="L658" t="str">
            <v/>
          </cell>
          <cell r="M658" t="str">
            <v/>
          </cell>
          <cell r="O658" t="str">
            <v/>
          </cell>
          <cell r="P658" t="str">
            <v/>
          </cell>
          <cell r="Q658" t="str">
            <v/>
          </cell>
        </row>
        <row r="659">
          <cell r="H659" t="str">
            <v/>
          </cell>
          <cell r="J659" t="str">
            <v/>
          </cell>
          <cell r="K659" t="str">
            <v/>
          </cell>
          <cell r="L659" t="str">
            <v/>
          </cell>
          <cell r="M659" t="str">
            <v/>
          </cell>
          <cell r="O659" t="str">
            <v/>
          </cell>
          <cell r="P659" t="str">
            <v/>
          </cell>
          <cell r="Q659" t="str">
            <v/>
          </cell>
        </row>
        <row r="660">
          <cell r="L660" t="str">
            <v/>
          </cell>
          <cell r="O660">
            <v>0</v>
          </cell>
          <cell r="P660" t="str">
            <v/>
          </cell>
          <cell r="S660">
            <v>0</v>
          </cell>
        </row>
        <row r="661">
          <cell r="L661" t="str">
            <v/>
          </cell>
          <cell r="M661" t="str">
            <v/>
          </cell>
          <cell r="O661">
            <v>0</v>
          </cell>
          <cell r="P661" t="str">
            <v/>
          </cell>
          <cell r="Q661" t="str">
            <v/>
          </cell>
        </row>
        <row r="662">
          <cell r="H662" t="str">
            <v/>
          </cell>
          <cell r="J662" t="str">
            <v/>
          </cell>
          <cell r="K662" t="str">
            <v/>
          </cell>
          <cell r="L662" t="str">
            <v/>
          </cell>
          <cell r="M662" t="str">
            <v/>
          </cell>
          <cell r="O662" t="str">
            <v/>
          </cell>
          <cell r="P662" t="str">
            <v/>
          </cell>
          <cell r="Q662" t="str">
            <v/>
          </cell>
        </row>
        <row r="663">
          <cell r="H663" t="str">
            <v/>
          </cell>
          <cell r="J663" t="str">
            <v/>
          </cell>
          <cell r="K663" t="str">
            <v/>
          </cell>
          <cell r="L663" t="str">
            <v/>
          </cell>
          <cell r="M663" t="str">
            <v/>
          </cell>
          <cell r="O663" t="str">
            <v/>
          </cell>
          <cell r="P663" t="str">
            <v/>
          </cell>
          <cell r="Q663" t="str">
            <v/>
          </cell>
        </row>
        <row r="664">
          <cell r="H664" t="str">
            <v/>
          </cell>
          <cell r="J664" t="str">
            <v/>
          </cell>
          <cell r="K664" t="str">
            <v/>
          </cell>
          <cell r="L664" t="str">
            <v/>
          </cell>
          <cell r="M664" t="str">
            <v/>
          </cell>
          <cell r="O664" t="str">
            <v/>
          </cell>
          <cell r="P664" t="str">
            <v/>
          </cell>
          <cell r="Q664" t="str">
            <v/>
          </cell>
        </row>
        <row r="665">
          <cell r="H665" t="str">
            <v/>
          </cell>
          <cell r="J665" t="str">
            <v/>
          </cell>
          <cell r="K665" t="str">
            <v/>
          </cell>
          <cell r="L665" t="str">
            <v/>
          </cell>
          <cell r="M665" t="str">
            <v/>
          </cell>
          <cell r="O665" t="str">
            <v/>
          </cell>
          <cell r="P665" t="str">
            <v/>
          </cell>
          <cell r="Q665" t="str">
            <v/>
          </cell>
        </row>
        <row r="666">
          <cell r="L666" t="str">
            <v/>
          </cell>
          <cell r="O666">
            <v>0</v>
          </cell>
          <cell r="P666" t="str">
            <v/>
          </cell>
        </row>
        <row r="667">
          <cell r="L667" t="str">
            <v/>
          </cell>
          <cell r="O667">
            <v>0</v>
          </cell>
          <cell r="P667" t="str">
            <v/>
          </cell>
          <cell r="S667">
            <v>118886.802</v>
          </cell>
        </row>
        <row r="668">
          <cell r="H668">
            <v>6</v>
          </cell>
          <cell r="I668">
            <v>2</v>
          </cell>
          <cell r="J668">
            <v>1</v>
          </cell>
          <cell r="K668">
            <v>298</v>
          </cell>
          <cell r="L668">
            <v>144.63</v>
          </cell>
          <cell r="M668">
            <v>86199.48</v>
          </cell>
          <cell r="O668">
            <v>0</v>
          </cell>
          <cell r="P668" t="str">
            <v/>
          </cell>
          <cell r="Q668" t="str">
            <v/>
          </cell>
        </row>
        <row r="669">
          <cell r="H669" t="str">
            <v/>
          </cell>
          <cell r="J669" t="str">
            <v/>
          </cell>
          <cell r="K669" t="str">
            <v/>
          </cell>
          <cell r="L669" t="str">
            <v/>
          </cell>
          <cell r="M669" t="str">
            <v/>
          </cell>
          <cell r="O669" t="str">
            <v/>
          </cell>
          <cell r="P669" t="str">
            <v/>
          </cell>
          <cell r="Q669" t="str">
            <v/>
          </cell>
        </row>
        <row r="670">
          <cell r="H670">
            <v>6</v>
          </cell>
          <cell r="I670">
            <v>2</v>
          </cell>
          <cell r="J670">
            <v>1</v>
          </cell>
          <cell r="K670">
            <v>298</v>
          </cell>
          <cell r="L670" t="str">
            <v/>
          </cell>
          <cell r="M670" t="str">
            <v/>
          </cell>
          <cell r="N670">
            <v>24.978099999999998</v>
          </cell>
          <cell r="O670">
            <v>14886.888000000001</v>
          </cell>
          <cell r="P670">
            <v>28.427199999999999</v>
          </cell>
          <cell r="Q670">
            <v>16942.491999999998</v>
          </cell>
        </row>
        <row r="671">
          <cell r="H671" t="str">
            <v/>
          </cell>
          <cell r="J671" t="str">
            <v/>
          </cell>
          <cell r="K671" t="str">
            <v/>
          </cell>
          <cell r="L671" t="str">
            <v/>
          </cell>
          <cell r="M671" t="str">
            <v/>
          </cell>
          <cell r="O671" t="str">
            <v/>
          </cell>
          <cell r="P671" t="str">
            <v/>
          </cell>
          <cell r="Q671" t="str">
            <v/>
          </cell>
        </row>
        <row r="672">
          <cell r="H672">
            <v>6</v>
          </cell>
          <cell r="I672">
            <v>2</v>
          </cell>
          <cell r="J672">
            <v>1</v>
          </cell>
          <cell r="K672">
            <v>298</v>
          </cell>
          <cell r="L672" t="str">
            <v/>
          </cell>
          <cell r="M672" t="str">
            <v/>
          </cell>
          <cell r="O672">
            <v>0</v>
          </cell>
          <cell r="P672">
            <v>1.4396350806451614</v>
          </cell>
          <cell r="Q672">
            <v>857.94200000000001</v>
          </cell>
        </row>
        <row r="673">
          <cell r="L673" t="str">
            <v/>
          </cell>
          <cell r="O673">
            <v>0</v>
          </cell>
          <cell r="P673" t="str">
            <v/>
          </cell>
          <cell r="S673">
            <v>0</v>
          </cell>
        </row>
        <row r="674">
          <cell r="L674" t="str">
            <v/>
          </cell>
          <cell r="M674" t="str">
            <v/>
          </cell>
          <cell r="O674">
            <v>0</v>
          </cell>
          <cell r="P674" t="str">
            <v/>
          </cell>
          <cell r="Q674" t="str">
            <v/>
          </cell>
        </row>
        <row r="675">
          <cell r="H675" t="str">
            <v/>
          </cell>
          <cell r="J675" t="str">
            <v/>
          </cell>
          <cell r="K675" t="str">
            <v/>
          </cell>
          <cell r="L675" t="str">
            <v/>
          </cell>
          <cell r="M675" t="str">
            <v/>
          </cell>
          <cell r="O675" t="str">
            <v/>
          </cell>
          <cell r="P675" t="str">
            <v/>
          </cell>
          <cell r="Q675" t="str">
            <v/>
          </cell>
        </row>
        <row r="676">
          <cell r="H676" t="str">
            <v/>
          </cell>
          <cell r="J676" t="str">
            <v/>
          </cell>
          <cell r="K676" t="str">
            <v/>
          </cell>
          <cell r="L676" t="str">
            <v/>
          </cell>
          <cell r="M676" t="str">
            <v/>
          </cell>
          <cell r="O676" t="str">
            <v/>
          </cell>
          <cell r="P676" t="str">
            <v/>
          </cell>
          <cell r="Q676" t="str">
            <v/>
          </cell>
        </row>
        <row r="677">
          <cell r="H677" t="str">
            <v/>
          </cell>
          <cell r="J677" t="str">
            <v/>
          </cell>
          <cell r="K677" t="str">
            <v/>
          </cell>
          <cell r="L677" t="str">
            <v/>
          </cell>
          <cell r="M677" t="str">
            <v/>
          </cell>
          <cell r="O677" t="str">
            <v/>
          </cell>
          <cell r="P677" t="str">
            <v/>
          </cell>
          <cell r="Q677" t="str">
            <v/>
          </cell>
        </row>
        <row r="678">
          <cell r="H678" t="str">
            <v/>
          </cell>
          <cell r="J678" t="str">
            <v/>
          </cell>
          <cell r="K678" t="str">
            <v/>
          </cell>
          <cell r="L678" t="str">
            <v/>
          </cell>
          <cell r="M678" t="str">
            <v/>
          </cell>
          <cell r="O678" t="str">
            <v/>
          </cell>
          <cell r="P678" t="str">
            <v/>
          </cell>
          <cell r="Q678" t="str">
            <v/>
          </cell>
        </row>
        <row r="680">
          <cell r="H680" t="str">
            <v>SUMA Neteja exterior de contenidors</v>
          </cell>
          <cell r="M680">
            <v>86199.48</v>
          </cell>
          <cell r="O680">
            <v>14886.888000000001</v>
          </cell>
          <cell r="Q680">
            <v>17800.433999999997</v>
          </cell>
          <cell r="S680">
            <v>118886.802</v>
          </cell>
        </row>
        <row r="681">
          <cell r="O681">
            <v>0</v>
          </cell>
          <cell r="P681" t="str">
            <v/>
          </cell>
          <cell r="Q681" t="str">
            <v/>
          </cell>
        </row>
        <row r="685">
          <cell r="S685">
            <v>109233.54999999999</v>
          </cell>
        </row>
        <row r="686">
          <cell r="H686">
            <v>7</v>
          </cell>
          <cell r="I686">
            <v>2020</v>
          </cell>
          <cell r="J686">
            <v>1</v>
          </cell>
          <cell r="K686">
            <v>365</v>
          </cell>
          <cell r="L686" t="str">
            <v/>
          </cell>
          <cell r="M686" t="str">
            <v/>
          </cell>
          <cell r="O686">
            <v>0</v>
          </cell>
          <cell r="P686">
            <v>0.1308</v>
          </cell>
          <cell r="Q686">
            <v>96438.84</v>
          </cell>
        </row>
        <row r="687">
          <cell r="H687">
            <v>7</v>
          </cell>
          <cell r="I687">
            <v>201</v>
          </cell>
          <cell r="J687">
            <v>1</v>
          </cell>
          <cell r="K687">
            <v>365</v>
          </cell>
          <cell r="L687" t="str">
            <v/>
          </cell>
          <cell r="M687" t="str">
            <v/>
          </cell>
          <cell r="O687">
            <v>0</v>
          </cell>
          <cell r="P687">
            <v>0.17440000000000003</v>
          </cell>
          <cell r="Q687">
            <v>12794.71</v>
          </cell>
        </row>
        <row r="688">
          <cell r="H688" t="str">
            <v/>
          </cell>
          <cell r="J688" t="str">
            <v/>
          </cell>
          <cell r="K688" t="str">
            <v/>
          </cell>
          <cell r="L688" t="str">
            <v/>
          </cell>
          <cell r="M688" t="str">
            <v/>
          </cell>
          <cell r="O688" t="str">
            <v/>
          </cell>
          <cell r="P688" t="str">
            <v/>
          </cell>
          <cell r="Q688" t="str">
            <v/>
          </cell>
        </row>
        <row r="689">
          <cell r="H689" t="str">
            <v/>
          </cell>
          <cell r="J689" t="str">
            <v/>
          </cell>
          <cell r="K689" t="str">
            <v/>
          </cell>
          <cell r="L689" t="str">
            <v/>
          </cell>
          <cell r="M689" t="str">
            <v/>
          </cell>
          <cell r="O689" t="str">
            <v/>
          </cell>
          <cell r="P689" t="str">
            <v/>
          </cell>
          <cell r="Q689" t="str">
            <v/>
          </cell>
        </row>
        <row r="690">
          <cell r="H690" t="str">
            <v/>
          </cell>
          <cell r="J690" t="str">
            <v/>
          </cell>
          <cell r="K690" t="str">
            <v/>
          </cell>
          <cell r="L690" t="str">
            <v/>
          </cell>
          <cell r="M690" t="str">
            <v/>
          </cell>
          <cell r="O690" t="str">
            <v/>
          </cell>
          <cell r="P690" t="str">
            <v/>
          </cell>
          <cell r="Q690" t="str">
            <v/>
          </cell>
        </row>
        <row r="691">
          <cell r="L691" t="str">
            <v/>
          </cell>
          <cell r="M691" t="str">
            <v/>
          </cell>
          <cell r="O691">
            <v>0</v>
          </cell>
          <cell r="P691" t="str">
            <v/>
          </cell>
          <cell r="S691">
            <v>0</v>
          </cell>
        </row>
        <row r="692">
          <cell r="L692" t="str">
            <v/>
          </cell>
          <cell r="M692" t="str">
            <v/>
          </cell>
          <cell r="O692">
            <v>0</v>
          </cell>
          <cell r="P692" t="str">
            <v/>
          </cell>
          <cell r="Q692" t="str">
            <v/>
          </cell>
        </row>
        <row r="693">
          <cell r="H693" t="str">
            <v/>
          </cell>
          <cell r="J693" t="str">
            <v/>
          </cell>
          <cell r="K693" t="str">
            <v/>
          </cell>
          <cell r="L693" t="str">
            <v/>
          </cell>
          <cell r="M693" t="str">
            <v/>
          </cell>
          <cell r="O693" t="str">
            <v/>
          </cell>
          <cell r="P693" t="str">
            <v/>
          </cell>
          <cell r="Q693" t="str">
            <v/>
          </cell>
        </row>
        <row r="694">
          <cell r="H694" t="str">
            <v/>
          </cell>
          <cell r="J694" t="str">
            <v/>
          </cell>
          <cell r="K694" t="str">
            <v/>
          </cell>
          <cell r="L694" t="str">
            <v/>
          </cell>
          <cell r="M694" t="str">
            <v/>
          </cell>
          <cell r="O694" t="str">
            <v/>
          </cell>
          <cell r="P694" t="str">
            <v/>
          </cell>
          <cell r="Q694" t="str">
            <v/>
          </cell>
        </row>
        <row r="695">
          <cell r="H695" t="str">
            <v/>
          </cell>
          <cell r="J695" t="str">
            <v/>
          </cell>
          <cell r="K695" t="str">
            <v/>
          </cell>
          <cell r="L695" t="str">
            <v/>
          </cell>
          <cell r="M695" t="str">
            <v/>
          </cell>
          <cell r="O695" t="str">
            <v/>
          </cell>
          <cell r="P695" t="str">
            <v/>
          </cell>
          <cell r="Q695" t="str">
            <v/>
          </cell>
        </row>
        <row r="696">
          <cell r="H696" t="str">
            <v/>
          </cell>
          <cell r="J696" t="str">
            <v/>
          </cell>
          <cell r="K696" t="str">
            <v/>
          </cell>
          <cell r="L696" t="str">
            <v/>
          </cell>
          <cell r="M696" t="str">
            <v/>
          </cell>
          <cell r="O696" t="str">
            <v/>
          </cell>
          <cell r="P696" t="str">
            <v/>
          </cell>
          <cell r="Q696" t="str">
            <v/>
          </cell>
        </row>
        <row r="697">
          <cell r="L697" t="str">
            <v/>
          </cell>
          <cell r="M697" t="str">
            <v/>
          </cell>
          <cell r="O697">
            <v>0</v>
          </cell>
          <cell r="P697" t="str">
            <v/>
          </cell>
        </row>
        <row r="698">
          <cell r="L698" t="str">
            <v/>
          </cell>
          <cell r="M698" t="str">
            <v/>
          </cell>
          <cell r="O698">
            <v>0</v>
          </cell>
          <cell r="P698" t="str">
            <v/>
          </cell>
          <cell r="S698">
            <v>0</v>
          </cell>
        </row>
        <row r="699">
          <cell r="L699" t="str">
            <v/>
          </cell>
          <cell r="M699" t="str">
            <v/>
          </cell>
          <cell r="O699">
            <v>0</v>
          </cell>
          <cell r="P699" t="str">
            <v/>
          </cell>
          <cell r="Q699" t="str">
            <v/>
          </cell>
        </row>
        <row r="700">
          <cell r="H700" t="str">
            <v/>
          </cell>
          <cell r="J700" t="str">
            <v/>
          </cell>
          <cell r="K700" t="str">
            <v/>
          </cell>
          <cell r="L700" t="str">
            <v/>
          </cell>
          <cell r="M700" t="str">
            <v/>
          </cell>
          <cell r="O700" t="str">
            <v/>
          </cell>
          <cell r="P700" t="str">
            <v/>
          </cell>
          <cell r="Q700" t="str">
            <v/>
          </cell>
        </row>
        <row r="701">
          <cell r="H701" t="str">
            <v/>
          </cell>
          <cell r="J701" t="str">
            <v/>
          </cell>
          <cell r="K701" t="str">
            <v/>
          </cell>
          <cell r="L701" t="str">
            <v/>
          </cell>
          <cell r="M701" t="str">
            <v/>
          </cell>
          <cell r="O701" t="str">
            <v/>
          </cell>
          <cell r="P701" t="str">
            <v/>
          </cell>
          <cell r="Q701" t="str">
            <v/>
          </cell>
        </row>
        <row r="702">
          <cell r="H702" t="str">
            <v/>
          </cell>
          <cell r="J702" t="str">
            <v/>
          </cell>
          <cell r="K702" t="str">
            <v/>
          </cell>
          <cell r="L702" t="str">
            <v/>
          </cell>
          <cell r="M702" t="str">
            <v/>
          </cell>
          <cell r="O702" t="str">
            <v/>
          </cell>
          <cell r="P702" t="str">
            <v/>
          </cell>
          <cell r="Q702" t="str">
            <v/>
          </cell>
        </row>
        <row r="703">
          <cell r="H703" t="str">
            <v/>
          </cell>
          <cell r="J703" t="str">
            <v/>
          </cell>
          <cell r="K703" t="str">
            <v/>
          </cell>
          <cell r="L703" t="str">
            <v/>
          </cell>
          <cell r="M703" t="str">
            <v/>
          </cell>
          <cell r="O703" t="str">
            <v/>
          </cell>
          <cell r="P703" t="str">
            <v/>
          </cell>
          <cell r="Q703" t="str">
            <v/>
          </cell>
        </row>
        <row r="704">
          <cell r="L704" t="str">
            <v/>
          </cell>
          <cell r="O704">
            <v>0</v>
          </cell>
          <cell r="P704" t="str">
            <v/>
          </cell>
          <cell r="S704">
            <v>0</v>
          </cell>
        </row>
        <row r="705">
          <cell r="L705" t="str">
            <v/>
          </cell>
          <cell r="M705" t="str">
            <v/>
          </cell>
          <cell r="O705">
            <v>0</v>
          </cell>
          <cell r="P705" t="str">
            <v/>
          </cell>
          <cell r="Q705" t="str">
            <v/>
          </cell>
        </row>
        <row r="706">
          <cell r="H706" t="str">
            <v/>
          </cell>
          <cell r="J706" t="str">
            <v/>
          </cell>
          <cell r="K706" t="str">
            <v/>
          </cell>
          <cell r="L706" t="str">
            <v/>
          </cell>
          <cell r="M706" t="str">
            <v/>
          </cell>
          <cell r="O706" t="str">
            <v/>
          </cell>
          <cell r="P706" t="str">
            <v/>
          </cell>
          <cell r="Q706" t="str">
            <v/>
          </cell>
        </row>
        <row r="707">
          <cell r="H707" t="str">
            <v/>
          </cell>
          <cell r="J707" t="str">
            <v/>
          </cell>
          <cell r="K707" t="str">
            <v/>
          </cell>
          <cell r="L707" t="str">
            <v/>
          </cell>
          <cell r="M707" t="str">
            <v/>
          </cell>
          <cell r="O707" t="str">
            <v/>
          </cell>
          <cell r="P707" t="str">
            <v/>
          </cell>
          <cell r="Q707" t="str">
            <v/>
          </cell>
        </row>
        <row r="708">
          <cell r="H708" t="str">
            <v/>
          </cell>
          <cell r="J708" t="str">
            <v/>
          </cell>
          <cell r="K708" t="str">
            <v/>
          </cell>
          <cell r="L708" t="str">
            <v/>
          </cell>
          <cell r="M708" t="str">
            <v/>
          </cell>
          <cell r="O708" t="str">
            <v/>
          </cell>
          <cell r="P708" t="str">
            <v/>
          </cell>
          <cell r="Q708" t="str">
            <v/>
          </cell>
        </row>
        <row r="709">
          <cell r="H709" t="str">
            <v/>
          </cell>
          <cell r="J709" t="str">
            <v/>
          </cell>
          <cell r="K709" t="str">
            <v/>
          </cell>
          <cell r="L709" t="str">
            <v/>
          </cell>
          <cell r="M709" t="str">
            <v/>
          </cell>
          <cell r="O709" t="str">
            <v/>
          </cell>
          <cell r="P709" t="str">
            <v/>
          </cell>
          <cell r="Q709" t="str">
            <v/>
          </cell>
        </row>
        <row r="710">
          <cell r="L710" t="str">
            <v/>
          </cell>
          <cell r="O710">
            <v>0</v>
          </cell>
          <cell r="P710" t="str">
            <v/>
          </cell>
        </row>
        <row r="711">
          <cell r="L711" t="str">
            <v/>
          </cell>
          <cell r="O711">
            <v>0</v>
          </cell>
          <cell r="P711" t="str">
            <v/>
          </cell>
          <cell r="S711">
            <v>0</v>
          </cell>
        </row>
        <row r="712">
          <cell r="L712" t="str">
            <v/>
          </cell>
          <cell r="M712" t="str">
            <v/>
          </cell>
          <cell r="O712">
            <v>0</v>
          </cell>
          <cell r="P712" t="str">
            <v/>
          </cell>
          <cell r="Q712" t="str">
            <v/>
          </cell>
        </row>
        <row r="713">
          <cell r="H713" t="str">
            <v/>
          </cell>
          <cell r="J713" t="str">
            <v/>
          </cell>
          <cell r="K713" t="str">
            <v/>
          </cell>
          <cell r="L713" t="str">
            <v/>
          </cell>
          <cell r="M713" t="str">
            <v/>
          </cell>
          <cell r="O713" t="str">
            <v/>
          </cell>
          <cell r="P713" t="str">
            <v/>
          </cell>
          <cell r="Q713" t="str">
            <v/>
          </cell>
        </row>
        <row r="714">
          <cell r="H714" t="str">
            <v/>
          </cell>
          <cell r="J714" t="str">
            <v/>
          </cell>
          <cell r="K714" t="str">
            <v/>
          </cell>
          <cell r="L714" t="str">
            <v/>
          </cell>
          <cell r="M714" t="str">
            <v/>
          </cell>
          <cell r="O714" t="str">
            <v/>
          </cell>
          <cell r="P714" t="str">
            <v/>
          </cell>
          <cell r="Q714" t="str">
            <v/>
          </cell>
        </row>
        <row r="715">
          <cell r="H715" t="str">
            <v/>
          </cell>
          <cell r="J715" t="str">
            <v/>
          </cell>
          <cell r="K715" t="str">
            <v/>
          </cell>
          <cell r="L715" t="str">
            <v/>
          </cell>
          <cell r="M715" t="str">
            <v/>
          </cell>
          <cell r="O715" t="str">
            <v/>
          </cell>
          <cell r="P715" t="str">
            <v/>
          </cell>
          <cell r="Q715" t="str">
            <v/>
          </cell>
        </row>
        <row r="716">
          <cell r="H716" t="str">
            <v/>
          </cell>
          <cell r="J716" t="str">
            <v/>
          </cell>
          <cell r="K716" t="str">
            <v/>
          </cell>
          <cell r="L716" t="str">
            <v/>
          </cell>
          <cell r="M716" t="str">
            <v/>
          </cell>
          <cell r="O716" t="str">
            <v/>
          </cell>
          <cell r="P716" t="str">
            <v/>
          </cell>
          <cell r="Q716" t="str">
            <v/>
          </cell>
        </row>
        <row r="717">
          <cell r="L717" t="str">
            <v/>
          </cell>
          <cell r="O717">
            <v>0</v>
          </cell>
          <cell r="P717" t="str">
            <v/>
          </cell>
          <cell r="S717">
            <v>0</v>
          </cell>
        </row>
        <row r="718">
          <cell r="L718" t="str">
            <v/>
          </cell>
          <cell r="M718" t="str">
            <v/>
          </cell>
          <cell r="O718">
            <v>0</v>
          </cell>
          <cell r="P718" t="str">
            <v/>
          </cell>
          <cell r="Q718" t="str">
            <v/>
          </cell>
        </row>
        <row r="719">
          <cell r="H719" t="str">
            <v/>
          </cell>
          <cell r="J719" t="str">
            <v/>
          </cell>
          <cell r="K719" t="str">
            <v/>
          </cell>
          <cell r="L719" t="str">
            <v/>
          </cell>
          <cell r="M719" t="str">
            <v/>
          </cell>
          <cell r="O719" t="str">
            <v/>
          </cell>
          <cell r="P719" t="str">
            <v/>
          </cell>
          <cell r="Q719" t="str">
            <v/>
          </cell>
        </row>
        <row r="720">
          <cell r="H720" t="str">
            <v/>
          </cell>
          <cell r="J720" t="str">
            <v/>
          </cell>
          <cell r="K720" t="str">
            <v/>
          </cell>
          <cell r="L720" t="str">
            <v/>
          </cell>
          <cell r="M720" t="str">
            <v/>
          </cell>
          <cell r="O720" t="str">
            <v/>
          </cell>
          <cell r="P720" t="str">
            <v/>
          </cell>
          <cell r="Q720" t="str">
            <v/>
          </cell>
        </row>
        <row r="721">
          <cell r="H721" t="str">
            <v/>
          </cell>
          <cell r="J721" t="str">
            <v/>
          </cell>
          <cell r="K721" t="str">
            <v/>
          </cell>
          <cell r="L721" t="str">
            <v/>
          </cell>
          <cell r="M721" t="str">
            <v/>
          </cell>
          <cell r="O721" t="str">
            <v/>
          </cell>
          <cell r="P721" t="str">
            <v/>
          </cell>
          <cell r="Q721" t="str">
            <v/>
          </cell>
        </row>
        <row r="722">
          <cell r="H722" t="str">
            <v/>
          </cell>
          <cell r="J722" t="str">
            <v/>
          </cell>
          <cell r="K722" t="str">
            <v/>
          </cell>
          <cell r="L722" t="str">
            <v/>
          </cell>
          <cell r="M722" t="str">
            <v/>
          </cell>
          <cell r="O722" t="str">
            <v/>
          </cell>
          <cell r="P722" t="str">
            <v/>
          </cell>
          <cell r="Q722" t="str">
            <v/>
          </cell>
        </row>
        <row r="724">
          <cell r="H724" t="str">
            <v>SUMA Manteniment de contenidors</v>
          </cell>
          <cell r="M724">
            <v>0</v>
          </cell>
          <cell r="O724">
            <v>0</v>
          </cell>
          <cell r="Q724">
            <v>109233.54999999999</v>
          </cell>
          <cell r="S724">
            <v>109233.54999999999</v>
          </cell>
        </row>
        <row r="729">
          <cell r="S729">
            <v>23393.083999999999</v>
          </cell>
        </row>
        <row r="730">
          <cell r="H730">
            <v>1</v>
          </cell>
          <cell r="I730">
            <v>2</v>
          </cell>
          <cell r="J730">
            <v>1</v>
          </cell>
          <cell r="K730">
            <v>52</v>
          </cell>
          <cell r="L730">
            <v>93.6</v>
          </cell>
          <cell r="M730">
            <v>9734.4</v>
          </cell>
          <cell r="O730">
            <v>0</v>
          </cell>
          <cell r="P730" t="str">
            <v/>
          </cell>
          <cell r="Q730" t="str">
            <v/>
          </cell>
        </row>
        <row r="731">
          <cell r="H731">
            <v>1</v>
          </cell>
          <cell r="I731">
            <v>2</v>
          </cell>
          <cell r="J731">
            <v>1</v>
          </cell>
          <cell r="K731">
            <v>52</v>
          </cell>
          <cell r="L731">
            <v>91.47</v>
          </cell>
          <cell r="M731">
            <v>9512.8799999999992</v>
          </cell>
          <cell r="O731">
            <v>0</v>
          </cell>
          <cell r="P731" t="str">
            <v/>
          </cell>
          <cell r="Q731" t="str">
            <v/>
          </cell>
        </row>
        <row r="732">
          <cell r="H732">
            <v>1</v>
          </cell>
          <cell r="I732">
            <v>2</v>
          </cell>
          <cell r="J732">
            <v>1</v>
          </cell>
          <cell r="K732">
            <v>52</v>
          </cell>
          <cell r="L732" t="str">
            <v/>
          </cell>
          <cell r="M732" t="str">
            <v/>
          </cell>
          <cell r="N732">
            <v>16.493399999999998</v>
          </cell>
          <cell r="O732">
            <v>1715.3240000000001</v>
          </cell>
          <cell r="P732">
            <v>20.099600000000002</v>
          </cell>
          <cell r="Q732">
            <v>2090.348</v>
          </cell>
        </row>
        <row r="733">
          <cell r="H733">
            <v>1</v>
          </cell>
          <cell r="I733">
            <v>2</v>
          </cell>
          <cell r="J733">
            <v>1</v>
          </cell>
          <cell r="K733">
            <v>52</v>
          </cell>
          <cell r="L733" t="str">
            <v/>
          </cell>
          <cell r="M733" t="str">
            <v/>
          </cell>
          <cell r="O733">
            <v>0</v>
          </cell>
          <cell r="P733">
            <v>1.2651032258064516</v>
          </cell>
          <cell r="Q733">
            <v>131.56</v>
          </cell>
        </row>
        <row r="734">
          <cell r="H734">
            <v>1</v>
          </cell>
          <cell r="I734">
            <v>2</v>
          </cell>
          <cell r="J734">
            <v>1</v>
          </cell>
          <cell r="K734">
            <v>52</v>
          </cell>
          <cell r="L734" t="str">
            <v/>
          </cell>
          <cell r="M734" t="str">
            <v/>
          </cell>
          <cell r="O734">
            <v>0</v>
          </cell>
          <cell r="P734">
            <v>2.00573185483871</v>
          </cell>
          <cell r="Q734">
            <v>208.572</v>
          </cell>
        </row>
        <row r="735">
          <cell r="L735" t="str">
            <v/>
          </cell>
          <cell r="M735" t="str">
            <v/>
          </cell>
          <cell r="O735">
            <v>0</v>
          </cell>
          <cell r="P735" t="str">
            <v/>
          </cell>
          <cell r="Q735" t="str">
            <v/>
          </cell>
        </row>
        <row r="737">
          <cell r="H737" t="str">
            <v>SUMA Recollida de mercats, fires i mercats ambulants</v>
          </cell>
          <cell r="M737">
            <v>19247.28</v>
          </cell>
          <cell r="O737">
            <v>1715.3240000000001</v>
          </cell>
          <cell r="Q737">
            <v>2430.48</v>
          </cell>
          <cell r="S737">
            <v>23393.083999999999</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Q envasos "/>
      <sheetName val="FREQ_paper"/>
      <sheetName val="FREQ_vidre"/>
      <sheetName val="generacio"/>
      <sheetName val="FREQ_FORM"/>
      <sheetName val="FREQ_resta"/>
      <sheetName val="RESUM TB Rutes"/>
      <sheetName val="RESTA TB"/>
      <sheetName val="Dades_operatives_mun_BE"/>
      <sheetName val="PAPER TB"/>
      <sheetName val="ENVASOS TB"/>
      <sheetName val="VIDRE TB"/>
      <sheetName val="FORM TB"/>
      <sheetName val="RENTA TB "/>
      <sheetName val="RESUM global Rutes"/>
      <sheetName val="RESUM TA Rutes"/>
      <sheetName val="PAPER TA"/>
      <sheetName val="RESTA TA"/>
      <sheetName val="FORM TA"/>
      <sheetName val="ENVASOS TA"/>
      <sheetName val="VIDRE TA"/>
      <sheetName val="RENTA TA"/>
      <sheetName val="RESUM TB"/>
      <sheetName val="RESUM TA"/>
      <sheetName val="RESUM TA_Rutes"/>
      <sheetName val="RESUM DE RESUMS"/>
      <sheetName val="pressupost"/>
      <sheetName val="Matriu distàncies (km)"/>
      <sheetName val="Matriu distàncies (temps)"/>
    </sheetNames>
    <sheetDataSet>
      <sheetData sheetId="0"/>
      <sheetData sheetId="1"/>
      <sheetData sheetId="2"/>
      <sheetData sheetId="3"/>
      <sheetData sheetId="4"/>
      <sheetData sheetId="5"/>
      <sheetData sheetId="6"/>
      <sheetData sheetId="7">
        <row r="10">
          <cell r="R10">
            <v>2.3869177432588455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 val="Convenio"/>
      <sheetName val="% Plantilla"/>
      <sheetName val="UNI-vestuario"/>
      <sheetName val="UNI-maquinaria"/>
      <sheetName val="SERVICIO"/>
      <sheetName val="P. Indirecto"/>
      <sheetName val="INSTALACIONES"/>
      <sheetName val="VESTUARIO"/>
      <sheetName val="INVERSION-SEGUROS"/>
      <sheetName val="PRESUPUESTO"/>
      <sheetName val="VALORACION MEJORAS"/>
      <sheetName val="APERTURA PLICAS"/>
    </sheetNames>
    <sheetDataSet>
      <sheetData sheetId="0" refreshError="1">
        <row r="5">
          <cell r="B5">
            <v>1</v>
          </cell>
        </row>
        <row r="12">
          <cell r="B12">
            <v>3.7499999999999999E-2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CITATS CAMIONS"/>
      <sheetName val="Resum generació municipis"/>
      <sheetName val="Prognosi generació municipis"/>
      <sheetName val="repartiment població nuclis"/>
      <sheetName val="RESUM contenidors BAIX EBRE"/>
      <sheetName val="RATIS_TA"/>
      <sheetName val="RATIS_TB"/>
      <sheetName val="RSU_TA"/>
      <sheetName val="RSU_TB"/>
      <sheetName val="FORM"/>
      <sheetName val="VIDRE"/>
      <sheetName val="PAPER"/>
      <sheetName val="ENVASOS"/>
      <sheetName val="DATOS"/>
      <sheetName val="DIM RSU"/>
      <sheetName val="PROGRAMACIÓ TA_RSU"/>
      <sheetName val="PROGRAMACIÓ TB_RSU"/>
      <sheetName val="Matriu municipis"/>
      <sheetName val="DIM FORM"/>
      <sheetName val="PROGRAMACIÓ TA_FORM"/>
      <sheetName val="PROGRAMACIÓ TB_FORM"/>
      <sheetName val="DIM P-C"/>
      <sheetName val="PROGRAMACIÓ TA_P-C"/>
      <sheetName val="PROGRAMACIÓ TB_P-C"/>
      <sheetName val="DIM EELL"/>
      <sheetName val="PROGRAMACIÓ TA_EELL"/>
      <sheetName val="PROGRAMACIÓ TB_EELL"/>
      <sheetName val="DIM VIDRE"/>
      <sheetName val="PROGRAMACIÓ TA_VIDRE"/>
      <sheetName val="PROGRAMACIÓ TB_VIDRE"/>
      <sheetName val="DIM TRANSFERENCIA"/>
      <sheetName val="Carregues_jornada"/>
      <sheetName val="RESUM DADES VIDRE"/>
      <sheetName val="RESUM DADES RSU"/>
      <sheetName val="RESUM DADES PAPER-CARTRÓ"/>
      <sheetName val="RESUM DADES ENVASOS"/>
      <sheetName val="COMPARATIVA SISTEMES"/>
    </sheetNames>
    <sheetDataSet>
      <sheetData sheetId="0" refreshError="1"/>
      <sheetData sheetId="1" refreshError="1"/>
      <sheetData sheetId="2" refreshError="1"/>
      <sheetData sheetId="3" refreshError="1"/>
      <sheetData sheetId="4">
        <row r="1">
          <cell r="H1">
            <v>38</v>
          </cell>
        </row>
      </sheetData>
      <sheetData sheetId="5">
        <row r="8">
          <cell r="A8">
            <v>1</v>
          </cell>
          <cell r="B8" t="str">
            <v>L'ALDEA</v>
          </cell>
          <cell r="C8">
            <v>25.801569230769228</v>
          </cell>
          <cell r="D8">
            <v>21.9</v>
          </cell>
          <cell r="G8">
            <v>33.903610811406821</v>
          </cell>
          <cell r="H8">
            <v>1.3140135201922385</v>
          </cell>
          <cell r="I8">
            <v>40.071262969682728</v>
          </cell>
          <cell r="K8" t="str">
            <v>litraje</v>
          </cell>
          <cell r="L8" t="str">
            <v>Kg/Cont.</v>
          </cell>
          <cell r="N8" t="str">
            <v>capacidad</v>
          </cell>
          <cell r="O8" t="str">
            <v>Tn./viaje</v>
          </cell>
          <cell r="P8" t="str">
            <v>Tn./viaje</v>
          </cell>
        </row>
        <row r="9">
          <cell r="A9">
            <v>2</v>
          </cell>
          <cell r="B9" t="str">
            <v>ALDOVER</v>
          </cell>
          <cell r="C9">
            <v>5.5423846153846146</v>
          </cell>
          <cell r="D9">
            <v>21.9</v>
          </cell>
          <cell r="G9">
            <v>5.1859879891384839</v>
          </cell>
          <cell r="H9">
            <v>0.93569615770496317</v>
          </cell>
          <cell r="I9">
            <v>42.763025997220275</v>
          </cell>
          <cell r="K9">
            <v>1.1000000000000001</v>
          </cell>
          <cell r="L9">
            <v>286.00000000000006</v>
          </cell>
          <cell r="N9">
            <v>15</v>
          </cell>
          <cell r="O9">
            <v>3.75</v>
          </cell>
          <cell r="P9">
            <v>4.125</v>
          </cell>
        </row>
        <row r="10">
          <cell r="A10">
            <v>3</v>
          </cell>
          <cell r="B10" t="str">
            <v>ALFARA DE CARLES</v>
          </cell>
          <cell r="C10">
            <v>2.3289807692307689</v>
          </cell>
          <cell r="D10">
            <v>21.9</v>
          </cell>
          <cell r="G10">
            <v>3.2599495038959585</v>
          </cell>
          <cell r="H10">
            <v>1.3997322549694886</v>
          </cell>
          <cell r="I10">
            <v>56.888621400778177</v>
          </cell>
          <cell r="K10">
            <v>1.8</v>
          </cell>
          <cell r="L10">
            <v>468</v>
          </cell>
          <cell r="N10">
            <v>18</v>
          </cell>
          <cell r="O10">
            <v>4.5</v>
          </cell>
          <cell r="P10">
            <v>4.95</v>
          </cell>
        </row>
        <row r="11">
          <cell r="A11">
            <v>4</v>
          </cell>
          <cell r="B11" t="str">
            <v>L'AMETLLA DE MAR</v>
          </cell>
          <cell r="C11">
            <v>0</v>
          </cell>
          <cell r="D11">
            <v>21.9</v>
          </cell>
          <cell r="G11">
            <v>182.58149795211696</v>
          </cell>
          <cell r="H11" t="e">
            <v>#DIV/0!</v>
          </cell>
          <cell r="I11">
            <v>75.011679158950898</v>
          </cell>
          <cell r="K11">
            <v>2.2000000000000002</v>
          </cell>
          <cell r="L11">
            <v>572.00000000000011</v>
          </cell>
          <cell r="N11">
            <v>20</v>
          </cell>
          <cell r="O11">
            <v>5</v>
          </cell>
          <cell r="P11">
            <v>5.5</v>
          </cell>
        </row>
        <row r="12">
          <cell r="A12">
            <v>5</v>
          </cell>
          <cell r="B12" t="str">
            <v>L'AMETLLA DE MAR - casc urbà superfície</v>
          </cell>
          <cell r="C12">
            <v>11.756057264957263</v>
          </cell>
          <cell r="D12">
            <v>21.9</v>
          </cell>
          <cell r="G12">
            <v>49.848070355431126</v>
          </cell>
          <cell r="H12">
            <v>4.2402030912199997</v>
          </cell>
          <cell r="I12">
            <v>75.011679158950898</v>
          </cell>
          <cell r="K12">
            <v>3</v>
          </cell>
          <cell r="L12">
            <v>780</v>
          </cell>
          <cell r="N12">
            <v>25</v>
          </cell>
          <cell r="O12">
            <v>10</v>
          </cell>
          <cell r="P12">
            <v>8</v>
          </cell>
        </row>
        <row r="13">
          <cell r="A13">
            <v>6</v>
          </cell>
          <cell r="B13" t="str">
            <v>L'AMETLLA DE MAR - casc urbà soterrats</v>
          </cell>
          <cell r="C13">
            <v>17.099719658119657</v>
          </cell>
          <cell r="D13">
            <v>21.9</v>
          </cell>
          <cell r="G13">
            <v>72.506284153354358</v>
          </cell>
          <cell r="H13">
            <v>4.2402030912199988</v>
          </cell>
          <cell r="I13">
            <v>75.011679158950898</v>
          </cell>
          <cell r="P13">
            <v>0</v>
          </cell>
        </row>
        <row r="14">
          <cell r="A14">
            <v>7</v>
          </cell>
          <cell r="B14" t="str">
            <v>L'AMETLLA DE MAR - Urbanitzacions superficie</v>
          </cell>
          <cell r="C14">
            <v>13.535418868778278</v>
          </cell>
          <cell r="D14">
            <v>21.9</v>
          </cell>
          <cell r="G14">
            <v>57.392924928351171</v>
          </cell>
          <cell r="H14">
            <v>4.2402030912199997</v>
          </cell>
          <cell r="I14">
            <v>75.011679158950912</v>
          </cell>
        </row>
        <row r="15">
          <cell r="A15">
            <v>8</v>
          </cell>
          <cell r="B15" t="str">
            <v>L'AMETLLA DE MAR - Urbanitzacions soterrats</v>
          </cell>
          <cell r="C15">
            <v>0.66841574660633474</v>
          </cell>
          <cell r="D15">
            <v>21.9</v>
          </cell>
          <cell r="G15">
            <v>2.834218514980305</v>
          </cell>
          <cell r="H15">
            <v>4.2402030912200006</v>
          </cell>
          <cell r="I15">
            <v>75.011679158950898</v>
          </cell>
        </row>
        <row r="16">
          <cell r="A16">
            <v>9</v>
          </cell>
          <cell r="B16" t="str">
            <v>L'AMPOLLA</v>
          </cell>
          <cell r="C16">
            <v>0</v>
          </cell>
          <cell r="D16">
            <v>21.9</v>
          </cell>
          <cell r="G16">
            <v>73.046401034575339</v>
          </cell>
          <cell r="H16" t="e">
            <v>#DIV/0!</v>
          </cell>
          <cell r="I16">
            <v>52.500063476740742</v>
          </cell>
        </row>
        <row r="17">
          <cell r="A17">
            <v>10</v>
          </cell>
          <cell r="B17" t="str">
            <v>L'AMPOLLA - casc urbà superfície</v>
          </cell>
          <cell r="C17">
            <v>9.0653365384615388</v>
          </cell>
          <cell r="D17">
            <v>21.9</v>
          </cell>
          <cell r="G17">
            <v>32.281932046754697</v>
          </cell>
          <cell r="H17">
            <v>3.5610296330193609</v>
          </cell>
          <cell r="I17">
            <v>52.500063476740742</v>
          </cell>
        </row>
        <row r="18">
          <cell r="A18">
            <v>11</v>
          </cell>
          <cell r="B18" t="str">
            <v>L'AMPOLLA - casc urbà soterrats</v>
          </cell>
          <cell r="C18">
            <v>9.0653365384615388</v>
          </cell>
          <cell r="D18">
            <v>21.9</v>
          </cell>
          <cell r="G18">
            <v>32.281932046754697</v>
          </cell>
          <cell r="H18">
            <v>3.5610296330193609</v>
          </cell>
          <cell r="I18">
            <v>52.500063476740742</v>
          </cell>
        </row>
        <row r="19">
          <cell r="A19">
            <v>12</v>
          </cell>
          <cell r="B19" t="str">
            <v>L'AMPOLLA - Urbanitzacions superficie</v>
          </cell>
          <cell r="C19">
            <v>2.041753846153846</v>
          </cell>
          <cell r="D19">
            <v>21.9</v>
          </cell>
          <cell r="G19">
            <v>7.2707459494850992</v>
          </cell>
          <cell r="H19">
            <v>3.5610296330193609</v>
          </cell>
          <cell r="I19">
            <v>52.500063476740735</v>
          </cell>
        </row>
        <row r="20">
          <cell r="A20">
            <v>13</v>
          </cell>
          <cell r="B20" t="str">
            <v>L'AMPOLLA - Urbanitzacions soterrats</v>
          </cell>
          <cell r="C20">
            <v>0.34029230769230762</v>
          </cell>
          <cell r="D20">
            <v>21.9</v>
          </cell>
          <cell r="G20">
            <v>1.2117909915808498</v>
          </cell>
          <cell r="H20">
            <v>3.5610296330193614</v>
          </cell>
          <cell r="I20">
            <v>52.500063476740735</v>
          </cell>
        </row>
        <row r="21">
          <cell r="A21">
            <v>14</v>
          </cell>
          <cell r="B21" t="str">
            <v>BENIFALLET</v>
          </cell>
          <cell r="C21">
            <v>4.1449961538461535</v>
          </cell>
          <cell r="D21">
            <v>21.9</v>
          </cell>
          <cell r="G21">
            <v>8.5034630113682823</v>
          </cell>
          <cell r="H21">
            <v>2.0515008206890362</v>
          </cell>
          <cell r="I21">
            <v>59.77441291550614</v>
          </cell>
        </row>
        <row r="22">
          <cell r="A22">
            <v>15</v>
          </cell>
          <cell r="B22" t="str">
            <v>CAMARLES</v>
          </cell>
          <cell r="C22">
            <v>0</v>
          </cell>
          <cell r="D22">
            <v>21.9</v>
          </cell>
          <cell r="G22">
            <v>23.161214728946476</v>
          </cell>
          <cell r="H22" t="e">
            <v>#DIV/0!</v>
          </cell>
          <cell r="I22">
            <v>31.325195179747567</v>
          </cell>
        </row>
        <row r="23">
          <cell r="A23">
            <v>16</v>
          </cell>
          <cell r="B23" t="str">
            <v>CAMARLES - casc urbà superfície</v>
          </cell>
          <cell r="C23">
            <v>13.787664423076921</v>
          </cell>
          <cell r="D23">
            <v>21.9</v>
          </cell>
          <cell r="G23">
            <v>21.231113501534267</v>
          </cell>
          <cell r="H23">
            <v>1.5398629419786989</v>
          </cell>
          <cell r="I23">
            <v>31.32519517974756</v>
          </cell>
        </row>
        <row r="24">
          <cell r="A24">
            <v>17</v>
          </cell>
          <cell r="B24" t="str">
            <v>CAMARLES - Casc urbà soterrats</v>
          </cell>
          <cell r="C24">
            <v>1.2534240384615383</v>
          </cell>
          <cell r="D24">
            <v>21.9</v>
          </cell>
          <cell r="G24">
            <v>1.930101227412206</v>
          </cell>
          <cell r="H24">
            <v>1.5398629419786989</v>
          </cell>
          <cell r="I24">
            <v>31.32519517974756</v>
          </cell>
        </row>
        <row r="25">
          <cell r="A25">
            <v>18</v>
          </cell>
          <cell r="B25" t="str">
            <v>DELTEBRE</v>
          </cell>
          <cell r="C25">
            <v>0</v>
          </cell>
          <cell r="D25">
            <v>21.9</v>
          </cell>
          <cell r="G25">
            <v>82.132391468188658</v>
          </cell>
          <cell r="H25" t="e">
            <v>#DIV/0!</v>
          </cell>
          <cell r="I25">
            <v>20.977366467970736</v>
          </cell>
        </row>
        <row r="26">
          <cell r="A26">
            <v>19</v>
          </cell>
          <cell r="B26" t="str">
            <v>DELTEBRE - casc urbà</v>
          </cell>
          <cell r="C26">
            <v>67.115919230769222</v>
          </cell>
          <cell r="D26">
            <v>21.9</v>
          </cell>
          <cell r="G26">
            <v>79.022315280398232</v>
          </cell>
          <cell r="H26">
            <v>1.1774004764605912</v>
          </cell>
          <cell r="I26">
            <v>20.977366467970732</v>
          </cell>
        </row>
        <row r="27">
          <cell r="A27">
            <v>20</v>
          </cell>
          <cell r="B27" t="str">
            <v>DELTEBRE - Riumar</v>
          </cell>
          <cell r="C27">
            <v>2.6414769230769228</v>
          </cell>
          <cell r="D27">
            <v>21.9</v>
          </cell>
          <cell r="G27">
            <v>3.1100761877904248</v>
          </cell>
          <cell r="H27">
            <v>1.177400476460591</v>
          </cell>
          <cell r="I27">
            <v>20.977366467970732</v>
          </cell>
        </row>
        <row r="28">
          <cell r="A28">
            <v>21</v>
          </cell>
          <cell r="B28" t="str">
            <v>PAÜLS</v>
          </cell>
          <cell r="C28">
            <v>3.5141076923076922</v>
          </cell>
          <cell r="D28">
            <v>21.9</v>
          </cell>
          <cell r="G28">
            <v>4.8498191489361711</v>
          </cell>
          <cell r="H28">
            <v>1.3800997503725692</v>
          </cell>
          <cell r="I28">
            <v>64.262623215833528</v>
          </cell>
        </row>
        <row r="29">
          <cell r="A29">
            <v>22</v>
          </cell>
          <cell r="B29" t="str">
            <v>PERELLÓ</v>
          </cell>
          <cell r="C29">
            <v>0</v>
          </cell>
          <cell r="D29">
            <v>21.9</v>
          </cell>
          <cell r="G29">
            <v>39.799413231092522</v>
          </cell>
          <cell r="H29" t="e">
            <v>#DIV/0!</v>
          </cell>
          <cell r="I29">
            <v>52.264710665662356</v>
          </cell>
        </row>
        <row r="30">
          <cell r="A30">
            <v>23</v>
          </cell>
          <cell r="B30" t="str">
            <v>PERELLÓ - casc urbà superfície</v>
          </cell>
          <cell r="C30">
            <v>15.430234615384613</v>
          </cell>
          <cell r="D30">
            <v>21.9</v>
          </cell>
          <cell r="G30">
            <v>33.01269870864315</v>
          </cell>
          <cell r="H30">
            <v>2.1394813190804021</v>
          </cell>
          <cell r="I30">
            <v>52.264710665662356</v>
          </cell>
        </row>
        <row r="31">
          <cell r="A31">
            <v>24</v>
          </cell>
          <cell r="B31" t="str">
            <v>PERELLÓ - Urbanitzacions superficie</v>
          </cell>
          <cell r="C31">
            <v>3.172130769230769</v>
          </cell>
          <cell r="D31">
            <v>21.9</v>
          </cell>
          <cell r="G31">
            <v>6.7867145224493743</v>
          </cell>
          <cell r="H31">
            <v>2.1394813190804016</v>
          </cell>
          <cell r="I31">
            <v>52.264710665662356</v>
          </cell>
        </row>
        <row r="32">
          <cell r="A32">
            <v>25</v>
          </cell>
          <cell r="B32" t="str">
            <v>ROQUETES</v>
          </cell>
          <cell r="C32">
            <v>0</v>
          </cell>
          <cell r="D32">
            <v>21.9</v>
          </cell>
          <cell r="G32">
            <v>51.249254356164386</v>
          </cell>
          <cell r="H32" t="e">
            <v>#DIV/0!</v>
          </cell>
          <cell r="I32">
            <v>29.504305034192363</v>
          </cell>
        </row>
        <row r="33">
          <cell r="A33">
            <v>26</v>
          </cell>
          <cell r="B33" t="str">
            <v>ROQUETES - casc urbà soterrats</v>
          </cell>
          <cell r="C33">
            <v>19.909564529914526</v>
          </cell>
          <cell r="D33">
            <v>21.9</v>
          </cell>
          <cell r="G33">
            <v>27.312744159803259</v>
          </cell>
          <cell r="H33">
            <v>1.3718403593792976</v>
          </cell>
          <cell r="I33">
            <v>29.50430503419236</v>
          </cell>
        </row>
        <row r="34">
          <cell r="A34">
            <v>27</v>
          </cell>
          <cell r="B34" t="str">
            <v>ROQUETES - casc urbà superfície</v>
          </cell>
          <cell r="C34">
            <v>11.711508547008545</v>
          </cell>
          <cell r="D34">
            <v>21.9</v>
          </cell>
          <cell r="G34">
            <v>16.066320094001913</v>
          </cell>
          <cell r="H34">
            <v>1.3718403593792972</v>
          </cell>
          <cell r="I34">
            <v>29.50430503419236</v>
          </cell>
        </row>
        <row r="35">
          <cell r="A35">
            <v>28</v>
          </cell>
          <cell r="B35" t="str">
            <v>ROQUETES - Urbanitzacions/diss. superficie</v>
          </cell>
          <cell r="C35">
            <v>5.7369576923076924</v>
          </cell>
          <cell r="D35">
            <v>21.9</v>
          </cell>
          <cell r="G35">
            <v>7.8701901023592082</v>
          </cell>
          <cell r="H35">
            <v>1.3718403593792972</v>
          </cell>
          <cell r="I35">
            <v>29.50430503419236</v>
          </cell>
        </row>
        <row r="36">
          <cell r="A36">
            <v>29</v>
          </cell>
          <cell r="B36" t="str">
            <v>TIVENYS</v>
          </cell>
          <cell r="C36">
            <v>5.1650307692307686</v>
          </cell>
          <cell r="D36">
            <v>21.9</v>
          </cell>
          <cell r="G36">
            <v>6.3021563585434173</v>
          </cell>
          <cell r="H36">
            <v>1.220158531501256</v>
          </cell>
          <cell r="I36">
            <v>33.780948595997039</v>
          </cell>
        </row>
        <row r="37">
          <cell r="A37">
            <v>30</v>
          </cell>
          <cell r="B37" t="str">
            <v>TORTOSA</v>
          </cell>
          <cell r="C37">
            <v>0</v>
          </cell>
          <cell r="D37">
            <v>21.9</v>
          </cell>
          <cell r="G37">
            <v>147.60138996781291</v>
          </cell>
          <cell r="H37" t="e">
            <v>#DIV/0!</v>
          </cell>
          <cell r="I37">
            <v>17.293940943717342</v>
          </cell>
        </row>
        <row r="38">
          <cell r="A38">
            <v>31</v>
          </cell>
          <cell r="B38" t="str">
            <v>TORTOSA - casc urbà superfície</v>
          </cell>
          <cell r="C38">
            <v>142.57367625994692</v>
          </cell>
          <cell r="D38">
            <v>21.9</v>
          </cell>
          <cell r="G38">
            <v>105.18444750067988</v>
          </cell>
          <cell r="H38">
            <v>0.73775503486985028</v>
          </cell>
          <cell r="I38">
            <v>17.293940943717342</v>
          </cell>
        </row>
        <row r="39">
          <cell r="A39">
            <v>32</v>
          </cell>
          <cell r="B39" t="str">
            <v>TORTOSA - casc urbà soterrats</v>
          </cell>
          <cell r="C39">
            <v>15.236881432360743</v>
          </cell>
          <cell r="D39">
            <v>21.9</v>
          </cell>
          <cell r="G39">
            <v>11.241085992439071</v>
          </cell>
          <cell r="H39">
            <v>0.73775503486985006</v>
          </cell>
          <cell r="I39">
            <v>17.293940943717342</v>
          </cell>
        </row>
        <row r="40">
          <cell r="A40">
            <v>33</v>
          </cell>
          <cell r="B40" t="str">
            <v>TORTOSA - Bítem superfície</v>
          </cell>
          <cell r="C40">
            <v>6.8985000000000003</v>
          </cell>
          <cell r="D40">
            <v>21.9</v>
          </cell>
          <cell r="G40">
            <v>5.0894031080496607</v>
          </cell>
          <cell r="H40">
            <v>0.73775503486985006</v>
          </cell>
          <cell r="I40">
            <v>17.293940943717342</v>
          </cell>
        </row>
        <row r="41">
          <cell r="A41">
            <v>34</v>
          </cell>
          <cell r="B41" t="str">
            <v>TORTOSA - Campredó superfície</v>
          </cell>
          <cell r="C41">
            <v>7.1107615384615377</v>
          </cell>
          <cell r="D41">
            <v>21.9</v>
          </cell>
          <cell r="G41">
            <v>5.2460001267588812</v>
          </cell>
          <cell r="H41">
            <v>0.73775503486985017</v>
          </cell>
          <cell r="I41">
            <v>17.293940943717342</v>
          </cell>
        </row>
        <row r="42">
          <cell r="A42">
            <v>35</v>
          </cell>
          <cell r="B42" t="str">
            <v>TORTOSA - Jesús superfície</v>
          </cell>
          <cell r="C42">
            <v>21.047407287449388</v>
          </cell>
          <cell r="D42">
            <v>21.9</v>
          </cell>
          <cell r="G42">
            <v>15.527830697272162</v>
          </cell>
          <cell r="H42">
            <v>0.73775503486985017</v>
          </cell>
          <cell r="I42">
            <v>17.293940943717338</v>
          </cell>
        </row>
        <row r="43">
          <cell r="A43">
            <v>36</v>
          </cell>
          <cell r="B43" t="str">
            <v>TORTOSA - Jesús soterrats</v>
          </cell>
          <cell r="C43">
            <v>1.1693004048582993</v>
          </cell>
          <cell r="D43">
            <v>21.9</v>
          </cell>
          <cell r="G43">
            <v>0.86265726095956452</v>
          </cell>
          <cell r="H43">
            <v>0.73775503486985017</v>
          </cell>
          <cell r="I43">
            <v>17.293940943717338</v>
          </cell>
        </row>
        <row r="44">
          <cell r="A44">
            <v>37</v>
          </cell>
          <cell r="B44" t="str">
            <v>TORTOSA - Reguers superfície</v>
          </cell>
          <cell r="C44">
            <v>3.8855653846153846</v>
          </cell>
          <cell r="D44">
            <v>21.9</v>
          </cell>
          <cell r="G44">
            <v>2.8665954258160058</v>
          </cell>
          <cell r="H44">
            <v>0.73775503486985017</v>
          </cell>
          <cell r="I44">
            <v>17.293940943717342</v>
          </cell>
        </row>
        <row r="45">
          <cell r="A45">
            <v>38</v>
          </cell>
          <cell r="B45" t="str">
            <v>TORTOSA - Vinallop superfície</v>
          </cell>
          <cell r="C45">
            <v>2.1461999999999999</v>
          </cell>
          <cell r="D45">
            <v>21.9</v>
          </cell>
          <cell r="G45">
            <v>1.5833698558376723</v>
          </cell>
          <cell r="H45">
            <v>0.73775503486985017</v>
          </cell>
          <cell r="I45">
            <v>17.293940943717342</v>
          </cell>
        </row>
        <row r="46">
          <cell r="A46">
            <v>39</v>
          </cell>
          <cell r="B46" t="str">
            <v>XERTA</v>
          </cell>
          <cell r="C46">
            <v>7.3701923076923075</v>
          </cell>
          <cell r="D46">
            <v>21.9</v>
          </cell>
          <cell r="G46">
            <v>9.4805606124806641</v>
          </cell>
          <cell r="H46">
            <v>1.2863382957573244</v>
          </cell>
          <cell r="I46">
            <v>33.745290541638404</v>
          </cell>
        </row>
        <row r="52">
          <cell r="A52">
            <v>1</v>
          </cell>
          <cell r="B52" t="str">
            <v>L'ALDEA</v>
          </cell>
          <cell r="C52">
            <v>73.104446153846169</v>
          </cell>
          <cell r="D52">
            <v>62.050000000000004</v>
          </cell>
          <cell r="G52">
            <v>36.775130015629095</v>
          </cell>
          <cell r="H52">
            <v>0.50304915706818853</v>
          </cell>
          <cell r="I52">
            <v>43.465161094426755</v>
          </cell>
          <cell r="K52" t="str">
            <v>Litraje</v>
          </cell>
          <cell r="L52" t="str">
            <v>Kg/Cont.</v>
          </cell>
          <cell r="N52" t="str">
            <v>Capacidad</v>
          </cell>
          <cell r="O52" t="str">
            <v>Tn./viaje</v>
          </cell>
          <cell r="P52" t="str">
            <v>Tn./viaje</v>
          </cell>
          <cell r="Q52" t="str">
            <v>Tn./viaje</v>
          </cell>
        </row>
        <row r="53">
          <cell r="A53">
            <v>2</v>
          </cell>
          <cell r="B53" t="str">
            <v>ALDOVER</v>
          </cell>
          <cell r="C53">
            <v>15.703423076923077</v>
          </cell>
          <cell r="D53">
            <v>62.05</v>
          </cell>
          <cell r="G53">
            <v>6.4922518318629994</v>
          </cell>
          <cell r="H53">
            <v>0.4134290848600819</v>
          </cell>
          <cell r="I53">
            <v>53.534318715724424</v>
          </cell>
          <cell r="K53">
            <v>1.1000000000000001</v>
          </cell>
          <cell r="L53">
            <v>77.000000000000014</v>
          </cell>
          <cell r="N53">
            <v>15</v>
          </cell>
          <cell r="O53">
            <v>0.89999999999999991</v>
          </cell>
          <cell r="P53">
            <v>2.25</v>
          </cell>
          <cell r="Q53">
            <v>3.5999999999999996</v>
          </cell>
          <cell r="R53">
            <v>3.5999999999999996</v>
          </cell>
          <cell r="S53">
            <v>3.5999999999999996</v>
          </cell>
        </row>
        <row r="54">
          <cell r="A54">
            <v>3</v>
          </cell>
          <cell r="B54" t="str">
            <v>ALFARA DE CARLES</v>
          </cell>
          <cell r="C54">
            <v>6.5987788461538468</v>
          </cell>
          <cell r="D54">
            <v>62.05</v>
          </cell>
          <cell r="G54">
            <v>4.8054316731517508</v>
          </cell>
          <cell r="H54">
            <v>0.7282304476611815</v>
          </cell>
          <cell r="I54">
            <v>83.858471670965713</v>
          </cell>
          <cell r="K54">
            <v>2</v>
          </cell>
          <cell r="L54">
            <v>140</v>
          </cell>
          <cell r="N54">
            <v>16</v>
          </cell>
          <cell r="O54">
            <v>0.96</v>
          </cell>
          <cell r="P54">
            <v>2.4</v>
          </cell>
          <cell r="Q54">
            <v>3.84</v>
          </cell>
          <cell r="R54">
            <v>3.84</v>
          </cell>
          <cell r="S54">
            <v>3.84</v>
          </cell>
        </row>
        <row r="55">
          <cell r="A55">
            <v>4</v>
          </cell>
          <cell r="B55" t="str">
            <v>L'AMETLLA DE MAR</v>
          </cell>
          <cell r="C55">
            <v>0</v>
          </cell>
          <cell r="D55">
            <v>62.05</v>
          </cell>
          <cell r="G55">
            <v>142.3670762713171</v>
          </cell>
          <cell r="H55" t="e">
            <v>#DIV/0!</v>
          </cell>
          <cell r="I55">
            <v>58.490008943089123</v>
          </cell>
          <cell r="K55">
            <v>2.5</v>
          </cell>
          <cell r="L55">
            <v>175.00000000000003</v>
          </cell>
          <cell r="N55">
            <v>20</v>
          </cell>
          <cell r="O55">
            <v>1.2</v>
          </cell>
          <cell r="P55">
            <v>3</v>
          </cell>
          <cell r="Q55">
            <v>4.8</v>
          </cell>
          <cell r="R55">
            <v>4.8</v>
          </cell>
          <cell r="S55">
            <v>4.8</v>
          </cell>
        </row>
        <row r="56">
          <cell r="A56">
            <v>5</v>
          </cell>
          <cell r="B56" t="str">
            <v>L'AMETLLA DE MAR - casc urbà superfície</v>
          </cell>
          <cell r="C56">
            <v>33.308828917378911</v>
          </cell>
          <cell r="D56">
            <v>62.05</v>
          </cell>
          <cell r="G56">
            <v>38.868801679624738</v>
          </cell>
          <cell r="H56">
            <v>1.1669218925719993</v>
          </cell>
          <cell r="I56">
            <v>58.49000894308913</v>
          </cell>
          <cell r="K56">
            <v>3</v>
          </cell>
          <cell r="L56">
            <v>210.00000000000003</v>
          </cell>
          <cell r="N56">
            <v>23</v>
          </cell>
          <cell r="O56">
            <v>1.38</v>
          </cell>
          <cell r="P56">
            <v>3.4499999999999997</v>
          </cell>
          <cell r="Q56">
            <v>5.52</v>
          </cell>
          <cell r="R56">
            <v>5.52</v>
          </cell>
          <cell r="S56">
            <v>5.52</v>
          </cell>
        </row>
        <row r="57">
          <cell r="A57">
            <v>6</v>
          </cell>
          <cell r="B57" t="str">
            <v>L'AMETLLA DE MAR - casc urbà soterrats</v>
          </cell>
          <cell r="C57">
            <v>48.449205698005692</v>
          </cell>
          <cell r="D57">
            <v>62.05</v>
          </cell>
          <cell r="G57">
            <v>56.536438806726885</v>
          </cell>
          <cell r="H57">
            <v>1.1669218925719991</v>
          </cell>
          <cell r="I57">
            <v>58.49000894308913</v>
          </cell>
          <cell r="K57">
            <v>3.5</v>
          </cell>
          <cell r="L57">
            <v>245.00000000000003</v>
          </cell>
          <cell r="N57">
            <v>25</v>
          </cell>
          <cell r="O57">
            <v>1.5</v>
          </cell>
          <cell r="P57">
            <v>3.75</v>
          </cell>
          <cell r="Q57">
            <v>6</v>
          </cell>
          <cell r="R57">
            <v>6</v>
          </cell>
          <cell r="S57">
            <v>6</v>
          </cell>
        </row>
        <row r="58">
          <cell r="A58">
            <v>7</v>
          </cell>
          <cell r="B58" t="str">
            <v>L'AMETLLA DE MAR - Urbanitzacions superficie</v>
          </cell>
          <cell r="C58">
            <v>38.350353461538461</v>
          </cell>
          <cell r="D58">
            <v>62.05</v>
          </cell>
          <cell r="G58">
            <v>44.751867042143573</v>
          </cell>
          <cell r="H58">
            <v>1.1669218925719991</v>
          </cell>
          <cell r="I58">
            <v>58.49000894308913</v>
          </cell>
          <cell r="L58">
            <v>0</v>
          </cell>
          <cell r="O58">
            <v>0</v>
          </cell>
          <cell r="P58">
            <v>0</v>
          </cell>
          <cell r="Q58">
            <v>0</v>
          </cell>
          <cell r="R58">
            <v>0</v>
          </cell>
          <cell r="S58">
            <v>0</v>
          </cell>
        </row>
        <row r="59">
          <cell r="A59">
            <v>8</v>
          </cell>
          <cell r="B59" t="str">
            <v>L'AMETLLA DE MAR - Urbanitzacions soterrats</v>
          </cell>
          <cell r="C59">
            <v>1.8938446153846153</v>
          </cell>
          <cell r="D59">
            <v>62.05</v>
          </cell>
          <cell r="G59">
            <v>2.2099687428219048</v>
          </cell>
          <cell r="H59">
            <v>1.1669218925719989</v>
          </cell>
          <cell r="I59">
            <v>58.490008943089123</v>
          </cell>
        </row>
        <row r="60">
          <cell r="A60">
            <v>9</v>
          </cell>
          <cell r="B60" t="str">
            <v>L'AMPOLLA</v>
          </cell>
          <cell r="C60">
            <v>0</v>
          </cell>
          <cell r="D60">
            <v>62.049999999999898</v>
          </cell>
          <cell r="G60">
            <v>79.497297198304793</v>
          </cell>
          <cell r="H60" t="e">
            <v>#DIV/0!</v>
          </cell>
          <cell r="I60">
            <v>57.136465178685711</v>
          </cell>
        </row>
        <row r="61">
          <cell r="A61">
            <v>10</v>
          </cell>
          <cell r="B61" t="str">
            <v>L'AMPOLLA - casc urbà superfície</v>
          </cell>
          <cell r="C61">
            <v>25.68512019230765</v>
          </cell>
          <cell r="D61">
            <v>62.049999999999898</v>
          </cell>
          <cell r="G61">
            <v>35.132823927103658</v>
          </cell>
          <cell r="H61">
            <v>1.3678278966210744</v>
          </cell>
          <cell r="I61">
            <v>57.136465178685704</v>
          </cell>
        </row>
        <row r="62">
          <cell r="A62">
            <v>11</v>
          </cell>
          <cell r="B62" t="str">
            <v>L'AMPOLLA - casc urbà soterrats</v>
          </cell>
          <cell r="C62">
            <v>25.68512019230765</v>
          </cell>
          <cell r="D62">
            <v>62.049999999999898</v>
          </cell>
          <cell r="G62">
            <v>35.132823927103658</v>
          </cell>
          <cell r="H62">
            <v>1.3678278966210744</v>
          </cell>
          <cell r="I62">
            <v>57.136465178685704</v>
          </cell>
        </row>
        <row r="63">
          <cell r="A63">
            <v>12</v>
          </cell>
          <cell r="B63" t="str">
            <v>L'AMPOLLA - Urbanitzacions superficie</v>
          </cell>
          <cell r="C63">
            <v>5.7849692307692209</v>
          </cell>
          <cell r="D63">
            <v>62.049999999999898</v>
          </cell>
          <cell r="G63">
            <v>7.912842294940698</v>
          </cell>
          <cell r="H63">
            <v>1.3678278966210744</v>
          </cell>
          <cell r="I63">
            <v>57.136465178685704</v>
          </cell>
        </row>
        <row r="64">
          <cell r="A64">
            <v>13</v>
          </cell>
          <cell r="B64" t="str">
            <v>L'AMPOLLA - Urbanitzacions soterrats</v>
          </cell>
          <cell r="C64">
            <v>0.96416153846153674</v>
          </cell>
          <cell r="D64">
            <v>62.049999999999898</v>
          </cell>
          <cell r="G64">
            <v>1.3188070491567829</v>
          </cell>
          <cell r="H64">
            <v>1.3678278966210744</v>
          </cell>
          <cell r="I64">
            <v>57.136465178685704</v>
          </cell>
        </row>
        <row r="65">
          <cell r="A65">
            <v>14</v>
          </cell>
          <cell r="B65" t="str">
            <v>BENIFALLET</v>
          </cell>
          <cell r="C65">
            <v>11.744155769230749</v>
          </cell>
          <cell r="D65">
            <v>62.049999999999898</v>
          </cell>
          <cell r="G65">
            <v>11.850711261961232</v>
          </cell>
          <cell r="H65">
            <v>1.0090730653462257</v>
          </cell>
          <cell r="I65">
            <v>83.303626695134724</v>
          </cell>
        </row>
        <row r="66">
          <cell r="A66">
            <v>15</v>
          </cell>
          <cell r="B66" t="str">
            <v>CAMARLES</v>
          </cell>
          <cell r="C66">
            <v>0</v>
          </cell>
          <cell r="D66">
            <v>62.049999999999898</v>
          </cell>
          <cell r="G66">
            <v>29.589574529434643</v>
          </cell>
          <cell r="H66" t="e">
            <v>#DIV/0!</v>
          </cell>
          <cell r="I66">
            <v>40.019455294881631</v>
          </cell>
        </row>
        <row r="67">
          <cell r="A67">
            <v>16</v>
          </cell>
          <cell r="B67" t="str">
            <v>CAMARLES - casc urbà superfície</v>
          </cell>
          <cell r="C67">
            <v>39.065049198717887</v>
          </cell>
          <cell r="D67">
            <v>62.049999999999898</v>
          </cell>
          <cell r="G67">
            <v>27.123776651981753</v>
          </cell>
          <cell r="H67">
            <v>0.69432337110359899</v>
          </cell>
          <cell r="I67">
            <v>40.019455294881624</v>
          </cell>
        </row>
        <row r="68">
          <cell r="A68">
            <v>17</v>
          </cell>
          <cell r="B68" t="str">
            <v>CAMARLES - Casc urbà soterrats</v>
          </cell>
          <cell r="C68">
            <v>3.5513681089743523</v>
          </cell>
          <cell r="D68">
            <v>62.049999999999898</v>
          </cell>
          <cell r="G68">
            <v>2.4657978774528866</v>
          </cell>
          <cell r="H68">
            <v>0.69432337110359921</v>
          </cell>
          <cell r="I68">
            <v>40.019455294881624</v>
          </cell>
        </row>
        <row r="69">
          <cell r="A69">
            <v>18</v>
          </cell>
          <cell r="B69" t="str">
            <v>DELTEBRE</v>
          </cell>
          <cell r="C69">
            <v>0</v>
          </cell>
          <cell r="D69">
            <v>62.049999999999898</v>
          </cell>
          <cell r="G69">
            <v>108.8793710631269</v>
          </cell>
          <cell r="H69" t="e">
            <v>#DIV/0!</v>
          </cell>
          <cell r="I69">
            <v>27.808790499884765</v>
          </cell>
        </row>
        <row r="70">
          <cell r="A70">
            <v>19</v>
          </cell>
          <cell r="B70" t="str">
            <v>DELTEBRE - casc urbà</v>
          </cell>
          <cell r="C70">
            <v>190.16177115384588</v>
          </cell>
          <cell r="D70">
            <v>62.049999999999898</v>
          </cell>
          <cell r="G70">
            <v>104.75647712041024</v>
          </cell>
          <cell r="H70">
            <v>0.55088084468701914</v>
          </cell>
          <cell r="I70">
            <v>27.808790499884765</v>
          </cell>
        </row>
        <row r="71">
          <cell r="A71">
            <v>20</v>
          </cell>
          <cell r="B71" t="str">
            <v>DELTEBRE - Riumar</v>
          </cell>
          <cell r="C71">
            <v>7.4841846153846028</v>
          </cell>
          <cell r="D71">
            <v>62.049999999999898</v>
          </cell>
          <cell r="G71">
            <v>4.1228939427166642</v>
          </cell>
          <cell r="H71">
            <v>0.55088084468701926</v>
          </cell>
          <cell r="I71">
            <v>27.808790499884768</v>
          </cell>
        </row>
        <row r="72">
          <cell r="A72">
            <v>21</v>
          </cell>
          <cell r="B72" t="str">
            <v>PAÜLS</v>
          </cell>
          <cell r="C72">
            <v>9.9566384615384447</v>
          </cell>
          <cell r="D72">
            <v>62.049999999999898</v>
          </cell>
          <cell r="G72">
            <v>6.5577989361702134</v>
          </cell>
          <cell r="H72">
            <v>0.65863583994762609</v>
          </cell>
          <cell r="I72">
            <v>86.894242696192279</v>
          </cell>
        </row>
        <row r="73">
          <cell r="A73">
            <v>22</v>
          </cell>
          <cell r="B73" t="str">
            <v>PERELLÓ</v>
          </cell>
          <cell r="C73">
            <v>0</v>
          </cell>
          <cell r="D73">
            <v>62.049999999999898</v>
          </cell>
          <cell r="G73">
            <v>51.449894074464495</v>
          </cell>
          <cell r="H73" t="e">
            <v>#DIV/0!</v>
          </cell>
          <cell r="I73">
            <v>67.564157591150689</v>
          </cell>
        </row>
        <row r="74">
          <cell r="A74">
            <v>23</v>
          </cell>
          <cell r="B74" t="str">
            <v>PERELLÓ - casc urbà superfície</v>
          </cell>
          <cell r="C74">
            <v>43.718998076922944</v>
          </cell>
          <cell r="D74">
            <v>62.049999999999798</v>
          </cell>
          <cell r="G74">
            <v>42.67650484718655</v>
          </cell>
          <cell r="H74">
            <v>0.97615468616407586</v>
          </cell>
          <cell r="I74">
            <v>67.564157591150675</v>
          </cell>
        </row>
        <row r="75">
          <cell r="A75">
            <v>24</v>
          </cell>
          <cell r="B75" t="str">
            <v>PERELLÓ - Urbanitzacions superficie</v>
          </cell>
          <cell r="C75">
            <v>8.987703846153817</v>
          </cell>
          <cell r="D75">
            <v>62.049999999999798</v>
          </cell>
          <cell r="G75">
            <v>8.7733892272779386</v>
          </cell>
          <cell r="H75">
            <v>0.97615468616407608</v>
          </cell>
          <cell r="I75">
            <v>67.564157591150689</v>
          </cell>
        </row>
        <row r="76">
          <cell r="A76">
            <v>25</v>
          </cell>
          <cell r="B76" t="str">
            <v>ROQUETES</v>
          </cell>
          <cell r="C76">
            <v>0</v>
          </cell>
          <cell r="D76">
            <v>62.049999999999798</v>
          </cell>
          <cell r="G76">
            <v>77.330766624951693</v>
          </cell>
          <cell r="H76" t="e">
            <v>#DIV/0!</v>
          </cell>
          <cell r="I76">
            <v>44.519487272424705</v>
          </cell>
        </row>
        <row r="77">
          <cell r="A77">
            <v>26</v>
          </cell>
          <cell r="B77" t="str">
            <v>ROQUETES - casc urbà soterrats</v>
          </cell>
          <cell r="C77">
            <v>56.410432834757664</v>
          </cell>
          <cell r="D77">
            <v>62.049999999999798</v>
          </cell>
          <cell r="G77">
            <v>41.212608281679479</v>
          </cell>
          <cell r="H77">
            <v>0.7305848618889883</v>
          </cell>
          <cell r="I77">
            <v>44.519487272424712</v>
          </cell>
        </row>
        <row r="78">
          <cell r="A78">
            <v>27</v>
          </cell>
          <cell r="B78" t="str">
            <v>ROQUETES - casc urbà superfície</v>
          </cell>
          <cell r="C78">
            <v>33.182607549857444</v>
          </cell>
          <cell r="D78">
            <v>62.049999999999798</v>
          </cell>
          <cell r="G78">
            <v>24.242710753929099</v>
          </cell>
          <cell r="H78">
            <v>0.73058486188898819</v>
          </cell>
          <cell r="I78">
            <v>44.519487272424712</v>
          </cell>
        </row>
        <row r="79">
          <cell r="A79">
            <v>28</v>
          </cell>
          <cell r="B79" t="str">
            <v>ROQUETES - Urbanitzacions/diss. superficie</v>
          </cell>
          <cell r="C79">
            <v>16.254713461538408</v>
          </cell>
          <cell r="D79">
            <v>62.049999999999798</v>
          </cell>
          <cell r="G79">
            <v>11.87544758934312</v>
          </cell>
          <cell r="H79">
            <v>0.73058486188898841</v>
          </cell>
          <cell r="I79">
            <v>44.519487272424712</v>
          </cell>
        </row>
        <row r="80">
          <cell r="A80">
            <v>29</v>
          </cell>
          <cell r="B80" t="str">
            <v>TIVENYS</v>
          </cell>
          <cell r="C80">
            <v>14.634253846153799</v>
          </cell>
          <cell r="D80">
            <v>62.049999999999798</v>
          </cell>
          <cell r="G80">
            <v>9.3092123809523812</v>
          </cell>
          <cell r="H80">
            <v>0.63612483962747757</v>
          </cell>
          <cell r="I80">
            <v>49.899432356015716</v>
          </cell>
        </row>
        <row r="81">
          <cell r="A81">
            <v>30</v>
          </cell>
          <cell r="B81" t="str">
            <v>TORTOSA</v>
          </cell>
          <cell r="C81">
            <v>0</v>
          </cell>
          <cell r="D81">
            <v>62.049999999999798</v>
          </cell>
          <cell r="G81">
            <v>339.67317490565154</v>
          </cell>
          <cell r="H81" t="e">
            <v>#DIV/0!</v>
          </cell>
          <cell r="I81">
            <v>39.798323228963504</v>
          </cell>
        </row>
        <row r="82">
          <cell r="A82">
            <v>31</v>
          </cell>
          <cell r="B82" t="str">
            <v>TORTOSA - casc urbà superfície</v>
          </cell>
          <cell r="C82">
            <v>403.95874940318168</v>
          </cell>
          <cell r="D82">
            <v>62.049999999999798</v>
          </cell>
          <cell r="G82">
            <v>242.05961231831188</v>
          </cell>
          <cell r="H82">
            <v>0.59921863971491285</v>
          </cell>
          <cell r="I82">
            <v>39.798323228963504</v>
          </cell>
        </row>
        <row r="83">
          <cell r="A83">
            <v>32</v>
          </cell>
          <cell r="B83" t="str">
            <v>TORTOSA - casc urbà soterrats</v>
          </cell>
          <cell r="C83">
            <v>43.171164058355302</v>
          </cell>
          <cell r="D83">
            <v>62.049999999999798</v>
          </cell>
          <cell r="G83">
            <v>25.868966201956997</v>
          </cell>
          <cell r="H83">
            <v>0.59921863971491274</v>
          </cell>
          <cell r="I83">
            <v>39.798323228963504</v>
          </cell>
        </row>
        <row r="84">
          <cell r="A84">
            <v>33</v>
          </cell>
          <cell r="B84" t="str">
            <v>TORTOSA - Bítem superfície</v>
          </cell>
          <cell r="C84">
            <v>19.545749999999938</v>
          </cell>
          <cell r="D84">
            <v>62.049999999999798</v>
          </cell>
          <cell r="G84">
            <v>11.712177727207719</v>
          </cell>
          <cell r="H84">
            <v>0.59921863971491274</v>
          </cell>
          <cell r="I84">
            <v>39.798323228963504</v>
          </cell>
        </row>
        <row r="85">
          <cell r="A85">
            <v>28</v>
          </cell>
          <cell r="B85" t="str">
            <v>TORTOSA - Campredó superfície</v>
          </cell>
          <cell r="C85">
            <v>20.147157692307626</v>
          </cell>
          <cell r="D85">
            <v>62.049999999999798</v>
          </cell>
          <cell r="G85">
            <v>12.072552426506418</v>
          </cell>
          <cell r="H85">
            <v>0.59921863971491285</v>
          </cell>
          <cell r="I85">
            <v>39.798323228963504</v>
          </cell>
        </row>
        <row r="86">
          <cell r="A86">
            <v>29</v>
          </cell>
          <cell r="B86" t="str">
            <v>TORTOSA - Jesús superfície</v>
          </cell>
          <cell r="C86">
            <v>59.63432064777308</v>
          </cell>
          <cell r="D86">
            <v>62.049999999999798</v>
          </cell>
          <cell r="G86">
            <v>35.733996498881524</v>
          </cell>
          <cell r="H86">
            <v>0.59921863971491285</v>
          </cell>
          <cell r="I86">
            <v>39.798323228963504</v>
          </cell>
        </row>
        <row r="87">
          <cell r="A87">
            <v>30</v>
          </cell>
          <cell r="B87" t="str">
            <v>TORTOSA - Jesús soterrats</v>
          </cell>
          <cell r="C87">
            <v>3.3130178137651711</v>
          </cell>
          <cell r="D87">
            <v>62.049999999999798</v>
          </cell>
          <cell r="G87">
            <v>1.98522202771564</v>
          </cell>
          <cell r="H87">
            <v>0.59921863971491274</v>
          </cell>
          <cell r="I87">
            <v>39.798323228963497</v>
          </cell>
        </row>
        <row r="88">
          <cell r="A88">
            <v>31</v>
          </cell>
          <cell r="B88" t="str">
            <v>TORTOSA - Reguers superfície</v>
          </cell>
          <cell r="C88">
            <v>11.009101923076868</v>
          </cell>
          <cell r="D88">
            <v>62.049999999999699</v>
          </cell>
          <cell r="G88">
            <v>6.5968590788289632</v>
          </cell>
          <cell r="H88">
            <v>0.59921863971491385</v>
          </cell>
          <cell r="I88">
            <v>39.798323228963504</v>
          </cell>
        </row>
        <row r="89">
          <cell r="A89">
            <v>32</v>
          </cell>
          <cell r="B89" t="str">
            <v>TORTOSA - Vinallop superfície</v>
          </cell>
          <cell r="C89">
            <v>6.0808999999999704</v>
          </cell>
          <cell r="D89">
            <v>62.049999999999699</v>
          </cell>
          <cell r="G89">
            <v>3.6437886262424013</v>
          </cell>
          <cell r="H89">
            <v>0.59921863971491374</v>
          </cell>
          <cell r="I89">
            <v>39.798323228963504</v>
          </cell>
        </row>
        <row r="90">
          <cell r="A90">
            <v>33</v>
          </cell>
          <cell r="B90" t="str">
            <v>XERTA</v>
          </cell>
          <cell r="C90">
            <v>20.882211538461434</v>
          </cell>
          <cell r="D90">
            <v>62.049999999999699</v>
          </cell>
          <cell r="G90">
            <v>12.944729306259912</v>
          </cell>
          <cell r="H90">
            <v>0.61989264319145276</v>
          </cell>
          <cell r="I90">
            <v>46.075719493586327</v>
          </cell>
        </row>
        <row r="96">
          <cell r="A96">
            <v>1</v>
          </cell>
          <cell r="B96" t="str">
            <v>L'ALDEA</v>
          </cell>
          <cell r="C96">
            <v>17.201046153846157</v>
          </cell>
          <cell r="D96">
            <v>14.6</v>
          </cell>
          <cell r="G96">
            <v>19.59946172386708</v>
          </cell>
          <cell r="H96">
            <v>1.1394342849015981</v>
          </cell>
          <cell r="I96">
            <v>23.164942199521434</v>
          </cell>
          <cell r="K96" t="str">
            <v>litraje</v>
          </cell>
          <cell r="L96" t="str">
            <v>Kg/Cont.</v>
          </cell>
          <cell r="N96" t="str">
            <v>capacidad</v>
          </cell>
          <cell r="O96" t="str">
            <v>Tn./viaje</v>
          </cell>
          <cell r="P96" t="str">
            <v>Tn./viaje</v>
          </cell>
          <cell r="Q96" t="str">
            <v>Tn./viaje</v>
          </cell>
        </row>
        <row r="97">
          <cell r="A97">
            <v>2</v>
          </cell>
          <cell r="B97" t="str">
            <v>ALDOVER</v>
          </cell>
          <cell r="C97">
            <v>3.694923076923077</v>
          </cell>
          <cell r="D97">
            <v>14.6</v>
          </cell>
          <cell r="G97">
            <v>3.9485310115236882</v>
          </cell>
          <cell r="H97">
            <v>1.0686368645086386</v>
          </cell>
          <cell r="I97">
            <v>32.559106316917671</v>
          </cell>
          <cell r="K97">
            <v>1</v>
          </cell>
          <cell r="L97">
            <v>30</v>
          </cell>
          <cell r="N97">
            <v>15</v>
          </cell>
          <cell r="O97">
            <v>0.44999999999999996</v>
          </cell>
          <cell r="P97">
            <v>1.125</v>
          </cell>
          <cell r="Q97">
            <v>2.1374999999999997</v>
          </cell>
        </row>
        <row r="98">
          <cell r="A98">
            <v>3</v>
          </cell>
          <cell r="B98" t="str">
            <v>ALFARA DE CARLES</v>
          </cell>
          <cell r="C98">
            <v>1.5526538461538462</v>
          </cell>
          <cell r="D98">
            <v>14.6</v>
          </cell>
          <cell r="G98">
            <v>2.8358252816497989</v>
          </cell>
          <cell r="H98">
            <v>1.8264375467040246</v>
          </cell>
          <cell r="I98">
            <v>49.487328136135226</v>
          </cell>
          <cell r="K98">
            <v>2</v>
          </cell>
          <cell r="L98">
            <v>60</v>
          </cell>
          <cell r="N98">
            <v>16</v>
          </cell>
          <cell r="O98">
            <v>0.48</v>
          </cell>
          <cell r="P98">
            <v>1.2</v>
          </cell>
          <cell r="Q98">
            <v>2.2799999999999998</v>
          </cell>
        </row>
        <row r="99">
          <cell r="A99">
            <v>4</v>
          </cell>
          <cell r="B99" t="str">
            <v>L'AMETLLA DE MAR</v>
          </cell>
          <cell r="C99">
            <v>0</v>
          </cell>
          <cell r="D99">
            <v>14.6</v>
          </cell>
          <cell r="G99">
            <v>160.8891485562867</v>
          </cell>
          <cell r="H99" t="e">
            <v>#DIV/0!</v>
          </cell>
          <cell r="I99">
            <v>66.099606625124835</v>
          </cell>
          <cell r="K99">
            <v>2.5</v>
          </cell>
          <cell r="L99">
            <v>75</v>
          </cell>
          <cell r="N99">
            <v>20</v>
          </cell>
          <cell r="O99">
            <v>0.6</v>
          </cell>
          <cell r="P99">
            <v>1.5</v>
          </cell>
          <cell r="Q99">
            <v>2.8499999999999996</v>
          </cell>
        </row>
        <row r="100">
          <cell r="A100">
            <v>5</v>
          </cell>
          <cell r="B100" t="str">
            <v>L'AMETLLA DE MAR - casc urbà superfície</v>
          </cell>
          <cell r="C100">
            <v>7.8373715099715096</v>
          </cell>
          <cell r="D100">
            <v>14.6</v>
          </cell>
          <cell r="G100">
            <v>43.925664355993419</v>
          </cell>
          <cell r="H100">
            <v>5.6046423600191311</v>
          </cell>
          <cell r="I100">
            <v>66.099606625124835</v>
          </cell>
          <cell r="K100">
            <v>3</v>
          </cell>
          <cell r="L100">
            <v>90</v>
          </cell>
          <cell r="N100">
            <v>23</v>
          </cell>
          <cell r="O100">
            <v>0.69</v>
          </cell>
          <cell r="P100">
            <v>1.7249999999999999</v>
          </cell>
          <cell r="Q100">
            <v>3.2774999999999999</v>
          </cell>
        </row>
        <row r="101">
          <cell r="A101">
            <v>6</v>
          </cell>
          <cell r="B101" t="str">
            <v>L'AMETLLA DE MAR - casc urbà soterrats</v>
          </cell>
          <cell r="C101">
            <v>11.399813105413104</v>
          </cell>
          <cell r="D101">
            <v>14.6</v>
          </cell>
          <cell r="G101">
            <v>63.891875426899517</v>
          </cell>
          <cell r="H101">
            <v>5.6046423600191311</v>
          </cell>
          <cell r="I101">
            <v>66.099606625124835</v>
          </cell>
          <cell r="K101">
            <v>3.5</v>
          </cell>
          <cell r="L101">
            <v>105</v>
          </cell>
          <cell r="N101">
            <v>25</v>
          </cell>
          <cell r="O101">
            <v>0.75</v>
          </cell>
          <cell r="P101">
            <v>1.875</v>
          </cell>
          <cell r="Q101">
            <v>3.5624999999999996</v>
          </cell>
        </row>
        <row r="102">
          <cell r="A102">
            <v>7</v>
          </cell>
          <cell r="B102" t="str">
            <v>L'AMETLLA DE MAR - Urbanitzacions superficie</v>
          </cell>
          <cell r="C102">
            <v>9.0236125791855191</v>
          </cell>
          <cell r="D102">
            <v>14.6</v>
          </cell>
          <cell r="G102">
            <v>50.574121301704643</v>
          </cell>
          <cell r="H102">
            <v>5.6046423600191311</v>
          </cell>
          <cell r="I102">
            <v>66.099606625124835</v>
          </cell>
          <cell r="L102">
            <v>0</v>
          </cell>
          <cell r="O102">
            <v>0</v>
          </cell>
          <cell r="P102">
            <v>0</v>
          </cell>
          <cell r="Q102">
            <v>0</v>
          </cell>
        </row>
        <row r="103">
          <cell r="A103">
            <v>8</v>
          </cell>
          <cell r="B103" t="str">
            <v>L'AMETLLA DE MAR - Urbanitzacions soterrats</v>
          </cell>
          <cell r="C103">
            <v>0.44561049773755657</v>
          </cell>
          <cell r="D103">
            <v>14.6</v>
          </cell>
          <cell r="G103">
            <v>2.4974874716891184</v>
          </cell>
          <cell r="H103">
            <v>5.6046423600191302</v>
          </cell>
          <cell r="I103">
            <v>66.099606625124835</v>
          </cell>
        </row>
        <row r="104">
          <cell r="A104">
            <v>9</v>
          </cell>
          <cell r="B104" t="str">
            <v>L'AMPOLLA</v>
          </cell>
          <cell r="C104">
            <v>0</v>
          </cell>
          <cell r="D104">
            <v>14.6</v>
          </cell>
          <cell r="G104">
            <v>45.202405604253265</v>
          </cell>
          <cell r="H104" t="e">
            <v>#DIV/0!</v>
          </cell>
          <cell r="I104">
            <v>32.487968331272</v>
          </cell>
        </row>
        <row r="105">
          <cell r="A105">
            <v>10</v>
          </cell>
          <cell r="B105" t="str">
            <v>L'AMPOLLA - casc urbà superfície</v>
          </cell>
          <cell r="C105">
            <v>6.0435576923076928</v>
          </cell>
          <cell r="D105">
            <v>14.6</v>
          </cell>
          <cell r="G105">
            <v>19.976630818206207</v>
          </cell>
          <cell r="H105">
            <v>3.3054422304320323</v>
          </cell>
          <cell r="I105">
            <v>32.487968331271993</v>
          </cell>
        </row>
        <row r="106">
          <cell r="A106">
            <v>11</v>
          </cell>
          <cell r="B106" t="str">
            <v>L'AMPOLLA - casc urbà soterrats</v>
          </cell>
          <cell r="C106">
            <v>6.0435576923076928</v>
          </cell>
          <cell r="D106">
            <v>14.6</v>
          </cell>
          <cell r="G106">
            <v>19.976630818206207</v>
          </cell>
          <cell r="H106">
            <v>3.3054422304320323</v>
          </cell>
          <cell r="I106">
            <v>32.487968331271993</v>
          </cell>
        </row>
        <row r="107">
          <cell r="A107">
            <v>12</v>
          </cell>
          <cell r="B107" t="str">
            <v>L'AMPOLLA - Urbanitzacions superficie</v>
          </cell>
          <cell r="C107">
            <v>1.3611692307692307</v>
          </cell>
          <cell r="D107">
            <v>14.6</v>
          </cell>
          <cell r="G107">
            <v>4.4992662581493006</v>
          </cell>
          <cell r="H107">
            <v>3.3054422304320332</v>
          </cell>
          <cell r="I107">
            <v>32.487968331272</v>
          </cell>
        </row>
        <row r="108">
          <cell r="A108">
            <v>13</v>
          </cell>
          <cell r="B108" t="str">
            <v>L'AMPOLLA - Urbanitzacions soterrats</v>
          </cell>
          <cell r="C108">
            <v>0.22686153846153842</v>
          </cell>
          <cell r="D108">
            <v>14.6</v>
          </cell>
          <cell r="G108">
            <v>0.74987770969154999</v>
          </cell>
          <cell r="H108">
            <v>3.3054422304320328</v>
          </cell>
          <cell r="I108">
            <v>32.487968331271993</v>
          </cell>
        </row>
        <row r="109">
          <cell r="A109">
            <v>14</v>
          </cell>
          <cell r="B109" t="str">
            <v>BENIFALLET</v>
          </cell>
          <cell r="C109">
            <v>2.7633307692307691</v>
          </cell>
          <cell r="D109">
            <v>14.6</v>
          </cell>
          <cell r="G109">
            <v>6.6911954674081944</v>
          </cell>
          <cell r="H109">
            <v>2.4214240082705802</v>
          </cell>
          <cell r="I109">
            <v>47.035223206417292</v>
          </cell>
        </row>
        <row r="110">
          <cell r="A110">
            <v>15</v>
          </cell>
          <cell r="B110" t="str">
            <v>CAMARLES</v>
          </cell>
          <cell r="C110">
            <v>0</v>
          </cell>
          <cell r="D110">
            <v>14.6</v>
          </cell>
          <cell r="G110">
            <v>19.685697504224226</v>
          </cell>
          <cell r="H110" t="e">
            <v>#DIV/0!</v>
          </cell>
          <cell r="I110">
            <v>26.624610314527448</v>
          </cell>
        </row>
        <row r="111">
          <cell r="A111">
            <v>16</v>
          </cell>
          <cell r="B111" t="str">
            <v>CAMARLES - casc urbà superfície</v>
          </cell>
          <cell r="C111">
            <v>9.1917762820512827</v>
          </cell>
          <cell r="D111">
            <v>14.6</v>
          </cell>
          <cell r="G111">
            <v>18.04522271220554</v>
          </cell>
          <cell r="H111">
            <v>1.9631921141773565</v>
          </cell>
          <cell r="I111">
            <v>26.624610314527445</v>
          </cell>
        </row>
        <row r="112">
          <cell r="A112">
            <v>17</v>
          </cell>
          <cell r="B112" t="str">
            <v>CAMARLES - Casc urbà soterrats</v>
          </cell>
          <cell r="C112">
            <v>0.83561602564102544</v>
          </cell>
          <cell r="D112">
            <v>14.6</v>
          </cell>
          <cell r="G112">
            <v>1.6404747920186853</v>
          </cell>
          <cell r="H112">
            <v>1.963192114177357</v>
          </cell>
          <cell r="I112">
            <v>26.624610314527445</v>
          </cell>
        </row>
        <row r="113">
          <cell r="A113">
            <v>18</v>
          </cell>
          <cell r="B113" t="str">
            <v>DELTEBRE</v>
          </cell>
          <cell r="C113">
            <v>0</v>
          </cell>
          <cell r="D113">
            <v>14.6</v>
          </cell>
          <cell r="G113">
            <v>73.690581434811719</v>
          </cell>
          <cell r="H113" t="e">
            <v>#DIV/0!</v>
          </cell>
          <cell r="I113">
            <v>18.82125071926848</v>
          </cell>
        </row>
        <row r="114">
          <cell r="A114">
            <v>19</v>
          </cell>
          <cell r="B114" t="str">
            <v>DELTEBRE - casc urbà</v>
          </cell>
          <cell r="C114">
            <v>44.743946153846153</v>
          </cell>
          <cell r="D114">
            <v>14.6</v>
          </cell>
          <cell r="G114">
            <v>70.900168073067519</v>
          </cell>
          <cell r="H114">
            <v>1.584575661460137</v>
          </cell>
          <cell r="I114">
            <v>18.82125071926848</v>
          </cell>
        </row>
        <row r="115">
          <cell r="A115">
            <v>20</v>
          </cell>
          <cell r="B115" t="str">
            <v>DELTEBRE - Riumar</v>
          </cell>
          <cell r="C115">
            <v>1.7609846153846154</v>
          </cell>
          <cell r="D115">
            <v>14.6</v>
          </cell>
          <cell r="G115">
            <v>2.7904133617442017</v>
          </cell>
          <cell r="H115">
            <v>1.584575661460137</v>
          </cell>
          <cell r="I115">
            <v>18.82125071926848</v>
          </cell>
        </row>
        <row r="116">
          <cell r="A116">
            <v>21</v>
          </cell>
          <cell r="B116" t="str">
            <v>PAÜLS</v>
          </cell>
          <cell r="C116">
            <v>2.3427384615384619</v>
          </cell>
          <cell r="D116">
            <v>14.6</v>
          </cell>
          <cell r="G116">
            <v>3.0823340807930131</v>
          </cell>
          <cell r="H116">
            <v>1.3156970491571063</v>
          </cell>
          <cell r="I116">
            <v>40.842527850295909</v>
          </cell>
        </row>
        <row r="117">
          <cell r="A117">
            <v>22</v>
          </cell>
          <cell r="B117" t="str">
            <v>PERELLÓ</v>
          </cell>
          <cell r="C117">
            <v>0</v>
          </cell>
          <cell r="D117">
            <v>14.6</v>
          </cell>
          <cell r="G117">
            <v>23.384242112073967</v>
          </cell>
          <cell r="H117" t="e">
            <v>#DIV/0!</v>
          </cell>
          <cell r="I117">
            <v>30.708257959153677</v>
          </cell>
        </row>
        <row r="118">
          <cell r="A118">
            <v>23</v>
          </cell>
          <cell r="B118" t="str">
            <v>PERELLÓ - casc urbà superfície</v>
          </cell>
          <cell r="C118">
            <v>10.286823076923078</v>
          </cell>
          <cell r="D118">
            <v>14.6</v>
          </cell>
          <cell r="G118">
            <v>19.396691476164047</v>
          </cell>
          <cell r="H118">
            <v>1.8855861844924282</v>
          </cell>
          <cell r="I118">
            <v>30.708257959153674</v>
          </cell>
        </row>
        <row r="119">
          <cell r="A119">
            <v>24</v>
          </cell>
          <cell r="B119" t="str">
            <v>PERELLÓ - Urbanitzacions superficie</v>
          </cell>
          <cell r="C119">
            <v>2.1147538461538464</v>
          </cell>
          <cell r="D119">
            <v>14.6</v>
          </cell>
          <cell r="G119">
            <v>3.9875506359099187</v>
          </cell>
          <cell r="H119">
            <v>1.8855861844924282</v>
          </cell>
          <cell r="I119">
            <v>30.708257959153677</v>
          </cell>
        </row>
        <row r="120">
          <cell r="A120">
            <v>25</v>
          </cell>
          <cell r="B120" t="str">
            <v>ROQUETES</v>
          </cell>
          <cell r="C120">
            <v>0</v>
          </cell>
          <cell r="D120">
            <v>14.6</v>
          </cell>
          <cell r="G120">
            <v>43.489361205602137</v>
          </cell>
          <cell r="H120" t="e">
            <v>#DIV/0!</v>
          </cell>
          <cell r="I120">
            <v>25.036917997577071</v>
          </cell>
        </row>
        <row r="121">
          <cell r="A121">
            <v>26</v>
          </cell>
          <cell r="B121" t="str">
            <v>ROQUETES - casc urbà soterrats</v>
          </cell>
          <cell r="C121">
            <v>13.273043019943021</v>
          </cell>
          <cell r="D121">
            <v>14.6</v>
          </cell>
          <cell r="G121">
            <v>23.177191769991307</v>
          </cell>
          <cell r="H121">
            <v>1.7461852368870574</v>
          </cell>
          <cell r="I121">
            <v>25.036917997577071</v>
          </cell>
        </row>
        <row r="122">
          <cell r="A122">
            <v>27</v>
          </cell>
          <cell r="B122" t="str">
            <v>ROQUETES - casc urbà superfície</v>
          </cell>
          <cell r="C122">
            <v>7.8076723646723627</v>
          </cell>
          <cell r="D122">
            <v>14.6</v>
          </cell>
          <cell r="G122">
            <v>13.633642217641944</v>
          </cell>
          <cell r="H122">
            <v>1.7461852368870576</v>
          </cell>
          <cell r="I122">
            <v>25.036917997577074</v>
          </cell>
        </row>
        <row r="123">
          <cell r="A123">
            <v>28</v>
          </cell>
          <cell r="B123" t="str">
            <v>ROQUETES - Urbanitzacions/diss. superficie</v>
          </cell>
          <cell r="C123">
            <v>3.8246384615384619</v>
          </cell>
          <cell r="D123">
            <v>14.6</v>
          </cell>
          <cell r="G123">
            <v>6.678527217968889</v>
          </cell>
          <cell r="H123">
            <v>1.7461852368870572</v>
          </cell>
          <cell r="I123">
            <v>25.036917997577071</v>
          </cell>
        </row>
        <row r="124">
          <cell r="A124">
            <v>29</v>
          </cell>
          <cell r="B124" t="str">
            <v>TIVENYS</v>
          </cell>
          <cell r="C124">
            <v>3.4433538461538458</v>
          </cell>
          <cell r="D124">
            <v>14.6</v>
          </cell>
          <cell r="G124">
            <v>3.9753725506597553</v>
          </cell>
          <cell r="H124">
            <v>1.1545059637423447</v>
          </cell>
          <cell r="I124">
            <v>21.308874001788965</v>
          </cell>
        </row>
        <row r="125">
          <cell r="A125">
            <v>30</v>
          </cell>
          <cell r="B125" t="str">
            <v>TORTOSA</v>
          </cell>
          <cell r="C125">
            <v>0</v>
          </cell>
          <cell r="D125">
            <v>14.6</v>
          </cell>
          <cell r="G125">
            <v>111.76399671681446</v>
          </cell>
          <cell r="H125" t="e">
            <v>#DIV/0!</v>
          </cell>
          <cell r="I125">
            <v>13.094998355204501</v>
          </cell>
        </row>
        <row r="126">
          <cell r="A126">
            <v>31</v>
          </cell>
          <cell r="B126" t="str">
            <v>TORTOSA - casc urbà superfície</v>
          </cell>
          <cell r="C126">
            <v>95.049117506631305</v>
          </cell>
          <cell r="D126">
            <v>14.6</v>
          </cell>
          <cell r="G126">
            <v>79.645823441699946</v>
          </cell>
          <cell r="H126">
            <v>0.83794384978001801</v>
          </cell>
          <cell r="I126">
            <v>13.094998355204499</v>
          </cell>
        </row>
        <row r="127">
          <cell r="A127">
            <v>32</v>
          </cell>
          <cell r="B127" t="str">
            <v>TORTOSA - casc urbà soterrats</v>
          </cell>
          <cell r="C127">
            <v>10.157920954907162</v>
          </cell>
          <cell r="D127">
            <v>14.6</v>
          </cell>
          <cell r="G127">
            <v>8.5117673907160256</v>
          </cell>
          <cell r="H127">
            <v>0.83794384978001812</v>
          </cell>
          <cell r="I127">
            <v>13.094998355204501</v>
          </cell>
        </row>
        <row r="128">
          <cell r="A128">
            <v>33</v>
          </cell>
          <cell r="B128" t="str">
            <v>TORTOSA - Bítem superfície</v>
          </cell>
          <cell r="C128">
            <v>4.5990000000000002</v>
          </cell>
          <cell r="D128">
            <v>14.6</v>
          </cell>
          <cell r="G128">
            <v>3.8537037651383037</v>
          </cell>
          <cell r="H128">
            <v>0.83794384978001812</v>
          </cell>
          <cell r="I128">
            <v>13.094998355204501</v>
          </cell>
        </row>
        <row r="129">
          <cell r="A129">
            <v>34</v>
          </cell>
          <cell r="B129" t="str">
            <v>TORTOSA - Campredó superfície</v>
          </cell>
          <cell r="C129">
            <v>4.7405076923076921</v>
          </cell>
          <cell r="D129">
            <v>14.6</v>
          </cell>
          <cell r="G129">
            <v>3.9722792656040977</v>
          </cell>
          <cell r="H129">
            <v>0.83794384978001824</v>
          </cell>
          <cell r="I129">
            <v>13.094998355204501</v>
          </cell>
        </row>
        <row r="130">
          <cell r="A130">
            <v>35</v>
          </cell>
          <cell r="B130" t="str">
            <v>TORTOSA - Jesús superfície</v>
          </cell>
          <cell r="C130">
            <v>14.031604858299593</v>
          </cell>
          <cell r="D130">
            <v>14.6</v>
          </cell>
          <cell r="G130">
            <v>11.757696993555568</v>
          </cell>
          <cell r="H130">
            <v>0.83794384978001824</v>
          </cell>
          <cell r="I130">
            <v>13.094998355204501</v>
          </cell>
        </row>
        <row r="131">
          <cell r="A131">
            <v>36</v>
          </cell>
          <cell r="B131" t="str">
            <v>TORTOSA - Jesús soterrats</v>
          </cell>
          <cell r="C131">
            <v>0.77953360323886622</v>
          </cell>
          <cell r="D131">
            <v>14.6</v>
          </cell>
          <cell r="G131">
            <v>0.65320538853086485</v>
          </cell>
          <cell r="H131">
            <v>0.83794384978001824</v>
          </cell>
          <cell r="I131">
            <v>13.094998355204499</v>
          </cell>
        </row>
        <row r="132">
          <cell r="A132">
            <v>37</v>
          </cell>
          <cell r="B132" t="str">
            <v>TORTOSA - Reguers superfície</v>
          </cell>
          <cell r="C132">
            <v>2.5903769230769234</v>
          </cell>
          <cell r="D132">
            <v>14.6</v>
          </cell>
          <cell r="G132">
            <v>2.1705904113043948</v>
          </cell>
          <cell r="H132">
            <v>0.83794384978001801</v>
          </cell>
          <cell r="I132">
            <v>13.094998355204499</v>
          </cell>
        </row>
        <row r="133">
          <cell r="A133">
            <v>38</v>
          </cell>
          <cell r="B133" t="str">
            <v>TORTOSA - Vinallop superfície</v>
          </cell>
          <cell r="C133">
            <v>1.4308000000000001</v>
          </cell>
          <cell r="D133">
            <v>14.6</v>
          </cell>
          <cell r="G133">
            <v>1.19893006026525</v>
          </cell>
          <cell r="H133">
            <v>0.83794384978001812</v>
          </cell>
          <cell r="I133">
            <v>13.094998355204501</v>
          </cell>
        </row>
        <row r="134">
          <cell r="A134">
            <v>39</v>
          </cell>
          <cell r="B134" t="str">
            <v>XERTA</v>
          </cell>
          <cell r="C134">
            <v>4.9134615384615383</v>
          </cell>
          <cell r="D134">
            <v>14.6</v>
          </cell>
          <cell r="G134">
            <v>6.2673299336218209</v>
          </cell>
          <cell r="H134">
            <v>1.275542687077631</v>
          </cell>
          <cell r="I134">
            <v>22.308055206351018</v>
          </cell>
        </row>
        <row r="140">
          <cell r="A140">
            <v>1</v>
          </cell>
          <cell r="B140" t="str">
            <v>L'ALDEA</v>
          </cell>
          <cell r="C140">
            <v>86.005230769230764</v>
          </cell>
          <cell r="D140">
            <v>73</v>
          </cell>
          <cell r="G140">
            <v>115.29837424608839</v>
          </cell>
          <cell r="H140">
            <v>1.3405972312946521</v>
          </cell>
          <cell r="I140">
            <v>136.27313916774492</v>
          </cell>
          <cell r="K140" t="str">
            <v>Litraje</v>
          </cell>
          <cell r="L140" t="str">
            <v>Kg/Cont.</v>
          </cell>
          <cell r="N140" t="str">
            <v>Capacidad</v>
          </cell>
          <cell r="O140" t="str">
            <v>Tn./viaje</v>
          </cell>
          <cell r="P140" t="str">
            <v>Tn./viaje</v>
          </cell>
          <cell r="Q140" t="str">
            <v>Tn./viaje</v>
          </cell>
          <cell r="R140" t="str">
            <v>Tn./viaje</v>
          </cell>
          <cell r="S140" t="str">
            <v>Tn./viaje</v>
          </cell>
        </row>
        <row r="141">
          <cell r="A141">
            <v>2</v>
          </cell>
          <cell r="B141" t="str">
            <v>ALDOVER</v>
          </cell>
          <cell r="C141">
            <v>18.474615384615387</v>
          </cell>
          <cell r="D141">
            <v>73</v>
          </cell>
          <cell r="G141">
            <v>22.927782023047378</v>
          </cell>
          <cell r="H141">
            <v>1.2410424545097885</v>
          </cell>
          <cell r="I141">
            <v>189.05970101813767</v>
          </cell>
          <cell r="K141">
            <v>1.1000000000000001</v>
          </cell>
          <cell r="L141">
            <v>77.000000000000014</v>
          </cell>
          <cell r="N141">
            <v>15</v>
          </cell>
          <cell r="O141">
            <v>0.89999999999999991</v>
          </cell>
          <cell r="P141">
            <v>2.25</v>
          </cell>
          <cell r="Q141">
            <v>3.5999999999999996</v>
          </cell>
          <cell r="R141">
            <v>3.5999999999999996</v>
          </cell>
          <cell r="S141">
            <v>3.5999999999999996</v>
          </cell>
        </row>
        <row r="142">
          <cell r="A142">
            <v>3</v>
          </cell>
          <cell r="B142" t="str">
            <v>ALFARA DE CARLES</v>
          </cell>
          <cell r="C142">
            <v>7.7632692307692306</v>
          </cell>
          <cell r="D142">
            <v>73</v>
          </cell>
          <cell r="G142">
            <v>12.131362046973456</v>
          </cell>
          <cell r="H142">
            <v>1.5626615136431907</v>
          </cell>
          <cell r="I142">
            <v>211.70158057395113</v>
          </cell>
          <cell r="K142">
            <v>1.8</v>
          </cell>
          <cell r="L142">
            <v>126.00000000000003</v>
          </cell>
          <cell r="N142">
            <v>16</v>
          </cell>
          <cell r="O142">
            <v>0.96</v>
          </cell>
          <cell r="P142">
            <v>2.4</v>
          </cell>
          <cell r="Q142">
            <v>3.84</v>
          </cell>
          <cell r="R142">
            <v>3.84</v>
          </cell>
          <cell r="S142">
            <v>3.84</v>
          </cell>
        </row>
        <row r="143">
          <cell r="A143">
            <v>4</v>
          </cell>
          <cell r="B143" t="str">
            <v>L'AMETLLA DE MAR</v>
          </cell>
          <cell r="C143">
            <v>0</v>
          </cell>
          <cell r="D143">
            <v>73</v>
          </cell>
          <cell r="G143">
            <v>332.29599344178467</v>
          </cell>
          <cell r="H143" t="e">
            <v>#DIV/0!</v>
          </cell>
          <cell r="I143">
            <v>136.52029765029647</v>
          </cell>
          <cell r="K143">
            <v>2.5</v>
          </cell>
          <cell r="L143">
            <v>175.00000000000003</v>
          </cell>
          <cell r="N143">
            <v>20</v>
          </cell>
          <cell r="O143">
            <v>1.2</v>
          </cell>
          <cell r="P143">
            <v>3</v>
          </cell>
          <cell r="Q143">
            <v>4.8</v>
          </cell>
          <cell r="R143">
            <v>4.8</v>
          </cell>
          <cell r="S143">
            <v>4.8</v>
          </cell>
        </row>
        <row r="144">
          <cell r="A144">
            <v>5</v>
          </cell>
          <cell r="B144" t="str">
            <v>L'AMETLLA DE MAR - casc urbà superfície</v>
          </cell>
          <cell r="C144">
            <v>39.18685754985755</v>
          </cell>
          <cell r="D144">
            <v>73</v>
          </cell>
          <cell r="G144">
            <v>90.722851141565556</v>
          </cell>
          <cell r="H144">
            <v>2.3151346347723498</v>
          </cell>
          <cell r="I144">
            <v>136.5202976502965</v>
          </cell>
          <cell r="K144">
            <v>3</v>
          </cell>
          <cell r="L144">
            <v>210.00000000000003</v>
          </cell>
          <cell r="N144">
            <v>23</v>
          </cell>
          <cell r="O144">
            <v>1.38</v>
          </cell>
          <cell r="P144">
            <v>3.4499999999999997</v>
          </cell>
          <cell r="Q144">
            <v>5.52</v>
          </cell>
          <cell r="R144">
            <v>5.52</v>
          </cell>
          <cell r="S144">
            <v>5.52</v>
          </cell>
        </row>
        <row r="145">
          <cell r="A145">
            <v>6</v>
          </cell>
          <cell r="B145" t="str">
            <v>L'AMETLLA DE MAR - casc urbà soterrats</v>
          </cell>
          <cell r="C145">
            <v>56.999065527065525</v>
          </cell>
          <cell r="D145">
            <v>73</v>
          </cell>
          <cell r="G145">
            <v>131.96051075136808</v>
          </cell>
          <cell r="H145">
            <v>2.3151346347723498</v>
          </cell>
          <cell r="I145">
            <v>136.5202976502965</v>
          </cell>
          <cell r="K145">
            <v>3.5</v>
          </cell>
          <cell r="L145">
            <v>245.00000000000003</v>
          </cell>
          <cell r="N145">
            <v>25</v>
          </cell>
          <cell r="O145">
            <v>1.5</v>
          </cell>
          <cell r="P145">
            <v>3.75</v>
          </cell>
          <cell r="Q145">
            <v>8</v>
          </cell>
          <cell r="R145">
            <v>6</v>
          </cell>
          <cell r="S145">
            <v>6</v>
          </cell>
        </row>
        <row r="146">
          <cell r="A146">
            <v>7</v>
          </cell>
          <cell r="B146" t="str">
            <v>L'AMETLLA DE MAR - Urbanitzacions superficie</v>
          </cell>
          <cell r="C146">
            <v>45.118062895927601</v>
          </cell>
          <cell r="D146">
            <v>73</v>
          </cell>
          <cell r="G146">
            <v>104.45439006419925</v>
          </cell>
          <cell r="H146">
            <v>2.3151346347723498</v>
          </cell>
          <cell r="I146">
            <v>136.5202976502965</v>
          </cell>
          <cell r="L146">
            <v>0</v>
          </cell>
          <cell r="O146">
            <v>0</v>
          </cell>
          <cell r="P146">
            <v>0</v>
          </cell>
          <cell r="Q146">
            <v>0</v>
          </cell>
          <cell r="R146">
            <v>0</v>
          </cell>
          <cell r="S146">
            <v>0</v>
          </cell>
        </row>
        <row r="147">
          <cell r="A147">
            <v>8</v>
          </cell>
          <cell r="B147" t="str">
            <v>L'AMETLLA DE MAR - Urbanitzacions soterrats</v>
          </cell>
          <cell r="C147">
            <v>2.2280524886877831</v>
          </cell>
          <cell r="D147">
            <v>73</v>
          </cell>
          <cell r="G147">
            <v>5.158241484651815</v>
          </cell>
          <cell r="H147">
            <v>2.3151346347723494</v>
          </cell>
          <cell r="I147">
            <v>136.52029765029647</v>
          </cell>
        </row>
        <row r="148">
          <cell r="A148">
            <v>9</v>
          </cell>
          <cell r="B148" t="str">
            <v>L'AMPOLLA</v>
          </cell>
          <cell r="C148">
            <v>0</v>
          </cell>
          <cell r="D148">
            <v>73</v>
          </cell>
          <cell r="G148">
            <v>237.0137421777948</v>
          </cell>
          <cell r="H148" t="e">
            <v>#DIV/0!</v>
          </cell>
          <cell r="I148">
            <v>170.34701686814503</v>
          </cell>
        </row>
        <row r="149">
          <cell r="A149">
            <v>10</v>
          </cell>
          <cell r="B149" t="str">
            <v>L'AMPOLLA - casc urbà superfície</v>
          </cell>
          <cell r="C149">
            <v>30.217788461538461</v>
          </cell>
          <cell r="D149">
            <v>73</v>
          </cell>
          <cell r="G149">
            <v>104.74522236227638</v>
          </cell>
          <cell r="H149">
            <v>3.4663430944192779</v>
          </cell>
          <cell r="I149">
            <v>170.347016868145</v>
          </cell>
        </row>
        <row r="150">
          <cell r="A150">
            <v>11</v>
          </cell>
          <cell r="B150" t="str">
            <v>L'AMPOLLA - casc urbà soterrats</v>
          </cell>
          <cell r="C150">
            <v>30.217788461538461</v>
          </cell>
          <cell r="D150">
            <v>73</v>
          </cell>
          <cell r="G150">
            <v>104.74522236227638</v>
          </cell>
          <cell r="H150">
            <v>3.4663430944192779</v>
          </cell>
          <cell r="I150">
            <v>170.347016868145</v>
          </cell>
        </row>
        <row r="151">
          <cell r="A151">
            <v>12</v>
          </cell>
          <cell r="B151" t="str">
            <v>L'AMPOLLA - Urbanitzacions superficie</v>
          </cell>
          <cell r="C151">
            <v>6.8058461538461534</v>
          </cell>
          <cell r="D151">
            <v>73</v>
          </cell>
          <cell r="G151">
            <v>23.591397817064617</v>
          </cell>
          <cell r="H151">
            <v>3.4663430944192779</v>
          </cell>
          <cell r="I151">
            <v>170.347016868145</v>
          </cell>
        </row>
        <row r="152">
          <cell r="A152">
            <v>13</v>
          </cell>
          <cell r="B152" t="str">
            <v>L'AMPOLLA - Urbanitzacions soterrats</v>
          </cell>
          <cell r="C152">
            <v>1.1343076923076922</v>
          </cell>
          <cell r="D152">
            <v>73</v>
          </cell>
          <cell r="G152">
            <v>3.9318996361774361</v>
          </cell>
          <cell r="H152">
            <v>3.4663430944192779</v>
          </cell>
          <cell r="I152">
            <v>170.347016868145</v>
          </cell>
        </row>
        <row r="153">
          <cell r="A153">
            <v>14</v>
          </cell>
          <cell r="B153" t="str">
            <v>BENIFALLET</v>
          </cell>
          <cell r="C153">
            <v>13.816653846153846</v>
          </cell>
          <cell r="D153">
            <v>73</v>
          </cell>
          <cell r="G153">
            <v>41.069680787413418</v>
          </cell>
          <cell r="H153">
            <v>2.9724766390413713</v>
          </cell>
          <cell r="I153">
            <v>288.6960352991365</v>
          </cell>
        </row>
        <row r="154">
          <cell r="A154">
            <v>15</v>
          </cell>
          <cell r="B154" t="str">
            <v>CAMARLES</v>
          </cell>
          <cell r="C154">
            <v>0</v>
          </cell>
          <cell r="D154">
            <v>73</v>
          </cell>
          <cell r="G154">
            <v>93.357403656474602</v>
          </cell>
          <cell r="H154" t="e">
            <v>#DIV/0!</v>
          </cell>
          <cell r="I154">
            <v>126.26448678266577</v>
          </cell>
        </row>
        <row r="155">
          <cell r="A155">
            <v>16</v>
          </cell>
          <cell r="B155" t="str">
            <v>CAMARLES - casc urbà superfície</v>
          </cell>
          <cell r="C155">
            <v>45.958881410256403</v>
          </cell>
          <cell r="D155">
            <v>73</v>
          </cell>
          <cell r="G155">
            <v>85.577620018435042</v>
          </cell>
          <cell r="H155">
            <v>1.8620474953364974</v>
          </cell>
          <cell r="I155">
            <v>126.26448678266574</v>
          </cell>
        </row>
        <row r="156">
          <cell r="A156">
            <v>17</v>
          </cell>
          <cell r="B156" t="str">
            <v>CAMARLES - Casc urbà soterrats</v>
          </cell>
          <cell r="C156">
            <v>4.1780801282051279</v>
          </cell>
          <cell r="D156">
            <v>73</v>
          </cell>
          <cell r="G156">
            <v>7.7797836380395493</v>
          </cell>
          <cell r="H156">
            <v>1.8620474953364972</v>
          </cell>
          <cell r="I156">
            <v>126.26448678266576</v>
          </cell>
        </row>
        <row r="157">
          <cell r="A157">
            <v>18</v>
          </cell>
          <cell r="B157" t="str">
            <v>DELTEBRE</v>
          </cell>
          <cell r="C157">
            <v>0</v>
          </cell>
          <cell r="D157">
            <v>73</v>
          </cell>
          <cell r="G157">
            <v>350.81382493333899</v>
          </cell>
          <cell r="H157" t="e">
            <v>#DIV/0!</v>
          </cell>
          <cell r="I157">
            <v>89.60107012721663</v>
          </cell>
        </row>
        <row r="158">
          <cell r="A158">
            <v>19</v>
          </cell>
          <cell r="B158" t="str">
            <v>DELTEBRE - casc urbà</v>
          </cell>
          <cell r="C158">
            <v>223.71973076923075</v>
          </cell>
          <cell r="D158">
            <v>73</v>
          </cell>
          <cell r="G158">
            <v>337.52969057697555</v>
          </cell>
          <cell r="H158">
            <v>1.5087166850077294</v>
          </cell>
          <cell r="I158">
            <v>89.60107012721663</v>
          </cell>
        </row>
        <row r="159">
          <cell r="A159">
            <v>20</v>
          </cell>
          <cell r="B159" t="str">
            <v>DELTEBRE - Riumar</v>
          </cell>
          <cell r="C159">
            <v>8.8049230769230764</v>
          </cell>
          <cell r="D159">
            <v>73</v>
          </cell>
          <cell r="G159">
            <v>13.284134356363442</v>
          </cell>
          <cell r="H159">
            <v>1.5087166850077296</v>
          </cell>
          <cell r="I159">
            <v>89.601070127216644</v>
          </cell>
        </row>
        <row r="160">
          <cell r="A160">
            <v>21</v>
          </cell>
          <cell r="B160" t="str">
            <v>PAÜLS</v>
          </cell>
          <cell r="C160">
            <v>11.713692307692309</v>
          </cell>
          <cell r="D160">
            <v>73</v>
          </cell>
          <cell r="G160">
            <v>22.909510317460313</v>
          </cell>
          <cell r="H160">
            <v>1.9557889788871934</v>
          </cell>
          <cell r="I160">
            <v>303.56291325072232</v>
          </cell>
        </row>
        <row r="161">
          <cell r="A161">
            <v>22</v>
          </cell>
          <cell r="B161" t="str">
            <v>PERELLÓ</v>
          </cell>
          <cell r="C161">
            <v>0</v>
          </cell>
          <cell r="D161">
            <v>73</v>
          </cell>
          <cell r="G161">
            <v>116.67495092740333</v>
          </cell>
          <cell r="H161" t="e">
            <v>#DIV/0!</v>
          </cell>
          <cell r="I161">
            <v>153.2179008957639</v>
          </cell>
        </row>
        <row r="162">
          <cell r="A162">
            <v>23</v>
          </cell>
          <cell r="B162" t="str">
            <v>PERELLÓ - casc urbà superfície</v>
          </cell>
          <cell r="C162">
            <v>51.434115384615389</v>
          </cell>
          <cell r="D162">
            <v>73</v>
          </cell>
          <cell r="G162">
            <v>96.779190674172597</v>
          </cell>
          <cell r="H162">
            <v>1.8816147599793367</v>
          </cell>
          <cell r="I162">
            <v>153.2179008957639</v>
          </cell>
        </row>
        <row r="163">
          <cell r="A163">
            <v>24</v>
          </cell>
          <cell r="B163" t="str">
            <v>PERELLÓ - Urbanitzacions superficie</v>
          </cell>
          <cell r="C163">
            <v>10.573769230769232</v>
          </cell>
          <cell r="D163">
            <v>73</v>
          </cell>
          <cell r="G163">
            <v>19.895760253230744</v>
          </cell>
          <cell r="H163">
            <v>1.8816147599793367</v>
          </cell>
          <cell r="I163">
            <v>153.21790089576393</v>
          </cell>
        </row>
        <row r="164">
          <cell r="A164">
            <v>25</v>
          </cell>
          <cell r="B164" t="str">
            <v>ROQUETES</v>
          </cell>
          <cell r="C164">
            <v>0</v>
          </cell>
          <cell r="D164">
            <v>73</v>
          </cell>
          <cell r="G164">
            <v>187.8343465648266</v>
          </cell>
          <cell r="H164" t="e">
            <v>#DIV/0!</v>
          </cell>
          <cell r="I164">
            <v>108.13663391924551</v>
          </cell>
        </row>
        <row r="165">
          <cell r="A165">
            <v>26</v>
          </cell>
          <cell r="B165" t="str">
            <v>ROQUETES - casc urbà soterrats</v>
          </cell>
          <cell r="C165">
            <v>66.365215099715115</v>
          </cell>
          <cell r="D165">
            <v>73</v>
          </cell>
          <cell r="G165">
            <v>100.10431403538749</v>
          </cell>
          <cell r="H165">
            <v>1.5083852871565122</v>
          </cell>
          <cell r="I165">
            <v>108.13663391924553</v>
          </cell>
        </row>
        <row r="166">
          <cell r="A166">
            <v>27</v>
          </cell>
          <cell r="B166" t="str">
            <v>ROQUETES - casc urbà superfície</v>
          </cell>
          <cell r="C166">
            <v>39.038361823361818</v>
          </cell>
          <cell r="D166">
            <v>73</v>
          </cell>
          <cell r="G166">
            <v>58.884890609051453</v>
          </cell>
          <cell r="H166">
            <v>1.5083852871565127</v>
          </cell>
          <cell r="I166">
            <v>108.13663391924551</v>
          </cell>
        </row>
        <row r="167">
          <cell r="A167">
            <v>28</v>
          </cell>
          <cell r="B167" t="str">
            <v>ROQUETES - Urbanitzacions/diss. superficie</v>
          </cell>
          <cell r="C167">
            <v>19.123192307692307</v>
          </cell>
          <cell r="D167">
            <v>73</v>
          </cell>
          <cell r="G167">
            <v>28.845141920387672</v>
          </cell>
          <cell r="H167">
            <v>1.5083852871565124</v>
          </cell>
          <cell r="I167">
            <v>108.13663391924551</v>
          </cell>
        </row>
        <row r="168">
          <cell r="A168">
            <v>29</v>
          </cell>
          <cell r="B168" t="str">
            <v>TIVENYS</v>
          </cell>
          <cell r="C168">
            <v>17.216769230769231</v>
          </cell>
          <cell r="D168">
            <v>73</v>
          </cell>
          <cell r="G168">
            <v>27.76304039215686</v>
          </cell>
          <cell r="H168">
            <v>1.6125580833446782</v>
          </cell>
          <cell r="I168">
            <v>148.81602216749874</v>
          </cell>
        </row>
        <row r="169">
          <cell r="A169">
            <v>30</v>
          </cell>
          <cell r="B169" t="str">
            <v>TORTOSA</v>
          </cell>
          <cell r="C169">
            <v>0</v>
          </cell>
          <cell r="D169">
            <v>73</v>
          </cell>
          <cell r="G169">
            <v>851.53858643856995</v>
          </cell>
          <cell r="H169" t="e">
            <v>#DIV/0!</v>
          </cell>
          <cell r="I169">
            <v>99.771811284274065</v>
          </cell>
        </row>
        <row r="170">
          <cell r="A170">
            <v>31</v>
          </cell>
          <cell r="B170" t="str">
            <v>TORTOSA - casc urbà superfície</v>
          </cell>
          <cell r="C170">
            <v>475.24558753315648</v>
          </cell>
          <cell r="D170">
            <v>73</v>
          </cell>
          <cell r="G170">
            <v>606.82772540003145</v>
          </cell>
          <cell r="H170">
            <v>1.2768718770223089</v>
          </cell>
          <cell r="I170">
            <v>99.771811284274079</v>
          </cell>
        </row>
        <row r="171">
          <cell r="A171">
            <v>32</v>
          </cell>
          <cell r="B171" t="str">
            <v>TORTOSA - casc urbà soterrats</v>
          </cell>
          <cell r="C171">
            <v>50.78960477453581</v>
          </cell>
          <cell r="D171">
            <v>73</v>
          </cell>
          <cell r="G171">
            <v>64.851817981682743</v>
          </cell>
          <cell r="H171">
            <v>1.2768718770223084</v>
          </cell>
          <cell r="I171">
            <v>99.771811284274065</v>
          </cell>
        </row>
        <row r="172">
          <cell r="A172">
            <v>33</v>
          </cell>
          <cell r="B172" t="str">
            <v>TORTOSA - Bítem superfície</v>
          </cell>
          <cell r="C172">
            <v>22.995000000000001</v>
          </cell>
          <cell r="D172">
            <v>73</v>
          </cell>
          <cell r="G172">
            <v>29.361668812127988</v>
          </cell>
          <cell r="H172">
            <v>1.2768718770223086</v>
          </cell>
          <cell r="I172">
            <v>99.771811284274079</v>
          </cell>
        </row>
        <row r="173">
          <cell r="A173">
            <v>28</v>
          </cell>
          <cell r="B173" t="str">
            <v>TORTOSA - Campredó superfície</v>
          </cell>
          <cell r="C173">
            <v>23.70253846153846</v>
          </cell>
          <cell r="D173">
            <v>73</v>
          </cell>
          <cell r="G173">
            <v>30.265104775578077</v>
          </cell>
          <cell r="H173">
            <v>1.2768718770223086</v>
          </cell>
          <cell r="I173">
            <v>99.771811284274065</v>
          </cell>
        </row>
        <row r="174">
          <cell r="A174">
            <v>29</v>
          </cell>
          <cell r="B174" t="str">
            <v>TORTOSA - Jesús superfície</v>
          </cell>
          <cell r="C174">
            <v>70.158024291497966</v>
          </cell>
          <cell r="D174">
            <v>73</v>
          </cell>
          <cell r="G174">
            <v>89.582808165261739</v>
          </cell>
          <cell r="H174">
            <v>1.2768718770223086</v>
          </cell>
          <cell r="I174">
            <v>99.771811284274065</v>
          </cell>
        </row>
        <row r="175">
          <cell r="A175">
            <v>30</v>
          </cell>
          <cell r="B175" t="str">
            <v>TORTOSA - Jesús soterrats</v>
          </cell>
          <cell r="C175">
            <v>3.8976680161943316</v>
          </cell>
          <cell r="D175">
            <v>73</v>
          </cell>
          <cell r="G175">
            <v>4.976822675847874</v>
          </cell>
          <cell r="H175">
            <v>1.2768718770223086</v>
          </cell>
          <cell r="I175">
            <v>99.771811284274051</v>
          </cell>
        </row>
        <row r="176">
          <cell r="A176">
            <v>31</v>
          </cell>
          <cell r="B176" t="str">
            <v>TORTOSA - Reguers superfície</v>
          </cell>
          <cell r="C176">
            <v>12.951884615384616</v>
          </cell>
          <cell r="D176">
            <v>73</v>
          </cell>
          <cell r="G176">
            <v>16.537897219822515</v>
          </cell>
          <cell r="H176">
            <v>1.2768718770223084</v>
          </cell>
          <cell r="I176">
            <v>99.771811284274051</v>
          </cell>
        </row>
        <row r="177">
          <cell r="A177">
            <v>32</v>
          </cell>
          <cell r="B177" t="str">
            <v>TORTOSA - Vinallop superfície</v>
          </cell>
          <cell r="C177">
            <v>7.1539999999999999</v>
          </cell>
          <cell r="D177">
            <v>73</v>
          </cell>
          <cell r="G177">
            <v>9.1347414082175966</v>
          </cell>
          <cell r="H177">
            <v>1.2768718770223086</v>
          </cell>
          <cell r="I177">
            <v>99.771811284274079</v>
          </cell>
        </row>
        <row r="178">
          <cell r="A178">
            <v>33</v>
          </cell>
          <cell r="B178" t="str">
            <v>XERTA</v>
          </cell>
          <cell r="C178">
            <v>24.567307692307693</v>
          </cell>
          <cell r="D178">
            <v>73</v>
          </cell>
          <cell r="G178">
            <v>30.381917747159804</v>
          </cell>
          <cell r="H178">
            <v>1.2366808006671701</v>
          </cell>
          <cell r="I178">
            <v>108.14198479364013</v>
          </cell>
        </row>
        <row r="184">
          <cell r="A184">
            <v>1</v>
          </cell>
          <cell r="B184" t="str">
            <v>L'ALDEA</v>
          </cell>
          <cell r="C184">
            <v>473.02876923076929</v>
          </cell>
          <cell r="D184">
            <v>401.50000000000006</v>
          </cell>
          <cell r="G184">
            <v>306.24684549152511</v>
          </cell>
          <cell r="H184">
            <v>0.64741695518760545</v>
          </cell>
          <cell r="I184">
            <v>361.95843409097603</v>
          </cell>
          <cell r="K184" t="str">
            <v>Litraje</v>
          </cell>
          <cell r="L184" t="str">
            <v>Kg/Cont.</v>
          </cell>
          <cell r="N184" t="str">
            <v>Capacidad</v>
          </cell>
          <cell r="O184" t="str">
            <v>Tn./viaje</v>
          </cell>
          <cell r="P184" t="str">
            <v>Tn./viaje</v>
          </cell>
          <cell r="Q184" t="str">
            <v>Tn./viaje</v>
          </cell>
          <cell r="R184" t="str">
            <v>Tn./viaje</v>
          </cell>
          <cell r="S184" t="str">
            <v>Tn./viaje</v>
          </cell>
        </row>
        <row r="185">
          <cell r="A185">
            <v>2</v>
          </cell>
          <cell r="B185" t="str">
            <v>ALDOVER</v>
          </cell>
          <cell r="C185">
            <v>101.61038461538465</v>
          </cell>
          <cell r="D185">
            <v>401.50000000000006</v>
          </cell>
          <cell r="G185">
            <v>44.114407144427467</v>
          </cell>
          <cell r="H185">
            <v>0.43415254564195582</v>
          </cell>
          <cell r="I185">
            <v>363.76203406566287</v>
          </cell>
          <cell r="K185">
            <v>1.1000000000000001</v>
          </cell>
          <cell r="L185">
            <v>77.000000000000014</v>
          </cell>
          <cell r="N185">
            <v>15</v>
          </cell>
          <cell r="O185">
            <v>0.89999999999999991</v>
          </cell>
          <cell r="P185">
            <v>2.25</v>
          </cell>
          <cell r="Q185">
            <v>3.5999999999999996</v>
          </cell>
          <cell r="R185">
            <v>3.5999999999999996</v>
          </cell>
          <cell r="S185">
            <v>3.5999999999999996</v>
          </cell>
        </row>
        <row r="186">
          <cell r="A186">
            <v>3</v>
          </cell>
          <cell r="B186" t="str">
            <v>ALFARA DE CARLES</v>
          </cell>
          <cell r="C186">
            <v>42.697980769230782</v>
          </cell>
          <cell r="D186">
            <v>401.50000000000006</v>
          </cell>
          <cell r="G186">
            <v>23.866011494329037</v>
          </cell>
          <cell r="H186">
            <v>0.55894941784992969</v>
          </cell>
          <cell r="I186">
            <v>416.48022174113896</v>
          </cell>
          <cell r="K186">
            <v>2</v>
          </cell>
          <cell r="L186">
            <v>140</v>
          </cell>
          <cell r="N186">
            <v>16</v>
          </cell>
          <cell r="O186">
            <v>0.96</v>
          </cell>
          <cell r="P186">
            <v>2.4</v>
          </cell>
          <cell r="Q186">
            <v>3.84</v>
          </cell>
          <cell r="R186">
            <v>3.84</v>
          </cell>
          <cell r="S186">
            <v>3.84</v>
          </cell>
        </row>
        <row r="187">
          <cell r="A187">
            <v>4</v>
          </cell>
          <cell r="B187" t="str">
            <v>L'AMETLLA DE MAR</v>
          </cell>
          <cell r="C187">
            <v>0</v>
          </cell>
          <cell r="D187">
            <v>401.50000000000006</v>
          </cell>
          <cell r="G187">
            <v>1216.9905185634414</v>
          </cell>
          <cell r="H187" t="e">
            <v>#DIV/0!</v>
          </cell>
          <cell r="I187">
            <v>499.98769503965332</v>
          </cell>
          <cell r="K187">
            <v>2.5</v>
          </cell>
          <cell r="L187">
            <v>175.00000000000003</v>
          </cell>
          <cell r="N187">
            <v>20</v>
          </cell>
          <cell r="O187">
            <v>1.2</v>
          </cell>
          <cell r="P187">
            <v>3</v>
          </cell>
          <cell r="Q187">
            <v>4.8</v>
          </cell>
          <cell r="R187">
            <v>4.8</v>
          </cell>
          <cell r="S187">
            <v>4.8</v>
          </cell>
        </row>
        <row r="188">
          <cell r="A188">
            <v>5</v>
          </cell>
          <cell r="B188" t="str">
            <v>L'AMETLLA DE MAR - casc urbà superfície</v>
          </cell>
          <cell r="C188">
            <v>215.52771652421654</v>
          </cell>
          <cell r="D188">
            <v>401.50000000000006</v>
          </cell>
          <cell r="G188">
            <v>332.26055033874616</v>
          </cell>
          <cell r="H188">
            <v>1.5416140239272362</v>
          </cell>
          <cell r="I188">
            <v>499.98769503965337</v>
          </cell>
          <cell r="K188">
            <v>3</v>
          </cell>
          <cell r="L188">
            <v>210.00000000000003</v>
          </cell>
          <cell r="N188">
            <v>23</v>
          </cell>
          <cell r="O188">
            <v>1.38</v>
          </cell>
          <cell r="P188">
            <v>3.4499999999999997</v>
          </cell>
          <cell r="Q188">
            <v>5.52</v>
          </cell>
          <cell r="R188">
            <v>5.52</v>
          </cell>
          <cell r="S188">
            <v>5.52</v>
          </cell>
        </row>
        <row r="189">
          <cell r="A189">
            <v>6</v>
          </cell>
          <cell r="B189" t="str">
            <v>L'AMETLLA DE MAR - casc urbà soterrats</v>
          </cell>
          <cell r="C189">
            <v>313.49486039886045</v>
          </cell>
          <cell r="D189">
            <v>401.50000000000006</v>
          </cell>
          <cell r="G189">
            <v>483.28807321999437</v>
          </cell>
          <cell r="H189">
            <v>1.541614023927236</v>
          </cell>
          <cell r="I189">
            <v>499.98769503965332</v>
          </cell>
          <cell r="K189">
            <v>3.5</v>
          </cell>
          <cell r="L189">
            <v>245.00000000000003</v>
          </cell>
          <cell r="N189">
            <v>25</v>
          </cell>
          <cell r="O189">
            <v>1.5</v>
          </cell>
          <cell r="P189">
            <v>3.75</v>
          </cell>
          <cell r="Q189">
            <v>8</v>
          </cell>
          <cell r="R189">
            <v>6</v>
          </cell>
          <cell r="S189">
            <v>6</v>
          </cell>
        </row>
        <row r="190">
          <cell r="A190">
            <v>7</v>
          </cell>
          <cell r="B190" t="str">
            <v>L'AMETLLA DE MAR - Urbanitzacions superficie</v>
          </cell>
          <cell r="C190">
            <v>248.14934592760184</v>
          </cell>
          <cell r="D190">
            <v>401.50000000000006</v>
          </cell>
          <cell r="G190">
            <v>382.550511710362</v>
          </cell>
          <cell r="H190">
            <v>1.5416140239272362</v>
          </cell>
          <cell r="I190">
            <v>499.98769503965337</v>
          </cell>
          <cell r="L190">
            <v>0</v>
          </cell>
          <cell r="O190">
            <v>0</v>
          </cell>
          <cell r="P190">
            <v>0</v>
          </cell>
          <cell r="Q190">
            <v>0</v>
          </cell>
          <cell r="R190">
            <v>0</v>
          </cell>
          <cell r="S190">
            <v>0</v>
          </cell>
        </row>
        <row r="191">
          <cell r="A191">
            <v>8</v>
          </cell>
          <cell r="B191" t="str">
            <v>L'AMETLLA DE MAR - Urbanitzacions soterrats</v>
          </cell>
          <cell r="C191">
            <v>12.254288687782806</v>
          </cell>
          <cell r="D191">
            <v>401.50000000000006</v>
          </cell>
          <cell r="G191">
            <v>18.891383294338866</v>
          </cell>
          <cell r="H191">
            <v>1.5416140239272365</v>
          </cell>
          <cell r="I191">
            <v>499.98769503965337</v>
          </cell>
        </row>
        <row r="192">
          <cell r="A192">
            <v>9</v>
          </cell>
          <cell r="B192" t="str">
            <v>L'AMPOLLA</v>
          </cell>
          <cell r="C192">
            <v>0</v>
          </cell>
          <cell r="D192">
            <v>401.50000000000006</v>
          </cell>
          <cell r="G192">
            <v>597.24366271684858</v>
          </cell>
          <cell r="H192" t="e">
            <v>#DIV/0!</v>
          </cell>
          <cell r="I192">
            <v>429.25222542961626</v>
          </cell>
        </row>
        <row r="193">
          <cell r="A193">
            <v>10</v>
          </cell>
          <cell r="B193" t="str">
            <v>L'AMPOLLA - casc urbà superfície</v>
          </cell>
          <cell r="C193">
            <v>166.19783653846159</v>
          </cell>
          <cell r="D193">
            <v>401.50000000000006</v>
          </cell>
          <cell r="G193">
            <v>263.94427462694875</v>
          </cell>
          <cell r="H193">
            <v>1.5881330354493912</v>
          </cell>
          <cell r="I193">
            <v>429.2522254296162</v>
          </cell>
        </row>
        <row r="194">
          <cell r="A194">
            <v>11</v>
          </cell>
          <cell r="B194" t="str">
            <v>L'AMPOLLA - casc urbà soterrats</v>
          </cell>
          <cell r="C194">
            <v>166.19783653846159</v>
          </cell>
          <cell r="D194">
            <v>401.50000000000006</v>
          </cell>
          <cell r="G194">
            <v>263.94427462694875</v>
          </cell>
          <cell r="H194">
            <v>1.5881330354493912</v>
          </cell>
          <cell r="I194">
            <v>429.2522254296162</v>
          </cell>
        </row>
        <row r="195">
          <cell r="A195">
            <v>12</v>
          </cell>
          <cell r="B195" t="str">
            <v>L'AMPOLLA - Urbanitzacions superficie</v>
          </cell>
          <cell r="C195">
            <v>37.432153846153852</v>
          </cell>
          <cell r="D195">
            <v>401.50000000000006</v>
          </cell>
          <cell r="G195">
            <v>59.447240111100932</v>
          </cell>
          <cell r="H195">
            <v>1.5881330354493914</v>
          </cell>
          <cell r="I195">
            <v>429.25222542961626</v>
          </cell>
        </row>
        <row r="196">
          <cell r="A196">
            <v>13</v>
          </cell>
          <cell r="B196" t="str">
            <v>L'AMPOLLA - Urbanitzacions soterrats</v>
          </cell>
          <cell r="C196">
            <v>6.2386923076923075</v>
          </cell>
          <cell r="D196">
            <v>401.50000000000006</v>
          </cell>
          <cell r="G196">
            <v>9.9078733518501547</v>
          </cell>
          <cell r="H196">
            <v>1.5881330354493917</v>
          </cell>
          <cell r="I196">
            <v>429.2522254296162</v>
          </cell>
        </row>
        <row r="197">
          <cell r="A197">
            <v>14</v>
          </cell>
          <cell r="B197" t="str">
            <v>BENIFALLET</v>
          </cell>
          <cell r="C197">
            <v>75.991596153846174</v>
          </cell>
          <cell r="D197">
            <v>401.50000000000006</v>
          </cell>
          <cell r="G197">
            <v>52.97016947184887</v>
          </cell>
          <cell r="H197">
            <v>0.69705299207836002</v>
          </cell>
          <cell r="I197">
            <v>372.34956840309144</v>
          </cell>
        </row>
        <row r="198">
          <cell r="A198">
            <v>15</v>
          </cell>
          <cell r="B198" t="str">
            <v>CAMARLES</v>
          </cell>
          <cell r="C198">
            <v>0</v>
          </cell>
          <cell r="D198">
            <v>401.50000000000006</v>
          </cell>
          <cell r="G198">
            <v>266.78412313170082</v>
          </cell>
          <cell r="H198" t="e">
            <v>#DIV/0!</v>
          </cell>
          <cell r="I198">
            <v>360.82152105406738</v>
          </cell>
        </row>
        <row r="199">
          <cell r="A199">
            <v>16</v>
          </cell>
          <cell r="B199" t="str">
            <v>CAMARLES - casc urbà superfície</v>
          </cell>
          <cell r="C199">
            <v>252.77384775641028</v>
          </cell>
          <cell r="D199">
            <v>401.50000000000006</v>
          </cell>
          <cell r="G199">
            <v>244.55211287072572</v>
          </cell>
          <cell r="H199">
            <v>0.96747394970381762</v>
          </cell>
          <cell r="I199">
            <v>360.82152105406726</v>
          </cell>
        </row>
        <row r="200">
          <cell r="A200">
            <v>17</v>
          </cell>
          <cell r="B200" t="str">
            <v>CAMARLES - Casc urbà soterrats</v>
          </cell>
          <cell r="C200">
            <v>22.979440705128205</v>
          </cell>
          <cell r="D200">
            <v>401.50000000000006</v>
          </cell>
          <cell r="G200">
            <v>22.232010260975066</v>
          </cell>
          <cell r="H200">
            <v>0.96747394970381773</v>
          </cell>
          <cell r="I200">
            <v>360.82152105406732</v>
          </cell>
        </row>
        <row r="201">
          <cell r="A201">
            <v>18</v>
          </cell>
          <cell r="B201" t="str">
            <v>DELTEBRE</v>
          </cell>
          <cell r="C201">
            <v>0</v>
          </cell>
          <cell r="D201">
            <v>401.50000000000006</v>
          </cell>
          <cell r="G201">
            <v>1533.0192667061378</v>
          </cell>
          <cell r="H201" t="e">
            <v>#DIV/0!</v>
          </cell>
          <cell r="I201">
            <v>391.54718845134397</v>
          </cell>
        </row>
        <row r="202">
          <cell r="A202">
            <v>19</v>
          </cell>
          <cell r="B202" t="str">
            <v>DELTEBRE - casc urbà</v>
          </cell>
          <cell r="C202">
            <v>1230.4585192307698</v>
          </cell>
          <cell r="D202">
            <v>401.50000000000006</v>
          </cell>
          <cell r="G202">
            <v>1474.9690062476516</v>
          </cell>
          <cell r="H202">
            <v>1.198714936908023</v>
          </cell>
          <cell r="I202">
            <v>391.54718845134391</v>
          </cell>
        </row>
        <row r="203">
          <cell r="A203">
            <v>20</v>
          </cell>
          <cell r="B203" t="str">
            <v>DELTEBRE - Riumar</v>
          </cell>
          <cell r="C203">
            <v>48.427076923076932</v>
          </cell>
          <cell r="D203">
            <v>401.50000000000006</v>
          </cell>
          <cell r="G203">
            <v>58.05026045848615</v>
          </cell>
          <cell r="H203">
            <v>1.1987149369080232</v>
          </cell>
          <cell r="I203">
            <v>391.54718845134391</v>
          </cell>
        </row>
        <row r="204">
          <cell r="A204">
            <v>21</v>
          </cell>
          <cell r="B204" t="str">
            <v>PAÜLS</v>
          </cell>
          <cell r="C204">
            <v>64.425307692307697</v>
          </cell>
          <cell r="D204">
            <v>401.50000000000006</v>
          </cell>
          <cell r="G204">
            <v>29.991937516640295</v>
          </cell>
          <cell r="H204">
            <v>0.46553037293792071</v>
          </cell>
          <cell r="I204">
            <v>397.4087529774078</v>
          </cell>
        </row>
        <row r="205">
          <cell r="A205">
            <v>22</v>
          </cell>
          <cell r="B205" t="str">
            <v>PERELLÓ</v>
          </cell>
          <cell r="C205">
            <v>0</v>
          </cell>
          <cell r="D205">
            <v>401.50000000000006</v>
          </cell>
          <cell r="G205">
            <v>323.08100329956528</v>
          </cell>
          <cell r="H205" t="e">
            <v>#DIV/0!</v>
          </cell>
          <cell r="I205">
            <v>424.27095748818806</v>
          </cell>
        </row>
        <row r="206">
          <cell r="A206">
            <v>23</v>
          </cell>
          <cell r="B206" t="str">
            <v>PERELLÓ - casc urbà superfície</v>
          </cell>
          <cell r="C206">
            <v>282.88763461538468</v>
          </cell>
          <cell r="D206">
            <v>401.50000000000006</v>
          </cell>
          <cell r="G206">
            <v>267.98826803009899</v>
          </cell>
          <cell r="H206">
            <v>0.94733114932526852</v>
          </cell>
          <cell r="I206">
            <v>424.270957488188</v>
          </cell>
        </row>
        <row r="207">
          <cell r="A207">
            <v>24</v>
          </cell>
          <cell r="B207" t="str">
            <v>PERELLÓ - Urbanitzacions superficie</v>
          </cell>
          <cell r="C207">
            <v>58.155730769230779</v>
          </cell>
          <cell r="D207">
            <v>401.50000000000006</v>
          </cell>
          <cell r="G207">
            <v>55.092735269466282</v>
          </cell>
          <cell r="H207">
            <v>0.94733114932526863</v>
          </cell>
          <cell r="I207">
            <v>424.27095748818806</v>
          </cell>
        </row>
        <row r="208">
          <cell r="A208">
            <v>25</v>
          </cell>
          <cell r="B208" t="str">
            <v>ROQUETES</v>
          </cell>
          <cell r="C208">
            <v>0</v>
          </cell>
          <cell r="D208">
            <v>401.50000000000006</v>
          </cell>
          <cell r="G208">
            <v>606.34023124845521</v>
          </cell>
          <cell r="H208" t="e">
            <v>#DIV/0!</v>
          </cell>
          <cell r="I208">
            <v>349.07136429596358</v>
          </cell>
        </row>
        <row r="209">
          <cell r="A209">
            <v>26</v>
          </cell>
          <cell r="B209" t="str">
            <v>ROQUETES - casc urbà soterrats</v>
          </cell>
          <cell r="C209">
            <v>365.00868304843311</v>
          </cell>
          <cell r="D209">
            <v>401.50000000000006</v>
          </cell>
          <cell r="G209">
            <v>323.14256700776815</v>
          </cell>
          <cell r="H209">
            <v>0.88530104081082983</v>
          </cell>
          <cell r="I209">
            <v>349.07136429596363</v>
          </cell>
        </row>
        <row r="210">
          <cell r="A210">
            <v>27</v>
          </cell>
          <cell r="B210" t="str">
            <v>ROQUETES - casc urbà superfície</v>
          </cell>
          <cell r="C210">
            <v>214.71099002849002</v>
          </cell>
          <cell r="D210">
            <v>401.50000000000006</v>
          </cell>
          <cell r="G210">
            <v>190.08386294574595</v>
          </cell>
          <cell r="H210">
            <v>0.88530104081082994</v>
          </cell>
          <cell r="I210">
            <v>349.07136429596363</v>
          </cell>
        </row>
        <row r="211">
          <cell r="A211">
            <v>28</v>
          </cell>
          <cell r="B211" t="str">
            <v>ROQUETES - Urbanitzacions/diss. superficie</v>
          </cell>
          <cell r="C211">
            <v>105.1775576923077</v>
          </cell>
          <cell r="D211">
            <v>401.50000000000006</v>
          </cell>
          <cell r="G211">
            <v>93.113801294941126</v>
          </cell>
          <cell r="H211">
            <v>0.88530104081082994</v>
          </cell>
          <cell r="I211">
            <v>349.07136429596363</v>
          </cell>
        </row>
        <row r="212">
          <cell r="A212">
            <v>29</v>
          </cell>
          <cell r="B212" t="str">
            <v>TIVENYS</v>
          </cell>
          <cell r="C212">
            <v>94.69223076923079</v>
          </cell>
          <cell r="D212">
            <v>401.50000000000006</v>
          </cell>
          <cell r="G212">
            <v>67.912258317687588</v>
          </cell>
          <cell r="H212">
            <v>0.7171893381960005</v>
          </cell>
          <cell r="I212">
            <v>364.02468881272074</v>
          </cell>
        </row>
        <row r="213">
          <cell r="A213">
            <v>30</v>
          </cell>
          <cell r="B213" t="str">
            <v>TORTOSA</v>
          </cell>
          <cell r="C213">
            <v>0</v>
          </cell>
          <cell r="D213">
            <v>401.50000000000006</v>
          </cell>
          <cell r="G213">
            <v>2929.8465119711514</v>
          </cell>
          <cell r="H213" t="e">
            <v>#DIV/0!</v>
          </cell>
          <cell r="I213">
            <v>343.27991466228411</v>
          </cell>
        </row>
        <row r="214">
          <cell r="A214">
            <v>31</v>
          </cell>
          <cell r="B214" t="str">
            <v>TORTOSA - casc urbà superfície</v>
          </cell>
          <cell r="C214">
            <v>2613.8507314323606</v>
          </cell>
          <cell r="D214">
            <v>401.50000000000006</v>
          </cell>
          <cell r="G214">
            <v>2087.8820090426148</v>
          </cell>
          <cell r="H214">
            <v>0.79877629733602995</v>
          </cell>
          <cell r="I214">
            <v>343.27991466228411</v>
          </cell>
        </row>
        <row r="215">
          <cell r="A215">
            <v>32</v>
          </cell>
          <cell r="B215" t="str">
            <v>TORTOSA - casc urbà soterrats</v>
          </cell>
          <cell r="C215">
            <v>279.34282625994706</v>
          </cell>
          <cell r="D215">
            <v>401.50000000000006</v>
          </cell>
          <cell r="G215">
            <v>223.13242844730232</v>
          </cell>
          <cell r="H215">
            <v>0.79877629733602951</v>
          </cell>
          <cell r="I215">
            <v>343.27991466228411</v>
          </cell>
        </row>
        <row r="216">
          <cell r="A216">
            <v>33</v>
          </cell>
          <cell r="B216" t="str">
            <v>TORTOSA - Bítem superfície</v>
          </cell>
          <cell r="C216">
            <v>126.47250000000001</v>
          </cell>
          <cell r="D216">
            <v>401.50000000000006</v>
          </cell>
          <cell r="G216">
            <v>101.02323526483104</v>
          </cell>
          <cell r="H216">
            <v>0.79877629733602984</v>
          </cell>
          <cell r="I216">
            <v>343.27991466228411</v>
          </cell>
        </row>
        <row r="217">
          <cell r="A217">
            <v>28</v>
          </cell>
          <cell r="B217" t="str">
            <v>TORTOSA - Campredó superfície</v>
          </cell>
          <cell r="C217">
            <v>130.36396153846155</v>
          </cell>
          <cell r="D217">
            <v>401.50000000000006</v>
          </cell>
          <cell r="G217">
            <v>104.13164250374892</v>
          </cell>
          <cell r="H217">
            <v>0.79877629733602984</v>
          </cell>
          <cell r="I217">
            <v>343.27991466228411</v>
          </cell>
        </row>
        <row r="218">
          <cell r="A218">
            <v>29</v>
          </cell>
          <cell r="B218" t="str">
            <v>TORTOSA - Jesús superfície</v>
          </cell>
          <cell r="C218">
            <v>385.86913360323888</v>
          </cell>
          <cell r="D218">
            <v>401.50000000000006</v>
          </cell>
          <cell r="G218">
            <v>308.22311779585692</v>
          </cell>
          <cell r="H218">
            <v>0.79877629733602973</v>
          </cell>
          <cell r="I218">
            <v>343.27991466228406</v>
          </cell>
        </row>
        <row r="219">
          <cell r="A219">
            <v>30</v>
          </cell>
          <cell r="B219" t="str">
            <v>TORTOSA - Jesús soterrats</v>
          </cell>
          <cell r="C219">
            <v>21.437174089068829</v>
          </cell>
          <cell r="D219">
            <v>401.50000000000006</v>
          </cell>
          <cell r="G219">
            <v>17.123506544214276</v>
          </cell>
          <cell r="H219">
            <v>0.79877629733602973</v>
          </cell>
          <cell r="I219">
            <v>343.27991466228411</v>
          </cell>
        </row>
        <row r="220">
          <cell r="A220">
            <v>31</v>
          </cell>
          <cell r="B220" t="str">
            <v>TORTOSA - Reguers superfície</v>
          </cell>
          <cell r="C220">
            <v>71.235365384615406</v>
          </cell>
          <cell r="D220">
            <v>401.50000000000006</v>
          </cell>
          <cell r="G220">
            <v>56.901121401302269</v>
          </cell>
          <cell r="H220">
            <v>0.79877629733602962</v>
          </cell>
          <cell r="I220">
            <v>343.27991466228406</v>
          </cell>
        </row>
        <row r="221">
          <cell r="A221">
            <v>32</v>
          </cell>
          <cell r="B221" t="str">
            <v>TORTOSA - Vinallop superfície</v>
          </cell>
          <cell r="C221">
            <v>39.347000000000008</v>
          </cell>
          <cell r="D221">
            <v>401.50000000000006</v>
          </cell>
          <cell r="G221">
            <v>31.429450971280769</v>
          </cell>
          <cell r="H221">
            <v>0.79877629733602973</v>
          </cell>
          <cell r="I221">
            <v>343.27991466228411</v>
          </cell>
        </row>
        <row r="222">
          <cell r="A222">
            <v>33</v>
          </cell>
          <cell r="B222" t="str">
            <v>XERTA</v>
          </cell>
          <cell r="C222">
            <v>135.12019230769232</v>
          </cell>
          <cell r="D222">
            <v>401.50000000000006</v>
          </cell>
          <cell r="G222">
            <v>97.213942400477791</v>
          </cell>
          <cell r="H222">
            <v>0.7194627297384586</v>
          </cell>
          <cell r="I222">
            <v>346.02518406808133</v>
          </cell>
        </row>
        <row r="227">
          <cell r="C227">
            <v>1</v>
          </cell>
          <cell r="D227" t="str">
            <v>Veh. Caixa oberta amb grua</v>
          </cell>
        </row>
        <row r="228">
          <cell r="C228">
            <v>2</v>
          </cell>
          <cell r="D228" t="str">
            <v>Veh. amb compactació i grua</v>
          </cell>
        </row>
        <row r="229">
          <cell r="C229">
            <v>3</v>
          </cell>
          <cell r="D229" t="str">
            <v>Veh. de càrrega bilateral</v>
          </cell>
        </row>
        <row r="230">
          <cell r="C230">
            <v>4</v>
          </cell>
          <cell r="D230" t="str">
            <v>Veh. de càrrega poaterior</v>
          </cell>
        </row>
        <row r="231">
          <cell r="C231">
            <v>5</v>
          </cell>
          <cell r="D231" t="str">
            <v>Veh. sistema MSTS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
      <sheetName val="IF"/>
      <sheetName val="PE"/>
      <sheetName val="EE"/>
      <sheetName val="HV"/>
      <sheetName val="ALTRES"/>
      <sheetName val="VARIABLES"/>
      <sheetName val="pressupost"/>
      <sheetName val="Tancament"/>
      <sheetName val="pre_r5"/>
      <sheetName val="comptesT"/>
      <sheetName val="Adquisició"/>
      <sheetName val="inversions"/>
      <sheetName val="SERVEI"/>
      <sheetName val="PRE"/>
      <sheetName val="pre_r4"/>
      <sheetName val="V1_CANON_ANUAL"/>
      <sheetName val="V2_INVERSIONS"/>
      <sheetName val="V3_ANYS"/>
      <sheetName val="RESUM"/>
      <sheetName val="IV9_control_i_pesatge"/>
      <sheetName val="GPS"/>
      <sheetName val="REC"/>
      <sheetName val="MT201"/>
      <sheetName val="MT355"/>
      <sheetName val="MT370"/>
      <sheetName val="MT231"/>
      <sheetName val="MT826"/>
      <sheetName val="MT306"/>
      <sheetName val="MT224"/>
      <sheetName val="MT351"/>
      <sheetName val="MT382"/>
      <sheetName val="PENDENT"/>
    </sheetNames>
    <sheetDataSet>
      <sheetData sheetId="0">
        <row r="5">
          <cell r="A5" t="str">
            <v>MT001</v>
          </cell>
          <cell r="B5" t="str">
            <v>Recol·lector c. lateral dretes FARID 23m³ (a.c.)</v>
          </cell>
          <cell r="C5">
            <v>0</v>
          </cell>
          <cell r="D5">
            <v>0</v>
          </cell>
          <cell r="E5">
            <v>1926.8</v>
          </cell>
          <cell r="F5">
            <v>53.29</v>
          </cell>
          <cell r="G5">
            <v>48.85</v>
          </cell>
          <cell r="H5">
            <v>102.14</v>
          </cell>
          <cell r="I5">
            <v>0</v>
          </cell>
          <cell r="J5">
            <v>10</v>
          </cell>
          <cell r="K5">
            <v>3.74</v>
          </cell>
        </row>
        <row r="6">
          <cell r="A6" t="str">
            <v>MT002</v>
          </cell>
          <cell r="B6" t="str">
            <v>Rentacontenidors c. lateral OMB dretes (a.c.)</v>
          </cell>
          <cell r="C6">
            <v>0</v>
          </cell>
          <cell r="D6">
            <v>0</v>
          </cell>
          <cell r="E6">
            <v>1926.8</v>
          </cell>
          <cell r="F6">
            <v>48.19</v>
          </cell>
          <cell r="G6">
            <v>53.34</v>
          </cell>
          <cell r="H6">
            <v>101.53</v>
          </cell>
          <cell r="I6">
            <v>0</v>
          </cell>
          <cell r="J6">
            <v>10</v>
          </cell>
          <cell r="K6">
            <v>3.74</v>
          </cell>
        </row>
        <row r="7">
          <cell r="A7" t="str">
            <v>MT003</v>
          </cell>
          <cell r="B7" t="str">
            <v>Recol·lector c. posterior 10,5 m³ 1(a.c.)</v>
          </cell>
          <cell r="C7">
            <v>7936.9</v>
          </cell>
          <cell r="D7">
            <v>1588.72</v>
          </cell>
          <cell r="E7">
            <v>1926.8</v>
          </cell>
          <cell r="F7">
            <v>39.270000000000003</v>
          </cell>
          <cell r="G7">
            <v>37.22</v>
          </cell>
          <cell r="H7">
            <v>76.490000000000009</v>
          </cell>
          <cell r="I7">
            <v>79369.03</v>
          </cell>
          <cell r="J7">
            <v>10</v>
          </cell>
          <cell r="K7">
            <v>3.74</v>
          </cell>
        </row>
        <row r="8">
          <cell r="A8" t="str">
            <v>MT004</v>
          </cell>
          <cell r="B8" t="str">
            <v>Rentacontenidors de càrrega posterior (a.c.)</v>
          </cell>
          <cell r="C8">
            <v>0</v>
          </cell>
          <cell r="D8">
            <v>0</v>
          </cell>
          <cell r="E8">
            <v>1926.8</v>
          </cell>
          <cell r="F8">
            <v>34.72</v>
          </cell>
          <cell r="G8">
            <v>34.89</v>
          </cell>
          <cell r="H8">
            <v>69.61</v>
          </cell>
          <cell r="I8">
            <v>0</v>
          </cell>
          <cell r="J8">
            <v>10</v>
          </cell>
          <cell r="K8">
            <v>3.74</v>
          </cell>
        </row>
        <row r="9">
          <cell r="A9" t="str">
            <v>MT005</v>
          </cell>
          <cell r="B9" t="str">
            <v>Camió caixa oberta amb plataforma i grua (a.c.)</v>
          </cell>
          <cell r="C9">
            <v>0</v>
          </cell>
          <cell r="D9">
            <v>0</v>
          </cell>
          <cell r="E9">
            <v>1385.55</v>
          </cell>
          <cell r="F9">
            <v>17.07</v>
          </cell>
          <cell r="G9">
            <v>15.55</v>
          </cell>
          <cell r="H9">
            <v>32.620000000000005</v>
          </cell>
          <cell r="I9">
            <v>0</v>
          </cell>
          <cell r="J9">
            <v>10</v>
          </cell>
          <cell r="K9">
            <v>3.74</v>
          </cell>
        </row>
        <row r="10">
          <cell r="A10" t="str">
            <v>MT006</v>
          </cell>
          <cell r="B10" t="str">
            <v>Camió caixa oberta (a.c.)</v>
          </cell>
          <cell r="C10">
            <v>0</v>
          </cell>
          <cell r="D10">
            <v>0</v>
          </cell>
          <cell r="E10">
            <v>1385.55</v>
          </cell>
          <cell r="F10">
            <v>11.96</v>
          </cell>
          <cell r="G10">
            <v>11.07</v>
          </cell>
          <cell r="H10">
            <v>23.03</v>
          </cell>
          <cell r="I10">
            <v>0</v>
          </cell>
          <cell r="J10">
            <v>10</v>
          </cell>
          <cell r="K10">
            <v>3.74</v>
          </cell>
        </row>
        <row r="11">
          <cell r="A11" t="str">
            <v>MT007</v>
          </cell>
          <cell r="B11" t="str">
            <v>Vehicle auxiliar d'escombrada caixa oberta (a.c.)</v>
          </cell>
          <cell r="C11">
            <v>0</v>
          </cell>
          <cell r="D11">
            <v>0</v>
          </cell>
          <cell r="E11">
            <v>718.91</v>
          </cell>
          <cell r="F11">
            <v>3.81</v>
          </cell>
          <cell r="G11">
            <v>2.78</v>
          </cell>
          <cell r="H11">
            <v>6.59</v>
          </cell>
          <cell r="I11">
            <v>0</v>
          </cell>
          <cell r="J11">
            <v>10</v>
          </cell>
          <cell r="K11">
            <v>3.74</v>
          </cell>
        </row>
        <row r="12">
          <cell r="A12" t="str">
            <v>MT008</v>
          </cell>
          <cell r="B12" t="str">
            <v>Cuba de baldeig de 8 m³ (a.c.)</v>
          </cell>
          <cell r="C12">
            <v>0</v>
          </cell>
          <cell r="D12">
            <v>0</v>
          </cell>
          <cell r="E12">
            <v>1709.27</v>
          </cell>
          <cell r="F12">
            <v>23.99</v>
          </cell>
          <cell r="G12">
            <v>28.38</v>
          </cell>
          <cell r="H12">
            <v>52.37</v>
          </cell>
          <cell r="I12">
            <v>0</v>
          </cell>
          <cell r="J12">
            <v>10</v>
          </cell>
          <cell r="K12">
            <v>3.74</v>
          </cell>
        </row>
        <row r="13">
          <cell r="A13" t="str">
            <v>MT009</v>
          </cell>
          <cell r="B13" t="str">
            <v>Cuba de baldeig de 5 m³ mixta AP i BP (a.c.)</v>
          </cell>
          <cell r="C13">
            <v>0</v>
          </cell>
          <cell r="D13">
            <v>0</v>
          </cell>
          <cell r="E13">
            <v>1709.27</v>
          </cell>
          <cell r="F13">
            <v>23.99</v>
          </cell>
          <cell r="G13">
            <v>28.38</v>
          </cell>
          <cell r="H13">
            <v>52.37</v>
          </cell>
          <cell r="I13">
            <v>0</v>
          </cell>
          <cell r="J13">
            <v>10</v>
          </cell>
          <cell r="K13">
            <v>3.74</v>
          </cell>
        </row>
        <row r="14">
          <cell r="A14" t="str">
            <v>MT010</v>
          </cell>
          <cell r="B14" t="str">
            <v>Escombradora articulada d'aspiració 2 m³ (a.c.)</v>
          </cell>
          <cell r="C14">
            <v>0</v>
          </cell>
          <cell r="D14">
            <v>0</v>
          </cell>
          <cell r="E14">
            <v>382.68</v>
          </cell>
          <cell r="F14">
            <v>32.340000000000003</v>
          </cell>
          <cell r="G14">
            <v>19.79</v>
          </cell>
          <cell r="H14">
            <v>52.13</v>
          </cell>
          <cell r="I14">
            <v>0</v>
          </cell>
          <cell r="J14">
            <v>10</v>
          </cell>
          <cell r="K14">
            <v>3.74</v>
          </cell>
        </row>
        <row r="15">
          <cell r="A15" t="str">
            <v>MT011</v>
          </cell>
          <cell r="B15" t="str">
            <v>Vehicle d'inspecció (a.c.)</v>
          </cell>
          <cell r="C15">
            <v>0</v>
          </cell>
          <cell r="D15">
            <v>0</v>
          </cell>
          <cell r="E15">
            <v>689.14</v>
          </cell>
          <cell r="F15">
            <v>4.47</v>
          </cell>
          <cell r="G15">
            <v>2.57</v>
          </cell>
          <cell r="H15">
            <v>7.0399999999999991</v>
          </cell>
          <cell r="I15">
            <v>0</v>
          </cell>
          <cell r="J15">
            <v>10</v>
          </cell>
          <cell r="K15">
            <v>3.74</v>
          </cell>
        </row>
        <row r="16">
          <cell r="A16" t="str">
            <v>MT012</v>
          </cell>
          <cell r="B16" t="str">
            <v>Contenidor de càrrega lateral 2.400 l. RSU (a.c.)</v>
          </cell>
          <cell r="C16">
            <v>0</v>
          </cell>
          <cell r="D16">
            <v>0</v>
          </cell>
          <cell r="E16">
            <v>0</v>
          </cell>
          <cell r="F16">
            <v>0.16</v>
          </cell>
          <cell r="G16">
            <v>0</v>
          </cell>
          <cell r="H16">
            <v>0.16</v>
          </cell>
          <cell r="I16">
            <v>0</v>
          </cell>
          <cell r="J16">
            <v>10</v>
          </cell>
          <cell r="K16">
            <v>3.74</v>
          </cell>
        </row>
        <row r="17">
          <cell r="A17" t="str">
            <v>MT013</v>
          </cell>
          <cell r="B17" t="str">
            <v>Recol·lector c. posterior 10,5 m³ 2 (a.c.)</v>
          </cell>
          <cell r="C17">
            <v>8413.1200000000008</v>
          </cell>
          <cell r="D17">
            <v>1684.04</v>
          </cell>
          <cell r="E17">
            <v>1926.8</v>
          </cell>
          <cell r="F17">
            <v>39.270000000000003</v>
          </cell>
          <cell r="G17">
            <v>37.22</v>
          </cell>
          <cell r="H17">
            <v>76.490000000000009</v>
          </cell>
          <cell r="I17">
            <v>84131.17</v>
          </cell>
          <cell r="J17">
            <v>10</v>
          </cell>
          <cell r="K17">
            <v>3.74</v>
          </cell>
        </row>
        <row r="18">
          <cell r="A18" t="str">
            <v>MT014</v>
          </cell>
          <cell r="B18" t="str">
            <v>Fregadora baldejadora de paviments (a.c.)</v>
          </cell>
          <cell r="C18">
            <v>0</v>
          </cell>
          <cell r="D18">
            <v>0</v>
          </cell>
          <cell r="E18">
            <v>382.68</v>
          </cell>
          <cell r="F18">
            <v>22.33</v>
          </cell>
          <cell r="G18">
            <v>20.22</v>
          </cell>
          <cell r="H18">
            <v>42.55</v>
          </cell>
          <cell r="I18">
            <v>0</v>
          </cell>
          <cell r="J18">
            <v>10</v>
          </cell>
          <cell r="K18">
            <v>3.74</v>
          </cell>
        </row>
        <row r="19">
          <cell r="A19" t="str">
            <v>MT171</v>
          </cell>
          <cell r="B19" t="str">
            <v>Carretó portabosses (n.a.)</v>
          </cell>
          <cell r="C19">
            <v>42.6</v>
          </cell>
          <cell r="D19">
            <v>8.5299999999999994</v>
          </cell>
          <cell r="E19">
            <v>0</v>
          </cell>
          <cell r="F19">
            <v>1.06</v>
          </cell>
          <cell r="G19">
            <v>0</v>
          </cell>
          <cell r="H19">
            <v>1.06</v>
          </cell>
          <cell r="I19">
            <v>426</v>
          </cell>
          <cell r="J19">
            <v>10</v>
          </cell>
          <cell r="K19">
            <v>3.74</v>
          </cell>
        </row>
        <row r="20">
          <cell r="A20" t="str">
            <v>MT175</v>
          </cell>
          <cell r="B20" t="str">
            <v>Carretó plegable (n.a.)</v>
          </cell>
          <cell r="C20">
            <v>37.799999999999997</v>
          </cell>
          <cell r="D20">
            <v>7.57</v>
          </cell>
          <cell r="E20">
            <v>0</v>
          </cell>
          <cell r="F20">
            <v>1.06</v>
          </cell>
          <cell r="G20">
            <v>0</v>
          </cell>
          <cell r="H20">
            <v>1.06</v>
          </cell>
          <cell r="I20">
            <v>378</v>
          </cell>
          <cell r="J20">
            <v>10</v>
          </cell>
          <cell r="K20">
            <v>3.74</v>
          </cell>
        </row>
        <row r="21">
          <cell r="A21" t="str">
            <v>MT201</v>
          </cell>
          <cell r="B21" t="str">
            <v>Recol·lector càrrega lateral dretes 19 m³ (n.a.)</v>
          </cell>
          <cell r="C21">
            <v>20106.099999999999</v>
          </cell>
          <cell r="D21">
            <v>4024.61</v>
          </cell>
          <cell r="E21">
            <v>1926.8</v>
          </cell>
          <cell r="F21">
            <v>53.29</v>
          </cell>
          <cell r="G21">
            <v>48.85</v>
          </cell>
          <cell r="H21">
            <v>102.14</v>
          </cell>
          <cell r="I21">
            <v>201061</v>
          </cell>
          <cell r="J21">
            <v>10</v>
          </cell>
          <cell r="K21">
            <v>3.74</v>
          </cell>
        </row>
        <row r="22">
          <cell r="A22" t="str">
            <v>MT224</v>
          </cell>
          <cell r="B22" t="str">
            <v>Recol·lector c. posterior 10,5 m³ (n.a.)</v>
          </cell>
          <cell r="C22">
            <v>12435.9</v>
          </cell>
          <cell r="D22">
            <v>2489.2800000000002</v>
          </cell>
          <cell r="E22">
            <v>1926.8</v>
          </cell>
          <cell r="F22">
            <v>39.270000000000003</v>
          </cell>
          <cell r="G22">
            <v>37.22</v>
          </cell>
          <cell r="H22">
            <v>76.490000000000009</v>
          </cell>
          <cell r="I22">
            <v>124359</v>
          </cell>
          <cell r="J22">
            <v>10</v>
          </cell>
          <cell r="K22">
            <v>3.74</v>
          </cell>
        </row>
        <row r="23">
          <cell r="A23" t="str">
            <v>MT231</v>
          </cell>
          <cell r="B23" t="str">
            <v>Rentacontenidors de càrrega posterior (n.a.)</v>
          </cell>
          <cell r="C23">
            <v>15536.5</v>
          </cell>
          <cell r="D23">
            <v>3109.92</v>
          </cell>
          <cell r="E23">
            <v>1926.8</v>
          </cell>
          <cell r="F23">
            <v>34.72</v>
          </cell>
          <cell r="G23">
            <v>34.89</v>
          </cell>
          <cell r="H23">
            <v>69.61</v>
          </cell>
          <cell r="I23">
            <v>155365</v>
          </cell>
          <cell r="J23">
            <v>10</v>
          </cell>
          <cell r="K23">
            <v>3.74</v>
          </cell>
        </row>
        <row r="24">
          <cell r="A24" t="str">
            <v>MT232</v>
          </cell>
          <cell r="B24" t="str">
            <v>Camió rentacontenidors lateral dretes (n.a.)</v>
          </cell>
          <cell r="C24">
            <v>23735.8</v>
          </cell>
          <cell r="D24">
            <v>4751.17</v>
          </cell>
          <cell r="E24">
            <v>1926.8</v>
          </cell>
          <cell r="F24">
            <v>48.19</v>
          </cell>
          <cell r="G24">
            <v>53.34</v>
          </cell>
          <cell r="H24">
            <v>101.53</v>
          </cell>
          <cell r="I24">
            <v>237358</v>
          </cell>
          <cell r="J24">
            <v>10</v>
          </cell>
          <cell r="K24">
            <v>3.74</v>
          </cell>
        </row>
        <row r="25">
          <cell r="A25" t="str">
            <v>MT265</v>
          </cell>
          <cell r="B25" t="str">
            <v>Camió rentaubicacions de contenidors (n.a.)</v>
          </cell>
          <cell r="C25">
            <v>7136.8</v>
          </cell>
          <cell r="D25">
            <v>1428.56</v>
          </cell>
          <cell r="E25">
            <v>1385.55</v>
          </cell>
          <cell r="F25">
            <v>17.07</v>
          </cell>
          <cell r="G25">
            <v>10.68</v>
          </cell>
          <cell r="H25">
            <v>27.75</v>
          </cell>
          <cell r="I25">
            <v>71368</v>
          </cell>
          <cell r="J25">
            <v>10</v>
          </cell>
          <cell r="K25">
            <v>3.74</v>
          </cell>
        </row>
        <row r="26">
          <cell r="A26" t="str">
            <v>MT306</v>
          </cell>
          <cell r="B26" t="str">
            <v>Escombradora d'aspiració de 2 m³ (n.a.)</v>
          </cell>
          <cell r="C26">
            <v>10269</v>
          </cell>
          <cell r="D26">
            <v>2055.5300000000002</v>
          </cell>
          <cell r="E26">
            <v>382.68</v>
          </cell>
          <cell r="F26">
            <v>32.340000000000003</v>
          </cell>
          <cell r="G26">
            <v>19.79</v>
          </cell>
          <cell r="H26">
            <v>52.13</v>
          </cell>
          <cell r="I26">
            <v>102690</v>
          </cell>
          <cell r="J26">
            <v>10</v>
          </cell>
          <cell r="K26">
            <v>3.74</v>
          </cell>
        </row>
        <row r="27">
          <cell r="A27" t="str">
            <v>MT315</v>
          </cell>
          <cell r="B27" t="str">
            <v>Escombradora d'aspiració de 4 m³ (n.a)</v>
          </cell>
          <cell r="C27">
            <v>11277</v>
          </cell>
          <cell r="D27">
            <v>2257.3000000000002</v>
          </cell>
          <cell r="E27">
            <v>545.59</v>
          </cell>
          <cell r="F27">
            <v>30.52</v>
          </cell>
          <cell r="G27">
            <v>32.29</v>
          </cell>
          <cell r="H27">
            <v>62.81</v>
          </cell>
          <cell r="I27">
            <v>112770</v>
          </cell>
          <cell r="J27">
            <v>10</v>
          </cell>
          <cell r="K27">
            <v>3.74</v>
          </cell>
        </row>
        <row r="28">
          <cell r="A28" t="str">
            <v>MT323</v>
          </cell>
          <cell r="B28" t="str">
            <v>Escombradora d'aspiració dual de 5m³ (n.a.)</v>
          </cell>
          <cell r="C28">
            <v>17825</v>
          </cell>
          <cell r="D28">
            <v>3568.01</v>
          </cell>
          <cell r="E28">
            <v>545.59</v>
          </cell>
          <cell r="F28">
            <v>41.56</v>
          </cell>
          <cell r="G28">
            <v>35.33</v>
          </cell>
          <cell r="H28">
            <v>76.89</v>
          </cell>
          <cell r="I28">
            <v>178250</v>
          </cell>
          <cell r="J28">
            <v>10</v>
          </cell>
          <cell r="K28">
            <v>3.74</v>
          </cell>
        </row>
        <row r="29">
          <cell r="A29" t="str">
            <v>MT330</v>
          </cell>
          <cell r="B29" t="str">
            <v>Aspirador de fulles (n.a.)</v>
          </cell>
          <cell r="C29">
            <v>227.7</v>
          </cell>
          <cell r="D29">
            <v>45.58</v>
          </cell>
          <cell r="E29">
            <v>0</v>
          </cell>
          <cell r="F29">
            <v>3.63</v>
          </cell>
          <cell r="G29">
            <v>1.03</v>
          </cell>
          <cell r="H29">
            <v>4.66</v>
          </cell>
          <cell r="I29">
            <v>2277</v>
          </cell>
          <cell r="J29">
            <v>10</v>
          </cell>
          <cell r="K29">
            <v>3.74</v>
          </cell>
        </row>
        <row r="30">
          <cell r="A30" t="str">
            <v>MT332</v>
          </cell>
          <cell r="B30" t="str">
            <v>Bufadora (n.a.)</v>
          </cell>
          <cell r="C30">
            <v>39.5</v>
          </cell>
          <cell r="D30">
            <v>7.91</v>
          </cell>
          <cell r="E30">
            <v>0</v>
          </cell>
          <cell r="F30">
            <v>0.43</v>
          </cell>
          <cell r="G30">
            <v>1.45</v>
          </cell>
          <cell r="H30">
            <v>1.88</v>
          </cell>
          <cell r="I30">
            <v>395</v>
          </cell>
          <cell r="J30">
            <v>10</v>
          </cell>
          <cell r="K30">
            <v>3.74</v>
          </cell>
        </row>
        <row r="31">
          <cell r="A31" t="str">
            <v>MT335</v>
          </cell>
          <cell r="B31" t="str">
            <v>Desbrossadora (n.a.)</v>
          </cell>
          <cell r="C31">
            <v>82.6</v>
          </cell>
          <cell r="D31">
            <v>16.53</v>
          </cell>
          <cell r="E31">
            <v>0</v>
          </cell>
          <cell r="F31">
            <v>3.63</v>
          </cell>
          <cell r="G31">
            <v>2.4</v>
          </cell>
          <cell r="H31">
            <v>6.0299999999999994</v>
          </cell>
          <cell r="I31">
            <v>826</v>
          </cell>
          <cell r="J31">
            <v>10</v>
          </cell>
          <cell r="K31">
            <v>3.74</v>
          </cell>
        </row>
        <row r="32">
          <cell r="A32" t="str">
            <v>MT348</v>
          </cell>
          <cell r="B32" t="str">
            <v>Vehicle auxiliar d'escombrada caixa tancada elèctric (n.a.)</v>
          </cell>
          <cell r="C32">
            <v>2825.6</v>
          </cell>
          <cell r="D32">
            <v>565.6</v>
          </cell>
          <cell r="E32">
            <v>718.91</v>
          </cell>
          <cell r="F32">
            <v>16.600000000000001</v>
          </cell>
          <cell r="G32">
            <v>2.11</v>
          </cell>
          <cell r="H32">
            <v>18.71</v>
          </cell>
          <cell r="I32">
            <v>28256</v>
          </cell>
          <cell r="J32">
            <v>10</v>
          </cell>
          <cell r="K32">
            <v>3.74</v>
          </cell>
        </row>
        <row r="33">
          <cell r="A33" t="str">
            <v>MT351</v>
          </cell>
          <cell r="B33" t="str">
            <v>Vehicle Porter caixa oberta (n.a.)</v>
          </cell>
          <cell r="C33">
            <v>1594.3</v>
          </cell>
          <cell r="D33">
            <v>319.13</v>
          </cell>
          <cell r="E33">
            <v>718.91</v>
          </cell>
          <cell r="F33">
            <v>3.81</v>
          </cell>
          <cell r="G33">
            <v>2.78</v>
          </cell>
          <cell r="H33">
            <v>6.59</v>
          </cell>
          <cell r="I33">
            <v>15943</v>
          </cell>
          <cell r="J33">
            <v>10</v>
          </cell>
          <cell r="K33">
            <v>3.74</v>
          </cell>
        </row>
        <row r="34">
          <cell r="A34" t="str">
            <v>MT353</v>
          </cell>
          <cell r="B34" t="str">
            <v>Vehicle brigada amb hidronetejador i acció immediata (n.a.)</v>
          </cell>
          <cell r="C34">
            <v>5511.8</v>
          </cell>
          <cell r="D34">
            <v>1103.29</v>
          </cell>
          <cell r="E34">
            <v>722.92</v>
          </cell>
          <cell r="F34">
            <v>8.49</v>
          </cell>
          <cell r="G34">
            <v>14.85</v>
          </cell>
          <cell r="H34">
            <v>23.34</v>
          </cell>
          <cell r="I34">
            <v>55118</v>
          </cell>
          <cell r="J34">
            <v>10</v>
          </cell>
          <cell r="K34">
            <v>3.74</v>
          </cell>
        </row>
        <row r="35">
          <cell r="A35" t="str">
            <v>MT355</v>
          </cell>
          <cell r="B35" t="str">
            <v>Camió caixa oberta amb plataforma i grua (n.a.)</v>
          </cell>
          <cell r="C35">
            <v>8558</v>
          </cell>
          <cell r="D35">
            <v>1713.04</v>
          </cell>
          <cell r="E35">
            <v>1385.55</v>
          </cell>
          <cell r="F35">
            <v>17.07</v>
          </cell>
          <cell r="G35">
            <v>15.55</v>
          </cell>
          <cell r="H35">
            <v>32.620000000000005</v>
          </cell>
          <cell r="I35">
            <v>85580</v>
          </cell>
          <cell r="J35">
            <v>10</v>
          </cell>
          <cell r="K35">
            <v>3.74</v>
          </cell>
        </row>
        <row r="36">
          <cell r="A36" t="str">
            <v>MT361</v>
          </cell>
          <cell r="B36" t="str">
            <v>Vehicle hidronetejador d'aigua calenta (n.a.)</v>
          </cell>
          <cell r="C36">
            <v>4041.4</v>
          </cell>
          <cell r="D36">
            <v>808.96</v>
          </cell>
          <cell r="E36">
            <v>783.84</v>
          </cell>
          <cell r="F36">
            <v>15.93</v>
          </cell>
          <cell r="G36">
            <v>12.31</v>
          </cell>
          <cell r="H36">
            <v>28.240000000000002</v>
          </cell>
          <cell r="I36">
            <v>40414</v>
          </cell>
          <cell r="J36">
            <v>10</v>
          </cell>
          <cell r="K36">
            <v>3.74</v>
          </cell>
        </row>
        <row r="37">
          <cell r="A37" t="str">
            <v>MT370</v>
          </cell>
          <cell r="B37" t="str">
            <v>Fregadora baldejadora de paviments (n.a.)</v>
          </cell>
          <cell r="C37">
            <v>11358.5</v>
          </cell>
          <cell r="D37">
            <v>2273.62</v>
          </cell>
          <cell r="E37">
            <v>382.68</v>
          </cell>
          <cell r="F37">
            <v>22.33</v>
          </cell>
          <cell r="G37">
            <v>20.22</v>
          </cell>
          <cell r="H37">
            <v>42.55</v>
          </cell>
          <cell r="I37">
            <v>113585</v>
          </cell>
          <cell r="J37">
            <v>10</v>
          </cell>
          <cell r="K37">
            <v>3.74</v>
          </cell>
        </row>
        <row r="38">
          <cell r="A38" t="str">
            <v>MT382</v>
          </cell>
          <cell r="B38" t="str">
            <v>Autocamió cisterna 8 m³ insonoritzada (n.a.)</v>
          </cell>
          <cell r="C38">
            <v>8908.2999999999993</v>
          </cell>
          <cell r="D38">
            <v>1783.16</v>
          </cell>
          <cell r="E38">
            <v>1709.27</v>
          </cell>
          <cell r="F38">
            <v>23.99</v>
          </cell>
          <cell r="G38">
            <v>28.38</v>
          </cell>
          <cell r="H38">
            <v>52.37</v>
          </cell>
          <cell r="I38">
            <v>89083</v>
          </cell>
          <cell r="J38">
            <v>10</v>
          </cell>
          <cell r="K38">
            <v>3.74</v>
          </cell>
        </row>
        <row r="39">
          <cell r="A39" t="str">
            <v>MT450</v>
          </cell>
          <cell r="B39" t="str">
            <v>Vehicle híbrid d'inspecció (n.a.)</v>
          </cell>
          <cell r="C39">
            <v>1690</v>
          </cell>
          <cell r="D39">
            <v>338.29</v>
          </cell>
          <cell r="E39">
            <v>783.84</v>
          </cell>
          <cell r="F39">
            <v>8.49</v>
          </cell>
          <cell r="G39">
            <v>7.95</v>
          </cell>
          <cell r="H39">
            <v>16.440000000000001</v>
          </cell>
          <cell r="I39">
            <v>16900</v>
          </cell>
          <cell r="J39">
            <v>10</v>
          </cell>
          <cell r="K39">
            <v>3.74</v>
          </cell>
        </row>
        <row r="40">
          <cell r="A40" t="str">
            <v>MT451</v>
          </cell>
          <cell r="B40" t="str">
            <v>Vehicle d'inspecció (n.a.)</v>
          </cell>
          <cell r="C40">
            <v>1106.7</v>
          </cell>
          <cell r="D40">
            <v>221.53</v>
          </cell>
          <cell r="E40">
            <v>689.14</v>
          </cell>
          <cell r="F40">
            <v>4.47</v>
          </cell>
          <cell r="G40">
            <v>2.57</v>
          </cell>
          <cell r="H40">
            <v>7.0399999999999991</v>
          </cell>
          <cell r="I40">
            <v>11067</v>
          </cell>
          <cell r="J40">
            <v>10</v>
          </cell>
          <cell r="K40">
            <v>3.74</v>
          </cell>
        </row>
        <row r="41">
          <cell r="A41" t="str">
            <v>MT794</v>
          </cell>
          <cell r="B41" t="str">
            <v>Cubell de plàstic Orgànica (estoc)</v>
          </cell>
          <cell r="C41">
            <v>0</v>
          </cell>
          <cell r="D41">
            <v>0</v>
          </cell>
          <cell r="E41">
            <v>0</v>
          </cell>
          <cell r="F41">
            <v>56.05</v>
          </cell>
          <cell r="G41">
            <v>0</v>
          </cell>
          <cell r="H41">
            <v>56.05</v>
          </cell>
          <cell r="I41">
            <v>0</v>
          </cell>
          <cell r="J41">
            <v>10</v>
          </cell>
          <cell r="K41">
            <v>3.74</v>
          </cell>
        </row>
        <row r="42">
          <cell r="A42" t="str">
            <v>MT797</v>
          </cell>
          <cell r="B42" t="str">
            <v>Contenidor + acces. plàstic c. lateral 2.400 l. (estoc)</v>
          </cell>
          <cell r="C42">
            <v>0</v>
          </cell>
          <cell r="D42">
            <v>0</v>
          </cell>
          <cell r="E42">
            <v>0</v>
          </cell>
          <cell r="F42">
            <v>339.69</v>
          </cell>
          <cell r="G42">
            <v>0</v>
          </cell>
          <cell r="H42">
            <v>339.69</v>
          </cell>
          <cell r="I42">
            <v>0</v>
          </cell>
          <cell r="J42">
            <v>10</v>
          </cell>
          <cell r="K42">
            <v>3.74</v>
          </cell>
        </row>
        <row r="43">
          <cell r="A43" t="str">
            <v>MT799</v>
          </cell>
          <cell r="B43" t="str">
            <v>Contenidor + acces. plàstic c. posterior 1.000 l. (estoc)</v>
          </cell>
          <cell r="C43">
            <v>0</v>
          </cell>
          <cell r="D43">
            <v>0</v>
          </cell>
          <cell r="E43">
            <v>0</v>
          </cell>
          <cell r="F43">
            <v>202.12</v>
          </cell>
          <cell r="G43">
            <v>0</v>
          </cell>
          <cell r="H43">
            <v>202.12</v>
          </cell>
          <cell r="I43">
            <v>0</v>
          </cell>
          <cell r="J43">
            <v>10</v>
          </cell>
          <cell r="K43">
            <v>3.74</v>
          </cell>
        </row>
        <row r="44">
          <cell r="A44" t="str">
            <v>MT802</v>
          </cell>
          <cell r="B44" t="str">
            <v>Contenidor plàstic de 1.000 l. (n.a)</v>
          </cell>
          <cell r="C44">
            <v>22.2</v>
          </cell>
          <cell r="D44">
            <v>4.4400000000000004</v>
          </cell>
          <cell r="E44">
            <v>0</v>
          </cell>
          <cell r="F44">
            <v>0.04</v>
          </cell>
          <cell r="G44">
            <v>0</v>
          </cell>
          <cell r="H44">
            <v>0.04</v>
          </cell>
          <cell r="I44">
            <v>222</v>
          </cell>
          <cell r="J44">
            <v>10</v>
          </cell>
          <cell r="K44">
            <v>3.74</v>
          </cell>
        </row>
        <row r="45">
          <cell r="A45" t="str">
            <v>MT811</v>
          </cell>
          <cell r="B45" t="str">
            <v>Contenidor estacionari (n.a.)</v>
          </cell>
          <cell r="C45">
            <v>1410</v>
          </cell>
          <cell r="D45">
            <v>282.24</v>
          </cell>
          <cell r="E45">
            <v>0</v>
          </cell>
          <cell r="F45">
            <v>2.5499999999999998</v>
          </cell>
          <cell r="G45">
            <v>0.04</v>
          </cell>
          <cell r="H45">
            <v>2.59</v>
          </cell>
          <cell r="I45">
            <v>14100</v>
          </cell>
          <cell r="J45">
            <v>10</v>
          </cell>
          <cell r="K45">
            <v>3.74</v>
          </cell>
        </row>
        <row r="46">
          <cell r="A46" t="str">
            <v>MT826</v>
          </cell>
          <cell r="B46" t="str">
            <v>Contenidor de càrrega lateral 2.400 l. RSU (n.a.)</v>
          </cell>
          <cell r="C46">
            <v>73.2</v>
          </cell>
          <cell r="D46">
            <v>14.65</v>
          </cell>
          <cell r="E46">
            <v>0</v>
          </cell>
          <cell r="F46">
            <v>0.16</v>
          </cell>
          <cell r="G46">
            <v>0</v>
          </cell>
          <cell r="H46">
            <v>0.16</v>
          </cell>
          <cell r="I46">
            <v>732</v>
          </cell>
          <cell r="J46">
            <v>10</v>
          </cell>
          <cell r="K46">
            <v>3.74</v>
          </cell>
        </row>
        <row r="47">
          <cell r="A47" t="str">
            <v>MT835</v>
          </cell>
          <cell r="B47" t="str">
            <v>Contenidor de plàstic 360 l. (n.a.)</v>
          </cell>
          <cell r="C47">
            <v>10.1</v>
          </cell>
          <cell r="D47">
            <v>2.02</v>
          </cell>
          <cell r="E47">
            <v>0</v>
          </cell>
          <cell r="F47">
            <v>0.02</v>
          </cell>
          <cell r="G47">
            <v>0</v>
          </cell>
          <cell r="H47">
            <v>0.02</v>
          </cell>
          <cell r="I47">
            <v>101</v>
          </cell>
          <cell r="J47">
            <v>10</v>
          </cell>
          <cell r="K47">
            <v>3.74</v>
          </cell>
        </row>
        <row r="48">
          <cell r="A48" t="str">
            <v>MT863</v>
          </cell>
          <cell r="B48" t="str">
            <v>Caixa de descàrrega escombradores (n.a.)</v>
          </cell>
          <cell r="C48">
            <v>300</v>
          </cell>
          <cell r="D48">
            <v>60.05</v>
          </cell>
          <cell r="E48">
            <v>0</v>
          </cell>
          <cell r="F48">
            <v>0.2</v>
          </cell>
          <cell r="G48">
            <v>0</v>
          </cell>
          <cell r="H48">
            <v>0.2</v>
          </cell>
          <cell r="I48">
            <v>3000</v>
          </cell>
          <cell r="J48">
            <v>10</v>
          </cell>
          <cell r="K48">
            <v>3.74</v>
          </cell>
        </row>
        <row r="49">
          <cell r="A49" t="str">
            <v>MT902</v>
          </cell>
          <cell r="B49" t="str">
            <v>Telèfon mòbil + PDA (n.a.)</v>
          </cell>
          <cell r="C49">
            <v>40</v>
          </cell>
          <cell r="D49">
            <v>8.01</v>
          </cell>
          <cell r="E49">
            <v>0</v>
          </cell>
          <cell r="F49">
            <v>2.5499999999999998</v>
          </cell>
          <cell r="G49">
            <v>0</v>
          </cell>
          <cell r="H49">
            <v>2.5499999999999998</v>
          </cell>
          <cell r="I49">
            <v>400</v>
          </cell>
          <cell r="J49">
            <v>10</v>
          </cell>
          <cell r="K49">
            <v>3.74</v>
          </cell>
        </row>
        <row r="50">
          <cell r="A50" t="str">
            <v>MT950</v>
          </cell>
          <cell r="B50" t="str">
            <v>Sistema de localització i veu vehicles GPS/GPRS (n.a.)</v>
          </cell>
          <cell r="C50">
            <v>70</v>
          </cell>
          <cell r="D50">
            <v>14.01</v>
          </cell>
          <cell r="E50">
            <v>0</v>
          </cell>
          <cell r="F50">
            <v>0.64</v>
          </cell>
          <cell r="G50">
            <v>0</v>
          </cell>
          <cell r="H50">
            <v>0.64</v>
          </cell>
          <cell r="I50">
            <v>700</v>
          </cell>
          <cell r="J50">
            <v>10</v>
          </cell>
          <cell r="K50">
            <v>3.74</v>
          </cell>
        </row>
        <row r="51">
          <cell r="A51" t="str">
            <v>MT955</v>
          </cell>
          <cell r="B51" t="str">
            <v>Software gestió pesadors - identificació (n.a.)</v>
          </cell>
          <cell r="C51">
            <v>900</v>
          </cell>
          <cell r="D51">
            <v>180.15</v>
          </cell>
          <cell r="E51">
            <v>0</v>
          </cell>
          <cell r="F51">
            <v>636.91999999999996</v>
          </cell>
          <cell r="G51">
            <v>0</v>
          </cell>
          <cell r="H51">
            <v>636.91999999999996</v>
          </cell>
          <cell r="I51">
            <v>9000</v>
          </cell>
          <cell r="J51">
            <v>10</v>
          </cell>
          <cell r="K51">
            <v>3.74</v>
          </cell>
        </row>
        <row r="52">
          <cell r="A52" t="str">
            <v>MT957</v>
          </cell>
          <cell r="B52" t="str">
            <v>Pesador - identificador en braç c.posterior (n.a.)</v>
          </cell>
          <cell r="C52">
            <v>1861.8</v>
          </cell>
          <cell r="D52">
            <v>372.67</v>
          </cell>
          <cell r="E52">
            <v>0</v>
          </cell>
          <cell r="F52">
            <v>636.91999999999996</v>
          </cell>
          <cell r="G52">
            <v>0</v>
          </cell>
          <cell r="H52">
            <v>636.91999999999996</v>
          </cell>
          <cell r="I52">
            <v>18618</v>
          </cell>
          <cell r="J52">
            <v>10</v>
          </cell>
          <cell r="K52">
            <v>3.74</v>
          </cell>
        </row>
        <row r="53">
          <cell r="A53" t="str">
            <v>MT990</v>
          </cell>
          <cell r="B53" t="str">
            <v>Disseny de la imatge</v>
          </cell>
          <cell r="C53">
            <v>1000</v>
          </cell>
          <cell r="D53">
            <v>200.17</v>
          </cell>
          <cell r="E53">
            <v>0</v>
          </cell>
          <cell r="F53">
            <v>0</v>
          </cell>
          <cell r="G53">
            <v>0</v>
          </cell>
          <cell r="H53">
            <v>0</v>
          </cell>
          <cell r="I53">
            <v>10000</v>
          </cell>
          <cell r="J53">
            <v>10</v>
          </cell>
          <cell r="K53">
            <v>3.74</v>
          </cell>
        </row>
        <row r="54">
          <cell r="A54" t="str">
            <v>MT999</v>
          </cell>
          <cell r="B54" t="str">
            <v>Equips informàtics i comunicacions (n.a.)</v>
          </cell>
          <cell r="C54">
            <v>100</v>
          </cell>
          <cell r="D54">
            <v>20.02</v>
          </cell>
          <cell r="E54">
            <v>0</v>
          </cell>
          <cell r="F54">
            <v>0.85</v>
          </cell>
          <cell r="G54">
            <v>0</v>
          </cell>
          <cell r="H54">
            <v>0.85</v>
          </cell>
          <cell r="I54">
            <v>1000</v>
          </cell>
          <cell r="J54">
            <v>10</v>
          </cell>
          <cell r="K54">
            <v>3.74</v>
          </cell>
        </row>
      </sheetData>
      <sheetData sheetId="1">
        <row r="5">
          <cell r="A5" t="str">
            <v>IFCA1</v>
          </cell>
          <cell r="B5" t="str">
            <v>Local auxiliar 1</v>
          </cell>
          <cell r="C5">
            <v>1404.82</v>
          </cell>
          <cell r="D5">
            <v>281.2</v>
          </cell>
          <cell r="E5">
            <v>250</v>
          </cell>
          <cell r="F5">
            <v>9.19</v>
          </cell>
          <cell r="G5">
            <v>14048.15</v>
          </cell>
          <cell r="H5">
            <v>10</v>
          </cell>
          <cell r="I5">
            <v>3.74</v>
          </cell>
        </row>
        <row r="6">
          <cell r="A6" t="str">
            <v>IFCA2</v>
          </cell>
          <cell r="B6" t="str">
            <v>Local auxiliar 2</v>
          </cell>
          <cell r="C6">
            <v>1612.93</v>
          </cell>
          <cell r="D6">
            <v>322.86</v>
          </cell>
          <cell r="E6">
            <v>250</v>
          </cell>
          <cell r="F6">
            <v>12.24</v>
          </cell>
          <cell r="G6">
            <v>16129.31</v>
          </cell>
          <cell r="H6">
            <v>10</v>
          </cell>
          <cell r="I6">
            <v>3.74</v>
          </cell>
        </row>
        <row r="7">
          <cell r="A7" t="str">
            <v>IFCA3</v>
          </cell>
          <cell r="B7" t="str">
            <v>Local auxiliar 3</v>
          </cell>
          <cell r="C7">
            <v>3674.82</v>
          </cell>
          <cell r="D7">
            <v>735.58</v>
          </cell>
          <cell r="E7">
            <v>250</v>
          </cell>
          <cell r="F7">
            <v>16.829999999999998</v>
          </cell>
          <cell r="G7">
            <v>36748.15</v>
          </cell>
          <cell r="H7">
            <v>10</v>
          </cell>
          <cell r="I7">
            <v>3.74</v>
          </cell>
        </row>
        <row r="8">
          <cell r="A8" t="str">
            <v>IFOPC</v>
          </cell>
          <cell r="B8" t="str">
            <v>Obres acondicionament parc central</v>
          </cell>
          <cell r="C8">
            <v>7810.46</v>
          </cell>
          <cell r="D8">
            <v>1563.41</v>
          </cell>
          <cell r="E8">
            <v>0</v>
          </cell>
          <cell r="F8">
            <v>0</v>
          </cell>
          <cell r="G8">
            <v>78104.56</v>
          </cell>
          <cell r="H8">
            <v>10</v>
          </cell>
          <cell r="I8">
            <v>3.74</v>
          </cell>
        </row>
        <row r="9">
          <cell r="A9" t="str">
            <v>IFPC1</v>
          </cell>
          <cell r="B9" t="str">
            <v>Parc Central</v>
          </cell>
          <cell r="C9">
            <v>102686.36</v>
          </cell>
          <cell r="D9">
            <v>120121.75</v>
          </cell>
          <cell r="E9">
            <v>1000</v>
          </cell>
          <cell r="F9">
            <v>68.86</v>
          </cell>
          <cell r="G9">
            <v>3388649.88</v>
          </cell>
          <cell r="H9">
            <v>33</v>
          </cell>
          <cell r="I9">
            <v>5.5</v>
          </cell>
        </row>
        <row r="10">
          <cell r="C10">
            <v>222808.11</v>
          </cell>
        </row>
        <row r="11">
          <cell r="C11">
            <v>17824.648799999999</v>
          </cell>
        </row>
      </sheetData>
      <sheetData sheetId="2"/>
      <sheetData sheetId="3"/>
      <sheetData sheetId="4"/>
      <sheetData sheetId="5"/>
      <sheetData sheetId="6"/>
      <sheetData sheetId="7"/>
      <sheetData sheetId="8"/>
      <sheetData sheetId="9">
        <row r="2">
          <cell r="A2" t="str">
            <v>A1</v>
          </cell>
          <cell r="B2" t="str">
            <v>Recollida de la fracció rebuig</v>
          </cell>
          <cell r="C2">
            <v>629932.48</v>
          </cell>
        </row>
        <row r="3">
          <cell r="A3" t="str">
            <v>A2</v>
          </cell>
          <cell r="B3" t="str">
            <v>Recollida de la fracció orgànica domiciliaria</v>
          </cell>
          <cell r="C3">
            <v>176607.18</v>
          </cell>
        </row>
        <row r="4">
          <cell r="A4" t="str">
            <v>A3</v>
          </cell>
          <cell r="B4" t="str">
            <v>Recollida de la fracció orgànica comercial</v>
          </cell>
          <cell r="C4">
            <v>132815.82</v>
          </cell>
        </row>
        <row r="5">
          <cell r="A5" t="str">
            <v>A4</v>
          </cell>
          <cell r="B5" t="str">
            <v>Recollida del paper i cartró comercial</v>
          </cell>
          <cell r="C5">
            <v>266495.94</v>
          </cell>
        </row>
        <row r="6">
          <cell r="A6" t="str">
            <v>A5</v>
          </cell>
          <cell r="B6" t="str">
            <v>Recollida de voluminosos</v>
          </cell>
          <cell r="C6">
            <v>248983.29</v>
          </cell>
        </row>
        <row r="7">
          <cell r="A7" t="str">
            <v>A6</v>
          </cell>
          <cell r="B7" t="str">
            <v>Altres recollides</v>
          </cell>
          <cell r="C7">
            <v>79114.89</v>
          </cell>
        </row>
        <row r="8">
          <cell r="A8" t="str">
            <v>A7</v>
          </cell>
          <cell r="B8" t="str">
            <v>Repàs ubicacions</v>
          </cell>
          <cell r="C8">
            <v>157395.45000000001</v>
          </cell>
        </row>
        <row r="9">
          <cell r="A9" t="str">
            <v>A8</v>
          </cell>
          <cell r="B9" t="str">
            <v>Rentat de contenidors</v>
          </cell>
          <cell r="C9">
            <v>208884.19</v>
          </cell>
        </row>
        <row r="10">
          <cell r="A10" t="str">
            <v>A9</v>
          </cell>
          <cell r="B10" t="str">
            <v>Manteniment de contenidors</v>
          </cell>
          <cell r="C10">
            <v>72798.759999999995</v>
          </cell>
        </row>
        <row r="11">
          <cell r="A11" t="str">
            <v>B1</v>
          </cell>
          <cell r="B11" t="str">
            <v>Escombrada manual</v>
          </cell>
          <cell r="C11">
            <v>1072853.56</v>
          </cell>
        </row>
        <row r="12">
          <cell r="A12" t="str">
            <v>B2</v>
          </cell>
          <cell r="B12" t="str">
            <v>Escombrada manual amb vehicle auxiliar</v>
          </cell>
          <cell r="C12">
            <v>376497.83</v>
          </cell>
        </row>
        <row r="13">
          <cell r="A13" t="str">
            <v>B3</v>
          </cell>
          <cell r="B13" t="str">
            <v>Escombrada manual de repàs de tarda</v>
          </cell>
          <cell r="C13">
            <v>174665.5</v>
          </cell>
        </row>
        <row r="14">
          <cell r="A14" t="str">
            <v>B4</v>
          </cell>
          <cell r="B14" t="str">
            <v>Escombrada mecànica</v>
          </cell>
          <cell r="C14">
            <v>288834.32</v>
          </cell>
        </row>
        <row r="15">
          <cell r="A15" t="str">
            <v>B5</v>
          </cell>
          <cell r="B15" t="str">
            <v>Escombrada mixta</v>
          </cell>
          <cell r="C15">
            <v>283894.61</v>
          </cell>
        </row>
        <row r="16">
          <cell r="A16" t="str">
            <v>B6</v>
          </cell>
          <cell r="B16" t="str">
            <v>Brigades</v>
          </cell>
          <cell r="C16">
            <v>316226.81</v>
          </cell>
        </row>
        <row r="17">
          <cell r="A17" t="str">
            <v>B7</v>
          </cell>
          <cell r="B17" t="str">
            <v>Baldeig i aiguabatiment</v>
          </cell>
          <cell r="C17">
            <v>86096.71</v>
          </cell>
        </row>
        <row r="18">
          <cell r="A18" t="str">
            <v>B8</v>
          </cell>
          <cell r="B18" t="str">
            <v>Serveis puntuals</v>
          </cell>
          <cell r="C18">
            <v>25415.51</v>
          </cell>
        </row>
        <row r="19">
          <cell r="A19" t="str">
            <v>Z0</v>
          </cell>
          <cell r="B19" t="str">
            <v>Serveis comuns</v>
          </cell>
          <cell r="C19">
            <v>435824.36</v>
          </cell>
        </row>
      </sheetData>
      <sheetData sheetId="10"/>
      <sheetData sheetId="11">
        <row r="1">
          <cell r="A1" t="str">
            <v>codi</v>
          </cell>
          <cell r="B1" t="str">
            <v>inici</v>
          </cell>
          <cell r="C1" t="str">
            <v>final</v>
          </cell>
        </row>
        <row r="2">
          <cell r="A2" t="str">
            <v>IFCA1</v>
          </cell>
          <cell r="B2">
            <v>40544</v>
          </cell>
          <cell r="C2">
            <v>44196</v>
          </cell>
          <cell r="D2" t="str">
            <v>Local auxiliar 1</v>
          </cell>
        </row>
        <row r="3">
          <cell r="A3" t="str">
            <v>IFCA2</v>
          </cell>
          <cell r="B3">
            <v>40544</v>
          </cell>
          <cell r="C3">
            <v>44196</v>
          </cell>
          <cell r="D3" t="str">
            <v>Local auxiliar 2</v>
          </cell>
        </row>
        <row r="4">
          <cell r="A4" t="str">
            <v>IFCA3</v>
          </cell>
          <cell r="B4">
            <v>40544</v>
          </cell>
          <cell r="C4">
            <v>44196</v>
          </cell>
          <cell r="D4" t="str">
            <v>Local auxiliar 3</v>
          </cell>
        </row>
        <row r="5">
          <cell r="A5" t="str">
            <v>IFOPC</v>
          </cell>
          <cell r="B5">
            <v>40544</v>
          </cell>
          <cell r="C5">
            <v>44196</v>
          </cell>
          <cell r="D5" t="str">
            <v>Obres acondicionament parc central</v>
          </cell>
        </row>
        <row r="6">
          <cell r="A6" t="str">
            <v>MT001</v>
          </cell>
          <cell r="B6">
            <v>40544</v>
          </cell>
          <cell r="C6">
            <v>44196</v>
          </cell>
          <cell r="D6" t="str">
            <v>Recol·lector c. lateral dretes FARID 23m³ (a.c.)</v>
          </cell>
        </row>
        <row r="7">
          <cell r="A7" t="str">
            <v>MT002</v>
          </cell>
          <cell r="B7">
            <v>40544</v>
          </cell>
          <cell r="C7">
            <v>44196</v>
          </cell>
          <cell r="D7" t="str">
            <v>Rentacontenidors c. lateral OMB dretes (a.c.)</v>
          </cell>
        </row>
        <row r="8">
          <cell r="A8" t="str">
            <v>MT003</v>
          </cell>
          <cell r="B8">
            <v>40544</v>
          </cell>
          <cell r="C8">
            <v>44196</v>
          </cell>
          <cell r="D8" t="str">
            <v>Recol·lector c. posterior 10,5 m³ 1(a.c.)</v>
          </cell>
        </row>
        <row r="9">
          <cell r="A9" t="str">
            <v>MT004</v>
          </cell>
          <cell r="B9">
            <v>40544</v>
          </cell>
          <cell r="C9">
            <v>44196</v>
          </cell>
          <cell r="D9" t="str">
            <v>Rentacontenidors de càrrega posterior (a.c.)</v>
          </cell>
        </row>
        <row r="10">
          <cell r="A10" t="str">
            <v>MT005</v>
          </cell>
          <cell r="B10">
            <v>40544</v>
          </cell>
          <cell r="C10">
            <v>44196</v>
          </cell>
          <cell r="D10" t="str">
            <v>Camió caixa oberta amb plataforma i grua (a.c.)</v>
          </cell>
        </row>
        <row r="11">
          <cell r="A11" t="str">
            <v>MT006</v>
          </cell>
          <cell r="B11">
            <v>40544</v>
          </cell>
          <cell r="C11">
            <v>44196</v>
          </cell>
          <cell r="D11" t="str">
            <v>Camió caixa oberta (a.c.)</v>
          </cell>
        </row>
        <row r="12">
          <cell r="A12" t="str">
            <v>MT007</v>
          </cell>
          <cell r="B12">
            <v>40544</v>
          </cell>
          <cell r="C12">
            <v>44196</v>
          </cell>
          <cell r="D12" t="str">
            <v>Vehicle auxiliar d'escombrada caixa oberta (a.c.)</v>
          </cell>
        </row>
        <row r="13">
          <cell r="A13" t="str">
            <v>MT008</v>
          </cell>
          <cell r="B13">
            <v>40544</v>
          </cell>
          <cell r="C13">
            <v>44196</v>
          </cell>
          <cell r="D13" t="str">
            <v>Cuba de baldeig de 8 m³ (a.c.)</v>
          </cell>
        </row>
        <row r="14">
          <cell r="A14" t="str">
            <v>MT009</v>
          </cell>
          <cell r="B14">
            <v>40544</v>
          </cell>
          <cell r="C14">
            <v>44196</v>
          </cell>
          <cell r="D14" t="str">
            <v>Cuba de baldeig de 5 m³ mixta AP i BP (a.c.)</v>
          </cell>
        </row>
        <row r="15">
          <cell r="A15" t="str">
            <v>MT010</v>
          </cell>
          <cell r="B15">
            <v>40544</v>
          </cell>
          <cell r="C15">
            <v>44196</v>
          </cell>
          <cell r="D15" t="str">
            <v>Escombradora articulada d'aspiració 2 m³ (a.c.)</v>
          </cell>
        </row>
        <row r="16">
          <cell r="A16" t="str">
            <v>MT011</v>
          </cell>
          <cell r="B16">
            <v>40544</v>
          </cell>
          <cell r="C16">
            <v>44196</v>
          </cell>
          <cell r="D16" t="str">
            <v>Vehicle d'inspecció (a.c.)</v>
          </cell>
        </row>
        <row r="17">
          <cell r="A17" t="str">
            <v>MT012</v>
          </cell>
          <cell r="B17">
            <v>40544</v>
          </cell>
          <cell r="C17">
            <v>44196</v>
          </cell>
          <cell r="D17" t="str">
            <v>Contenidor de càrrega lateral 2.400 l. RSU (a.c.)</v>
          </cell>
        </row>
        <row r="18">
          <cell r="A18" t="str">
            <v>MT013</v>
          </cell>
          <cell r="B18">
            <v>40544</v>
          </cell>
          <cell r="C18">
            <v>44196</v>
          </cell>
          <cell r="D18" t="str">
            <v>Recol·lector c. posterior 10,5 m³ 2 (a.c.)</v>
          </cell>
        </row>
        <row r="19">
          <cell r="A19" t="str">
            <v>MT014</v>
          </cell>
          <cell r="B19">
            <v>40544</v>
          </cell>
          <cell r="C19">
            <v>44196</v>
          </cell>
          <cell r="D19" t="str">
            <v>Fregadora baldejadora de paviments (a.c.)</v>
          </cell>
        </row>
        <row r="20">
          <cell r="A20" t="str">
            <v>MT171</v>
          </cell>
          <cell r="B20">
            <v>40544</v>
          </cell>
          <cell r="C20">
            <v>44196</v>
          </cell>
          <cell r="D20" t="str">
            <v>Carretó portabosses (n.a.)</v>
          </cell>
        </row>
        <row r="21">
          <cell r="A21" t="str">
            <v>MT175</v>
          </cell>
          <cell r="B21">
            <v>40544</v>
          </cell>
          <cell r="C21">
            <v>44196</v>
          </cell>
          <cell r="D21" t="str">
            <v>Carretó plegable (n.a.)</v>
          </cell>
        </row>
        <row r="22">
          <cell r="A22" t="str">
            <v>MT201</v>
          </cell>
          <cell r="B22">
            <v>40909</v>
          </cell>
          <cell r="C22">
            <v>44561</v>
          </cell>
          <cell r="D22" t="str">
            <v>Recol·lector càrrega lateral dretes 19 m³ (n.a.)</v>
          </cell>
        </row>
        <row r="23">
          <cell r="A23" t="str">
            <v>MT224</v>
          </cell>
          <cell r="B23">
            <v>40544</v>
          </cell>
          <cell r="C23">
            <v>44196</v>
          </cell>
          <cell r="D23" t="str">
            <v>Recol·lector c. posterior 10,5 m³ (n.a.)</v>
          </cell>
        </row>
        <row r="24">
          <cell r="A24" t="str">
            <v>MT231</v>
          </cell>
          <cell r="B24">
            <v>41275</v>
          </cell>
          <cell r="C24">
            <v>44926</v>
          </cell>
          <cell r="D24" t="str">
            <v>Rentacontenidors de càrrega posterior (n.a.)</v>
          </cell>
        </row>
        <row r="25">
          <cell r="A25" t="str">
            <v>MT232</v>
          </cell>
          <cell r="B25">
            <v>40544</v>
          </cell>
          <cell r="C25">
            <v>44196</v>
          </cell>
          <cell r="D25" t="str">
            <v>Camió rentacontenidors lateral dretes (n.a.)</v>
          </cell>
        </row>
        <row r="26">
          <cell r="A26" t="str">
            <v>MT265</v>
          </cell>
          <cell r="B26">
            <v>40544</v>
          </cell>
          <cell r="C26">
            <v>44196</v>
          </cell>
          <cell r="D26" t="str">
            <v>Camió rentaubicacions de contenidors (n.a.)</v>
          </cell>
        </row>
        <row r="27">
          <cell r="A27" t="str">
            <v>MT306</v>
          </cell>
          <cell r="B27">
            <v>40544</v>
          </cell>
          <cell r="C27">
            <v>44196</v>
          </cell>
          <cell r="D27" t="str">
            <v>Escombradora d'aspiració de 2 m³ (n.a.)</v>
          </cell>
        </row>
        <row r="28">
          <cell r="A28" t="str">
            <v>MT315</v>
          </cell>
          <cell r="B28">
            <v>40544</v>
          </cell>
          <cell r="C28">
            <v>44196</v>
          </cell>
          <cell r="D28" t="str">
            <v>Escombradora d'aspiració de 4 m³ (n.a)</v>
          </cell>
        </row>
        <row r="29">
          <cell r="A29" t="str">
            <v>MT323</v>
          </cell>
          <cell r="B29">
            <v>40544</v>
          </cell>
          <cell r="C29">
            <v>44196</v>
          </cell>
          <cell r="D29" t="str">
            <v>Escombradora d'aspiració dual de 5m³ (n.a.)</v>
          </cell>
        </row>
        <row r="30">
          <cell r="A30" t="str">
            <v>MT330</v>
          </cell>
          <cell r="B30">
            <v>40544</v>
          </cell>
          <cell r="C30">
            <v>44196</v>
          </cell>
          <cell r="D30" t="str">
            <v>Aspirador de fulles (n.a.)</v>
          </cell>
        </row>
        <row r="31">
          <cell r="A31" t="str">
            <v>MT332</v>
          </cell>
          <cell r="B31">
            <v>40544</v>
          </cell>
          <cell r="C31">
            <v>44196</v>
          </cell>
          <cell r="D31" t="str">
            <v>Bufadora (n.a.)</v>
          </cell>
        </row>
        <row r="32">
          <cell r="A32" t="str">
            <v>MT335</v>
          </cell>
          <cell r="B32">
            <v>40544</v>
          </cell>
          <cell r="C32">
            <v>44196</v>
          </cell>
          <cell r="D32" t="str">
            <v>Desbrossadora (n.a.)</v>
          </cell>
        </row>
        <row r="33">
          <cell r="A33" t="str">
            <v>MT348</v>
          </cell>
          <cell r="B33">
            <v>40544</v>
          </cell>
          <cell r="C33">
            <v>44196</v>
          </cell>
          <cell r="D33" t="str">
            <v>Vehicle auxiliar d'escombrada caixa tancada elèctric (n.a.)</v>
          </cell>
        </row>
        <row r="34">
          <cell r="A34" t="str">
            <v>MT351</v>
          </cell>
          <cell r="B34">
            <v>40544</v>
          </cell>
          <cell r="C34">
            <v>44196</v>
          </cell>
          <cell r="D34" t="str">
            <v>Vehicle Porter caixa oberta (n.a.)</v>
          </cell>
        </row>
        <row r="35">
          <cell r="A35" t="str">
            <v>MT353</v>
          </cell>
          <cell r="B35">
            <v>40544</v>
          </cell>
          <cell r="C35">
            <v>44196</v>
          </cell>
          <cell r="D35" t="str">
            <v>Vehicle brigada amb hidronetejador i acció immediata (n.a.)</v>
          </cell>
        </row>
        <row r="36">
          <cell r="A36" t="str">
            <v>MT355</v>
          </cell>
          <cell r="B36">
            <v>40909</v>
          </cell>
          <cell r="C36">
            <v>44561</v>
          </cell>
          <cell r="D36" t="str">
            <v>Camió caixa oberta amb plataforma i grua (n.a.)</v>
          </cell>
        </row>
        <row r="37">
          <cell r="A37" t="str">
            <v>MT361</v>
          </cell>
          <cell r="B37">
            <v>40544</v>
          </cell>
          <cell r="C37">
            <v>44196</v>
          </cell>
          <cell r="D37" t="str">
            <v>Vehicle hidronetejador d'aigua calenta (n.a.)</v>
          </cell>
        </row>
        <row r="38">
          <cell r="A38" t="str">
            <v>MT370</v>
          </cell>
          <cell r="B38">
            <v>40909</v>
          </cell>
          <cell r="C38">
            <v>44561</v>
          </cell>
          <cell r="D38" t="str">
            <v>Fregadora baldejadora de paviments (n.a.)</v>
          </cell>
        </row>
        <row r="39">
          <cell r="A39" t="str">
            <v>MT450</v>
          </cell>
          <cell r="B39">
            <v>40544</v>
          </cell>
          <cell r="C39">
            <v>44196</v>
          </cell>
          <cell r="D39" t="str">
            <v>Vehicle híbrid d'inspecció (n.a.)</v>
          </cell>
        </row>
        <row r="40">
          <cell r="A40" t="str">
            <v>MT451</v>
          </cell>
          <cell r="B40">
            <v>40544</v>
          </cell>
          <cell r="C40">
            <v>44196</v>
          </cell>
          <cell r="D40" t="str">
            <v>Vehicle d'inspecció (n.a.)</v>
          </cell>
        </row>
        <row r="41">
          <cell r="A41" t="str">
            <v>MT802</v>
          </cell>
          <cell r="B41">
            <v>40544</v>
          </cell>
          <cell r="C41">
            <v>44196</v>
          </cell>
          <cell r="D41" t="str">
            <v>Contenidor plàstic de 1.000 l. (n.a)</v>
          </cell>
        </row>
        <row r="42">
          <cell r="A42" t="str">
            <v>MT811</v>
          </cell>
          <cell r="B42">
            <v>40544</v>
          </cell>
          <cell r="C42">
            <v>44196</v>
          </cell>
          <cell r="D42" t="str">
            <v>Contenidor estacionari (n.a.)</v>
          </cell>
        </row>
        <row r="43">
          <cell r="A43" t="str">
            <v>MT826</v>
          </cell>
          <cell r="B43">
            <v>41275</v>
          </cell>
          <cell r="C43">
            <v>44926</v>
          </cell>
          <cell r="D43" t="str">
            <v>Contenidor de càrrega lateral 2.400 l. RSU (n.a.)</v>
          </cell>
        </row>
        <row r="44">
          <cell r="A44" t="str">
            <v>MT835</v>
          </cell>
          <cell r="B44">
            <v>40544</v>
          </cell>
          <cell r="C44">
            <v>44196</v>
          </cell>
          <cell r="D44" t="str">
            <v>Contenidor de plàstic 360 l. (n.a.)</v>
          </cell>
        </row>
        <row r="45">
          <cell r="A45" t="str">
            <v>MT863</v>
          </cell>
          <cell r="B45">
            <v>40544</v>
          </cell>
          <cell r="C45">
            <v>44196</v>
          </cell>
          <cell r="D45" t="str">
            <v>Caixa de descàrrega escombradores (n.a.)</v>
          </cell>
        </row>
        <row r="46">
          <cell r="A46" t="str">
            <v>MT902</v>
          </cell>
          <cell r="B46">
            <v>40544</v>
          </cell>
          <cell r="C46">
            <v>44196</v>
          </cell>
          <cell r="D46" t="str">
            <v>Telèfon mòbil + PDA (n.a.)</v>
          </cell>
        </row>
        <row r="47">
          <cell r="A47" t="str">
            <v>MT950</v>
          </cell>
          <cell r="B47">
            <v>40544</v>
          </cell>
          <cell r="C47">
            <v>44196</v>
          </cell>
          <cell r="D47" t="str">
            <v>Sistema de localització i veu vehicles GPS/GPRS (n.a.)</v>
          </cell>
        </row>
        <row r="48">
          <cell r="A48" t="str">
            <v>MT955</v>
          </cell>
          <cell r="B48">
            <v>40544</v>
          </cell>
          <cell r="C48">
            <v>44196</v>
          </cell>
          <cell r="D48" t="str">
            <v>Software gestió pesadors - identificació (n.a.)</v>
          </cell>
        </row>
        <row r="49">
          <cell r="A49" t="str">
            <v>MT957</v>
          </cell>
          <cell r="B49">
            <v>40544</v>
          </cell>
          <cell r="C49">
            <v>44196</v>
          </cell>
          <cell r="D49" t="str">
            <v>Pesador - identificador en braç c.posterior (n.a.)</v>
          </cell>
        </row>
        <row r="50">
          <cell r="A50" t="str">
            <v>MT990</v>
          </cell>
          <cell r="B50">
            <v>40544</v>
          </cell>
          <cell r="C50">
            <v>44196</v>
          </cell>
          <cell r="D50" t="str">
            <v>Disseny de la imatge</v>
          </cell>
        </row>
        <row r="51">
          <cell r="A51" t="str">
            <v>MT999</v>
          </cell>
          <cell r="B51">
            <v>40544</v>
          </cell>
          <cell r="C51">
            <v>44196</v>
          </cell>
          <cell r="D51" t="str">
            <v>Equips informàtics i comunicacions (n.a.)</v>
          </cell>
        </row>
      </sheetData>
      <sheetData sheetId="12">
        <row r="2">
          <cell r="B2" t="str">
            <v>IFCA1</v>
          </cell>
          <cell r="C2" t="str">
            <v>Local auxiliar 1</v>
          </cell>
          <cell r="D2">
            <v>1</v>
          </cell>
          <cell r="E2">
            <v>14048.15</v>
          </cell>
          <cell r="F2">
            <v>14048.15</v>
          </cell>
        </row>
        <row r="3">
          <cell r="B3" t="str">
            <v>IFCA2</v>
          </cell>
          <cell r="C3" t="str">
            <v>Local auxiliar 2</v>
          </cell>
          <cell r="D3">
            <v>1</v>
          </cell>
          <cell r="E3">
            <v>16129.31</v>
          </cell>
          <cell r="F3">
            <v>16129.31</v>
          </cell>
        </row>
        <row r="4">
          <cell r="B4" t="str">
            <v>IFCA3</v>
          </cell>
          <cell r="C4" t="str">
            <v>Local auxiliar 3</v>
          </cell>
          <cell r="D4">
            <v>1</v>
          </cell>
          <cell r="E4">
            <v>36748.15</v>
          </cell>
          <cell r="F4">
            <v>36748.15</v>
          </cell>
        </row>
        <row r="5">
          <cell r="B5" t="str">
            <v>IFOPC</v>
          </cell>
          <cell r="C5" t="str">
            <v>Obres acondicionament Parc Central</v>
          </cell>
          <cell r="D5">
            <v>1</v>
          </cell>
          <cell r="E5">
            <v>78104.56</v>
          </cell>
          <cell r="F5">
            <v>78104.56</v>
          </cell>
        </row>
        <row r="6">
          <cell r="B6" t="str">
            <v>IFPC1</v>
          </cell>
          <cell r="C6" t="str">
            <v>Parc Central</v>
          </cell>
          <cell r="D6">
            <v>1</v>
          </cell>
          <cell r="E6">
            <v>3388649.88</v>
          </cell>
          <cell r="F6">
            <v>3388649.88</v>
          </cell>
        </row>
        <row r="7">
          <cell r="B7" t="str">
            <v>MT001</v>
          </cell>
          <cell r="C7" t="str">
            <v>Recol·lector c. lateral dretes FARID 23m³ (a.c.)</v>
          </cell>
          <cell r="D7">
            <v>3</v>
          </cell>
          <cell r="E7">
            <v>0</v>
          </cell>
          <cell r="F7">
            <v>0</v>
          </cell>
        </row>
        <row r="8">
          <cell r="B8" t="str">
            <v>MT002</v>
          </cell>
          <cell r="C8" t="str">
            <v>Rentacontenidors c. lateral OMB dretes (a.c.)</v>
          </cell>
          <cell r="D8">
            <v>1</v>
          </cell>
          <cell r="E8">
            <v>0</v>
          </cell>
          <cell r="F8">
            <v>0</v>
          </cell>
        </row>
        <row r="9">
          <cell r="B9" t="str">
            <v>MT003</v>
          </cell>
          <cell r="C9" t="str">
            <v>Recol·lector c. posterior 10,5 m³ 1(a.c.)</v>
          </cell>
          <cell r="D9">
            <v>1</v>
          </cell>
          <cell r="E9">
            <v>79369.03</v>
          </cell>
          <cell r="F9">
            <v>79369.03</v>
          </cell>
        </row>
        <row r="10">
          <cell r="B10" t="str">
            <v>MT004</v>
          </cell>
          <cell r="C10" t="str">
            <v>Rentacontenidors de càrrega posterior (a.c.)</v>
          </cell>
          <cell r="D10">
            <v>1</v>
          </cell>
          <cell r="E10">
            <v>0</v>
          </cell>
          <cell r="F10">
            <v>0</v>
          </cell>
        </row>
        <row r="11">
          <cell r="B11" t="str">
            <v>MT005</v>
          </cell>
          <cell r="C11" t="str">
            <v>Camió caixa oberta amb plataforma i grua (a.c.)</v>
          </cell>
          <cell r="D11">
            <v>1</v>
          </cell>
          <cell r="E11">
            <v>0</v>
          </cell>
          <cell r="F11">
            <v>0</v>
          </cell>
        </row>
        <row r="12">
          <cell r="B12" t="str">
            <v>MT006</v>
          </cell>
          <cell r="C12" t="str">
            <v>Camió caixa oberta (a.c.)</v>
          </cell>
          <cell r="D12">
            <v>1</v>
          </cell>
          <cell r="E12">
            <v>0</v>
          </cell>
          <cell r="F12">
            <v>0</v>
          </cell>
        </row>
        <row r="13">
          <cell r="B13" t="str">
            <v>MT007</v>
          </cell>
          <cell r="C13" t="str">
            <v>Vehicle auxiliar d'escombrada caixa oberta (a.c.)</v>
          </cell>
          <cell r="D13">
            <v>2</v>
          </cell>
          <cell r="E13">
            <v>0</v>
          </cell>
          <cell r="F13">
            <v>0</v>
          </cell>
        </row>
        <row r="14">
          <cell r="B14" t="str">
            <v>MT008</v>
          </cell>
          <cell r="C14" t="str">
            <v>Cuba de baldeig de 8 m³ (a.c.)</v>
          </cell>
          <cell r="D14">
            <v>1</v>
          </cell>
          <cell r="E14">
            <v>0</v>
          </cell>
          <cell r="F14">
            <v>0</v>
          </cell>
        </row>
        <row r="15">
          <cell r="B15" t="str">
            <v>MT009</v>
          </cell>
          <cell r="C15" t="str">
            <v>Cuba de baldeig de 5 m³ mixta AP i BP (a.c.)</v>
          </cell>
          <cell r="D15">
            <v>1</v>
          </cell>
          <cell r="E15">
            <v>0</v>
          </cell>
          <cell r="F15">
            <v>0</v>
          </cell>
        </row>
        <row r="16">
          <cell r="B16" t="str">
            <v>MT010</v>
          </cell>
          <cell r="C16" t="str">
            <v>Escombradora articulada d'aspiració 2 m³ (a.c.)</v>
          </cell>
          <cell r="D16">
            <v>1</v>
          </cell>
          <cell r="E16">
            <v>0</v>
          </cell>
          <cell r="F16">
            <v>0</v>
          </cell>
        </row>
        <row r="17">
          <cell r="B17" t="str">
            <v>MT011</v>
          </cell>
          <cell r="C17" t="str">
            <v>Vehicle d'inspecció (a.c.)</v>
          </cell>
          <cell r="D17">
            <v>2</v>
          </cell>
          <cell r="E17">
            <v>0</v>
          </cell>
          <cell r="F17">
            <v>0</v>
          </cell>
        </row>
        <row r="18">
          <cell r="B18" t="str">
            <v>MT012</v>
          </cell>
          <cell r="C18" t="str">
            <v>Contenidor de càrrega lateral 2.400 l. RSU (a.c.)</v>
          </cell>
          <cell r="D18">
            <v>582</v>
          </cell>
          <cell r="E18">
            <v>0</v>
          </cell>
          <cell r="F18">
            <v>0</v>
          </cell>
        </row>
        <row r="19">
          <cell r="B19" t="str">
            <v>MT013</v>
          </cell>
          <cell r="C19" t="str">
            <v>Recol·lector c. posterior 10,5 m³ 2 (a.c.)</v>
          </cell>
          <cell r="D19">
            <v>1</v>
          </cell>
          <cell r="E19">
            <v>84131.17</v>
          </cell>
          <cell r="F19">
            <v>84131.17</v>
          </cell>
        </row>
        <row r="20">
          <cell r="B20" t="str">
            <v>MT014</v>
          </cell>
          <cell r="C20" t="str">
            <v>Fregadora baldejadora de paviments (a.c.)</v>
          </cell>
          <cell r="D20">
            <v>1</v>
          </cell>
          <cell r="E20">
            <v>0</v>
          </cell>
          <cell r="F20">
            <v>0</v>
          </cell>
        </row>
        <row r="21">
          <cell r="B21" t="str">
            <v>MT171</v>
          </cell>
          <cell r="C21" t="str">
            <v>Carretó portabosses (n.a.)</v>
          </cell>
          <cell r="D21">
            <v>19</v>
          </cell>
          <cell r="E21">
            <v>426</v>
          </cell>
          <cell r="F21">
            <v>8094</v>
          </cell>
        </row>
        <row r="22">
          <cell r="B22" t="str">
            <v>MT175</v>
          </cell>
          <cell r="C22" t="str">
            <v>Carretó plegable (n.a.)</v>
          </cell>
          <cell r="D22">
            <v>4</v>
          </cell>
          <cell r="E22">
            <v>378</v>
          </cell>
          <cell r="F22">
            <v>1512</v>
          </cell>
        </row>
        <row r="23">
          <cell r="B23" t="str">
            <v>MT224</v>
          </cell>
          <cell r="C23" t="str">
            <v>Recol·lector c. posterior 10,5 m³ (n.a.)</v>
          </cell>
          <cell r="D23">
            <v>2</v>
          </cell>
          <cell r="E23">
            <v>124359</v>
          </cell>
          <cell r="F23">
            <v>248718</v>
          </cell>
        </row>
        <row r="24">
          <cell r="B24" t="str">
            <v>MT232</v>
          </cell>
          <cell r="C24" t="str">
            <v>Camió rentacontenidors lateral dretes (n.a.)</v>
          </cell>
          <cell r="D24">
            <v>1</v>
          </cell>
          <cell r="E24">
            <v>237358</v>
          </cell>
          <cell r="F24">
            <v>237358</v>
          </cell>
        </row>
        <row r="25">
          <cell r="B25" t="str">
            <v>MT265</v>
          </cell>
          <cell r="C25" t="str">
            <v>Camió rentaubicacions de contenidors (n.a.)</v>
          </cell>
          <cell r="D25">
            <v>1</v>
          </cell>
          <cell r="E25">
            <v>71368</v>
          </cell>
          <cell r="F25">
            <v>71368</v>
          </cell>
        </row>
        <row r="26">
          <cell r="B26" t="str">
            <v>MT306</v>
          </cell>
          <cell r="C26" t="str">
            <v>Escombradora d'aspiració de 2 m³ (n.a.)</v>
          </cell>
          <cell r="D26">
            <v>1</v>
          </cell>
          <cell r="E26">
            <v>102690</v>
          </cell>
          <cell r="F26">
            <v>102690</v>
          </cell>
        </row>
        <row r="27">
          <cell r="B27" t="str">
            <v>MT315</v>
          </cell>
          <cell r="C27" t="str">
            <v>Escombradora d'aspiració de 4 m³ (n.a)</v>
          </cell>
          <cell r="D27">
            <v>2</v>
          </cell>
          <cell r="E27">
            <v>112770</v>
          </cell>
          <cell r="F27">
            <v>225540</v>
          </cell>
        </row>
        <row r="28">
          <cell r="B28" t="str">
            <v>MT323</v>
          </cell>
          <cell r="C28" t="str">
            <v>Escombradora d'aspiració dual de 5m³ (n.a.)</v>
          </cell>
          <cell r="D28">
            <v>1</v>
          </cell>
          <cell r="E28">
            <v>178250</v>
          </cell>
          <cell r="F28">
            <v>178250</v>
          </cell>
        </row>
        <row r="29">
          <cell r="B29" t="str">
            <v>MT330</v>
          </cell>
          <cell r="C29" t="str">
            <v>Aspirador de fulles (n.a.)</v>
          </cell>
          <cell r="D29">
            <v>1</v>
          </cell>
          <cell r="E29">
            <v>2277</v>
          </cell>
          <cell r="F29">
            <v>2277</v>
          </cell>
        </row>
        <row r="30">
          <cell r="B30" t="str">
            <v>MT332</v>
          </cell>
          <cell r="C30" t="str">
            <v>Bufadora (n.a.)</v>
          </cell>
          <cell r="D30">
            <v>5</v>
          </cell>
          <cell r="E30">
            <v>395</v>
          </cell>
          <cell r="F30">
            <v>1975</v>
          </cell>
        </row>
        <row r="31">
          <cell r="B31" t="str">
            <v>MT335</v>
          </cell>
          <cell r="C31" t="str">
            <v>Desbrossadora (n.a.)</v>
          </cell>
          <cell r="D31">
            <v>3</v>
          </cell>
          <cell r="E31">
            <v>826</v>
          </cell>
          <cell r="F31">
            <v>2478</v>
          </cell>
        </row>
        <row r="32">
          <cell r="B32" t="str">
            <v>MT348</v>
          </cell>
          <cell r="C32" t="str">
            <v>Vehicle auxiliar d'escombrada caixa tancada elèctric (n.a.)</v>
          </cell>
          <cell r="D32">
            <v>8</v>
          </cell>
          <cell r="E32">
            <v>28256</v>
          </cell>
          <cell r="F32">
            <v>226048</v>
          </cell>
        </row>
        <row r="33">
          <cell r="B33" t="str">
            <v>MT351</v>
          </cell>
          <cell r="C33" t="str">
            <v>Vehicle Porter caixa oberta (n.a.)</v>
          </cell>
          <cell r="D33">
            <v>1</v>
          </cell>
          <cell r="E33">
            <v>15943</v>
          </cell>
          <cell r="F33">
            <v>15943</v>
          </cell>
        </row>
        <row r="34">
          <cell r="B34" t="str">
            <v>MT353</v>
          </cell>
          <cell r="C34" t="str">
            <v>Vehicle brigada amb hidronetejador i acció immediata (n.a.)</v>
          </cell>
          <cell r="D34">
            <v>1</v>
          </cell>
          <cell r="E34">
            <v>55118</v>
          </cell>
          <cell r="F34">
            <v>55118</v>
          </cell>
        </row>
        <row r="35">
          <cell r="B35" t="str">
            <v>MT361</v>
          </cell>
          <cell r="C35" t="str">
            <v>Vehicle hidronetejador d'aigua calenta (n.a.)</v>
          </cell>
          <cell r="D35">
            <v>1</v>
          </cell>
          <cell r="E35">
            <v>40414</v>
          </cell>
          <cell r="F35">
            <v>40414</v>
          </cell>
        </row>
        <row r="36">
          <cell r="B36" t="str">
            <v>MT450</v>
          </cell>
          <cell r="C36" t="str">
            <v>Vehicle híbrid d'inspecció (n.a.)</v>
          </cell>
          <cell r="D36">
            <v>1</v>
          </cell>
          <cell r="E36">
            <v>16900</v>
          </cell>
          <cell r="F36">
            <v>16900</v>
          </cell>
        </row>
        <row r="37">
          <cell r="B37" t="str">
            <v>MT451</v>
          </cell>
          <cell r="C37" t="str">
            <v>Vehicle d'inspecció (n.a.)</v>
          </cell>
          <cell r="D37">
            <v>3</v>
          </cell>
          <cell r="E37">
            <v>11067</v>
          </cell>
          <cell r="F37">
            <v>33201</v>
          </cell>
        </row>
        <row r="38">
          <cell r="B38" t="str">
            <v>MT802</v>
          </cell>
          <cell r="C38" t="str">
            <v>Contenidor plàstic de 1.000 l. (n.a)</v>
          </cell>
          <cell r="D38">
            <v>198</v>
          </cell>
          <cell r="E38">
            <v>222</v>
          </cell>
          <cell r="F38">
            <v>43956</v>
          </cell>
        </row>
        <row r="39">
          <cell r="B39" t="str">
            <v>MT811</v>
          </cell>
          <cell r="C39" t="str">
            <v>Contenidor estacionari (n.a.)</v>
          </cell>
          <cell r="D39">
            <v>1</v>
          </cell>
          <cell r="E39">
            <v>14100</v>
          </cell>
          <cell r="F39">
            <v>14100</v>
          </cell>
        </row>
        <row r="40">
          <cell r="B40" t="str">
            <v>MT835</v>
          </cell>
          <cell r="C40" t="str">
            <v>Contenidor de plàstic 360 l. (n.a.)</v>
          </cell>
          <cell r="D40">
            <v>695</v>
          </cell>
          <cell r="E40">
            <v>101</v>
          </cell>
          <cell r="F40">
            <v>70195</v>
          </cell>
        </row>
        <row r="41">
          <cell r="B41" t="str">
            <v>MT863</v>
          </cell>
          <cell r="C41" t="str">
            <v>Caixa de descàrrega escombradores (n.a.)</v>
          </cell>
          <cell r="D41">
            <v>1</v>
          </cell>
          <cell r="E41">
            <v>3000</v>
          </cell>
          <cell r="F41">
            <v>3000</v>
          </cell>
        </row>
        <row r="42">
          <cell r="B42" t="str">
            <v>MT902</v>
          </cell>
          <cell r="C42" t="str">
            <v>Telèfon mòbil + PDA (n.a.)</v>
          </cell>
          <cell r="D42">
            <v>4</v>
          </cell>
          <cell r="E42">
            <v>400</v>
          </cell>
          <cell r="F42">
            <v>1600</v>
          </cell>
        </row>
        <row r="43">
          <cell r="B43" t="str">
            <v>MT950</v>
          </cell>
          <cell r="C43" t="str">
            <v>Sistema de localització i veu vehicles GPS/GPRS (n.a.)</v>
          </cell>
          <cell r="D43">
            <v>20</v>
          </cell>
          <cell r="E43">
            <v>700</v>
          </cell>
          <cell r="F43">
            <v>14000</v>
          </cell>
        </row>
        <row r="44">
          <cell r="B44" t="str">
            <v>MT955</v>
          </cell>
          <cell r="C44" t="str">
            <v>Software gestió pesadors - identificació (n.a.)</v>
          </cell>
          <cell r="D44">
            <v>1</v>
          </cell>
          <cell r="E44">
            <v>9000</v>
          </cell>
          <cell r="F44">
            <v>9000</v>
          </cell>
        </row>
        <row r="45">
          <cell r="B45" t="str">
            <v>MT957</v>
          </cell>
          <cell r="C45" t="str">
            <v>Pesador - identificador en braç c.posterior (n.a.)</v>
          </cell>
          <cell r="D45">
            <v>1</v>
          </cell>
          <cell r="E45">
            <v>18618</v>
          </cell>
          <cell r="F45">
            <v>18618</v>
          </cell>
        </row>
        <row r="46">
          <cell r="B46" t="str">
            <v>MT990</v>
          </cell>
          <cell r="C46" t="str">
            <v>Disseny de la imatge</v>
          </cell>
          <cell r="D46">
            <v>1</v>
          </cell>
          <cell r="E46">
            <v>10000</v>
          </cell>
          <cell r="F46">
            <v>10000</v>
          </cell>
        </row>
        <row r="47">
          <cell r="B47" t="str">
            <v>MT999</v>
          </cell>
          <cell r="C47" t="str">
            <v>Equips informàtics i comunicacions (n.a.)</v>
          </cell>
          <cell r="D47">
            <v>5</v>
          </cell>
          <cell r="E47">
            <v>1000</v>
          </cell>
          <cell r="F47">
            <v>5000</v>
          </cell>
        </row>
        <row r="48">
          <cell r="B48" t="str">
            <v>MT201</v>
          </cell>
          <cell r="C48" t="str">
            <v>Recol·lector càrrega lateral dretes 19 m³ (n.a.)</v>
          </cell>
          <cell r="D48">
            <v>3</v>
          </cell>
          <cell r="E48">
            <v>201061</v>
          </cell>
          <cell r="F48">
            <v>603183</v>
          </cell>
        </row>
        <row r="49">
          <cell r="B49" t="str">
            <v>MT355</v>
          </cell>
          <cell r="C49" t="str">
            <v>Camió caixa oberta amb plataforma i grua (n.a.)</v>
          </cell>
          <cell r="D49">
            <v>1</v>
          </cell>
          <cell r="E49">
            <v>85580</v>
          </cell>
          <cell r="F49">
            <v>85580</v>
          </cell>
        </row>
        <row r="50">
          <cell r="B50" t="str">
            <v>MT370</v>
          </cell>
          <cell r="C50" t="str">
            <v>Fregadora baldejadora de paviments (n.a.)</v>
          </cell>
          <cell r="D50">
            <v>1</v>
          </cell>
          <cell r="E50">
            <v>113585</v>
          </cell>
          <cell r="F50">
            <v>113585</v>
          </cell>
        </row>
        <row r="51">
          <cell r="B51" t="str">
            <v>MT231</v>
          </cell>
          <cell r="C51" t="str">
            <v>Rentacontenidors de càrrega posterior (n.a.)</v>
          </cell>
          <cell r="D51">
            <v>1</v>
          </cell>
          <cell r="E51">
            <v>155365</v>
          </cell>
          <cell r="F51">
            <v>155365</v>
          </cell>
        </row>
        <row r="52">
          <cell r="B52" t="str">
            <v>MT826</v>
          </cell>
          <cell r="C52" t="str">
            <v>Contenidor de càrrega lateral 2.400 l. RSU (n.a.)</v>
          </cell>
          <cell r="D52">
            <v>582</v>
          </cell>
          <cell r="E52">
            <v>732</v>
          </cell>
          <cell r="F52">
            <v>426024</v>
          </cell>
        </row>
        <row r="53">
          <cell r="B53" t="str">
            <v>MT306</v>
          </cell>
          <cell r="C53" t="str">
            <v>Escombradora d'aspiració de 2 m³ (n.a.)</v>
          </cell>
          <cell r="D53">
            <v>1</v>
          </cell>
          <cell r="E53">
            <v>102690</v>
          </cell>
          <cell r="F53">
            <v>102690</v>
          </cell>
        </row>
        <row r="54">
          <cell r="B54" t="str">
            <v>MT224</v>
          </cell>
          <cell r="C54" t="str">
            <v>Recol·lector c. posterior 10,5 m³ (n.a.)</v>
          </cell>
          <cell r="D54">
            <v>1</v>
          </cell>
          <cell r="E54">
            <v>124359</v>
          </cell>
          <cell r="F54">
            <v>124359</v>
          </cell>
        </row>
        <row r="55">
          <cell r="B55" t="str">
            <v>MT351</v>
          </cell>
          <cell r="C55" t="str">
            <v>Vehicle Porter caixa oberta (n.a.)</v>
          </cell>
          <cell r="D55">
            <v>2</v>
          </cell>
          <cell r="E55">
            <v>15943</v>
          </cell>
          <cell r="F55">
            <v>31886</v>
          </cell>
        </row>
        <row r="56">
          <cell r="B56" t="str">
            <v>MT382</v>
          </cell>
          <cell r="C56" t="str">
            <v>Autocamió cisterna 8 m³ insonoritzada (n.a.)</v>
          </cell>
          <cell r="D56">
            <v>1</v>
          </cell>
          <cell r="E56">
            <v>89083</v>
          </cell>
          <cell r="F56">
            <v>89083</v>
          </cell>
        </row>
      </sheetData>
      <sheetData sheetId="13"/>
      <sheetData sheetId="14">
        <row r="2">
          <cell r="F2" t="str">
            <v>PE</v>
          </cell>
          <cell r="G2" t="str">
            <v>Personal</v>
          </cell>
          <cell r="H2">
            <v>1463074.78</v>
          </cell>
        </row>
        <row r="3">
          <cell r="F3" t="str">
            <v>MA</v>
          </cell>
          <cell r="G3" t="str">
            <v>Material - Amortització</v>
          </cell>
          <cell r="H3">
            <v>88375.62</v>
          </cell>
        </row>
        <row r="4">
          <cell r="F4" t="str">
            <v>MF</v>
          </cell>
          <cell r="G4" t="str">
            <v>Material - Finançament</v>
          </cell>
          <cell r="H4">
            <v>17688.11</v>
          </cell>
        </row>
        <row r="5">
          <cell r="F5" t="str">
            <v>MS</v>
          </cell>
          <cell r="G5" t="str">
            <v>Material - Assegurances i Impostos</v>
          </cell>
          <cell r="H5">
            <v>24862.47</v>
          </cell>
        </row>
        <row r="6">
          <cell r="F6" t="str">
            <v>ML</v>
          </cell>
          <cell r="G6" t="str">
            <v>Material - Consums i lubricants</v>
          </cell>
          <cell r="H6">
            <v>142502.35999999999</v>
          </cell>
        </row>
        <row r="7">
          <cell r="F7" t="str">
            <v>MC</v>
          </cell>
          <cell r="G7" t="str">
            <v>Material - Reparacions i manteniment</v>
          </cell>
          <cell r="H7">
            <v>210209.9</v>
          </cell>
        </row>
        <row r="8">
          <cell r="F8" t="str">
            <v>HV</v>
          </cell>
          <cell r="G8" t="str">
            <v>Eines i vestuari</v>
          </cell>
          <cell r="H8">
            <v>7954.76</v>
          </cell>
        </row>
        <row r="9">
          <cell r="F9" t="str">
            <v>EE</v>
          </cell>
          <cell r="G9" t="str">
            <v>Equips externs</v>
          </cell>
          <cell r="H9">
            <v>18360</v>
          </cell>
        </row>
        <row r="10">
          <cell r="F10" t="str">
            <v>PE</v>
          </cell>
          <cell r="G10" t="str">
            <v>Personal</v>
          </cell>
          <cell r="H10">
            <v>2268271.7599999998</v>
          </cell>
        </row>
        <row r="11">
          <cell r="F11" t="str">
            <v>MA</v>
          </cell>
          <cell r="G11" t="str">
            <v>Material - Amortització</v>
          </cell>
          <cell r="H11">
            <v>84439.6</v>
          </cell>
        </row>
        <row r="12">
          <cell r="F12" t="str">
            <v>MF</v>
          </cell>
          <cell r="G12" t="str">
            <v>Material - Finançament</v>
          </cell>
          <cell r="H12">
            <v>16902.259999999998</v>
          </cell>
        </row>
        <row r="13">
          <cell r="F13" t="str">
            <v>MS</v>
          </cell>
          <cell r="G13" t="str">
            <v>Material - Assegurances i Impostos</v>
          </cell>
          <cell r="H13">
            <v>14180.3</v>
          </cell>
        </row>
        <row r="14">
          <cell r="F14" t="str">
            <v>ML</v>
          </cell>
          <cell r="G14" t="str">
            <v>Material - Consums i lubricants</v>
          </cell>
          <cell r="H14">
            <v>71005.02</v>
          </cell>
        </row>
        <row r="15">
          <cell r="F15" t="str">
            <v>MC</v>
          </cell>
          <cell r="G15" t="str">
            <v>Material - Reparacions i manteniment</v>
          </cell>
          <cell r="H15">
            <v>121205.24</v>
          </cell>
        </row>
        <row r="16">
          <cell r="F16" t="str">
            <v>HV</v>
          </cell>
          <cell r="G16" t="str">
            <v>Eines i vestuari</v>
          </cell>
          <cell r="H16">
            <v>23480.67</v>
          </cell>
        </row>
        <row r="17">
          <cell r="F17" t="str">
            <v>EE</v>
          </cell>
          <cell r="G17" t="str">
            <v>Equips externs</v>
          </cell>
          <cell r="H17">
            <v>25000</v>
          </cell>
        </row>
        <row r="18">
          <cell r="F18" t="str">
            <v>PE</v>
          </cell>
          <cell r="G18" t="str">
            <v>Personal</v>
          </cell>
          <cell r="H18">
            <v>312914.55</v>
          </cell>
        </row>
        <row r="19">
          <cell r="F19" t="str">
            <v>MA</v>
          </cell>
          <cell r="G19" t="str">
            <v>Material - Amortització</v>
          </cell>
          <cell r="H19">
            <v>9270.1</v>
          </cell>
        </row>
        <row r="20">
          <cell r="F20" t="str">
            <v>MF</v>
          </cell>
          <cell r="G20" t="str">
            <v>Material - Finançament</v>
          </cell>
          <cell r="H20">
            <v>1855.59</v>
          </cell>
        </row>
        <row r="21">
          <cell r="F21" t="str">
            <v>MS</v>
          </cell>
          <cell r="G21" t="str">
            <v>Material - Assegurances i Impostos</v>
          </cell>
          <cell r="H21">
            <v>4229.54</v>
          </cell>
        </row>
        <row r="22">
          <cell r="F22" t="str">
            <v>ML</v>
          </cell>
          <cell r="G22" t="str">
            <v>Material - Consums i lubricants</v>
          </cell>
          <cell r="H22">
            <v>5183.25</v>
          </cell>
        </row>
        <row r="23">
          <cell r="F23" t="str">
            <v>MC</v>
          </cell>
          <cell r="G23" t="str">
            <v>Material - Reparacions i manteniment</v>
          </cell>
          <cell r="H23">
            <v>18080.84</v>
          </cell>
        </row>
        <row r="24">
          <cell r="F24" t="str">
            <v>HV</v>
          </cell>
          <cell r="G24" t="str">
            <v>Eines i vestuari</v>
          </cell>
          <cell r="H24">
            <v>1355.61</v>
          </cell>
        </row>
        <row r="25">
          <cell r="F25" t="str">
            <v>IA</v>
          </cell>
          <cell r="G25" t="str">
            <v>Instal·lacions Fixes - Amortització</v>
          </cell>
          <cell r="H25">
            <v>14503.03</v>
          </cell>
        </row>
        <row r="26">
          <cell r="F26" t="str">
            <v>IF</v>
          </cell>
          <cell r="G26" t="str">
            <v>Instal·lacions Fixes - Finançament</v>
          </cell>
          <cell r="H26">
            <v>2903.05</v>
          </cell>
        </row>
        <row r="27">
          <cell r="F27" t="str">
            <v>IS</v>
          </cell>
          <cell r="G27" t="str">
            <v>Instal·lacions Fixes - Assegurances i Impostos</v>
          </cell>
          <cell r="H27">
            <v>1750</v>
          </cell>
        </row>
        <row r="28">
          <cell r="F28" t="str">
            <v>IC</v>
          </cell>
          <cell r="G28" t="str">
            <v>Instal·lacions Fixes - Manteniments i Consumibles</v>
          </cell>
          <cell r="H28">
            <v>39098.800000000003</v>
          </cell>
        </row>
        <row r="29">
          <cell r="F29" t="str">
            <v>EE</v>
          </cell>
          <cell r="G29" t="str">
            <v>Equips externs</v>
          </cell>
          <cell r="H29">
            <v>24680</v>
          </cell>
        </row>
      </sheetData>
      <sheetData sheetId="15">
        <row r="1">
          <cell r="A1" t="str">
            <v>PE</v>
          </cell>
          <cell r="B1" t="str">
            <v>Personal</v>
          </cell>
          <cell r="C1">
            <v>4044261.09</v>
          </cell>
        </row>
        <row r="2">
          <cell r="A2" t="str">
            <v>MA</v>
          </cell>
          <cell r="B2" t="str">
            <v>Material - Amortització</v>
          </cell>
          <cell r="C2">
            <v>182085.32</v>
          </cell>
        </row>
        <row r="3">
          <cell r="A3" t="str">
            <v>MF</v>
          </cell>
          <cell r="B3" t="str">
            <v>Material - Finançament</v>
          </cell>
          <cell r="C3">
            <v>36445.96</v>
          </cell>
        </row>
        <row r="4">
          <cell r="A4" t="str">
            <v>MS</v>
          </cell>
          <cell r="B4" t="str">
            <v>Material - Assegurances i Impostos</v>
          </cell>
          <cell r="C4">
            <v>43272.31</v>
          </cell>
        </row>
        <row r="5">
          <cell r="A5" t="str">
            <v>ML</v>
          </cell>
          <cell r="B5" t="str">
            <v>Material - Consums i lubricants</v>
          </cell>
          <cell r="C5">
            <v>218690.63</v>
          </cell>
        </row>
        <row r="6">
          <cell r="A6" t="str">
            <v>MC</v>
          </cell>
          <cell r="B6" t="str">
            <v>Material - Reparacions i manteniment</v>
          </cell>
          <cell r="C6">
            <v>349495.98</v>
          </cell>
        </row>
        <row r="7">
          <cell r="A7" t="str">
            <v>HV</v>
          </cell>
          <cell r="B7" t="str">
            <v>Eines i vestuari</v>
          </cell>
          <cell r="C7">
            <v>32791.040000000001</v>
          </cell>
        </row>
        <row r="8">
          <cell r="A8" t="str">
            <v>IA</v>
          </cell>
          <cell r="B8" t="str">
            <v>Instal·lacions Fixes - Amortització</v>
          </cell>
          <cell r="C8">
            <v>14503.03</v>
          </cell>
        </row>
        <row r="9">
          <cell r="A9" t="str">
            <v>IF</v>
          </cell>
          <cell r="B9" t="str">
            <v>Instal·lacions Fixes - Finançament</v>
          </cell>
          <cell r="C9">
            <v>2903.05</v>
          </cell>
        </row>
        <row r="10">
          <cell r="A10" t="str">
            <v>IS</v>
          </cell>
          <cell r="B10" t="str">
            <v>Instal·lacions Fixes - Assegurances i Impostos</v>
          </cell>
          <cell r="C10">
            <v>1750</v>
          </cell>
        </row>
        <row r="11">
          <cell r="A11" t="str">
            <v>IC</v>
          </cell>
          <cell r="B11" t="str">
            <v>Instal·lacions Fixes - Manteniments i Consumibles</v>
          </cell>
          <cell r="C11">
            <v>39098.800000000003</v>
          </cell>
        </row>
        <row r="12">
          <cell r="A12" t="str">
            <v>EE</v>
          </cell>
          <cell r="B12" t="str">
            <v>Equips externs</v>
          </cell>
          <cell r="C12">
            <v>68040</v>
          </cell>
        </row>
      </sheetData>
      <sheetData sheetId="16"/>
      <sheetData sheetId="17"/>
      <sheetData sheetId="18"/>
      <sheetData sheetId="19"/>
      <sheetData sheetId="20"/>
      <sheetData sheetId="21"/>
      <sheetData sheetId="22">
        <row r="2">
          <cell r="A2" t="str">
            <v>MT001</v>
          </cell>
          <cell r="B2" t="str">
            <v>Recol·lector c. lateral dretes FARID 23m³ (a.c.)</v>
          </cell>
        </row>
        <row r="3">
          <cell r="A3" t="str">
            <v>MT002</v>
          </cell>
          <cell r="B3" t="str">
            <v>Rentacontenidors c. lateral OMB dretes (a.c.)</v>
          </cell>
        </row>
        <row r="4">
          <cell r="A4" t="str">
            <v>MT003</v>
          </cell>
          <cell r="B4" t="str">
            <v>Recol·lector c. posterior 10,5 m³ 1(a.c.)</v>
          </cell>
        </row>
        <row r="5">
          <cell r="A5" t="str">
            <v>MT004</v>
          </cell>
          <cell r="B5" t="str">
            <v>Rentacontenidors de càrrega posterior (a.c.)</v>
          </cell>
        </row>
        <row r="6">
          <cell r="A6" t="str">
            <v>MT005</v>
          </cell>
          <cell r="B6" t="str">
            <v>Camió caixa oberta amb plataforma i grua (a.c.)</v>
          </cell>
        </row>
        <row r="7">
          <cell r="A7" t="str">
            <v>MT006</v>
          </cell>
          <cell r="B7" t="str">
            <v>Camió caixa oberta (a.c.)</v>
          </cell>
        </row>
        <row r="8">
          <cell r="A8" t="str">
            <v>MT007</v>
          </cell>
          <cell r="B8" t="str">
            <v>Vehicle auxiliar d'escombrada caixa oberta (a.c.)</v>
          </cell>
        </row>
        <row r="9">
          <cell r="A9" t="str">
            <v>MT008</v>
          </cell>
          <cell r="B9" t="str">
            <v>Cuba de baldeig de 8 m³ (a.c.)</v>
          </cell>
        </row>
        <row r="10">
          <cell r="A10" t="str">
            <v>MT009</v>
          </cell>
          <cell r="B10" t="str">
            <v>Cuba de baldeig de 5 m³ mixta AP i BP (a.c.)</v>
          </cell>
        </row>
        <row r="11">
          <cell r="A11" t="str">
            <v>MT010</v>
          </cell>
          <cell r="B11" t="str">
            <v>Escombradora articulada d'aspiració 2 m³ (a.c.)</v>
          </cell>
        </row>
        <row r="12">
          <cell r="A12" t="str">
            <v>MT011</v>
          </cell>
          <cell r="B12" t="str">
            <v>Vehicle d'inspecció (a.c.)</v>
          </cell>
        </row>
        <row r="13">
          <cell r="A13" t="str">
            <v>MT012</v>
          </cell>
          <cell r="B13" t="str">
            <v>Contenidor de càrrega lateral 2.400 l. RSU (a.c.)</v>
          </cell>
        </row>
        <row r="14">
          <cell r="A14" t="str">
            <v>MT013</v>
          </cell>
          <cell r="B14" t="str">
            <v>Recol·lector c. posterior 10,5 m³ 2 (a.c.)</v>
          </cell>
        </row>
        <row r="15">
          <cell r="A15" t="str">
            <v>MT014</v>
          </cell>
          <cell r="B15" t="str">
            <v>Fregadora baldejadora de paviments (a.c.)</v>
          </cell>
        </row>
        <row r="16">
          <cell r="A16" t="str">
            <v>MT171</v>
          </cell>
          <cell r="B16" t="str">
            <v>Carretó portabosses (n.a.)</v>
          </cell>
        </row>
        <row r="17">
          <cell r="A17" t="str">
            <v>MT175</v>
          </cell>
          <cell r="B17" t="str">
            <v>Carretó plegable (n.a.)</v>
          </cell>
        </row>
        <row r="18">
          <cell r="A18" t="str">
            <v>MT201</v>
          </cell>
          <cell r="B18" t="str">
            <v>Recol·lector càrrega lateral dretes 19 m³ (n.a.)</v>
          </cell>
        </row>
        <row r="19">
          <cell r="A19" t="str">
            <v>MT224</v>
          </cell>
          <cell r="B19" t="str">
            <v>Recol·lector c. posterior 10,5 m³ (n.a.)</v>
          </cell>
        </row>
        <row r="20">
          <cell r="A20" t="str">
            <v>MT231</v>
          </cell>
          <cell r="B20" t="str">
            <v>Rentacontenidors de càrrega posterior (n.a.)</v>
          </cell>
        </row>
        <row r="21">
          <cell r="A21" t="str">
            <v>MT232</v>
          </cell>
          <cell r="B21" t="str">
            <v>Camió rentacontenidors lateral dretes (n.a.)</v>
          </cell>
        </row>
        <row r="22">
          <cell r="A22" t="str">
            <v>MT265</v>
          </cell>
          <cell r="B22" t="str">
            <v>Camió rentaubicacions de contenidors (n.a.)</v>
          </cell>
        </row>
        <row r="23">
          <cell r="A23" t="str">
            <v>MT306</v>
          </cell>
          <cell r="B23" t="str">
            <v>Escombradora d'aspiració de 2 m³ (n.a.)</v>
          </cell>
        </row>
        <row r="24">
          <cell r="A24" t="str">
            <v>MT315</v>
          </cell>
          <cell r="B24" t="str">
            <v>Escombradora d'aspiració de 4 m³ (n.a)</v>
          </cell>
        </row>
        <row r="25">
          <cell r="A25" t="str">
            <v>MT323</v>
          </cell>
          <cell r="B25" t="str">
            <v>Escombradora d'aspiració dual de 5m³ (n.a.)</v>
          </cell>
        </row>
        <row r="26">
          <cell r="A26" t="str">
            <v>MT330</v>
          </cell>
          <cell r="B26" t="str">
            <v>Aspirador de fulles (n.a.)</v>
          </cell>
        </row>
        <row r="27">
          <cell r="A27" t="str">
            <v>MT332</v>
          </cell>
          <cell r="B27" t="str">
            <v>Bufadora (n.a.)</v>
          </cell>
        </row>
        <row r="28">
          <cell r="A28" t="str">
            <v>MT335</v>
          </cell>
          <cell r="B28" t="str">
            <v>Desbrossadora (n.a.)</v>
          </cell>
        </row>
        <row r="29">
          <cell r="A29" t="str">
            <v>MT348</v>
          </cell>
          <cell r="B29" t="str">
            <v>Vehicle auxiliar d'escombrada caixa tancada elèctric (n.a.)</v>
          </cell>
        </row>
        <row r="30">
          <cell r="A30" t="str">
            <v>MT351</v>
          </cell>
          <cell r="B30" t="str">
            <v>Vehicle Porter caixa oberta (n.a.)</v>
          </cell>
        </row>
        <row r="31">
          <cell r="A31" t="str">
            <v>MT353</v>
          </cell>
          <cell r="B31" t="str">
            <v>Vehicle brigada amb hidronetejador i acció immediata (n.a.)</v>
          </cell>
        </row>
        <row r="32">
          <cell r="A32" t="str">
            <v>MT355</v>
          </cell>
          <cell r="B32" t="str">
            <v>Camió caixa oberta amb plataforma i grua (n.a.)</v>
          </cell>
        </row>
        <row r="33">
          <cell r="A33" t="str">
            <v>MT361</v>
          </cell>
          <cell r="B33" t="str">
            <v>Vehicle hidronetejador d'aigua calenta (n.a.)</v>
          </cell>
        </row>
        <row r="34">
          <cell r="A34" t="str">
            <v>MT370</v>
          </cell>
          <cell r="B34" t="str">
            <v>Fregadora baldejadora de paviments (n.a.)</v>
          </cell>
        </row>
        <row r="35">
          <cell r="A35" t="str">
            <v>MT382</v>
          </cell>
          <cell r="B35" t="str">
            <v>Autocamió cisterna 8 m³ insonoritzada (n.a.)</v>
          </cell>
        </row>
        <row r="36">
          <cell r="A36" t="str">
            <v>MT450</v>
          </cell>
          <cell r="B36" t="str">
            <v>Vehicle híbrid d'inspecció (n.a.)</v>
          </cell>
        </row>
        <row r="37">
          <cell r="A37" t="str">
            <v>MT451</v>
          </cell>
          <cell r="B37" t="str">
            <v>Vehicle d'inspecció (n.a.)</v>
          </cell>
        </row>
        <row r="38">
          <cell r="A38" t="str">
            <v>MT794</v>
          </cell>
          <cell r="B38" t="str">
            <v>Cubell de plàstic Orgànica (estoc)</v>
          </cell>
        </row>
        <row r="39">
          <cell r="A39" t="str">
            <v>MT797</v>
          </cell>
          <cell r="B39" t="str">
            <v>Contenidor + acces. plàstic c. lateral 2.400 l. (estoc)</v>
          </cell>
        </row>
        <row r="40">
          <cell r="A40" t="str">
            <v>MT799</v>
          </cell>
          <cell r="B40" t="str">
            <v>Contenidor + acces. plàstic c. posterior 1.000 l. (estoc)</v>
          </cell>
        </row>
        <row r="41">
          <cell r="A41" t="str">
            <v>MT802</v>
          </cell>
          <cell r="B41" t="str">
            <v>Contenidor plàstic de 1.000 l. (n.a)</v>
          </cell>
        </row>
        <row r="42">
          <cell r="A42" t="str">
            <v>MT811</v>
          </cell>
          <cell r="B42" t="str">
            <v>Contenidor estacionari (n.a.)</v>
          </cell>
        </row>
        <row r="43">
          <cell r="A43" t="str">
            <v>MT826</v>
          </cell>
          <cell r="B43" t="str">
            <v>Contenidor de càrrega lateral 2.400 l. RSU (n.a.)</v>
          </cell>
        </row>
        <row r="44">
          <cell r="A44" t="str">
            <v>MT835</v>
          </cell>
          <cell r="B44" t="str">
            <v>Contenidor de plàstic 360 l. (n.a.)</v>
          </cell>
        </row>
        <row r="45">
          <cell r="A45" t="str">
            <v>MT863</v>
          </cell>
          <cell r="B45" t="str">
            <v>Caixa de descàrrega escombradores (n.a.)</v>
          </cell>
        </row>
        <row r="46">
          <cell r="A46" t="str">
            <v>MT902</v>
          </cell>
          <cell r="B46" t="str">
            <v>Telèfon mòbil + PDA (n.a.)</v>
          </cell>
        </row>
        <row r="47">
          <cell r="A47" t="str">
            <v>MT950</v>
          </cell>
          <cell r="B47" t="str">
            <v>Sistema de localització i veu vehicles GPS/GPRS (n.a.)</v>
          </cell>
        </row>
        <row r="48">
          <cell r="A48" t="str">
            <v>MT955</v>
          </cell>
          <cell r="B48" t="str">
            <v>Software gestió pesadors - identificació (n.a.)</v>
          </cell>
        </row>
        <row r="49">
          <cell r="A49" t="str">
            <v>MT957</v>
          </cell>
          <cell r="B49" t="str">
            <v>Pesador - identificador en braç c.posterior (n.a.)</v>
          </cell>
        </row>
        <row r="50">
          <cell r="A50" t="str">
            <v>MT988</v>
          </cell>
          <cell r="B50" t="str">
            <v>Oferta adquisició material amortitzat (a.c.)</v>
          </cell>
        </row>
        <row r="51">
          <cell r="A51" t="str">
            <v>MT990</v>
          </cell>
          <cell r="B51" t="str">
            <v>Disseny de la imatge</v>
          </cell>
        </row>
        <row r="52">
          <cell r="A52" t="str">
            <v>MT999</v>
          </cell>
          <cell r="B52" t="str">
            <v>Equips informàtics i comunicacions (n.a.)</v>
          </cell>
        </row>
      </sheetData>
      <sheetData sheetId="23"/>
      <sheetData sheetId="24"/>
      <sheetData sheetId="25"/>
      <sheetData sheetId="26"/>
      <sheetData sheetId="27"/>
      <sheetData sheetId="28"/>
      <sheetData sheetId="29"/>
      <sheetData sheetId="30"/>
      <sheetData sheetId="31"/>
      <sheetData sheetId="32">
        <row r="4">
          <cell r="A4" t="str">
            <v>MT201</v>
          </cell>
          <cell r="B4" t="str">
            <v>Recol·lector càrrega lateral dretes 19 m³ (n.a.)</v>
          </cell>
          <cell r="C4">
            <v>23648.893091893646</v>
          </cell>
          <cell r="D4">
            <v>46430.977852303258</v>
          </cell>
          <cell r="E4">
            <v>50145.96707179131</v>
          </cell>
        </row>
        <row r="5">
          <cell r="A5" t="str">
            <v>MT355</v>
          </cell>
          <cell r="B5" t="str">
            <v>Camió caixa oberta amb plataforma i grua (n.a.)</v>
          </cell>
          <cell r="C5">
            <v>10065.961428642344</v>
          </cell>
          <cell r="D5">
            <v>19762.972852020594</v>
          </cell>
          <cell r="E5">
            <v>21344.228179527112</v>
          </cell>
        </row>
        <row r="6">
          <cell r="A6" t="str">
            <v>MT370</v>
          </cell>
          <cell r="B6" t="str">
            <v>Fregadora baldejadora de paviments (n.a.)</v>
          </cell>
          <cell r="C6">
            <v>13359.9232165499</v>
          </cell>
          <cell r="D6">
            <v>26230.16208689833</v>
          </cell>
          <cell r="E6">
            <v>28328.863727174419</v>
          </cell>
        </row>
        <row r="7">
          <cell r="A7" t="str">
            <v>MT231</v>
          </cell>
          <cell r="B7" t="str">
            <v>Rentacontenidors de càrrega posterior (n.a.)</v>
          </cell>
          <cell r="C7">
            <v>18274.107237216846</v>
          </cell>
          <cell r="D7">
            <v>35878.409408204949</v>
          </cell>
          <cell r="E7">
            <v>38749.077016969262</v>
          </cell>
        </row>
        <row r="8">
          <cell r="A8" t="str">
            <v>MT826</v>
          </cell>
          <cell r="B8" t="str">
            <v>Contenidor de càrrega lateral 2.400 l. RSU (n.a.)</v>
          </cell>
          <cell r="C8">
            <v>86.098197777123104</v>
          </cell>
          <cell r="D8">
            <v>169.04061845850751</v>
          </cell>
          <cell r="E8">
            <v>182.56572829415569</v>
          </cell>
        </row>
        <row r="9">
          <cell r="A9" t="str">
            <v>MT306</v>
          </cell>
          <cell r="B9" t="str">
            <v>Escombradora d'aspiració de 2 m³ (n.a.)</v>
          </cell>
          <cell r="C9">
            <v>12078.447991438214</v>
          </cell>
          <cell r="D9">
            <v>23714.181843584891</v>
          </cell>
          <cell r="E9">
            <v>25611.577375036679</v>
          </cell>
        </row>
        <row r="10">
          <cell r="A10" t="str">
            <v>MT351</v>
          </cell>
          <cell r="B10" t="str">
            <v>Vehicle Porter caixa oberta (n.a.)</v>
          </cell>
          <cell r="C10">
            <v>1875.2234524052917</v>
          </cell>
          <cell r="D10">
            <v>3681.7139072185596</v>
          </cell>
          <cell r="E10">
            <v>3976.2915385160168</v>
          </cell>
        </row>
        <row r="11">
          <cell r="A11" t="str">
            <v>MT382</v>
          </cell>
          <cell r="B11" t="str">
            <v>Autocamió cisterna 8 m³ insonoritzada (n.a.)</v>
          </cell>
          <cell r="C11">
            <v>10477.986000791609</v>
          </cell>
          <cell r="D11">
            <v>20571.919964671073</v>
          </cell>
          <cell r="E11">
            <v>22217.89996397305</v>
          </cell>
        </row>
        <row r="12">
          <cell r="A12" t="str">
            <v>MT224</v>
          </cell>
          <cell r="B12" t="str">
            <v>Recol·lector c. posterior 10,5 m³ (n.a.)</v>
          </cell>
          <cell r="C12">
            <v>14627.166362520837</v>
          </cell>
          <cell r="D12">
            <v>28718.199823608658</v>
          </cell>
          <cell r="E12">
            <v>31015.971864662442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rsions"/>
      <sheetName val="MC"/>
      <sheetName val="IF"/>
      <sheetName val="PE"/>
      <sheetName val="EE"/>
      <sheetName val="HV"/>
      <sheetName val="ALTRES"/>
      <sheetName val="VARIABLES"/>
      <sheetName val="pressupost"/>
      <sheetName val="Tancament"/>
      <sheetName val="pre_r5"/>
      <sheetName val="comptesT"/>
      <sheetName val="Adquisició"/>
      <sheetName val="SERVEI"/>
      <sheetName val="PRE"/>
      <sheetName val="pre_r4"/>
      <sheetName val="V1_CANON_ANUAL"/>
      <sheetName val="V2_INVERSIONS"/>
      <sheetName val="V3_ANYS"/>
      <sheetName val="RESUM"/>
      <sheetName val="IV9_control_i_pesatge"/>
      <sheetName val="GPS"/>
      <sheetName val="REC"/>
      <sheetName val="MT201"/>
      <sheetName val="MT355"/>
      <sheetName val="MT370"/>
      <sheetName val="MT231"/>
      <sheetName val="MT826"/>
      <sheetName val="MT306"/>
      <sheetName val="MT224"/>
      <sheetName val="MT351"/>
      <sheetName val="MT382"/>
      <sheetName val="PENDENT"/>
    </sheetNames>
    <sheetDataSet>
      <sheetData sheetId="0">
        <row r="2">
          <cell r="B2" t="str">
            <v>IFCA1</v>
          </cell>
          <cell r="C2" t="str">
            <v>Local auxiliar 1</v>
          </cell>
          <cell r="D2">
            <v>1</v>
          </cell>
          <cell r="E2">
            <v>14048.15</v>
          </cell>
          <cell r="F2">
            <v>14048.15</v>
          </cell>
        </row>
        <row r="3">
          <cell r="B3" t="str">
            <v>IFCA2</v>
          </cell>
          <cell r="C3" t="str">
            <v>Local auxiliar 2</v>
          </cell>
          <cell r="D3">
            <v>1</v>
          </cell>
          <cell r="E3">
            <v>16129.31</v>
          </cell>
          <cell r="F3">
            <v>16129.31</v>
          </cell>
        </row>
        <row r="4">
          <cell r="B4" t="str">
            <v>IFCA3</v>
          </cell>
          <cell r="C4" t="str">
            <v>Local auxiliar 3</v>
          </cell>
          <cell r="D4">
            <v>1</v>
          </cell>
          <cell r="E4">
            <v>36748.15</v>
          </cell>
          <cell r="F4">
            <v>36748.15</v>
          </cell>
        </row>
        <row r="5">
          <cell r="B5" t="str">
            <v>IFOPC</v>
          </cell>
          <cell r="C5" t="str">
            <v>Obres acondicionament Parc Central</v>
          </cell>
          <cell r="D5">
            <v>1</v>
          </cell>
          <cell r="E5">
            <v>78104.56</v>
          </cell>
          <cell r="F5">
            <v>78104.56</v>
          </cell>
        </row>
        <row r="6">
          <cell r="B6" t="str">
            <v>IFPC1</v>
          </cell>
          <cell r="C6" t="str">
            <v>Parc Central</v>
          </cell>
          <cell r="D6">
            <v>1</v>
          </cell>
          <cell r="E6">
            <v>3388649.88</v>
          </cell>
          <cell r="F6">
            <v>3388649.88</v>
          </cell>
        </row>
        <row r="7">
          <cell r="B7" t="str">
            <v>MT001</v>
          </cell>
          <cell r="C7" t="str">
            <v>Recol·lector c. lateral dretes FARID 23m³ (a.c.)</v>
          </cell>
          <cell r="D7">
            <v>3</v>
          </cell>
          <cell r="E7">
            <v>0</v>
          </cell>
          <cell r="F7">
            <v>0</v>
          </cell>
        </row>
        <row r="8">
          <cell r="B8" t="str">
            <v>MT002</v>
          </cell>
          <cell r="C8" t="str">
            <v>Rentacontenidors c. lateral OMB dretes (a.c.)</v>
          </cell>
          <cell r="D8">
            <v>1</v>
          </cell>
          <cell r="E8">
            <v>0</v>
          </cell>
          <cell r="F8">
            <v>0</v>
          </cell>
        </row>
        <row r="9">
          <cell r="B9" t="str">
            <v>MT003</v>
          </cell>
          <cell r="C9" t="str">
            <v>Recol·lector c. posterior 10,5 m³ 1(a.c.)</v>
          </cell>
          <cell r="D9">
            <v>1</v>
          </cell>
          <cell r="E9">
            <v>79369.03</v>
          </cell>
          <cell r="F9">
            <v>79369.03</v>
          </cell>
        </row>
        <row r="10">
          <cell r="B10" t="str">
            <v>MT004</v>
          </cell>
          <cell r="C10" t="str">
            <v>Rentacontenidors de càrrega posterior (a.c.)</v>
          </cell>
          <cell r="D10">
            <v>1</v>
          </cell>
          <cell r="E10">
            <v>0</v>
          </cell>
          <cell r="F10">
            <v>0</v>
          </cell>
        </row>
        <row r="11">
          <cell r="B11" t="str">
            <v>MT005</v>
          </cell>
          <cell r="C11" t="str">
            <v>Camió caixa oberta amb plataforma i grua (a.c.)</v>
          </cell>
          <cell r="D11">
            <v>1</v>
          </cell>
          <cell r="E11">
            <v>0</v>
          </cell>
          <cell r="F11">
            <v>0</v>
          </cell>
        </row>
        <row r="12">
          <cell r="B12" t="str">
            <v>MT006</v>
          </cell>
          <cell r="C12" t="str">
            <v>Camió caixa oberta (a.c.)</v>
          </cell>
          <cell r="D12">
            <v>1</v>
          </cell>
          <cell r="E12">
            <v>0</v>
          </cell>
          <cell r="F12">
            <v>0</v>
          </cell>
        </row>
        <row r="13">
          <cell r="B13" t="str">
            <v>MT007</v>
          </cell>
          <cell r="C13" t="str">
            <v>Vehicle auxiliar d'escombrada caixa oberta (a.c.)</v>
          </cell>
          <cell r="D13">
            <v>2</v>
          </cell>
          <cell r="E13">
            <v>0</v>
          </cell>
          <cell r="F13">
            <v>0</v>
          </cell>
        </row>
        <row r="14">
          <cell r="B14" t="str">
            <v>MT008</v>
          </cell>
          <cell r="C14" t="str">
            <v>Cuba de baldeig de 8 m³ (a.c.)</v>
          </cell>
          <cell r="D14">
            <v>1</v>
          </cell>
          <cell r="E14">
            <v>0</v>
          </cell>
          <cell r="F14">
            <v>0</v>
          </cell>
        </row>
        <row r="15">
          <cell r="B15" t="str">
            <v>MT009</v>
          </cell>
          <cell r="C15" t="str">
            <v>Cuba de baldeig de 5 m³ mixta AP i BP (a.c.)</v>
          </cell>
          <cell r="D15">
            <v>1</v>
          </cell>
          <cell r="E15">
            <v>0</v>
          </cell>
          <cell r="F15">
            <v>0</v>
          </cell>
        </row>
        <row r="16">
          <cell r="B16" t="str">
            <v>MT010</v>
          </cell>
          <cell r="C16" t="str">
            <v>Escombradora articulada d'aspiració 2 m³ (a.c.)</v>
          </cell>
          <cell r="D16">
            <v>1</v>
          </cell>
          <cell r="E16">
            <v>0</v>
          </cell>
          <cell r="F16">
            <v>0</v>
          </cell>
        </row>
        <row r="17">
          <cell r="B17" t="str">
            <v>MT011</v>
          </cell>
          <cell r="C17" t="str">
            <v>Vehicle d'inspecció (a.c.)</v>
          </cell>
          <cell r="D17">
            <v>2</v>
          </cell>
          <cell r="E17">
            <v>0</v>
          </cell>
          <cell r="F17">
            <v>0</v>
          </cell>
        </row>
        <row r="18">
          <cell r="B18" t="str">
            <v>MT012</v>
          </cell>
          <cell r="C18" t="str">
            <v>Contenidor de càrrega lateral 2.400 l. RSU (a.c.)</v>
          </cell>
          <cell r="D18">
            <v>582</v>
          </cell>
          <cell r="E18">
            <v>0</v>
          </cell>
          <cell r="F18">
            <v>0</v>
          </cell>
        </row>
        <row r="19">
          <cell r="B19" t="str">
            <v>MT013</v>
          </cell>
          <cell r="C19" t="str">
            <v>Recol·lector c. posterior 10,5 m³ 2 (a.c.)</v>
          </cell>
          <cell r="D19">
            <v>1</v>
          </cell>
          <cell r="E19">
            <v>84131.17</v>
          </cell>
          <cell r="F19">
            <v>84131.17</v>
          </cell>
        </row>
        <row r="20">
          <cell r="B20" t="str">
            <v>MT014</v>
          </cell>
          <cell r="C20" t="str">
            <v>Fregadora baldejadora de paviments (a.c.)</v>
          </cell>
          <cell r="D20">
            <v>1</v>
          </cell>
          <cell r="E20">
            <v>0</v>
          </cell>
          <cell r="F20">
            <v>0</v>
          </cell>
        </row>
        <row r="21">
          <cell r="B21" t="str">
            <v>MT171</v>
          </cell>
          <cell r="C21" t="str">
            <v>Carretó portabosses (n.a.)</v>
          </cell>
          <cell r="D21">
            <v>19</v>
          </cell>
          <cell r="E21">
            <v>426</v>
          </cell>
          <cell r="F21">
            <v>8094</v>
          </cell>
        </row>
        <row r="22">
          <cell r="B22" t="str">
            <v>MT175</v>
          </cell>
          <cell r="C22" t="str">
            <v>Carretó plegable (n.a.)</v>
          </cell>
          <cell r="D22">
            <v>4</v>
          </cell>
          <cell r="E22">
            <v>378</v>
          </cell>
          <cell r="F22">
            <v>1512</v>
          </cell>
        </row>
        <row r="23">
          <cell r="B23" t="str">
            <v>MT224</v>
          </cell>
          <cell r="C23" t="str">
            <v>Recol·lector c. posterior 10,5 m³ (n.a.)</v>
          </cell>
          <cell r="D23">
            <v>2</v>
          </cell>
          <cell r="E23">
            <v>124359</v>
          </cell>
          <cell r="F23">
            <v>248718</v>
          </cell>
        </row>
        <row r="24">
          <cell r="B24" t="str">
            <v>MT232</v>
          </cell>
          <cell r="C24" t="str">
            <v>Camió rentacontenidors lateral dretes (n.a.)</v>
          </cell>
          <cell r="D24">
            <v>1</v>
          </cell>
          <cell r="E24">
            <v>237358</v>
          </cell>
          <cell r="F24">
            <v>237358</v>
          </cell>
        </row>
        <row r="25">
          <cell r="B25" t="str">
            <v>MT265</v>
          </cell>
          <cell r="C25" t="str">
            <v>Camió rentaubicacions de contenidors (n.a.)</v>
          </cell>
          <cell r="D25">
            <v>1</v>
          </cell>
          <cell r="E25">
            <v>71368</v>
          </cell>
          <cell r="F25">
            <v>71368</v>
          </cell>
        </row>
        <row r="26">
          <cell r="B26" t="str">
            <v>MT306</v>
          </cell>
          <cell r="C26" t="str">
            <v>Escombradora d'aspiració de 2 m³ (n.a.)</v>
          </cell>
          <cell r="D26">
            <v>1</v>
          </cell>
          <cell r="E26">
            <v>102690</v>
          </cell>
          <cell r="F26">
            <v>102690</v>
          </cell>
        </row>
        <row r="27">
          <cell r="B27" t="str">
            <v>MT315</v>
          </cell>
          <cell r="C27" t="str">
            <v>Escombradora d'aspiració de 4 m³ (n.a)</v>
          </cell>
          <cell r="D27">
            <v>2</v>
          </cell>
          <cell r="E27">
            <v>112770</v>
          </cell>
          <cell r="F27">
            <v>225540</v>
          </cell>
        </row>
        <row r="28">
          <cell r="B28" t="str">
            <v>MT323</v>
          </cell>
          <cell r="C28" t="str">
            <v>Escombradora d'aspiració dual de 5m³ (n.a.)</v>
          </cell>
          <cell r="D28">
            <v>1</v>
          </cell>
          <cell r="E28">
            <v>178250</v>
          </cell>
          <cell r="F28">
            <v>178250</v>
          </cell>
        </row>
        <row r="29">
          <cell r="B29" t="str">
            <v>MT330</v>
          </cell>
          <cell r="C29" t="str">
            <v>Aspirador de fulles (n.a.)</v>
          </cell>
          <cell r="D29">
            <v>1</v>
          </cell>
          <cell r="E29">
            <v>2277</v>
          </cell>
          <cell r="F29">
            <v>2277</v>
          </cell>
        </row>
        <row r="30">
          <cell r="B30" t="str">
            <v>MT332</v>
          </cell>
          <cell r="C30" t="str">
            <v>Bufadora (n.a.)</v>
          </cell>
          <cell r="D30">
            <v>5</v>
          </cell>
          <cell r="E30">
            <v>395</v>
          </cell>
          <cell r="F30">
            <v>1975</v>
          </cell>
        </row>
        <row r="31">
          <cell r="B31" t="str">
            <v>MT335</v>
          </cell>
          <cell r="C31" t="str">
            <v>Desbrossadora (n.a.)</v>
          </cell>
          <cell r="D31">
            <v>3</v>
          </cell>
          <cell r="E31">
            <v>826</v>
          </cell>
          <cell r="F31">
            <v>2478</v>
          </cell>
        </row>
        <row r="32">
          <cell r="B32" t="str">
            <v>MT348</v>
          </cell>
          <cell r="C32" t="str">
            <v>Vehicle auxiliar d'escombrada caixa tancada elèctric (n.a.)</v>
          </cell>
          <cell r="D32">
            <v>8</v>
          </cell>
          <cell r="E32">
            <v>28256</v>
          </cell>
          <cell r="F32">
            <v>226048</v>
          </cell>
        </row>
        <row r="33">
          <cell r="B33" t="str">
            <v>MT351</v>
          </cell>
          <cell r="C33" t="str">
            <v>Vehicle Porter caixa oberta (n.a.)</v>
          </cell>
          <cell r="D33">
            <v>1</v>
          </cell>
          <cell r="E33">
            <v>15943</v>
          </cell>
          <cell r="F33">
            <v>15943</v>
          </cell>
        </row>
        <row r="34">
          <cell r="B34" t="str">
            <v>MT353</v>
          </cell>
          <cell r="C34" t="str">
            <v>Vehicle brigada amb hidronetejador i acció immediata (n.a.)</v>
          </cell>
          <cell r="D34">
            <v>1</v>
          </cell>
          <cell r="E34">
            <v>55118</v>
          </cell>
          <cell r="F34">
            <v>55118</v>
          </cell>
        </row>
        <row r="35">
          <cell r="B35" t="str">
            <v>MT361</v>
          </cell>
          <cell r="C35" t="str">
            <v>Vehicle hidronetejador d'aigua calenta (n.a.)</v>
          </cell>
          <cell r="D35">
            <v>1</v>
          </cell>
          <cell r="E35">
            <v>40414</v>
          </cell>
          <cell r="F35">
            <v>40414</v>
          </cell>
        </row>
        <row r="36">
          <cell r="B36" t="str">
            <v>MT450</v>
          </cell>
          <cell r="C36" t="str">
            <v>Vehicle híbrid d'inspecció (n.a.)</v>
          </cell>
          <cell r="D36">
            <v>1</v>
          </cell>
          <cell r="E36">
            <v>16900</v>
          </cell>
          <cell r="F36">
            <v>16900</v>
          </cell>
        </row>
        <row r="37">
          <cell r="B37" t="str">
            <v>MT451</v>
          </cell>
          <cell r="C37" t="str">
            <v>Vehicle d'inspecció (n.a.)</v>
          </cell>
          <cell r="D37">
            <v>3</v>
          </cell>
          <cell r="E37">
            <v>11067</v>
          </cell>
          <cell r="F37">
            <v>33201</v>
          </cell>
        </row>
        <row r="38">
          <cell r="B38" t="str">
            <v>MT802</v>
          </cell>
          <cell r="C38" t="str">
            <v>Contenidor plàstic de 1.000 l. (n.a)</v>
          </cell>
          <cell r="D38">
            <v>198</v>
          </cell>
          <cell r="E38">
            <v>222</v>
          </cell>
          <cell r="F38">
            <v>43956</v>
          </cell>
        </row>
        <row r="39">
          <cell r="B39" t="str">
            <v>MT811</v>
          </cell>
          <cell r="C39" t="str">
            <v>Contenidor estacionari (n.a.)</v>
          </cell>
          <cell r="D39">
            <v>1</v>
          </cell>
          <cell r="E39">
            <v>14100</v>
          </cell>
          <cell r="F39">
            <v>14100</v>
          </cell>
        </row>
        <row r="40">
          <cell r="B40" t="str">
            <v>MT835</v>
          </cell>
          <cell r="C40" t="str">
            <v>Contenidor de plàstic 360 l. (n.a.)</v>
          </cell>
          <cell r="D40">
            <v>695</v>
          </cell>
          <cell r="E40">
            <v>101</v>
          </cell>
          <cell r="F40">
            <v>70195</v>
          </cell>
        </row>
        <row r="41">
          <cell r="B41" t="str">
            <v>MT863</v>
          </cell>
          <cell r="C41" t="str">
            <v>Caixa de descàrrega escombradores (n.a.)</v>
          </cell>
          <cell r="D41">
            <v>1</v>
          </cell>
          <cell r="E41">
            <v>3000</v>
          </cell>
          <cell r="F41">
            <v>3000</v>
          </cell>
        </row>
        <row r="42">
          <cell r="B42" t="str">
            <v>MT902</v>
          </cell>
          <cell r="C42" t="str">
            <v>Telèfon mòbil + PDA (n.a.)</v>
          </cell>
          <cell r="D42">
            <v>4</v>
          </cell>
          <cell r="E42">
            <v>400</v>
          </cell>
          <cell r="F42">
            <v>1600</v>
          </cell>
        </row>
        <row r="43">
          <cell r="B43" t="str">
            <v>MT950</v>
          </cell>
          <cell r="C43" t="str">
            <v>Sistema de localització i veu vehicles GPS/GPRS (n.a.)</v>
          </cell>
          <cell r="D43">
            <v>20</v>
          </cell>
          <cell r="E43">
            <v>700</v>
          </cell>
          <cell r="F43">
            <v>14000</v>
          </cell>
        </row>
        <row r="44">
          <cell r="B44" t="str">
            <v>MT955</v>
          </cell>
          <cell r="C44" t="str">
            <v>Software gestió pesadors - identificació (n.a.)</v>
          </cell>
          <cell r="D44">
            <v>1</v>
          </cell>
          <cell r="E44">
            <v>9000</v>
          </cell>
          <cell r="F44">
            <v>9000</v>
          </cell>
        </row>
        <row r="45">
          <cell r="B45" t="str">
            <v>MT957</v>
          </cell>
          <cell r="C45" t="str">
            <v>Pesador - identificador en braç c.posterior (n.a.)</v>
          </cell>
          <cell r="D45">
            <v>1</v>
          </cell>
          <cell r="E45">
            <v>18618</v>
          </cell>
          <cell r="F45">
            <v>18618</v>
          </cell>
        </row>
        <row r="46">
          <cell r="B46" t="str">
            <v>MT990</v>
          </cell>
          <cell r="C46" t="str">
            <v>Disseny de la imatge</v>
          </cell>
          <cell r="D46">
            <v>1</v>
          </cell>
          <cell r="E46">
            <v>10000</v>
          </cell>
          <cell r="F46">
            <v>10000</v>
          </cell>
        </row>
        <row r="47">
          <cell r="B47" t="str">
            <v>MT999</v>
          </cell>
          <cell r="C47" t="str">
            <v>Equips informàtics i comunicacions (n.a.)</v>
          </cell>
          <cell r="D47">
            <v>5</v>
          </cell>
          <cell r="E47">
            <v>1000</v>
          </cell>
          <cell r="F47">
            <v>5000</v>
          </cell>
        </row>
        <row r="48">
          <cell r="B48" t="str">
            <v>MT201</v>
          </cell>
          <cell r="C48" t="str">
            <v>Recol·lector càrrega lateral dretes 19 m³ (n.a.)</v>
          </cell>
          <cell r="D48">
            <v>3</v>
          </cell>
          <cell r="E48">
            <v>201061</v>
          </cell>
          <cell r="F48">
            <v>603183</v>
          </cell>
        </row>
        <row r="49">
          <cell r="B49" t="str">
            <v>MT355</v>
          </cell>
          <cell r="C49" t="str">
            <v>Camió caixa oberta amb plataforma i grua (n.a.)</v>
          </cell>
          <cell r="D49">
            <v>1</v>
          </cell>
          <cell r="E49">
            <v>85580</v>
          </cell>
          <cell r="F49">
            <v>85580</v>
          </cell>
        </row>
        <row r="50">
          <cell r="B50" t="str">
            <v>MT370</v>
          </cell>
          <cell r="C50" t="str">
            <v>Fregadora baldejadora de paviments (n.a.)</v>
          </cell>
          <cell r="D50">
            <v>1</v>
          </cell>
          <cell r="E50">
            <v>113585</v>
          </cell>
          <cell r="F50">
            <v>113585</v>
          </cell>
        </row>
        <row r="51">
          <cell r="B51" t="str">
            <v>MT231</v>
          </cell>
          <cell r="C51" t="str">
            <v>Rentacontenidors de càrrega posterior (n.a.)</v>
          </cell>
          <cell r="D51">
            <v>1</v>
          </cell>
          <cell r="E51">
            <v>155365</v>
          </cell>
          <cell r="F51">
            <v>155365</v>
          </cell>
        </row>
        <row r="52">
          <cell r="B52" t="str">
            <v>MT826</v>
          </cell>
          <cell r="C52" t="str">
            <v>Contenidor de càrrega lateral 2.400 l. RSU (n.a.)</v>
          </cell>
          <cell r="D52">
            <v>582</v>
          </cell>
          <cell r="E52">
            <v>732</v>
          </cell>
          <cell r="F52">
            <v>426024</v>
          </cell>
        </row>
        <row r="53">
          <cell r="B53" t="str">
            <v>MT306</v>
          </cell>
          <cell r="C53" t="str">
            <v>Escombradora d'aspiració de 2 m³ (n.a.)</v>
          </cell>
          <cell r="D53">
            <v>1</v>
          </cell>
          <cell r="E53">
            <v>102690</v>
          </cell>
          <cell r="F53">
            <v>102690</v>
          </cell>
        </row>
        <row r="54">
          <cell r="B54" t="str">
            <v>MT224</v>
          </cell>
          <cell r="C54" t="str">
            <v>Recol·lector c. posterior 10,5 m³ (n.a.)</v>
          </cell>
          <cell r="D54">
            <v>1</v>
          </cell>
          <cell r="E54">
            <v>124359</v>
          </cell>
          <cell r="F54">
            <v>124359</v>
          </cell>
        </row>
        <row r="55">
          <cell r="B55" t="str">
            <v>MT351</v>
          </cell>
          <cell r="C55" t="str">
            <v>Vehicle Porter caixa oberta (n.a.)</v>
          </cell>
          <cell r="D55">
            <v>2</v>
          </cell>
          <cell r="E55">
            <v>15943</v>
          </cell>
          <cell r="F55">
            <v>31886</v>
          </cell>
        </row>
        <row r="56">
          <cell r="B56" t="str">
            <v>MT382</v>
          </cell>
          <cell r="C56" t="str">
            <v>Autocamió cisterna 8 m³ insonoritzada (n.a.)</v>
          </cell>
          <cell r="D56">
            <v>1</v>
          </cell>
          <cell r="E56">
            <v>89083</v>
          </cell>
          <cell r="F56">
            <v>89083</v>
          </cell>
        </row>
      </sheetData>
      <sheetData sheetId="1">
        <row r="5">
          <cell r="A5" t="str">
            <v>MT001</v>
          </cell>
        </row>
      </sheetData>
      <sheetData sheetId="2"/>
      <sheetData sheetId="3"/>
      <sheetData sheetId="4"/>
      <sheetData sheetId="5"/>
      <sheetData sheetId="6">
        <row r="7">
          <cell r="B7">
            <v>0.08</v>
          </cell>
        </row>
      </sheetData>
      <sheetData sheetId="7">
        <row r="7">
          <cell r="B7">
            <v>0.08</v>
          </cell>
        </row>
      </sheetData>
      <sheetData sheetId="8"/>
      <sheetData sheetId="9"/>
      <sheetData sheetId="10"/>
      <sheetData sheetId="11">
        <row r="1">
          <cell r="A1" t="str">
            <v>codi</v>
          </cell>
        </row>
      </sheetData>
      <sheetData sheetId="12">
        <row r="1">
          <cell r="A1" t="str">
            <v>codi</v>
          </cell>
        </row>
      </sheetData>
      <sheetData sheetId="13"/>
      <sheetData sheetId="14">
        <row r="2">
          <cell r="F2" t="str">
            <v>PE</v>
          </cell>
        </row>
      </sheetData>
      <sheetData sheetId="15">
        <row r="1">
          <cell r="A1" t="str">
            <v>PE</v>
          </cell>
        </row>
      </sheetData>
      <sheetData sheetId="16"/>
      <sheetData sheetId="17"/>
      <sheetData sheetId="18"/>
      <sheetData sheetId="19"/>
      <sheetData sheetId="20"/>
      <sheetData sheetId="21"/>
      <sheetData sheetId="22">
        <row r="2">
          <cell r="A2" t="str">
            <v>MT001</v>
          </cell>
        </row>
      </sheetData>
      <sheetData sheetId="23"/>
      <sheetData sheetId="24"/>
      <sheetData sheetId="25"/>
      <sheetData sheetId="26"/>
      <sheetData sheetId="27"/>
      <sheetData sheetId="28"/>
      <sheetData sheetId="29"/>
      <sheetData sheetId="30"/>
      <sheetData sheetId="31"/>
      <sheetData sheetId="32">
        <row r="4">
          <cell r="A4" t="str">
            <v>MT201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 val="Personal Actual"/>
      <sheetName val="% Plantilla"/>
      <sheetName val="Convenio"/>
      <sheetName val="VESTUARIO COMÚN"/>
      <sheetName val="MAQ UNITARIOS"/>
      <sheetName val="PERSONAL INDIRECTO COMUN"/>
      <sheetName val="Instalaciones"/>
      <sheetName val="Servicio BASE"/>
      <sheetName val="PODA POR THALER"/>
      <sheetName val="Cost Pers Directo BASE"/>
      <sheetName val="PERSONAL BASE"/>
      <sheetName val="COSTE VESTUARIO BASE"/>
      <sheetName val="Res Explot BASE"/>
      <sheetName val="Inv-Amort-Seg BASE"/>
      <sheetName val="Cuadro Amortizaciones"/>
      <sheetName val="OTROS GASTOS"/>
      <sheetName val="OFERTA ECONÓMICA BASE"/>
      <sheetName val="PEM y PEC"/>
      <sheetName val="Venta de Subproductos"/>
      <sheetName val="Mejoras economincas"/>
      <sheetName val="Mejoras Técnicas"/>
      <sheetName val="Servicio domingos"/>
      <sheetName val="Cost domingos"/>
      <sheetName val="Valoración mejoras"/>
    </sheetNames>
    <sheetDataSet>
      <sheetData sheetId="0" refreshError="1">
        <row r="10">
          <cell r="C10" t="str">
            <v>REC. DE RESIDUOS SÓLIDOS URBANOS Y L. VIARIA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ES"/>
      <sheetName val="Expedient"/>
      <sheetName val="Número Ràpid"/>
      <sheetName val="ANÀLISIS SENSIBILITAT"/>
      <sheetName val="TANCAMENT RP"/>
      <sheetName val="PRESSUPOST TOTAL"/>
      <sheetName val="PARM"/>
      <sheetName val="INFO MAQ"/>
      <sheetName val="DIM REC"/>
      <sheetName val="Just. DIM REC"/>
      <sheetName val="DIM NV"/>
      <sheetName val="RESUM MITJANS"/>
      <sheetName val="I+A+A"/>
      <sheetName val="VEST"/>
      <sheetName val="INST-SC"/>
      <sheetName val="CD_EXPLOTACIÓ"/>
      <sheetName val="INFO PERSONAL"/>
      <sheetName val="PERS_ DIRECTE"/>
      <sheetName val="PERS_INDIREC"/>
      <sheetName val="P_UNITARIS"/>
      <sheetName val="ALTRES_COST_INDIREC"/>
      <sheetName val="Millores"/>
    </sheetNames>
    <sheetDataSet>
      <sheetData sheetId="0" refreshError="1">
        <row r="156">
          <cell r="F156">
            <v>0</v>
          </cell>
        </row>
        <row r="169">
          <cell r="F16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1A624-D471-4CCF-8789-6838398A64C0}">
  <sheetPr codeName="Full1"/>
  <dimension ref="A1:T138"/>
  <sheetViews>
    <sheetView topLeftCell="A73" workbookViewId="0">
      <selection activeCell="A25" sqref="A25:B25"/>
    </sheetView>
  </sheetViews>
  <sheetFormatPr baseColWidth="10" defaultColWidth="11.44140625" defaultRowHeight="14.4"/>
  <cols>
    <col min="2" max="2" width="22.88671875" bestFit="1" customWidth="1"/>
    <col min="3" max="3" width="24" customWidth="1"/>
    <col min="4" max="4" width="16.44140625" customWidth="1"/>
    <col min="5" max="5" width="11.77734375" bestFit="1" customWidth="1"/>
    <col min="7" max="7" width="13.5546875" customWidth="1"/>
    <col min="8" max="8" width="15.109375" customWidth="1"/>
    <col min="9" max="9" width="13.5546875" customWidth="1"/>
    <col min="11" max="12" width="13.88671875" customWidth="1"/>
  </cols>
  <sheetData>
    <row r="1" spans="1:20" ht="15" thickBot="1"/>
    <row r="2" spans="1:20">
      <c r="A2" s="345" t="s">
        <v>24</v>
      </c>
      <c r="B2" s="345" t="s">
        <v>23</v>
      </c>
      <c r="C2" s="345" t="s">
        <v>0</v>
      </c>
      <c r="D2" s="345" t="s">
        <v>45</v>
      </c>
      <c r="E2" s="345"/>
      <c r="F2" s="345"/>
      <c r="G2" s="345"/>
      <c r="H2" s="345"/>
      <c r="I2" s="345"/>
      <c r="J2" s="345"/>
      <c r="K2" s="345"/>
      <c r="L2" s="345"/>
      <c r="O2" s="347" t="s">
        <v>29</v>
      </c>
      <c r="P2" s="349" t="s">
        <v>17</v>
      </c>
      <c r="Q2" s="343" t="s">
        <v>28</v>
      </c>
      <c r="R2" s="344"/>
    </row>
    <row r="3" spans="1:20" ht="29.4" thickBot="1">
      <c r="A3" s="346"/>
      <c r="B3" s="346"/>
      <c r="C3" s="346"/>
      <c r="D3" s="15" t="s">
        <v>72</v>
      </c>
      <c r="E3" s="15" t="s">
        <v>73</v>
      </c>
      <c r="F3" s="15" t="s">
        <v>74</v>
      </c>
      <c r="G3" s="15" t="s">
        <v>75</v>
      </c>
      <c r="H3" s="15" t="s">
        <v>76</v>
      </c>
      <c r="I3" s="15" t="s">
        <v>77</v>
      </c>
      <c r="J3" s="15" t="s">
        <v>25</v>
      </c>
      <c r="K3" s="15" t="s">
        <v>71</v>
      </c>
      <c r="L3" s="15" t="s">
        <v>70</v>
      </c>
      <c r="O3" s="348"/>
      <c r="P3" s="350"/>
      <c r="Q3" s="7">
        <v>0.6</v>
      </c>
      <c r="R3" s="8">
        <v>0.7</v>
      </c>
      <c r="S3" s="6"/>
      <c r="T3" s="6"/>
    </row>
    <row r="4" spans="1:20">
      <c r="A4" s="16" t="s">
        <v>30</v>
      </c>
      <c r="B4" s="17" t="s">
        <v>26</v>
      </c>
      <c r="C4" s="34" t="s">
        <v>1</v>
      </c>
      <c r="D4" s="17">
        <v>0</v>
      </c>
      <c r="E4" s="17">
        <v>0</v>
      </c>
      <c r="F4" s="17">
        <v>0</v>
      </c>
      <c r="G4" s="17">
        <v>66.699999999999989</v>
      </c>
      <c r="H4" s="17">
        <v>0</v>
      </c>
      <c r="I4" s="17">
        <v>0</v>
      </c>
      <c r="J4" s="17">
        <v>0</v>
      </c>
      <c r="K4" s="60">
        <f>+SUM(D4:J4)/60</f>
        <v>1.1116666666666666</v>
      </c>
      <c r="L4" s="56">
        <f>+K4*(365/7)</f>
        <v>57.965476190476188</v>
      </c>
      <c r="O4" s="1">
        <v>287</v>
      </c>
      <c r="P4" s="1"/>
      <c r="Q4" s="9">
        <v>14.543000000000003</v>
      </c>
      <c r="R4" s="9">
        <v>14.543000000000003</v>
      </c>
    </row>
    <row r="5" spans="1:20">
      <c r="A5" s="20" t="s">
        <v>30</v>
      </c>
      <c r="B5" s="5" t="s">
        <v>27</v>
      </c>
      <c r="C5" s="12" t="s">
        <v>2</v>
      </c>
      <c r="D5" s="5">
        <v>138</v>
      </c>
      <c r="E5" s="5">
        <v>0</v>
      </c>
      <c r="F5" s="5">
        <v>138</v>
      </c>
      <c r="G5" s="5">
        <v>55.199999999999996</v>
      </c>
      <c r="H5" s="5">
        <v>120.74999999999999</v>
      </c>
      <c r="I5" s="5">
        <v>69</v>
      </c>
      <c r="J5" s="5">
        <v>0</v>
      </c>
      <c r="K5" s="61">
        <f t="shared" ref="K5:K51" si="0">+SUM(D5:J5)/60</f>
        <v>8.682500000000001</v>
      </c>
      <c r="L5" s="57">
        <f t="shared" ref="L5:L51" si="1">+K5*(365/7)</f>
        <v>452.7303571428572</v>
      </c>
      <c r="O5" s="2">
        <v>3249</v>
      </c>
      <c r="P5" s="2"/>
      <c r="Q5" s="9">
        <v>244.15800000000002</v>
      </c>
      <c r="R5" s="9">
        <v>244.15800000000002</v>
      </c>
    </row>
    <row r="6" spans="1:20">
      <c r="A6" s="20" t="s">
        <v>30</v>
      </c>
      <c r="B6" s="5" t="s">
        <v>27</v>
      </c>
      <c r="C6" s="13" t="s">
        <v>3</v>
      </c>
      <c r="D6" s="5">
        <v>0</v>
      </c>
      <c r="E6" s="5">
        <v>72.449999999999989</v>
      </c>
      <c r="F6" s="5">
        <v>0</v>
      </c>
      <c r="G6" s="5">
        <v>0</v>
      </c>
      <c r="H6" s="5">
        <v>0</v>
      </c>
      <c r="I6" s="5">
        <v>69</v>
      </c>
      <c r="J6" s="5">
        <v>0</v>
      </c>
      <c r="K6" s="61">
        <f t="shared" si="0"/>
        <v>2.3574999999999999</v>
      </c>
      <c r="L6" s="57">
        <f t="shared" si="1"/>
        <v>122.92678571428571</v>
      </c>
      <c r="O6" s="2">
        <v>2122</v>
      </c>
      <c r="P6" s="2"/>
      <c r="Q6" s="5">
        <v>120.61</v>
      </c>
      <c r="R6" s="5">
        <v>140.71</v>
      </c>
    </row>
    <row r="7" spans="1:20">
      <c r="A7" s="20" t="s">
        <v>30</v>
      </c>
      <c r="B7" s="5" t="s">
        <v>26</v>
      </c>
      <c r="C7" s="14" t="s">
        <v>4</v>
      </c>
      <c r="D7" s="5">
        <v>0</v>
      </c>
      <c r="E7" s="5">
        <v>94.3</v>
      </c>
      <c r="F7" s="5">
        <v>0</v>
      </c>
      <c r="G7" s="5">
        <v>0</v>
      </c>
      <c r="H7" s="5">
        <v>126.49999999999999</v>
      </c>
      <c r="I7" s="5">
        <v>0</v>
      </c>
      <c r="J7" s="5">
        <v>0</v>
      </c>
      <c r="K7" s="61">
        <f t="shared" si="0"/>
        <v>3.6799999999999997</v>
      </c>
      <c r="L7" s="57">
        <f t="shared" si="1"/>
        <v>191.88571428571427</v>
      </c>
      <c r="O7" s="1">
        <v>3889</v>
      </c>
      <c r="P7" s="1"/>
      <c r="Q7" s="5">
        <v>300.43</v>
      </c>
      <c r="R7" s="5">
        <v>350.5</v>
      </c>
    </row>
    <row r="8" spans="1:20">
      <c r="A8" s="20" t="s">
        <v>30</v>
      </c>
      <c r="B8" s="5" t="s">
        <v>26</v>
      </c>
      <c r="C8" s="11" t="s">
        <v>5</v>
      </c>
      <c r="D8" s="5">
        <v>0</v>
      </c>
      <c r="E8" s="5">
        <v>80.5</v>
      </c>
      <c r="F8" s="5">
        <v>0</v>
      </c>
      <c r="G8" s="5">
        <v>0</v>
      </c>
      <c r="H8" s="5">
        <v>51.749999999999993</v>
      </c>
      <c r="I8" s="5">
        <v>0</v>
      </c>
      <c r="J8" s="5">
        <v>0</v>
      </c>
      <c r="K8" s="61">
        <f t="shared" si="0"/>
        <v>2.2041666666666666</v>
      </c>
      <c r="L8" s="57">
        <f t="shared" si="1"/>
        <v>114.93154761904762</v>
      </c>
      <c r="O8" s="1">
        <v>460</v>
      </c>
      <c r="P8" s="1"/>
      <c r="Q8" s="9">
        <v>40.121000000000002</v>
      </c>
      <c r="R8" s="9">
        <v>40.121000000000002</v>
      </c>
    </row>
    <row r="9" spans="1:20">
      <c r="A9" s="20" t="s">
        <v>30</v>
      </c>
      <c r="B9" s="5" t="s">
        <v>26</v>
      </c>
      <c r="C9" s="14" t="s">
        <v>16</v>
      </c>
      <c r="D9" s="5">
        <v>0</v>
      </c>
      <c r="E9" s="5">
        <v>0</v>
      </c>
      <c r="F9" s="5">
        <v>149.5</v>
      </c>
      <c r="G9" s="5">
        <v>0</v>
      </c>
      <c r="H9" s="5">
        <v>0</v>
      </c>
      <c r="I9" s="5">
        <v>69</v>
      </c>
      <c r="J9" s="5">
        <v>0</v>
      </c>
      <c r="K9" s="61">
        <f t="shared" si="0"/>
        <v>3.6416666666666666</v>
      </c>
      <c r="L9" s="57">
        <f t="shared" si="1"/>
        <v>189.88690476190476</v>
      </c>
      <c r="O9" s="10">
        <v>2236</v>
      </c>
      <c r="P9" s="5"/>
      <c r="Q9" s="5">
        <v>190.91</v>
      </c>
      <c r="R9" s="5">
        <v>222.73</v>
      </c>
    </row>
    <row r="10" spans="1:20">
      <c r="A10" s="20" t="s">
        <v>30</v>
      </c>
      <c r="B10" s="5" t="s">
        <v>27</v>
      </c>
      <c r="C10" s="12" t="s">
        <v>6</v>
      </c>
      <c r="D10" s="5">
        <v>71.3</v>
      </c>
      <c r="E10" s="5">
        <v>0</v>
      </c>
      <c r="F10" s="5">
        <v>0</v>
      </c>
      <c r="G10" s="5">
        <v>97.749999999999986</v>
      </c>
      <c r="H10" s="5">
        <v>0</v>
      </c>
      <c r="I10" s="5">
        <v>48.3</v>
      </c>
      <c r="J10" s="5">
        <v>0</v>
      </c>
      <c r="K10" s="61">
        <f t="shared" si="0"/>
        <v>3.6224999999999996</v>
      </c>
      <c r="L10" s="57">
        <f t="shared" si="1"/>
        <v>188.88749999999999</v>
      </c>
      <c r="O10" s="2">
        <v>1431</v>
      </c>
      <c r="P10" s="2"/>
      <c r="Q10" s="9">
        <v>75.47</v>
      </c>
      <c r="R10" s="9">
        <v>75.47</v>
      </c>
    </row>
    <row r="11" spans="1:20">
      <c r="A11" s="20" t="s">
        <v>30</v>
      </c>
      <c r="B11" s="5" t="s">
        <v>27</v>
      </c>
      <c r="C11" s="13" t="s">
        <v>20</v>
      </c>
      <c r="D11" s="5">
        <v>0</v>
      </c>
      <c r="E11" s="5">
        <v>0</v>
      </c>
      <c r="F11" s="5">
        <v>0</v>
      </c>
      <c r="G11" s="5">
        <v>0</v>
      </c>
      <c r="H11" s="5">
        <v>0</v>
      </c>
      <c r="I11" s="5">
        <v>0</v>
      </c>
      <c r="J11" s="5">
        <v>0</v>
      </c>
      <c r="K11" s="61">
        <f t="shared" si="0"/>
        <v>0</v>
      </c>
      <c r="L11" s="57">
        <f t="shared" si="1"/>
        <v>0</v>
      </c>
      <c r="O11" s="2">
        <v>391</v>
      </c>
      <c r="P11" s="2"/>
      <c r="Q11" s="5">
        <v>26.63</v>
      </c>
      <c r="R11" s="5">
        <v>31.06</v>
      </c>
    </row>
    <row r="12" spans="1:20">
      <c r="A12" s="20" t="s">
        <v>30</v>
      </c>
      <c r="B12" s="5" t="s">
        <v>26</v>
      </c>
      <c r="C12" s="11" t="s">
        <v>7</v>
      </c>
      <c r="D12" s="5">
        <v>97.749999999999986</v>
      </c>
      <c r="E12" s="5">
        <v>0</v>
      </c>
      <c r="F12" s="5">
        <v>0</v>
      </c>
      <c r="G12" s="5">
        <v>155.25</v>
      </c>
      <c r="H12" s="5">
        <v>0</v>
      </c>
      <c r="I12" s="5">
        <v>0</v>
      </c>
      <c r="J12" s="5">
        <v>0</v>
      </c>
      <c r="K12" s="61">
        <f t="shared" si="0"/>
        <v>4.2166666666666668</v>
      </c>
      <c r="L12" s="57">
        <f t="shared" si="1"/>
        <v>219.86904761904765</v>
      </c>
      <c r="O12" s="1">
        <v>1546</v>
      </c>
      <c r="P12" s="1"/>
      <c r="Q12" s="9">
        <v>91.701000000000008</v>
      </c>
      <c r="R12" s="9">
        <v>91.701000000000008</v>
      </c>
    </row>
    <row r="13" spans="1:20">
      <c r="A13" s="20" t="s">
        <v>30</v>
      </c>
      <c r="B13" s="5" t="s">
        <v>27</v>
      </c>
      <c r="C13" s="13" t="s">
        <v>8</v>
      </c>
      <c r="D13" s="5">
        <v>0</v>
      </c>
      <c r="E13" s="5">
        <v>0</v>
      </c>
      <c r="F13" s="5">
        <v>0</v>
      </c>
      <c r="G13" s="5">
        <v>64.399999999999991</v>
      </c>
      <c r="H13" s="5">
        <v>0</v>
      </c>
      <c r="I13" s="5">
        <v>0</v>
      </c>
      <c r="J13" s="5">
        <v>0</v>
      </c>
      <c r="K13" s="61">
        <f t="shared" si="0"/>
        <v>1.0733333333333333</v>
      </c>
      <c r="L13" s="57">
        <f t="shared" si="1"/>
        <v>55.966666666666669</v>
      </c>
      <c r="O13" s="2">
        <v>179</v>
      </c>
      <c r="P13" s="2"/>
      <c r="Q13" s="5">
        <v>14.71</v>
      </c>
      <c r="R13" s="5">
        <v>17.16</v>
      </c>
    </row>
    <row r="14" spans="1:20">
      <c r="A14" s="20" t="s">
        <v>30</v>
      </c>
      <c r="B14" s="5" t="s">
        <v>26</v>
      </c>
      <c r="C14" s="14" t="s">
        <v>21</v>
      </c>
      <c r="D14" s="5">
        <v>0</v>
      </c>
      <c r="E14" s="5">
        <v>82.8</v>
      </c>
      <c r="F14" s="5">
        <v>0</v>
      </c>
      <c r="G14" s="5">
        <v>0</v>
      </c>
      <c r="H14" s="5">
        <v>138</v>
      </c>
      <c r="I14" s="5">
        <v>0</v>
      </c>
      <c r="J14" s="5">
        <v>0</v>
      </c>
      <c r="K14" s="61">
        <f t="shared" si="0"/>
        <v>3.68</v>
      </c>
      <c r="L14" s="57">
        <f t="shared" si="1"/>
        <v>191.8857142857143</v>
      </c>
      <c r="O14" s="1">
        <v>3166</v>
      </c>
      <c r="P14" s="1"/>
      <c r="Q14" s="5">
        <v>210.04</v>
      </c>
      <c r="R14" s="5">
        <v>245.05</v>
      </c>
    </row>
    <row r="15" spans="1:20">
      <c r="A15" s="20" t="s">
        <v>30</v>
      </c>
      <c r="B15" s="5" t="s">
        <v>26</v>
      </c>
      <c r="C15" s="14" t="s">
        <v>9</v>
      </c>
      <c r="D15" s="5">
        <v>0</v>
      </c>
      <c r="E15" s="5">
        <v>0</v>
      </c>
      <c r="F15" s="5">
        <v>0</v>
      </c>
      <c r="G15" s="5">
        <v>0</v>
      </c>
      <c r="H15" s="5">
        <v>0</v>
      </c>
      <c r="I15" s="5">
        <v>0</v>
      </c>
      <c r="J15" s="5">
        <v>0</v>
      </c>
      <c r="K15" s="61">
        <f t="shared" si="0"/>
        <v>0</v>
      </c>
      <c r="L15" s="57">
        <f t="shared" si="1"/>
        <v>0</v>
      </c>
      <c r="O15" s="1">
        <v>282</v>
      </c>
      <c r="P15" s="1"/>
      <c r="Q15" s="5">
        <v>25.47</v>
      </c>
      <c r="R15" s="5">
        <v>29.72</v>
      </c>
    </row>
    <row r="16" spans="1:20">
      <c r="A16" s="20" t="s">
        <v>30</v>
      </c>
      <c r="B16" s="5" t="s">
        <v>27</v>
      </c>
      <c r="C16" s="13" t="s">
        <v>10</v>
      </c>
      <c r="D16" s="5">
        <v>63.249999999999993</v>
      </c>
      <c r="E16" s="5">
        <v>184</v>
      </c>
      <c r="F16" s="5">
        <v>0</v>
      </c>
      <c r="G16" s="5">
        <v>92</v>
      </c>
      <c r="H16" s="5">
        <v>0</v>
      </c>
      <c r="I16" s="5">
        <v>184</v>
      </c>
      <c r="J16" s="5">
        <v>0</v>
      </c>
      <c r="K16" s="61">
        <f t="shared" si="0"/>
        <v>8.7208333333333332</v>
      </c>
      <c r="L16" s="57">
        <f t="shared" si="1"/>
        <v>454.72916666666669</v>
      </c>
      <c r="O16" s="2">
        <v>6548</v>
      </c>
      <c r="P16" s="2"/>
      <c r="Q16" s="5">
        <v>454.45</v>
      </c>
      <c r="R16" s="5">
        <v>530.19000000000005</v>
      </c>
    </row>
    <row r="17" spans="1:18">
      <c r="A17" s="20" t="s">
        <v>30</v>
      </c>
      <c r="B17" s="5" t="s">
        <v>26</v>
      </c>
      <c r="C17" s="11" t="s">
        <v>11</v>
      </c>
      <c r="D17" s="5">
        <v>0</v>
      </c>
      <c r="E17" s="5">
        <v>0</v>
      </c>
      <c r="F17" s="5">
        <v>34.5</v>
      </c>
      <c r="G17" s="5">
        <v>0</v>
      </c>
      <c r="H17" s="5">
        <v>0</v>
      </c>
      <c r="I17" s="5">
        <v>0</v>
      </c>
      <c r="J17" s="5">
        <v>0</v>
      </c>
      <c r="K17" s="61">
        <f t="shared" si="0"/>
        <v>0.57499999999999996</v>
      </c>
      <c r="L17" s="57">
        <f t="shared" si="1"/>
        <v>29.982142857142858</v>
      </c>
      <c r="O17" s="1">
        <v>232</v>
      </c>
      <c r="P17" s="1"/>
      <c r="Q17" s="9">
        <v>20.611999999999998</v>
      </c>
      <c r="R17" s="9">
        <v>20.611999999999998</v>
      </c>
    </row>
    <row r="18" spans="1:18">
      <c r="A18" s="20" t="s">
        <v>30</v>
      </c>
      <c r="B18" s="5" t="s">
        <v>26</v>
      </c>
      <c r="C18" s="11" t="s">
        <v>18</v>
      </c>
      <c r="D18" s="5">
        <v>179.39999999999998</v>
      </c>
      <c r="E18" s="5">
        <v>48.3</v>
      </c>
      <c r="F18" s="5">
        <v>195.49999999999997</v>
      </c>
      <c r="G18" s="5">
        <v>0</v>
      </c>
      <c r="H18" s="5">
        <v>149.5</v>
      </c>
      <c r="I18" s="5">
        <v>74.75</v>
      </c>
      <c r="J18" s="5">
        <v>0</v>
      </c>
      <c r="K18" s="61">
        <f t="shared" si="0"/>
        <v>10.790833333333332</v>
      </c>
      <c r="L18" s="57">
        <f t="shared" si="1"/>
        <v>562.66488095238094</v>
      </c>
      <c r="O18" s="1">
        <v>4024</v>
      </c>
      <c r="P18" s="1"/>
      <c r="Q18" s="9">
        <v>285.53200000000004</v>
      </c>
      <c r="R18" s="9">
        <v>285.53200000000004</v>
      </c>
    </row>
    <row r="19" spans="1:18">
      <c r="A19" s="20" t="s">
        <v>30</v>
      </c>
      <c r="B19" s="5" t="s">
        <v>26</v>
      </c>
      <c r="C19" s="11" t="s">
        <v>12</v>
      </c>
      <c r="D19" s="5">
        <v>34.5</v>
      </c>
      <c r="E19" s="5">
        <v>0</v>
      </c>
      <c r="F19" s="5">
        <v>0</v>
      </c>
      <c r="G19" s="5">
        <v>74.75</v>
      </c>
      <c r="H19" s="5">
        <v>0</v>
      </c>
      <c r="I19" s="5">
        <v>0</v>
      </c>
      <c r="J19" s="5">
        <v>0</v>
      </c>
      <c r="K19" s="61">
        <f t="shared" si="0"/>
        <v>1.8208333333333333</v>
      </c>
      <c r="L19" s="57">
        <f t="shared" si="1"/>
        <v>94.94345238095238</v>
      </c>
      <c r="O19" s="1">
        <v>545</v>
      </c>
      <c r="P19" s="1"/>
      <c r="Q19" s="9">
        <v>33.941000000000003</v>
      </c>
      <c r="R19" s="9">
        <v>33.941000000000003</v>
      </c>
    </row>
    <row r="20" spans="1:18">
      <c r="A20" s="20" t="s">
        <v>30</v>
      </c>
      <c r="B20" s="5" t="s">
        <v>27</v>
      </c>
      <c r="C20" s="12" t="s">
        <v>13</v>
      </c>
      <c r="D20" s="5">
        <v>241.49999999999997</v>
      </c>
      <c r="E20" s="5">
        <v>0</v>
      </c>
      <c r="F20" s="5">
        <v>241.49999999999997</v>
      </c>
      <c r="G20" s="5">
        <v>86.25</v>
      </c>
      <c r="H20" s="5">
        <v>189.74999999999997</v>
      </c>
      <c r="I20" s="5">
        <v>161</v>
      </c>
      <c r="J20" s="5">
        <v>0</v>
      </c>
      <c r="K20" s="61">
        <f t="shared" si="0"/>
        <v>15.333333333333334</v>
      </c>
      <c r="L20" s="57">
        <f t="shared" si="1"/>
        <v>799.52380952380963</v>
      </c>
      <c r="O20" s="2">
        <v>6805</v>
      </c>
      <c r="P20" s="2"/>
      <c r="Q20" s="9">
        <v>410.11499999999995</v>
      </c>
      <c r="R20" s="9">
        <v>410.11499999999995</v>
      </c>
    </row>
    <row r="21" spans="1:18">
      <c r="A21" s="20" t="s">
        <v>30</v>
      </c>
      <c r="B21" s="5" t="s">
        <v>27</v>
      </c>
      <c r="C21" s="12" t="s">
        <v>14</v>
      </c>
      <c r="D21" s="5">
        <v>103.49999999999999</v>
      </c>
      <c r="E21" s="5">
        <v>0</v>
      </c>
      <c r="F21" s="5">
        <v>0</v>
      </c>
      <c r="G21" s="5">
        <v>51.749999999999993</v>
      </c>
      <c r="H21" s="5">
        <v>34.5</v>
      </c>
      <c r="I21" s="5">
        <v>28.749999999999996</v>
      </c>
      <c r="J21" s="5">
        <v>0</v>
      </c>
      <c r="K21" s="61">
        <f t="shared" si="0"/>
        <v>3.6416666666666662</v>
      </c>
      <c r="L21" s="57">
        <f t="shared" si="1"/>
        <v>189.88690476190476</v>
      </c>
      <c r="O21" s="2">
        <v>628</v>
      </c>
      <c r="P21" s="2"/>
      <c r="Q21" s="9">
        <v>33.556999999999995</v>
      </c>
      <c r="R21" s="9">
        <v>33.556999999999995</v>
      </c>
    </row>
    <row r="22" spans="1:18">
      <c r="A22" s="20" t="s">
        <v>30</v>
      </c>
      <c r="B22" s="5" t="s">
        <v>26</v>
      </c>
      <c r="C22" s="14" t="s">
        <v>19</v>
      </c>
      <c r="D22" s="5">
        <v>0</v>
      </c>
      <c r="E22" s="5">
        <v>161</v>
      </c>
      <c r="F22" s="5">
        <v>0</v>
      </c>
      <c r="G22" s="5">
        <v>0</v>
      </c>
      <c r="H22" s="5">
        <v>138</v>
      </c>
      <c r="I22" s="5">
        <v>0</v>
      </c>
      <c r="J22" s="5">
        <v>0</v>
      </c>
      <c r="K22" s="61">
        <f t="shared" si="0"/>
        <v>4.9833333333333334</v>
      </c>
      <c r="L22" s="57">
        <f t="shared" si="1"/>
        <v>259.84523809523813</v>
      </c>
      <c r="O22" s="1">
        <v>3351</v>
      </c>
      <c r="P22" s="1"/>
      <c r="Q22" s="5">
        <v>238.62</v>
      </c>
      <c r="R22" s="5">
        <v>278.39</v>
      </c>
    </row>
    <row r="23" spans="1:18" ht="15" thickBot="1">
      <c r="A23" s="50" t="s">
        <v>30</v>
      </c>
      <c r="B23" s="4" t="s">
        <v>26</v>
      </c>
      <c r="C23" s="35" t="s">
        <v>15</v>
      </c>
      <c r="D23" s="4">
        <v>0</v>
      </c>
      <c r="E23" s="4">
        <v>0</v>
      </c>
      <c r="F23" s="4">
        <v>29.9</v>
      </c>
      <c r="G23" s="4">
        <v>0</v>
      </c>
      <c r="H23" s="4">
        <v>0</v>
      </c>
      <c r="I23" s="4">
        <v>0</v>
      </c>
      <c r="J23" s="4">
        <v>0</v>
      </c>
      <c r="K23" s="62">
        <f t="shared" si="0"/>
        <v>0.49833333333333329</v>
      </c>
      <c r="L23" s="58">
        <f t="shared" si="1"/>
        <v>25.984523809523807</v>
      </c>
      <c r="O23" s="1">
        <v>219</v>
      </c>
      <c r="P23" s="1"/>
      <c r="Q23" s="5">
        <v>17.762</v>
      </c>
      <c r="R23" s="5">
        <v>17.762</v>
      </c>
    </row>
    <row r="24" spans="1:18">
      <c r="A24" s="16" t="s">
        <v>30</v>
      </c>
      <c r="B24" s="51" t="s">
        <v>27</v>
      </c>
      <c r="C24" s="52" t="s">
        <v>39</v>
      </c>
      <c r="D24" s="17">
        <v>63.249999999999993</v>
      </c>
      <c r="E24" s="17">
        <v>195.49999999999997</v>
      </c>
      <c r="F24" s="17">
        <v>97.749999999999986</v>
      </c>
      <c r="G24" s="17">
        <v>0</v>
      </c>
      <c r="H24" s="17">
        <v>195.49999999999997</v>
      </c>
      <c r="I24" s="17">
        <v>126.49999999999999</v>
      </c>
      <c r="J24" s="17">
        <v>0</v>
      </c>
      <c r="K24" s="60">
        <f t="shared" si="0"/>
        <v>11.308333333333332</v>
      </c>
      <c r="L24" s="56">
        <f t="shared" si="1"/>
        <v>589.64880952380952</v>
      </c>
      <c r="O24" s="1"/>
      <c r="P24" s="1"/>
      <c r="Q24" s="5"/>
      <c r="R24" s="5"/>
    </row>
    <row r="25" spans="1:18">
      <c r="A25" s="20" t="s">
        <v>30</v>
      </c>
      <c r="B25" s="33" t="s">
        <v>27</v>
      </c>
      <c r="C25" s="12" t="s">
        <v>40</v>
      </c>
      <c r="D25" s="5">
        <v>264.5</v>
      </c>
      <c r="E25" s="5">
        <v>0</v>
      </c>
      <c r="F25" s="5">
        <v>0</v>
      </c>
      <c r="G25" s="5">
        <v>195.49999999999997</v>
      </c>
      <c r="H25" s="5">
        <v>0</v>
      </c>
      <c r="I25" s="5">
        <v>229.99999999999997</v>
      </c>
      <c r="J25" s="5">
        <v>0</v>
      </c>
      <c r="K25" s="61">
        <f t="shared" si="0"/>
        <v>11.5</v>
      </c>
      <c r="L25" s="57">
        <f t="shared" si="1"/>
        <v>599.64285714285722</v>
      </c>
      <c r="O25" s="1"/>
      <c r="P25" s="1"/>
      <c r="Q25" s="5"/>
      <c r="R25" s="5"/>
    </row>
    <row r="26" spans="1:18" ht="15" thickBot="1">
      <c r="A26" s="20" t="s">
        <v>30</v>
      </c>
      <c r="B26" s="33" t="s">
        <v>26</v>
      </c>
      <c r="C26" s="24" t="s">
        <v>41</v>
      </c>
      <c r="D26" s="5">
        <v>72.449999999999989</v>
      </c>
      <c r="E26" s="5">
        <v>0</v>
      </c>
      <c r="F26" s="5">
        <v>276</v>
      </c>
      <c r="G26" s="5">
        <v>0</v>
      </c>
      <c r="H26" s="5">
        <v>0</v>
      </c>
      <c r="I26" s="5">
        <v>264.5</v>
      </c>
      <c r="J26" s="5">
        <v>0</v>
      </c>
      <c r="K26" s="61">
        <f t="shared" si="0"/>
        <v>10.215833333333334</v>
      </c>
      <c r="L26" s="57">
        <f t="shared" si="1"/>
        <v>532.68273809523816</v>
      </c>
      <c r="O26" s="1"/>
      <c r="P26" s="1"/>
      <c r="Q26" s="5"/>
      <c r="R26" s="5"/>
    </row>
    <row r="27" spans="1:18" ht="15" thickBot="1">
      <c r="A27" s="22" t="s">
        <v>30</v>
      </c>
      <c r="B27" s="38" t="s">
        <v>27</v>
      </c>
      <c r="C27" s="39" t="s">
        <v>44</v>
      </c>
      <c r="D27" s="23">
        <v>172.5</v>
      </c>
      <c r="E27" s="23">
        <v>0</v>
      </c>
      <c r="F27" s="23">
        <v>0</v>
      </c>
      <c r="G27" s="23">
        <v>161</v>
      </c>
      <c r="H27" s="23">
        <v>0</v>
      </c>
      <c r="I27" s="23">
        <v>51.749999999999993</v>
      </c>
      <c r="J27" s="23">
        <v>0</v>
      </c>
      <c r="K27" s="63">
        <f t="shared" si="0"/>
        <v>6.4208333333333334</v>
      </c>
      <c r="L27" s="59">
        <f t="shared" si="1"/>
        <v>334.80059523809524</v>
      </c>
      <c r="O27" s="1"/>
      <c r="P27" s="1"/>
      <c r="Q27" s="5"/>
      <c r="R27" s="5"/>
    </row>
    <row r="28" spans="1:18" ht="15" thickBot="1">
      <c r="A28" s="26" t="s">
        <v>31</v>
      </c>
      <c r="B28" s="17" t="s">
        <v>26</v>
      </c>
      <c r="C28" s="18" t="s">
        <v>1</v>
      </c>
      <c r="D28" s="17">
        <v>0</v>
      </c>
      <c r="E28" s="17">
        <v>0</v>
      </c>
      <c r="F28" s="17">
        <v>0</v>
      </c>
      <c r="G28" s="53">
        <v>66.699999999999989</v>
      </c>
      <c r="H28" s="17">
        <v>0</v>
      </c>
      <c r="I28" s="17">
        <v>0</v>
      </c>
      <c r="J28" s="17">
        <v>0</v>
      </c>
      <c r="K28" s="60">
        <f t="shared" si="0"/>
        <v>1.1116666666666666</v>
      </c>
      <c r="L28" s="56">
        <f t="shared" si="1"/>
        <v>57.965476190476188</v>
      </c>
      <c r="O28" s="1">
        <v>287</v>
      </c>
      <c r="P28" s="1"/>
      <c r="Q28" s="9">
        <v>9.8000000000000007</v>
      </c>
      <c r="R28" s="9">
        <v>9.8000000000000007</v>
      </c>
    </row>
    <row r="29" spans="1:18">
      <c r="A29" s="27" t="s">
        <v>31</v>
      </c>
      <c r="B29" s="5" t="s">
        <v>27</v>
      </c>
      <c r="C29" s="12" t="s">
        <v>2</v>
      </c>
      <c r="D29" s="53">
        <v>138</v>
      </c>
      <c r="E29" s="5">
        <v>0</v>
      </c>
      <c r="F29" s="5">
        <v>0</v>
      </c>
      <c r="G29" s="5">
        <v>0</v>
      </c>
      <c r="H29" s="53">
        <v>138</v>
      </c>
      <c r="I29" s="5">
        <v>0</v>
      </c>
      <c r="J29" s="5">
        <v>0</v>
      </c>
      <c r="K29" s="61">
        <f t="shared" si="0"/>
        <v>4.5999999999999996</v>
      </c>
      <c r="L29" s="57">
        <f t="shared" si="1"/>
        <v>239.85714285714286</v>
      </c>
      <c r="O29" s="2">
        <v>3249</v>
      </c>
      <c r="P29" s="2"/>
      <c r="Q29" s="9">
        <v>108.036</v>
      </c>
      <c r="R29" s="9">
        <v>108.036</v>
      </c>
    </row>
    <row r="30" spans="1:18">
      <c r="A30" s="27" t="s">
        <v>31</v>
      </c>
      <c r="B30" s="5" t="s">
        <v>27</v>
      </c>
      <c r="C30" s="13" t="s">
        <v>3</v>
      </c>
      <c r="D30" s="5">
        <v>103.49999999999999</v>
      </c>
      <c r="E30" s="5">
        <v>0</v>
      </c>
      <c r="F30" s="5">
        <v>0</v>
      </c>
      <c r="G30" s="5">
        <v>114.99999999999999</v>
      </c>
      <c r="H30" s="5">
        <v>0</v>
      </c>
      <c r="I30" s="5">
        <v>28.749999999999996</v>
      </c>
      <c r="J30" s="5">
        <v>0</v>
      </c>
      <c r="K30" s="61">
        <f t="shared" si="0"/>
        <v>4.1208333333333327</v>
      </c>
      <c r="L30" s="57">
        <f t="shared" si="1"/>
        <v>214.8720238095238</v>
      </c>
      <c r="O30" s="2">
        <v>2122</v>
      </c>
      <c r="P30" s="2"/>
      <c r="Q30" s="5">
        <v>63.02</v>
      </c>
      <c r="R30" s="5">
        <v>480.95</v>
      </c>
    </row>
    <row r="31" spans="1:18">
      <c r="A31" s="27" t="s">
        <v>31</v>
      </c>
      <c r="B31" s="5" t="s">
        <v>26</v>
      </c>
      <c r="C31" s="14" t="s">
        <v>4</v>
      </c>
      <c r="D31" s="5">
        <v>0</v>
      </c>
      <c r="E31" s="5">
        <v>126.49999999999999</v>
      </c>
      <c r="F31" s="5">
        <v>0</v>
      </c>
      <c r="G31" s="5">
        <v>0</v>
      </c>
      <c r="H31" s="5">
        <v>178.25</v>
      </c>
      <c r="I31" s="5">
        <v>0</v>
      </c>
      <c r="J31" s="5">
        <v>0</v>
      </c>
      <c r="K31" s="61">
        <f t="shared" si="0"/>
        <v>5.0791666666666666</v>
      </c>
      <c r="L31" s="57">
        <f t="shared" si="1"/>
        <v>264.84226190476193</v>
      </c>
      <c r="M31" t="s">
        <v>67</v>
      </c>
      <c r="O31" s="1">
        <v>3889</v>
      </c>
      <c r="P31" s="1"/>
      <c r="Q31" s="5">
        <v>156.97999999999999</v>
      </c>
      <c r="R31" s="5">
        <v>1198</v>
      </c>
    </row>
    <row r="32" spans="1:18">
      <c r="A32" s="27" t="s">
        <v>31</v>
      </c>
      <c r="B32" s="5" t="s">
        <v>26</v>
      </c>
      <c r="C32" s="11" t="s">
        <v>5</v>
      </c>
      <c r="D32" s="5">
        <v>0</v>
      </c>
      <c r="E32" s="5">
        <v>0</v>
      </c>
      <c r="F32" s="5">
        <v>0</v>
      </c>
      <c r="G32" s="5">
        <v>92</v>
      </c>
      <c r="H32" s="5">
        <v>0</v>
      </c>
      <c r="I32" s="5">
        <v>0</v>
      </c>
      <c r="J32" s="5">
        <v>0</v>
      </c>
      <c r="K32" s="61">
        <f t="shared" si="0"/>
        <v>1.5333333333333334</v>
      </c>
      <c r="L32" s="57">
        <f t="shared" si="1"/>
        <v>79.952380952380963</v>
      </c>
      <c r="O32" s="1">
        <v>460</v>
      </c>
      <c r="P32" s="1"/>
      <c r="Q32" s="9">
        <v>18.907</v>
      </c>
      <c r="R32" s="9">
        <v>18.907</v>
      </c>
    </row>
    <row r="33" spans="1:18">
      <c r="A33" s="27" t="s">
        <v>31</v>
      </c>
      <c r="B33" s="5" t="s">
        <v>26</v>
      </c>
      <c r="C33" s="14" t="s">
        <v>16</v>
      </c>
      <c r="D33" s="5">
        <v>0</v>
      </c>
      <c r="E33" s="5">
        <v>197.79999999999998</v>
      </c>
      <c r="F33" s="5">
        <v>0</v>
      </c>
      <c r="G33" s="5">
        <v>0</v>
      </c>
      <c r="H33" s="55">
        <v>126.49999999999999</v>
      </c>
      <c r="I33" s="5">
        <v>0</v>
      </c>
      <c r="J33" s="5">
        <v>0</v>
      </c>
      <c r="K33" s="61">
        <f t="shared" si="0"/>
        <v>5.4049999999999994</v>
      </c>
      <c r="L33" s="57">
        <f t="shared" si="1"/>
        <v>281.83214285714286</v>
      </c>
      <c r="O33" s="10">
        <v>2236</v>
      </c>
      <c r="P33" s="5"/>
      <c r="Q33" s="5">
        <v>99.75</v>
      </c>
      <c r="R33" s="5">
        <v>761.28</v>
      </c>
    </row>
    <row r="34" spans="1:18">
      <c r="A34" s="27" t="s">
        <v>31</v>
      </c>
      <c r="B34" s="5" t="s">
        <v>27</v>
      </c>
      <c r="C34" s="12" t="s">
        <v>6</v>
      </c>
      <c r="D34" s="5">
        <v>0</v>
      </c>
      <c r="E34" s="55">
        <v>96.6</v>
      </c>
      <c r="F34" s="5">
        <v>0</v>
      </c>
      <c r="G34" s="5">
        <v>0</v>
      </c>
      <c r="H34" s="5">
        <v>0</v>
      </c>
      <c r="I34" s="5">
        <v>51.749999999999993</v>
      </c>
      <c r="J34" s="5">
        <v>0</v>
      </c>
      <c r="K34" s="61">
        <f t="shared" si="0"/>
        <v>2.4724999999999997</v>
      </c>
      <c r="L34" s="57">
        <f t="shared" si="1"/>
        <v>128.92321428571427</v>
      </c>
      <c r="O34" s="2">
        <v>1431</v>
      </c>
      <c r="P34" s="2"/>
      <c r="Q34" s="9">
        <v>47.887</v>
      </c>
      <c r="R34" s="9">
        <v>47.887</v>
      </c>
    </row>
    <row r="35" spans="1:18">
      <c r="A35" s="27" t="s">
        <v>31</v>
      </c>
      <c r="B35" s="5" t="s">
        <v>27</v>
      </c>
      <c r="C35" s="13" t="s">
        <v>20</v>
      </c>
      <c r="D35" s="5">
        <v>0</v>
      </c>
      <c r="E35" s="5">
        <v>0</v>
      </c>
      <c r="F35" s="5">
        <v>0</v>
      </c>
      <c r="G35" s="5">
        <v>0</v>
      </c>
      <c r="H35" s="5">
        <v>0</v>
      </c>
      <c r="I35" s="5">
        <v>0</v>
      </c>
      <c r="J35" s="5">
        <v>0</v>
      </c>
      <c r="K35" s="61">
        <f t="shared" si="0"/>
        <v>0</v>
      </c>
      <c r="L35" s="57">
        <f t="shared" si="1"/>
        <v>0</v>
      </c>
      <c r="O35" s="2">
        <v>391</v>
      </c>
      <c r="P35" s="2"/>
      <c r="Q35" s="5">
        <v>13.91</v>
      </c>
      <c r="R35" s="5">
        <v>106.18</v>
      </c>
    </row>
    <row r="36" spans="1:18">
      <c r="A36" s="27" t="s">
        <v>31</v>
      </c>
      <c r="B36" s="5" t="s">
        <v>26</v>
      </c>
      <c r="C36" s="11" t="s">
        <v>7</v>
      </c>
      <c r="D36" s="5">
        <v>0</v>
      </c>
      <c r="E36" s="5">
        <v>0</v>
      </c>
      <c r="F36" s="5">
        <v>0</v>
      </c>
      <c r="G36" s="55">
        <v>161</v>
      </c>
      <c r="H36" s="5">
        <v>0</v>
      </c>
      <c r="I36" s="5">
        <v>0</v>
      </c>
      <c r="J36" s="5">
        <v>0</v>
      </c>
      <c r="K36" s="61">
        <f t="shared" si="0"/>
        <v>2.6833333333333331</v>
      </c>
      <c r="L36" s="57">
        <f t="shared" si="1"/>
        <v>139.91666666666666</v>
      </c>
      <c r="O36" s="1">
        <v>1546</v>
      </c>
      <c r="P36" s="1"/>
      <c r="Q36" s="9">
        <v>49.564999999999998</v>
      </c>
      <c r="R36" s="9">
        <v>49.564999999999998</v>
      </c>
    </row>
    <row r="37" spans="1:18">
      <c r="A37" s="27" t="s">
        <v>31</v>
      </c>
      <c r="B37" s="5" t="s">
        <v>27</v>
      </c>
      <c r="C37" s="13" t="s">
        <v>8</v>
      </c>
      <c r="D37" s="5">
        <v>0</v>
      </c>
      <c r="E37" s="5">
        <v>0</v>
      </c>
      <c r="F37" s="5">
        <v>0</v>
      </c>
      <c r="G37" s="5">
        <v>0</v>
      </c>
      <c r="H37" s="5">
        <v>71.3</v>
      </c>
      <c r="I37" s="5">
        <v>0</v>
      </c>
      <c r="J37" s="5">
        <v>0</v>
      </c>
      <c r="K37" s="61">
        <f t="shared" si="0"/>
        <v>1.1883333333333332</v>
      </c>
      <c r="L37" s="57">
        <f t="shared" si="1"/>
        <v>61.963095238095235</v>
      </c>
      <c r="O37" s="2">
        <v>179</v>
      </c>
      <c r="P37" s="2"/>
      <c r="Q37" s="5">
        <v>7.68</v>
      </c>
      <c r="R37" s="5">
        <v>58.64</v>
      </c>
    </row>
    <row r="38" spans="1:18">
      <c r="A38" s="27" t="s">
        <v>31</v>
      </c>
      <c r="B38" s="5" t="s">
        <v>26</v>
      </c>
      <c r="C38" s="14" t="s">
        <v>21</v>
      </c>
      <c r="D38" s="5">
        <v>0</v>
      </c>
      <c r="E38" s="5">
        <v>132.25</v>
      </c>
      <c r="F38" s="5">
        <v>0</v>
      </c>
      <c r="G38" s="5">
        <v>0</v>
      </c>
      <c r="H38" s="5">
        <v>80.5</v>
      </c>
      <c r="I38" s="5">
        <v>0</v>
      </c>
      <c r="J38" s="5">
        <v>0</v>
      </c>
      <c r="K38" s="61">
        <f t="shared" si="0"/>
        <v>3.5458333333333334</v>
      </c>
      <c r="L38" s="57">
        <f t="shared" si="1"/>
        <v>184.88988095238096</v>
      </c>
      <c r="M38" t="s">
        <v>67</v>
      </c>
      <c r="O38" s="1">
        <v>3166</v>
      </c>
      <c r="P38" s="1"/>
      <c r="Q38" s="5">
        <v>109.75</v>
      </c>
      <c r="R38" s="5">
        <v>837.55</v>
      </c>
    </row>
    <row r="39" spans="1:18">
      <c r="A39" s="27" t="s">
        <v>31</v>
      </c>
      <c r="B39" s="5" t="s">
        <v>26</v>
      </c>
      <c r="C39" s="14" t="s">
        <v>9</v>
      </c>
      <c r="D39" s="5">
        <v>0</v>
      </c>
      <c r="E39" s="5">
        <v>0</v>
      </c>
      <c r="F39" s="5">
        <v>0</v>
      </c>
      <c r="G39" s="5">
        <v>0</v>
      </c>
      <c r="H39" s="5">
        <v>0</v>
      </c>
      <c r="I39" s="5">
        <v>0</v>
      </c>
      <c r="J39" s="5">
        <v>0</v>
      </c>
      <c r="K39" s="61">
        <f t="shared" si="0"/>
        <v>0</v>
      </c>
      <c r="L39" s="57">
        <f t="shared" si="1"/>
        <v>0</v>
      </c>
      <c r="O39" s="1">
        <v>282</v>
      </c>
      <c r="P39" s="1"/>
      <c r="Q39" s="5">
        <v>13.31</v>
      </c>
      <c r="R39" s="5">
        <v>101.58</v>
      </c>
    </row>
    <row r="40" spans="1:18">
      <c r="A40" s="27" t="s">
        <v>31</v>
      </c>
      <c r="B40" s="5" t="s">
        <v>27</v>
      </c>
      <c r="C40" s="13" t="s">
        <v>10</v>
      </c>
      <c r="D40" s="55">
        <v>218.49999999999997</v>
      </c>
      <c r="E40" s="5">
        <v>0</v>
      </c>
      <c r="F40" s="5">
        <v>80.5</v>
      </c>
      <c r="G40" s="5">
        <v>0</v>
      </c>
      <c r="H40" s="55">
        <v>252.99999999999997</v>
      </c>
      <c r="I40" s="5">
        <v>0</v>
      </c>
      <c r="J40" s="5">
        <v>0</v>
      </c>
      <c r="K40" s="61">
        <f t="shared" si="0"/>
        <v>9.1999999999999993</v>
      </c>
      <c r="L40" s="57">
        <f t="shared" si="1"/>
        <v>479.71428571428572</v>
      </c>
      <c r="O40" s="2">
        <v>6548</v>
      </c>
      <c r="P40" s="2"/>
      <c r="Q40" s="5">
        <v>237.45</v>
      </c>
      <c r="R40" s="5">
        <v>1812.16</v>
      </c>
    </row>
    <row r="41" spans="1:18">
      <c r="A41" s="27" t="s">
        <v>31</v>
      </c>
      <c r="B41" s="5" t="s">
        <v>26</v>
      </c>
      <c r="C41" s="11" t="s">
        <v>11</v>
      </c>
      <c r="D41" s="5">
        <v>0</v>
      </c>
      <c r="E41" s="5">
        <v>0</v>
      </c>
      <c r="F41" s="55">
        <v>40.25</v>
      </c>
      <c r="G41" s="5">
        <v>0</v>
      </c>
      <c r="H41" s="5">
        <v>0</v>
      </c>
      <c r="I41" s="5">
        <v>0</v>
      </c>
      <c r="J41" s="5">
        <v>0</v>
      </c>
      <c r="K41" s="61">
        <f t="shared" si="0"/>
        <v>0.67083333333333328</v>
      </c>
      <c r="L41" s="57">
        <f t="shared" si="1"/>
        <v>34.979166666666664</v>
      </c>
      <c r="O41" s="1">
        <v>232</v>
      </c>
      <c r="P41" s="1"/>
      <c r="Q41" s="9">
        <v>13.019000000000002</v>
      </c>
      <c r="R41" s="9">
        <v>13.019000000000002</v>
      </c>
    </row>
    <row r="42" spans="1:18">
      <c r="A42" s="27" t="s">
        <v>31</v>
      </c>
      <c r="B42" s="5" t="s">
        <v>26</v>
      </c>
      <c r="C42" s="11" t="s">
        <v>18</v>
      </c>
      <c r="D42" s="5">
        <v>0</v>
      </c>
      <c r="E42" s="55">
        <v>195.49999999999997</v>
      </c>
      <c r="F42" s="5">
        <v>0</v>
      </c>
      <c r="G42" s="5">
        <v>0</v>
      </c>
      <c r="H42" s="55">
        <v>172.5</v>
      </c>
      <c r="I42" s="5">
        <v>0</v>
      </c>
      <c r="J42" s="5">
        <v>0</v>
      </c>
      <c r="K42" s="61">
        <f t="shared" si="0"/>
        <v>6.1333333333333337</v>
      </c>
      <c r="L42" s="57">
        <f t="shared" si="1"/>
        <v>319.80952380952385</v>
      </c>
      <c r="O42" s="1">
        <v>4024</v>
      </c>
      <c r="P42" s="1"/>
      <c r="Q42" s="9">
        <v>121.34299999999999</v>
      </c>
      <c r="R42" s="9">
        <v>121.34299999999999</v>
      </c>
    </row>
    <row r="43" spans="1:18">
      <c r="A43" s="27" t="s">
        <v>31</v>
      </c>
      <c r="B43" s="5" t="s">
        <v>26</v>
      </c>
      <c r="C43" s="11" t="s">
        <v>12</v>
      </c>
      <c r="D43" s="5">
        <v>0</v>
      </c>
      <c r="E43" s="5">
        <v>0</v>
      </c>
      <c r="F43" s="5">
        <v>0</v>
      </c>
      <c r="G43" s="55">
        <v>80.5</v>
      </c>
      <c r="H43" s="5">
        <v>0</v>
      </c>
      <c r="I43" s="5">
        <v>0</v>
      </c>
      <c r="J43" s="5">
        <v>0</v>
      </c>
      <c r="K43" s="61">
        <f t="shared" si="0"/>
        <v>1.3416666666666666</v>
      </c>
      <c r="L43" s="57">
        <f t="shared" si="1"/>
        <v>69.958333333333329</v>
      </c>
      <c r="O43" s="1">
        <v>545</v>
      </c>
      <c r="P43" s="1"/>
      <c r="Q43" s="9">
        <v>17.935000000000002</v>
      </c>
      <c r="R43" s="9">
        <v>17.935000000000002</v>
      </c>
    </row>
    <row r="44" spans="1:18">
      <c r="A44" s="27" t="s">
        <v>31</v>
      </c>
      <c r="B44" s="5" t="s">
        <v>27</v>
      </c>
      <c r="C44" s="12" t="s">
        <v>13</v>
      </c>
      <c r="D44" s="55">
        <v>276</v>
      </c>
      <c r="E44" s="5">
        <v>0</v>
      </c>
      <c r="F44" s="5">
        <v>114.99999999999999</v>
      </c>
      <c r="G44" s="5">
        <v>0</v>
      </c>
      <c r="H44" s="55">
        <v>276</v>
      </c>
      <c r="I44" s="5">
        <v>0</v>
      </c>
      <c r="J44" s="5">
        <v>0</v>
      </c>
      <c r="K44" s="61">
        <f t="shared" si="0"/>
        <v>11.116666666666667</v>
      </c>
      <c r="L44" s="57">
        <f t="shared" si="1"/>
        <v>579.65476190476193</v>
      </c>
      <c r="O44" s="2">
        <v>6805</v>
      </c>
      <c r="P44" s="2"/>
      <c r="Q44" s="9">
        <v>257.91899999999998</v>
      </c>
      <c r="R44" s="9">
        <v>257.91899999999998</v>
      </c>
    </row>
    <row r="45" spans="1:18">
      <c r="A45" s="27" t="s">
        <v>31</v>
      </c>
      <c r="B45" s="5" t="s">
        <v>27</v>
      </c>
      <c r="C45" s="12" t="s">
        <v>14</v>
      </c>
      <c r="D45" s="5">
        <v>0</v>
      </c>
      <c r="E45" s="5">
        <v>0</v>
      </c>
      <c r="F45" s="5">
        <v>0</v>
      </c>
      <c r="G45" s="5">
        <v>161</v>
      </c>
      <c r="H45" s="5">
        <v>0</v>
      </c>
      <c r="I45" s="5">
        <v>34.5</v>
      </c>
      <c r="J45" s="5">
        <v>0</v>
      </c>
      <c r="K45" s="61">
        <f t="shared" si="0"/>
        <v>3.2583333333333333</v>
      </c>
      <c r="L45" s="57">
        <f t="shared" si="1"/>
        <v>169.89880952380952</v>
      </c>
      <c r="O45" s="2">
        <v>628</v>
      </c>
      <c r="P45" s="2"/>
      <c r="Q45" s="9">
        <v>16.166999999999998</v>
      </c>
      <c r="R45" s="9">
        <v>16.166999999999998</v>
      </c>
    </row>
    <row r="46" spans="1:18">
      <c r="A46" s="27" t="s">
        <v>31</v>
      </c>
      <c r="B46" s="4" t="s">
        <v>26</v>
      </c>
      <c r="C46" s="37" t="s">
        <v>19</v>
      </c>
      <c r="D46" s="4">
        <v>0</v>
      </c>
      <c r="E46" s="4">
        <v>0</v>
      </c>
      <c r="F46" s="4">
        <v>0</v>
      </c>
      <c r="G46" s="4">
        <v>0</v>
      </c>
      <c r="H46" s="4">
        <v>218.49999999999997</v>
      </c>
      <c r="I46" s="4">
        <v>0</v>
      </c>
      <c r="J46" s="4">
        <v>0</v>
      </c>
      <c r="K46" s="62">
        <f t="shared" si="0"/>
        <v>3.6416666666666662</v>
      </c>
      <c r="L46" s="58">
        <f t="shared" si="1"/>
        <v>189.88690476190476</v>
      </c>
      <c r="M46" t="s">
        <v>67</v>
      </c>
      <c r="O46" s="1">
        <v>3351</v>
      </c>
      <c r="P46" s="1"/>
      <c r="Q46" s="5">
        <v>124.68</v>
      </c>
      <c r="R46" s="5">
        <v>951.52</v>
      </c>
    </row>
    <row r="47" spans="1:18" ht="15" thickBot="1">
      <c r="A47" s="28" t="s">
        <v>31</v>
      </c>
      <c r="B47" s="5" t="s">
        <v>26</v>
      </c>
      <c r="C47" s="11" t="s">
        <v>15</v>
      </c>
      <c r="D47" s="5">
        <v>0</v>
      </c>
      <c r="E47" s="5">
        <v>0</v>
      </c>
      <c r="F47" s="55">
        <v>29.9</v>
      </c>
      <c r="G47" s="5">
        <v>0</v>
      </c>
      <c r="H47" s="5">
        <v>0</v>
      </c>
      <c r="I47" s="5">
        <v>0</v>
      </c>
      <c r="J47" s="5">
        <v>0</v>
      </c>
      <c r="K47" s="61">
        <f t="shared" si="0"/>
        <v>0.49833333333333329</v>
      </c>
      <c r="L47" s="57">
        <f t="shared" si="1"/>
        <v>25.984523809523807</v>
      </c>
      <c r="O47" s="1">
        <v>219</v>
      </c>
      <c r="P47" s="1"/>
      <c r="Q47" s="5">
        <v>6.4340000000000011</v>
      </c>
      <c r="R47" s="5">
        <v>6.4340000000000011</v>
      </c>
    </row>
    <row r="48" spans="1:18" ht="15" thickBot="1">
      <c r="A48" s="28" t="s">
        <v>31</v>
      </c>
      <c r="B48" s="5" t="s">
        <v>27</v>
      </c>
      <c r="C48" s="12" t="s">
        <v>39</v>
      </c>
      <c r="D48" s="5">
        <v>120.74999999999999</v>
      </c>
      <c r="E48" s="5">
        <v>0</v>
      </c>
      <c r="F48" s="5">
        <v>229.99999999999997</v>
      </c>
      <c r="G48" s="5">
        <v>23</v>
      </c>
      <c r="H48" s="5">
        <v>218.49999999999997</v>
      </c>
      <c r="I48" s="5">
        <v>34.5</v>
      </c>
      <c r="J48" s="5">
        <v>0</v>
      </c>
      <c r="K48" s="61">
        <f t="shared" si="0"/>
        <v>10.445833333333331</v>
      </c>
      <c r="L48" s="57">
        <f t="shared" si="1"/>
        <v>544.67559523809518</v>
      </c>
      <c r="M48" t="s">
        <v>68</v>
      </c>
    </row>
    <row r="49" spans="1:18" ht="15" thickBot="1">
      <c r="A49" s="28" t="s">
        <v>31</v>
      </c>
      <c r="B49" s="5" t="s">
        <v>27</v>
      </c>
      <c r="C49" s="12" t="s">
        <v>40</v>
      </c>
      <c r="D49" s="5">
        <v>0</v>
      </c>
      <c r="E49" s="55">
        <v>293.25</v>
      </c>
      <c r="F49" s="5">
        <v>0</v>
      </c>
      <c r="G49" s="5">
        <v>114.99999999999999</v>
      </c>
      <c r="H49" s="5">
        <v>0</v>
      </c>
      <c r="I49" s="55">
        <v>258.75</v>
      </c>
      <c r="J49" s="5">
        <v>0</v>
      </c>
      <c r="K49" s="61">
        <f t="shared" si="0"/>
        <v>11.116666666666667</v>
      </c>
      <c r="L49" s="57">
        <f t="shared" si="1"/>
        <v>579.65476190476193</v>
      </c>
    </row>
    <row r="50" spans="1:18" ht="15" thickBot="1">
      <c r="A50" s="28" t="s">
        <v>31</v>
      </c>
      <c r="B50" s="5" t="s">
        <v>26</v>
      </c>
      <c r="C50" s="11" t="s">
        <v>41</v>
      </c>
      <c r="D50" s="5">
        <v>0</v>
      </c>
      <c r="E50" s="5">
        <v>141.44999999999999</v>
      </c>
      <c r="F50" s="5">
        <v>0</v>
      </c>
      <c r="G50" s="5">
        <v>0</v>
      </c>
      <c r="H50" s="5">
        <v>256.45</v>
      </c>
      <c r="I50" s="5">
        <v>0</v>
      </c>
      <c r="J50" s="5">
        <v>0</v>
      </c>
      <c r="K50" s="61">
        <f t="shared" si="0"/>
        <v>6.6316666666666659</v>
      </c>
      <c r="L50" s="57">
        <f t="shared" si="1"/>
        <v>345.7940476190476</v>
      </c>
      <c r="M50" t="s">
        <v>67</v>
      </c>
    </row>
    <row r="51" spans="1:18" ht="15" thickBot="1">
      <c r="A51" s="28" t="s">
        <v>31</v>
      </c>
      <c r="B51" s="23" t="s">
        <v>27</v>
      </c>
      <c r="C51" s="39" t="s">
        <v>44</v>
      </c>
      <c r="D51" s="23">
        <v>63.249999999999993</v>
      </c>
      <c r="E51" s="23">
        <v>0</v>
      </c>
      <c r="F51" s="23">
        <v>141.44999999999999</v>
      </c>
      <c r="G51" s="23">
        <v>0</v>
      </c>
      <c r="H51" s="23">
        <v>0</v>
      </c>
      <c r="I51" s="54">
        <v>229.99999999999997</v>
      </c>
      <c r="J51" s="23">
        <v>0</v>
      </c>
      <c r="K51" s="63">
        <f t="shared" si="0"/>
        <v>7.2449999999999992</v>
      </c>
      <c r="L51" s="59">
        <f t="shared" si="1"/>
        <v>377.77499999999998</v>
      </c>
      <c r="M51" t="s">
        <v>69</v>
      </c>
      <c r="O51" s="1"/>
      <c r="P51" s="1"/>
      <c r="Q51" s="5"/>
      <c r="R51" s="5"/>
    </row>
    <row r="52" spans="1:18">
      <c r="A52" s="29" t="s">
        <v>32</v>
      </c>
      <c r="B52" s="17" t="s">
        <v>26</v>
      </c>
      <c r="C52" s="18" t="s">
        <v>1</v>
      </c>
      <c r="D52" s="17"/>
      <c r="E52" s="17"/>
      <c r="F52" s="17"/>
      <c r="G52" s="17"/>
      <c r="H52" s="17"/>
      <c r="I52" s="17"/>
      <c r="J52" s="32">
        <v>0</v>
      </c>
      <c r="K52" s="17"/>
      <c r="L52" s="19"/>
      <c r="O52" s="1">
        <v>287</v>
      </c>
      <c r="P52" s="1"/>
      <c r="Q52" s="9">
        <v>13.957999999999998</v>
      </c>
      <c r="R52" s="9">
        <v>13.957999999999998</v>
      </c>
    </row>
    <row r="53" spans="1:18">
      <c r="A53" s="30" t="s">
        <v>32</v>
      </c>
      <c r="B53" s="5" t="s">
        <v>27</v>
      </c>
      <c r="C53" s="12" t="s">
        <v>2</v>
      </c>
      <c r="D53" s="5"/>
      <c r="E53" s="5"/>
      <c r="F53" s="5"/>
      <c r="G53" s="5"/>
      <c r="H53" s="5"/>
      <c r="I53" s="5"/>
      <c r="J53" s="10">
        <v>0</v>
      </c>
      <c r="K53" s="5"/>
      <c r="L53" s="21"/>
      <c r="O53" s="2">
        <v>3249</v>
      </c>
      <c r="P53" s="2"/>
      <c r="Q53" s="9">
        <v>91.343000000000004</v>
      </c>
      <c r="R53" s="9">
        <v>91.343000000000004</v>
      </c>
    </row>
    <row r="54" spans="1:18">
      <c r="A54" s="30" t="s">
        <v>32</v>
      </c>
      <c r="B54" s="5" t="s">
        <v>27</v>
      </c>
      <c r="C54" s="13" t="s">
        <v>3</v>
      </c>
      <c r="D54" s="5"/>
      <c r="E54" s="5"/>
      <c r="F54" s="5"/>
      <c r="G54" s="5"/>
      <c r="H54" s="5"/>
      <c r="I54" s="5"/>
      <c r="J54" s="10">
        <v>0</v>
      </c>
      <c r="K54" s="5"/>
      <c r="L54" s="21"/>
      <c r="O54" s="2">
        <v>2122</v>
      </c>
      <c r="P54" s="2"/>
      <c r="Q54" s="5">
        <v>57.62</v>
      </c>
      <c r="R54" s="5">
        <v>67.22</v>
      </c>
    </row>
    <row r="55" spans="1:18">
      <c r="A55" s="30" t="s">
        <v>32</v>
      </c>
      <c r="B55" s="5" t="s">
        <v>26</v>
      </c>
      <c r="C55" s="14" t="s">
        <v>4</v>
      </c>
      <c r="D55" s="5"/>
      <c r="E55" s="5"/>
      <c r="F55" s="5"/>
      <c r="G55" s="5"/>
      <c r="H55" s="5"/>
      <c r="I55" s="5"/>
      <c r="J55" s="10">
        <v>0</v>
      </c>
      <c r="K55" s="5"/>
      <c r="L55" s="21"/>
      <c r="O55" s="1">
        <v>3889</v>
      </c>
      <c r="P55" s="1"/>
      <c r="Q55" s="5">
        <v>143.52000000000001</v>
      </c>
      <c r="R55" s="5">
        <v>167.44</v>
      </c>
    </row>
    <row r="56" spans="1:18">
      <c r="A56" s="30" t="s">
        <v>32</v>
      </c>
      <c r="B56" s="5" t="s">
        <v>26</v>
      </c>
      <c r="C56" s="11" t="s">
        <v>5</v>
      </c>
      <c r="D56" s="5"/>
      <c r="E56" s="5"/>
      <c r="F56" s="5"/>
      <c r="G56" s="5"/>
      <c r="H56" s="5"/>
      <c r="I56" s="5"/>
      <c r="J56" s="10">
        <v>0</v>
      </c>
      <c r="K56" s="5"/>
      <c r="L56" s="21"/>
      <c r="O56" s="1">
        <v>460</v>
      </c>
      <c r="P56" s="1"/>
      <c r="Q56" s="9">
        <v>21.399000000000001</v>
      </c>
      <c r="R56" s="9">
        <v>21.399000000000001</v>
      </c>
    </row>
    <row r="57" spans="1:18">
      <c r="A57" s="30" t="s">
        <v>32</v>
      </c>
      <c r="B57" s="5" t="s">
        <v>26</v>
      </c>
      <c r="C57" s="14" t="s">
        <v>16</v>
      </c>
      <c r="D57" s="5"/>
      <c r="E57" s="5"/>
      <c r="F57" s="5"/>
      <c r="G57" s="5"/>
      <c r="H57" s="5"/>
      <c r="I57" s="5"/>
      <c r="J57" s="10">
        <v>0</v>
      </c>
      <c r="K57" s="5"/>
      <c r="L57" s="21"/>
      <c r="O57" s="10">
        <v>2236</v>
      </c>
      <c r="P57" s="5"/>
      <c r="Q57" s="5">
        <v>91.2</v>
      </c>
      <c r="R57" s="5">
        <v>106.4</v>
      </c>
    </row>
    <row r="58" spans="1:18">
      <c r="A58" s="30" t="s">
        <v>32</v>
      </c>
      <c r="B58" s="5" t="s">
        <v>27</v>
      </c>
      <c r="C58" s="12" t="s">
        <v>6</v>
      </c>
      <c r="D58" s="5"/>
      <c r="E58" s="5"/>
      <c r="F58" s="5"/>
      <c r="G58" s="5"/>
      <c r="H58" s="5"/>
      <c r="I58" s="5"/>
      <c r="J58" s="10">
        <v>0</v>
      </c>
      <c r="K58" s="5"/>
      <c r="L58" s="21"/>
      <c r="O58" s="2">
        <v>1431</v>
      </c>
      <c r="P58" s="2"/>
      <c r="Q58" s="9">
        <v>37.692999999999998</v>
      </c>
      <c r="R58" s="9">
        <v>37.692999999999998</v>
      </c>
    </row>
    <row r="59" spans="1:18">
      <c r="A59" s="30" t="s">
        <v>32</v>
      </c>
      <c r="B59" s="5" t="s">
        <v>27</v>
      </c>
      <c r="C59" s="13" t="s">
        <v>20</v>
      </c>
      <c r="D59" s="5"/>
      <c r="E59" s="5"/>
      <c r="F59" s="5"/>
      <c r="G59" s="5"/>
      <c r="H59" s="5"/>
      <c r="I59" s="5"/>
      <c r="J59" s="10">
        <v>0</v>
      </c>
      <c r="K59" s="5"/>
      <c r="L59" s="21"/>
      <c r="O59" s="2">
        <v>391</v>
      </c>
      <c r="P59" s="2"/>
      <c r="Q59" s="5">
        <v>12.72</v>
      </c>
      <c r="R59" s="5">
        <v>14.84</v>
      </c>
    </row>
    <row r="60" spans="1:18">
      <c r="A60" s="30" t="s">
        <v>32</v>
      </c>
      <c r="B60" s="5" t="s">
        <v>26</v>
      </c>
      <c r="C60" s="11" t="s">
        <v>7</v>
      </c>
      <c r="D60" s="5"/>
      <c r="E60" s="5"/>
      <c r="F60" s="5"/>
      <c r="G60" s="5"/>
      <c r="H60" s="5"/>
      <c r="I60" s="5"/>
      <c r="J60" s="10">
        <v>0</v>
      </c>
      <c r="K60" s="5"/>
      <c r="L60" s="21"/>
      <c r="O60" s="1">
        <v>1546</v>
      </c>
      <c r="P60" s="1"/>
      <c r="Q60" s="9">
        <v>53.124000000000009</v>
      </c>
      <c r="R60" s="9">
        <v>53.124000000000009</v>
      </c>
    </row>
    <row r="61" spans="1:18">
      <c r="A61" s="30" t="s">
        <v>32</v>
      </c>
      <c r="B61" s="5" t="s">
        <v>27</v>
      </c>
      <c r="C61" s="13" t="s">
        <v>8</v>
      </c>
      <c r="D61" s="5"/>
      <c r="E61" s="5"/>
      <c r="F61" s="5"/>
      <c r="G61" s="5"/>
      <c r="H61" s="5"/>
      <c r="I61" s="5"/>
      <c r="J61" s="10">
        <v>0</v>
      </c>
      <c r="K61" s="5"/>
      <c r="L61" s="21"/>
      <c r="O61" s="2">
        <v>179</v>
      </c>
      <c r="P61" s="2"/>
      <c r="Q61" s="5">
        <v>7.02</v>
      </c>
      <c r="R61" s="5">
        <v>8.1999999999999993</v>
      </c>
    </row>
    <row r="62" spans="1:18">
      <c r="A62" s="30" t="s">
        <v>32</v>
      </c>
      <c r="B62" s="5" t="s">
        <v>26</v>
      </c>
      <c r="C62" s="14" t="s">
        <v>21</v>
      </c>
      <c r="D62" s="5"/>
      <c r="E62" s="5"/>
      <c r="F62" s="5"/>
      <c r="G62" s="5"/>
      <c r="H62" s="5"/>
      <c r="I62" s="5"/>
      <c r="J62" s="10">
        <v>0</v>
      </c>
      <c r="K62" s="5"/>
      <c r="L62" s="21"/>
      <c r="O62" s="1">
        <v>3166</v>
      </c>
      <c r="P62" s="1"/>
      <c r="Q62" s="5">
        <v>100.34</v>
      </c>
      <c r="R62" s="5">
        <v>117.06</v>
      </c>
    </row>
    <row r="63" spans="1:18">
      <c r="A63" s="30" t="s">
        <v>32</v>
      </c>
      <c r="B63" s="5" t="s">
        <v>26</v>
      </c>
      <c r="C63" s="14" t="s">
        <v>9</v>
      </c>
      <c r="D63" s="5"/>
      <c r="E63" s="5"/>
      <c r="F63" s="5"/>
      <c r="G63" s="5"/>
      <c r="H63" s="5"/>
      <c r="I63" s="5"/>
      <c r="J63" s="10">
        <v>0</v>
      </c>
      <c r="K63" s="5"/>
      <c r="L63" s="21"/>
      <c r="O63" s="1">
        <v>282</v>
      </c>
      <c r="P63" s="1"/>
      <c r="Q63" s="5">
        <v>12.17</v>
      </c>
      <c r="R63" s="5">
        <v>14.2</v>
      </c>
    </row>
    <row r="64" spans="1:18">
      <c r="A64" s="30" t="s">
        <v>32</v>
      </c>
      <c r="B64" s="5" t="s">
        <v>27</v>
      </c>
      <c r="C64" s="13" t="s">
        <v>10</v>
      </c>
      <c r="D64" s="5"/>
      <c r="E64" s="5"/>
      <c r="F64" s="5"/>
      <c r="G64" s="5"/>
      <c r="H64" s="5"/>
      <c r="I64" s="5"/>
      <c r="J64" s="10">
        <v>0</v>
      </c>
      <c r="K64" s="5"/>
      <c r="L64" s="21"/>
      <c r="O64" s="2">
        <v>6548</v>
      </c>
      <c r="P64" s="2"/>
      <c r="Q64" s="5">
        <v>217.09</v>
      </c>
      <c r="R64" s="5">
        <v>253.27</v>
      </c>
    </row>
    <row r="65" spans="1:18">
      <c r="A65" s="30" t="s">
        <v>32</v>
      </c>
      <c r="B65" s="5" t="s">
        <v>26</v>
      </c>
      <c r="C65" s="11" t="s">
        <v>11</v>
      </c>
      <c r="D65" s="5"/>
      <c r="E65" s="5"/>
      <c r="F65" s="5"/>
      <c r="G65" s="5"/>
      <c r="H65" s="5"/>
      <c r="I65" s="5"/>
      <c r="J65" s="10">
        <v>0</v>
      </c>
      <c r="K65" s="5"/>
      <c r="L65" s="21"/>
      <c r="O65" s="1">
        <v>232</v>
      </c>
      <c r="P65" s="1"/>
      <c r="Q65" s="9">
        <v>20.427</v>
      </c>
      <c r="R65" s="9">
        <v>20.427</v>
      </c>
    </row>
    <row r="66" spans="1:18">
      <c r="A66" s="30" t="s">
        <v>32</v>
      </c>
      <c r="B66" s="5" t="s">
        <v>26</v>
      </c>
      <c r="C66" s="11" t="s">
        <v>18</v>
      </c>
      <c r="D66" s="5"/>
      <c r="E66" s="5"/>
      <c r="F66" s="5"/>
      <c r="G66" s="5"/>
      <c r="H66" s="5"/>
      <c r="I66" s="5"/>
      <c r="J66" s="10">
        <v>0</v>
      </c>
      <c r="K66" s="5"/>
      <c r="L66" s="21"/>
      <c r="O66" s="1">
        <v>4024</v>
      </c>
      <c r="P66" s="1"/>
      <c r="Q66" s="9">
        <v>108.57499999999999</v>
      </c>
      <c r="R66" s="9">
        <v>108.57499999999999</v>
      </c>
    </row>
    <row r="67" spans="1:18">
      <c r="A67" s="30" t="s">
        <v>32</v>
      </c>
      <c r="B67" s="5" t="s">
        <v>26</v>
      </c>
      <c r="C67" s="11" t="s">
        <v>12</v>
      </c>
      <c r="D67" s="5"/>
      <c r="E67" s="5"/>
      <c r="F67" s="5"/>
      <c r="G67" s="5"/>
      <c r="H67" s="5"/>
      <c r="I67" s="5"/>
      <c r="J67" s="10">
        <v>0</v>
      </c>
      <c r="K67" s="5"/>
      <c r="L67" s="21"/>
      <c r="O67" s="1">
        <v>545</v>
      </c>
      <c r="P67" s="1"/>
      <c r="Q67" s="9">
        <v>29.04</v>
      </c>
      <c r="R67" s="9">
        <v>29.04</v>
      </c>
    </row>
    <row r="68" spans="1:18">
      <c r="A68" s="30" t="s">
        <v>32</v>
      </c>
      <c r="B68" s="5" t="s">
        <v>27</v>
      </c>
      <c r="C68" s="12" t="s">
        <v>13</v>
      </c>
      <c r="D68" s="5"/>
      <c r="E68" s="5"/>
      <c r="F68" s="5"/>
      <c r="G68" s="5"/>
      <c r="H68" s="5"/>
      <c r="I68" s="5"/>
      <c r="J68" s="10">
        <v>0</v>
      </c>
      <c r="K68" s="5"/>
      <c r="L68" s="21"/>
      <c r="O68" s="2">
        <v>6805</v>
      </c>
      <c r="P68" s="2"/>
      <c r="Q68" s="9">
        <v>195.51200000000003</v>
      </c>
      <c r="R68" s="9">
        <v>195.51200000000003</v>
      </c>
    </row>
    <row r="69" spans="1:18">
      <c r="A69" s="30" t="s">
        <v>32</v>
      </c>
      <c r="B69" s="5" t="s">
        <v>27</v>
      </c>
      <c r="C69" s="12" t="s">
        <v>14</v>
      </c>
      <c r="D69" s="5"/>
      <c r="E69" s="5"/>
      <c r="F69" s="5"/>
      <c r="G69" s="5"/>
      <c r="H69" s="5"/>
      <c r="I69" s="5"/>
      <c r="J69" s="10">
        <v>0</v>
      </c>
      <c r="K69" s="5"/>
      <c r="L69" s="21"/>
      <c r="O69" s="2">
        <v>628</v>
      </c>
      <c r="P69" s="2"/>
      <c r="Q69" s="9">
        <v>17.646999999999998</v>
      </c>
      <c r="R69" s="9">
        <v>17.646999999999998</v>
      </c>
    </row>
    <row r="70" spans="1:18">
      <c r="A70" s="30" t="s">
        <v>32</v>
      </c>
      <c r="B70" s="5" t="s">
        <v>26</v>
      </c>
      <c r="C70" s="14" t="s">
        <v>19</v>
      </c>
      <c r="D70" s="5"/>
      <c r="E70" s="5"/>
      <c r="F70" s="5"/>
      <c r="G70" s="5"/>
      <c r="H70" s="5"/>
      <c r="I70" s="5"/>
      <c r="J70" s="10">
        <v>0</v>
      </c>
      <c r="K70" s="5"/>
      <c r="L70" s="21"/>
      <c r="O70" s="1">
        <v>3351</v>
      </c>
      <c r="P70" s="1"/>
      <c r="Q70" s="5">
        <v>113.99</v>
      </c>
      <c r="R70" s="5">
        <v>132.99</v>
      </c>
    </row>
    <row r="71" spans="1:18" ht="15" thickBot="1">
      <c r="A71" s="31" t="s">
        <v>32</v>
      </c>
      <c r="B71" s="4" t="s">
        <v>26</v>
      </c>
      <c r="C71" s="35" t="s">
        <v>15</v>
      </c>
      <c r="D71" s="4"/>
      <c r="E71" s="4"/>
      <c r="F71" s="4"/>
      <c r="G71" s="4"/>
      <c r="H71" s="4"/>
      <c r="I71" s="4"/>
      <c r="J71" s="10">
        <v>0</v>
      </c>
      <c r="K71" s="4"/>
      <c r="L71" s="36"/>
      <c r="O71" s="1">
        <v>219</v>
      </c>
      <c r="P71" s="1"/>
      <c r="Q71" s="5">
        <v>16.836000000000002</v>
      </c>
      <c r="R71" s="5">
        <v>16.836000000000002</v>
      </c>
    </row>
    <row r="72" spans="1:18" ht="15" thickBot="1">
      <c r="A72" s="31" t="s">
        <v>32</v>
      </c>
      <c r="B72" s="5" t="s">
        <v>27</v>
      </c>
      <c r="C72" s="40" t="s">
        <v>33</v>
      </c>
      <c r="D72" s="5"/>
      <c r="E72" s="5"/>
      <c r="F72" s="5"/>
      <c r="G72" s="5"/>
      <c r="H72" s="5"/>
      <c r="I72" s="5"/>
      <c r="J72" s="10">
        <v>0</v>
      </c>
      <c r="K72" s="5"/>
      <c r="L72" s="21"/>
    </row>
    <row r="73" spans="1:18" ht="15" thickBot="1">
      <c r="A73" s="31" t="s">
        <v>32</v>
      </c>
      <c r="B73" s="5" t="s">
        <v>27</v>
      </c>
      <c r="C73" s="40" t="s">
        <v>22</v>
      </c>
      <c r="D73" s="5"/>
      <c r="E73" s="5"/>
      <c r="F73" s="5"/>
      <c r="G73" s="5"/>
      <c r="H73" s="5"/>
      <c r="I73" s="5"/>
      <c r="J73" s="10">
        <v>0</v>
      </c>
      <c r="K73" s="5"/>
      <c r="L73" s="21"/>
    </row>
    <row r="74" spans="1:18" ht="15" thickBot="1">
      <c r="A74" s="31" t="s">
        <v>32</v>
      </c>
      <c r="B74" s="5" t="s">
        <v>27</v>
      </c>
      <c r="C74" s="40" t="s">
        <v>34</v>
      </c>
      <c r="D74" s="5"/>
      <c r="E74" s="5"/>
      <c r="F74" s="5"/>
      <c r="G74" s="5"/>
      <c r="H74" s="5"/>
      <c r="I74" s="5"/>
      <c r="J74" s="10">
        <v>0</v>
      </c>
      <c r="K74" s="5"/>
      <c r="L74" s="21"/>
    </row>
    <row r="75" spans="1:18" ht="15" thickBot="1">
      <c r="A75" s="31" t="s">
        <v>32</v>
      </c>
      <c r="B75" s="5" t="s">
        <v>27</v>
      </c>
      <c r="C75" s="40" t="s">
        <v>35</v>
      </c>
      <c r="D75" s="5"/>
      <c r="E75" s="5"/>
      <c r="F75" s="5"/>
      <c r="G75" s="5"/>
      <c r="H75" s="5"/>
      <c r="I75" s="5"/>
      <c r="J75" s="10">
        <v>0</v>
      </c>
      <c r="K75" s="5"/>
      <c r="L75" s="21"/>
    </row>
    <row r="76" spans="1:18" ht="15" thickBot="1">
      <c r="A76" s="31" t="s">
        <v>32</v>
      </c>
      <c r="B76" s="5" t="s">
        <v>27</v>
      </c>
      <c r="C76" s="40" t="s">
        <v>36</v>
      </c>
      <c r="D76" s="5"/>
      <c r="E76" s="5"/>
      <c r="F76" s="5"/>
      <c r="G76" s="5"/>
      <c r="H76" s="5"/>
      <c r="I76" s="5"/>
      <c r="J76" s="10">
        <v>0</v>
      </c>
      <c r="K76" s="5"/>
      <c r="L76" s="21"/>
    </row>
    <row r="77" spans="1:18" ht="15" thickBot="1">
      <c r="A77" s="31" t="s">
        <v>32</v>
      </c>
      <c r="B77" s="5" t="s">
        <v>27</v>
      </c>
      <c r="C77" s="40" t="s">
        <v>37</v>
      </c>
      <c r="D77" s="5"/>
      <c r="E77" s="5"/>
      <c r="F77" s="5"/>
      <c r="G77" s="5"/>
      <c r="H77" s="5"/>
      <c r="I77" s="5"/>
      <c r="J77" s="10">
        <v>0</v>
      </c>
      <c r="K77" s="5"/>
      <c r="L77" s="21"/>
    </row>
    <row r="78" spans="1:18" ht="15" thickBot="1">
      <c r="A78" s="31" t="s">
        <v>32</v>
      </c>
      <c r="B78" s="5" t="s">
        <v>27</v>
      </c>
      <c r="C78" s="40" t="s">
        <v>38</v>
      </c>
      <c r="D78" s="5"/>
      <c r="E78" s="5"/>
      <c r="F78" s="5"/>
      <c r="G78" s="5"/>
      <c r="H78" s="5"/>
      <c r="I78" s="5"/>
      <c r="J78" s="10">
        <v>0</v>
      </c>
      <c r="K78" s="5"/>
      <c r="L78" s="21"/>
    </row>
    <row r="79" spans="1:18" ht="15" thickBot="1">
      <c r="A79" s="31" t="s">
        <v>32</v>
      </c>
      <c r="B79" s="5" t="s">
        <v>27</v>
      </c>
      <c r="C79" s="40" t="s">
        <v>39</v>
      </c>
      <c r="D79" s="5"/>
      <c r="E79" s="5"/>
      <c r="F79" s="5"/>
      <c r="G79" s="5"/>
      <c r="H79" s="5"/>
      <c r="I79" s="5"/>
      <c r="J79" s="10">
        <v>0</v>
      </c>
      <c r="K79" s="5"/>
      <c r="L79" s="21"/>
    </row>
    <row r="80" spans="1:18" ht="15" thickBot="1">
      <c r="A80" s="31" t="s">
        <v>32</v>
      </c>
      <c r="B80" s="5" t="s">
        <v>27</v>
      </c>
      <c r="C80" s="40" t="s">
        <v>40</v>
      </c>
      <c r="D80" s="5"/>
      <c r="E80" s="5"/>
      <c r="F80" s="5"/>
      <c r="G80" s="5"/>
      <c r="H80" s="5"/>
      <c r="I80" s="5"/>
      <c r="J80" s="10">
        <v>0</v>
      </c>
      <c r="K80" s="5"/>
      <c r="L80" s="21"/>
    </row>
    <row r="81" spans="1:12" ht="15" thickBot="1">
      <c r="A81" s="31" t="s">
        <v>32</v>
      </c>
      <c r="B81" s="5" t="s">
        <v>26</v>
      </c>
      <c r="C81" s="14" t="s">
        <v>41</v>
      </c>
      <c r="D81" s="5"/>
      <c r="E81" s="5"/>
      <c r="F81" s="5"/>
      <c r="G81" s="5"/>
      <c r="H81" s="5"/>
      <c r="I81" s="5"/>
      <c r="J81" s="10">
        <v>0</v>
      </c>
      <c r="K81" s="5"/>
      <c r="L81" s="21"/>
    </row>
    <row r="82" spans="1:12" ht="15" thickBot="1">
      <c r="A82" s="31" t="s">
        <v>32</v>
      </c>
      <c r="B82" s="5" t="s">
        <v>27</v>
      </c>
      <c r="C82" s="40" t="s">
        <v>42</v>
      </c>
      <c r="D82" s="5"/>
      <c r="E82" s="5"/>
      <c r="F82" s="5"/>
      <c r="G82" s="5"/>
      <c r="H82" s="5"/>
      <c r="I82" s="5"/>
      <c r="J82" s="10">
        <v>0</v>
      </c>
      <c r="K82" s="5"/>
      <c r="L82" s="21"/>
    </row>
    <row r="83" spans="1:12" ht="15" thickBot="1">
      <c r="A83" s="31" t="s">
        <v>32</v>
      </c>
      <c r="B83" s="5" t="s">
        <v>27</v>
      </c>
      <c r="C83" s="40" t="s">
        <v>43</v>
      </c>
      <c r="D83" s="5"/>
      <c r="E83" s="5"/>
      <c r="F83" s="5"/>
      <c r="G83" s="5"/>
      <c r="H83" s="5"/>
      <c r="I83" s="5"/>
      <c r="J83" s="10">
        <v>0</v>
      </c>
      <c r="K83" s="5"/>
      <c r="L83" s="21"/>
    </row>
    <row r="84" spans="1:12" ht="15" thickBot="1">
      <c r="A84" s="31" t="s">
        <v>32</v>
      </c>
      <c r="B84" s="5" t="s">
        <v>27</v>
      </c>
      <c r="C84" s="41" t="s">
        <v>44</v>
      </c>
      <c r="D84" s="23"/>
      <c r="E84" s="23"/>
      <c r="F84" s="23"/>
      <c r="G84" s="23"/>
      <c r="H84" s="23"/>
      <c r="I84" s="23"/>
      <c r="J84" s="23">
        <v>0</v>
      </c>
      <c r="K84" s="23"/>
      <c r="L84" s="25"/>
    </row>
    <row r="86" spans="1:12" ht="15" thickBot="1"/>
    <row r="87" spans="1:12" ht="15" thickBot="1">
      <c r="C87" s="43" t="s">
        <v>46</v>
      </c>
      <c r="D87" s="43" t="s">
        <v>47</v>
      </c>
      <c r="E87" s="43" t="s">
        <v>48</v>
      </c>
      <c r="G87" s="43" t="s">
        <v>49</v>
      </c>
      <c r="H87" s="43" t="s">
        <v>50</v>
      </c>
    </row>
    <row r="88" spans="1:12">
      <c r="B88" s="44" t="s">
        <v>51</v>
      </c>
      <c r="C88" s="45">
        <v>6</v>
      </c>
      <c r="D88" s="10">
        <v>0.5</v>
      </c>
      <c r="E88" s="61">
        <v>18.150000000000002</v>
      </c>
      <c r="G88" s="5">
        <f>+E88*12</f>
        <v>217.8</v>
      </c>
      <c r="H88" s="5">
        <f>+G88/60</f>
        <v>3.6300000000000003</v>
      </c>
    </row>
    <row r="89" spans="1:12">
      <c r="B89" s="46" t="s">
        <v>33</v>
      </c>
      <c r="C89" s="47">
        <v>32</v>
      </c>
      <c r="D89" s="10">
        <v>2</v>
      </c>
      <c r="E89" s="61">
        <v>387.20000000000005</v>
      </c>
      <c r="G89" s="5">
        <f t="shared" ref="G89:G120" si="2">+E89*12</f>
        <v>4646.4000000000005</v>
      </c>
      <c r="H89" s="5">
        <f t="shared" ref="H89:H121" si="3">+G89/60</f>
        <v>77.440000000000012</v>
      </c>
    </row>
    <row r="90" spans="1:12">
      <c r="B90" s="46" t="s">
        <v>22</v>
      </c>
      <c r="C90" s="47">
        <v>28</v>
      </c>
      <c r="D90" s="10">
        <v>1</v>
      </c>
      <c r="E90" s="61">
        <v>169.4</v>
      </c>
      <c r="G90" s="5">
        <f t="shared" si="2"/>
        <v>2032.8000000000002</v>
      </c>
      <c r="H90" s="5">
        <f t="shared" si="3"/>
        <v>33.880000000000003</v>
      </c>
    </row>
    <row r="91" spans="1:12">
      <c r="B91" s="46" t="s">
        <v>2</v>
      </c>
      <c r="C91" s="47">
        <v>42</v>
      </c>
      <c r="D91" s="10">
        <v>1</v>
      </c>
      <c r="E91" s="61">
        <v>254.10000000000002</v>
      </c>
      <c r="G91" s="5">
        <f t="shared" si="2"/>
        <v>3049.2000000000003</v>
      </c>
      <c r="H91" s="5">
        <f t="shared" si="3"/>
        <v>50.820000000000007</v>
      </c>
    </row>
    <row r="92" spans="1:12">
      <c r="B92" s="46" t="s">
        <v>34</v>
      </c>
      <c r="C92" s="47">
        <v>19</v>
      </c>
      <c r="D92" s="10">
        <v>1</v>
      </c>
      <c r="E92" s="61">
        <v>114.95</v>
      </c>
      <c r="G92" s="5">
        <f t="shared" si="2"/>
        <v>1379.4</v>
      </c>
      <c r="H92" s="5">
        <f t="shared" si="3"/>
        <v>22.990000000000002</v>
      </c>
    </row>
    <row r="93" spans="1:12">
      <c r="B93" s="46" t="s">
        <v>3</v>
      </c>
      <c r="C93" s="47">
        <v>24</v>
      </c>
      <c r="D93" s="10">
        <v>1</v>
      </c>
      <c r="E93" s="61">
        <v>145.20000000000002</v>
      </c>
      <c r="G93" s="5">
        <f t="shared" si="2"/>
        <v>1742.4</v>
      </c>
      <c r="H93" s="5">
        <f t="shared" si="3"/>
        <v>29.040000000000003</v>
      </c>
    </row>
    <row r="94" spans="1:12">
      <c r="B94" s="46" t="s">
        <v>35</v>
      </c>
      <c r="C94" s="47">
        <v>45</v>
      </c>
      <c r="D94" s="10">
        <v>1</v>
      </c>
      <c r="E94" s="61">
        <v>272.25</v>
      </c>
      <c r="G94" s="5">
        <f t="shared" si="2"/>
        <v>3267</v>
      </c>
      <c r="H94" s="5">
        <f t="shared" si="3"/>
        <v>54.45</v>
      </c>
    </row>
    <row r="95" spans="1:12">
      <c r="B95" s="46" t="s">
        <v>52</v>
      </c>
      <c r="C95" s="47">
        <v>34</v>
      </c>
      <c r="D95" s="10">
        <v>0.75</v>
      </c>
      <c r="E95" s="61">
        <v>154.27500000000001</v>
      </c>
      <c r="G95" s="5">
        <f t="shared" si="2"/>
        <v>1851.3000000000002</v>
      </c>
      <c r="H95" s="5">
        <f t="shared" si="3"/>
        <v>30.855000000000004</v>
      </c>
    </row>
    <row r="96" spans="1:12">
      <c r="B96" s="46" t="s">
        <v>53</v>
      </c>
      <c r="C96" s="47">
        <v>13</v>
      </c>
      <c r="D96" s="10">
        <v>1</v>
      </c>
      <c r="E96" s="61">
        <v>78.650000000000006</v>
      </c>
      <c r="G96" s="5">
        <f t="shared" si="2"/>
        <v>943.80000000000007</v>
      </c>
      <c r="H96" s="5">
        <f t="shared" si="3"/>
        <v>15.73</v>
      </c>
    </row>
    <row r="97" spans="2:8">
      <c r="B97" s="46" t="s">
        <v>16</v>
      </c>
      <c r="C97" s="47">
        <v>58</v>
      </c>
      <c r="D97" s="10">
        <v>2</v>
      </c>
      <c r="E97" s="61">
        <v>701.80000000000007</v>
      </c>
      <c r="G97" s="5">
        <f t="shared" si="2"/>
        <v>8421.6</v>
      </c>
      <c r="H97" s="5">
        <f t="shared" si="3"/>
        <v>140.36000000000001</v>
      </c>
    </row>
    <row r="98" spans="2:8">
      <c r="B98" s="46" t="s">
        <v>54</v>
      </c>
      <c r="C98" s="47">
        <v>22</v>
      </c>
      <c r="D98" s="10">
        <v>2</v>
      </c>
      <c r="E98" s="61">
        <v>266.20000000000005</v>
      </c>
      <c r="G98" s="5">
        <f t="shared" si="2"/>
        <v>3194.4000000000005</v>
      </c>
      <c r="H98" s="5">
        <f t="shared" si="3"/>
        <v>53.240000000000009</v>
      </c>
    </row>
    <row r="99" spans="2:8">
      <c r="B99" s="46" t="s">
        <v>55</v>
      </c>
      <c r="C99" s="47">
        <v>10</v>
      </c>
      <c r="D99" s="10">
        <v>0.5</v>
      </c>
      <c r="E99" s="61">
        <v>30.250000000000004</v>
      </c>
      <c r="G99" s="5">
        <f t="shared" si="2"/>
        <v>363.00000000000006</v>
      </c>
      <c r="H99" s="5">
        <f t="shared" si="3"/>
        <v>6.0500000000000007</v>
      </c>
    </row>
    <row r="100" spans="2:8">
      <c r="B100" s="46" t="s">
        <v>7</v>
      </c>
      <c r="C100" s="47">
        <v>27</v>
      </c>
      <c r="D100" s="10">
        <v>1</v>
      </c>
      <c r="E100" s="61">
        <v>163.35000000000002</v>
      </c>
      <c r="G100" s="5">
        <f t="shared" si="2"/>
        <v>1960.2000000000003</v>
      </c>
      <c r="H100" s="5">
        <f t="shared" si="3"/>
        <v>32.67</v>
      </c>
    </row>
    <row r="101" spans="2:8">
      <c r="B101" s="46" t="s">
        <v>8</v>
      </c>
      <c r="C101" s="47">
        <v>4</v>
      </c>
      <c r="D101" s="10">
        <v>0.5</v>
      </c>
      <c r="E101" s="61">
        <v>12.100000000000001</v>
      </c>
      <c r="G101" s="5">
        <f t="shared" si="2"/>
        <v>145.20000000000002</v>
      </c>
      <c r="H101" s="5">
        <f t="shared" si="3"/>
        <v>2.4200000000000004</v>
      </c>
    </row>
    <row r="102" spans="2:8">
      <c r="B102" s="46" t="s">
        <v>56</v>
      </c>
      <c r="C102" s="47">
        <v>1</v>
      </c>
      <c r="D102" s="10">
        <v>4</v>
      </c>
      <c r="E102" s="61">
        <v>24.200000000000003</v>
      </c>
      <c r="G102" s="5">
        <f t="shared" si="2"/>
        <v>290.40000000000003</v>
      </c>
      <c r="H102" s="5">
        <f t="shared" si="3"/>
        <v>4.8400000000000007</v>
      </c>
    </row>
    <row r="103" spans="2:8">
      <c r="B103" s="46" t="s">
        <v>10</v>
      </c>
      <c r="C103" s="47">
        <v>51</v>
      </c>
      <c r="D103" s="10">
        <v>1.5</v>
      </c>
      <c r="E103" s="61">
        <v>462.82500000000005</v>
      </c>
      <c r="G103" s="5">
        <f t="shared" si="2"/>
        <v>5553.9000000000005</v>
      </c>
      <c r="H103" s="5">
        <f t="shared" si="3"/>
        <v>92.565000000000012</v>
      </c>
    </row>
    <row r="104" spans="2:8">
      <c r="B104" s="46" t="s">
        <v>57</v>
      </c>
      <c r="C104" s="47">
        <v>0</v>
      </c>
      <c r="D104" s="10">
        <v>0</v>
      </c>
      <c r="E104" s="61">
        <v>0</v>
      </c>
      <c r="G104" s="5">
        <f t="shared" si="2"/>
        <v>0</v>
      </c>
      <c r="H104" s="5">
        <f t="shared" si="3"/>
        <v>0</v>
      </c>
    </row>
    <row r="105" spans="2:8">
      <c r="B105" s="46" t="s">
        <v>58</v>
      </c>
      <c r="C105" s="47">
        <v>19</v>
      </c>
      <c r="D105" s="10">
        <v>1.5</v>
      </c>
      <c r="E105" s="61">
        <v>172.42500000000001</v>
      </c>
      <c r="G105" s="5">
        <f t="shared" si="2"/>
        <v>2069.1000000000004</v>
      </c>
      <c r="H105" s="5">
        <f t="shared" si="3"/>
        <v>34.485000000000007</v>
      </c>
    </row>
    <row r="106" spans="2:8">
      <c r="B106" s="46" t="s">
        <v>11</v>
      </c>
      <c r="C106" s="47">
        <v>6</v>
      </c>
      <c r="D106" s="10">
        <v>1.3</v>
      </c>
      <c r="E106" s="61">
        <v>47.190000000000012</v>
      </c>
      <c r="G106" s="5">
        <f t="shared" si="2"/>
        <v>566.2800000000002</v>
      </c>
      <c r="H106" s="5">
        <f t="shared" si="3"/>
        <v>9.4380000000000042</v>
      </c>
    </row>
    <row r="107" spans="2:8">
      <c r="B107" s="46" t="s">
        <v>36</v>
      </c>
      <c r="C107" s="47">
        <v>51</v>
      </c>
      <c r="D107" s="10">
        <v>1.3</v>
      </c>
      <c r="E107" s="61">
        <v>401.11500000000007</v>
      </c>
      <c r="G107" s="5">
        <f t="shared" si="2"/>
        <v>4813.380000000001</v>
      </c>
      <c r="H107" s="5">
        <f t="shared" si="3"/>
        <v>80.223000000000013</v>
      </c>
    </row>
    <row r="108" spans="2:8">
      <c r="B108" s="46" t="s">
        <v>37</v>
      </c>
      <c r="C108" s="47">
        <v>38</v>
      </c>
      <c r="D108" s="10">
        <v>1.5</v>
      </c>
      <c r="E108" s="61">
        <v>344.85</v>
      </c>
      <c r="G108" s="5">
        <f t="shared" si="2"/>
        <v>4138.2000000000007</v>
      </c>
      <c r="H108" s="5">
        <f t="shared" si="3"/>
        <v>68.970000000000013</v>
      </c>
    </row>
    <row r="109" spans="2:8">
      <c r="B109" s="46" t="s">
        <v>59</v>
      </c>
      <c r="C109" s="47">
        <v>60</v>
      </c>
      <c r="D109" s="10">
        <v>1</v>
      </c>
      <c r="E109" s="61">
        <v>363.00000000000006</v>
      </c>
      <c r="G109" s="5">
        <f t="shared" si="2"/>
        <v>4356.0000000000009</v>
      </c>
      <c r="H109" s="5">
        <f t="shared" si="3"/>
        <v>72.600000000000009</v>
      </c>
    </row>
    <row r="110" spans="2:8">
      <c r="B110" s="46" t="s">
        <v>12</v>
      </c>
      <c r="C110" s="47">
        <v>9</v>
      </c>
      <c r="D110" s="10">
        <v>1.3</v>
      </c>
      <c r="E110" s="61">
        <v>70.785000000000011</v>
      </c>
      <c r="G110" s="5">
        <f t="shared" si="2"/>
        <v>849.42000000000007</v>
      </c>
      <c r="H110" s="5">
        <f t="shared" si="3"/>
        <v>14.157000000000002</v>
      </c>
    </row>
    <row r="111" spans="2:8">
      <c r="B111" s="46" t="s">
        <v>13</v>
      </c>
      <c r="C111" s="47">
        <v>71</v>
      </c>
      <c r="D111" s="10">
        <v>1.5</v>
      </c>
      <c r="E111" s="61">
        <v>644.32500000000005</v>
      </c>
      <c r="G111" s="5">
        <f t="shared" si="2"/>
        <v>7731.9000000000005</v>
      </c>
      <c r="H111" s="5">
        <f t="shared" si="3"/>
        <v>128.86500000000001</v>
      </c>
    </row>
    <row r="112" spans="2:8">
      <c r="B112" s="46" t="s">
        <v>60</v>
      </c>
      <c r="C112" s="47">
        <v>6</v>
      </c>
      <c r="D112" s="10">
        <v>0.75</v>
      </c>
      <c r="E112" s="61">
        <v>27.225000000000001</v>
      </c>
      <c r="G112" s="5">
        <f t="shared" si="2"/>
        <v>326.70000000000005</v>
      </c>
      <c r="H112" s="5">
        <f t="shared" si="3"/>
        <v>5.4450000000000012</v>
      </c>
    </row>
    <row r="113" spans="1:9">
      <c r="B113" s="46" t="s">
        <v>61</v>
      </c>
      <c r="C113" s="47">
        <v>52</v>
      </c>
      <c r="D113" s="10">
        <v>1.5</v>
      </c>
      <c r="E113" s="61">
        <v>471.90000000000003</v>
      </c>
      <c r="G113" s="5">
        <f t="shared" si="2"/>
        <v>5662.8</v>
      </c>
      <c r="H113" s="5">
        <f t="shared" si="3"/>
        <v>94.38000000000001</v>
      </c>
    </row>
    <row r="114" spans="1:9">
      <c r="B114" s="46" t="s">
        <v>62</v>
      </c>
      <c r="C114" s="47">
        <v>85</v>
      </c>
      <c r="D114" s="10">
        <v>1.3</v>
      </c>
      <c r="E114" s="61">
        <v>668.52500000000009</v>
      </c>
      <c r="G114" s="5">
        <f t="shared" si="2"/>
        <v>8022.3000000000011</v>
      </c>
      <c r="H114" s="5">
        <f t="shared" si="3"/>
        <v>133.70500000000001</v>
      </c>
    </row>
    <row r="115" spans="1:9">
      <c r="B115" s="46" t="s">
        <v>63</v>
      </c>
      <c r="C115" s="47">
        <v>12</v>
      </c>
      <c r="D115" s="10">
        <v>1</v>
      </c>
      <c r="E115" s="61">
        <v>72.600000000000009</v>
      </c>
      <c r="G115" s="5">
        <f t="shared" si="2"/>
        <v>871.2</v>
      </c>
      <c r="H115" s="5">
        <f t="shared" si="3"/>
        <v>14.520000000000001</v>
      </c>
    </row>
    <row r="116" spans="1:9">
      <c r="B116" s="46" t="s">
        <v>64</v>
      </c>
      <c r="C116" s="47">
        <v>40</v>
      </c>
      <c r="D116" s="10">
        <v>1</v>
      </c>
      <c r="E116" s="61">
        <v>242.00000000000003</v>
      </c>
      <c r="G116" s="5">
        <f t="shared" si="2"/>
        <v>2904.0000000000005</v>
      </c>
      <c r="H116" s="5">
        <f t="shared" si="3"/>
        <v>48.400000000000006</v>
      </c>
    </row>
    <row r="117" spans="1:9">
      <c r="B117" s="46" t="s">
        <v>65</v>
      </c>
      <c r="C117" s="47">
        <v>57</v>
      </c>
      <c r="D117" s="10">
        <v>1.3</v>
      </c>
      <c r="E117" s="61">
        <v>448.30500000000006</v>
      </c>
      <c r="G117" s="5">
        <f t="shared" si="2"/>
        <v>5379.6600000000008</v>
      </c>
      <c r="H117" s="5">
        <f t="shared" si="3"/>
        <v>89.661000000000016</v>
      </c>
    </row>
    <row r="118" spans="1:9">
      <c r="B118" s="46" t="s">
        <v>66</v>
      </c>
      <c r="C118" s="47">
        <v>13</v>
      </c>
      <c r="D118" s="10">
        <v>1.3</v>
      </c>
      <c r="E118" s="61">
        <v>102.245</v>
      </c>
      <c r="G118" s="5">
        <f t="shared" si="2"/>
        <v>1226.94</v>
      </c>
      <c r="H118" s="5">
        <f t="shared" si="3"/>
        <v>20.449000000000002</v>
      </c>
    </row>
    <row r="119" spans="1:9">
      <c r="B119" s="46" t="s">
        <v>43</v>
      </c>
      <c r="C119" s="47">
        <v>38</v>
      </c>
      <c r="D119" s="10">
        <v>1.5</v>
      </c>
      <c r="E119" s="61">
        <v>344.85</v>
      </c>
      <c r="G119" s="5">
        <f t="shared" si="2"/>
        <v>4138.2000000000007</v>
      </c>
      <c r="H119" s="5">
        <f t="shared" si="3"/>
        <v>68.970000000000013</v>
      </c>
    </row>
    <row r="120" spans="1:9">
      <c r="B120" s="46" t="s">
        <v>44</v>
      </c>
      <c r="C120" s="47">
        <v>33</v>
      </c>
      <c r="D120" s="10">
        <v>1.5</v>
      </c>
      <c r="E120" s="61">
        <v>299.47500000000002</v>
      </c>
      <c r="G120" s="5">
        <f t="shared" si="2"/>
        <v>3593.7000000000003</v>
      </c>
      <c r="H120" s="5">
        <f t="shared" si="3"/>
        <v>59.895000000000003</v>
      </c>
    </row>
    <row r="121" spans="1:9" ht="15" thickBot="1">
      <c r="B121" s="48" t="s">
        <v>15</v>
      </c>
      <c r="C121" s="49">
        <v>7</v>
      </c>
      <c r="D121" s="10">
        <v>1</v>
      </c>
      <c r="E121" s="61">
        <v>42.35</v>
      </c>
      <c r="G121" s="5">
        <f>+E121*12</f>
        <v>508.20000000000005</v>
      </c>
      <c r="H121" s="5">
        <f t="shared" si="3"/>
        <v>8.4700000000000006</v>
      </c>
    </row>
    <row r="125" spans="1:9">
      <c r="A125" s="67" t="s">
        <v>78</v>
      </c>
      <c r="B125" s="67"/>
      <c r="C125" s="67"/>
      <c r="D125" s="67"/>
      <c r="E125" s="67"/>
      <c r="F125" s="67"/>
      <c r="G125" s="67"/>
      <c r="H125" s="67"/>
      <c r="I125" s="67"/>
    </row>
    <row r="127" spans="1:9" ht="43.5" customHeight="1">
      <c r="A127" s="342" t="s">
        <v>79</v>
      </c>
      <c r="B127" s="342"/>
      <c r="C127" s="342"/>
      <c r="D127" s="342"/>
      <c r="E127" s="342"/>
      <c r="F127" s="342"/>
      <c r="G127" s="342"/>
      <c r="H127" s="342"/>
    </row>
    <row r="128" spans="1:9">
      <c r="A128" s="65"/>
      <c r="B128" s="66"/>
      <c r="C128" s="66"/>
      <c r="D128" s="66"/>
      <c r="E128" s="66"/>
      <c r="F128" s="66"/>
      <c r="G128" s="66"/>
      <c r="H128" s="66"/>
    </row>
    <row r="129" spans="1:8" ht="41.25" customHeight="1">
      <c r="A129" s="342" t="s">
        <v>80</v>
      </c>
      <c r="B129" s="342"/>
      <c r="C129" s="342"/>
      <c r="D129" s="342"/>
      <c r="E129" s="342"/>
      <c r="F129" s="342"/>
      <c r="G129" s="342"/>
      <c r="H129" s="342"/>
    </row>
    <row r="130" spans="1:8">
      <c r="A130" s="65"/>
      <c r="B130" s="66"/>
      <c r="C130" s="66"/>
      <c r="D130" s="66"/>
      <c r="E130" s="66"/>
      <c r="F130" s="66"/>
      <c r="G130" s="66"/>
      <c r="H130" s="66"/>
    </row>
    <row r="131" spans="1:8" ht="50.25" customHeight="1">
      <c r="A131" s="342" t="s">
        <v>81</v>
      </c>
      <c r="B131" s="342"/>
      <c r="C131" s="342"/>
      <c r="D131" s="342"/>
      <c r="E131" s="342"/>
      <c r="F131" s="342"/>
      <c r="G131" s="342"/>
      <c r="H131" s="342"/>
    </row>
    <row r="132" spans="1:8">
      <c r="A132" s="64"/>
    </row>
    <row r="133" spans="1:8" ht="30.75" customHeight="1">
      <c r="A133" s="342" t="s">
        <v>82</v>
      </c>
      <c r="B133" s="342"/>
      <c r="C133" s="342"/>
      <c r="D133" s="342"/>
      <c r="E133" s="342"/>
      <c r="F133" s="342"/>
      <c r="G133" s="342"/>
      <c r="H133" s="342"/>
    </row>
    <row r="135" spans="1:8">
      <c r="A135" s="135" t="s">
        <v>106</v>
      </c>
      <c r="B135" s="135" t="s">
        <v>104</v>
      </c>
      <c r="C135" s="135" t="s">
        <v>105</v>
      </c>
      <c r="D135" s="137" t="s">
        <v>107</v>
      </c>
    </row>
    <row r="136" spans="1:8">
      <c r="A136" s="135" t="s">
        <v>30</v>
      </c>
      <c r="B136" s="123">
        <f>SUM(L4:L27)</f>
        <v>6261.270833333333</v>
      </c>
      <c r="C136" s="136">
        <v>7260</v>
      </c>
      <c r="D136" s="138">
        <f>B136/C136</f>
        <v>0.86243399908172635</v>
      </c>
    </row>
    <row r="137" spans="1:8">
      <c r="A137" s="135" t="s">
        <v>31</v>
      </c>
      <c r="B137" s="123">
        <f>SUM(L28:L51)</f>
        <v>5372.8</v>
      </c>
      <c r="C137" s="136">
        <f>2063.6+4736</f>
        <v>6799.6</v>
      </c>
      <c r="D137" s="138">
        <f t="shared" ref="D137:D138" si="4">B137/C137</f>
        <v>0.79016412730160601</v>
      </c>
    </row>
    <row r="138" spans="1:8">
      <c r="A138" s="135" t="s">
        <v>32</v>
      </c>
      <c r="B138" s="123">
        <f>SUM(H88:H121)</f>
        <v>1603.6130000000005</v>
      </c>
      <c r="C138" s="136">
        <f>312+2317</f>
        <v>2629</v>
      </c>
      <c r="D138" s="138">
        <f t="shared" si="4"/>
        <v>0.60997071129707137</v>
      </c>
    </row>
  </sheetData>
  <mergeCells count="11">
    <mergeCell ref="A127:H127"/>
    <mergeCell ref="A129:H129"/>
    <mergeCell ref="A131:H131"/>
    <mergeCell ref="A133:H133"/>
    <mergeCell ref="Q2:R2"/>
    <mergeCell ref="A2:A3"/>
    <mergeCell ref="B2:B3"/>
    <mergeCell ref="C2:C3"/>
    <mergeCell ref="D2:L2"/>
    <mergeCell ref="O2:O3"/>
    <mergeCell ref="P2:P3"/>
  </mergeCells>
  <pageMargins left="0.7" right="0.7" top="0.75" bottom="0.75" header="0.3" footer="0.3"/>
  <pageSetup paperSize="9" orientation="portrait"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26BE-9949-4EB2-8C5C-4E614B673900}">
  <sheetPr>
    <tabColor theme="5" tint="-0.249977111117893"/>
  </sheetPr>
  <dimension ref="A2:J21"/>
  <sheetViews>
    <sheetView showGridLines="0" workbookViewId="0">
      <selection activeCell="B9" sqref="B9"/>
    </sheetView>
  </sheetViews>
  <sheetFormatPr baseColWidth="10" defaultRowHeight="14.4"/>
  <cols>
    <col min="1" max="1" width="7.5546875" customWidth="1"/>
    <col min="2" max="2" width="41.77734375" customWidth="1"/>
    <col min="3" max="3" width="16.109375" customWidth="1"/>
    <col min="4" max="4" width="18.44140625" customWidth="1"/>
    <col min="5" max="5" width="16.109375" style="99" customWidth="1"/>
    <col min="6" max="7" width="16.109375" customWidth="1"/>
    <col min="8" max="8" width="25.109375" customWidth="1"/>
    <col min="9" max="9" width="16.109375" customWidth="1"/>
    <col min="10" max="10" width="14.77734375" customWidth="1"/>
  </cols>
  <sheetData>
    <row r="2" spans="1:9">
      <c r="C2" s="161"/>
    </row>
    <row r="3" spans="1:9">
      <c r="A3" s="259"/>
      <c r="B3" s="259"/>
      <c r="C3" s="259"/>
      <c r="D3" s="259"/>
      <c r="E3" s="259"/>
      <c r="F3" s="259"/>
      <c r="G3" s="259"/>
      <c r="H3" s="259"/>
      <c r="I3" s="259"/>
    </row>
    <row r="4" spans="1:9" s="69" customFormat="1">
      <c r="A4" s="299"/>
      <c r="B4" s="299"/>
      <c r="C4" s="300" t="s">
        <v>122</v>
      </c>
      <c r="D4" s="300" t="s">
        <v>123</v>
      </c>
      <c r="E4" s="300" t="s">
        <v>124</v>
      </c>
      <c r="F4" s="300" t="s">
        <v>125</v>
      </c>
      <c r="G4" s="300" t="s">
        <v>126</v>
      </c>
      <c r="H4" s="300" t="s">
        <v>127</v>
      </c>
      <c r="I4" s="300" t="s">
        <v>128</v>
      </c>
    </row>
    <row r="5" spans="1:9">
      <c r="A5" s="260"/>
      <c r="B5" s="301" t="s">
        <v>268</v>
      </c>
      <c r="C5" s="302"/>
      <c r="D5" s="302"/>
      <c r="E5" s="302"/>
      <c r="F5" s="302"/>
      <c r="G5" s="302"/>
      <c r="H5" s="302"/>
      <c r="I5" s="302"/>
    </row>
    <row r="6" spans="1:9">
      <c r="A6" s="260"/>
      <c r="B6" s="261" t="s">
        <v>310</v>
      </c>
      <c r="C6" s="262">
        <f>+'LOT 2 primer any'!J19+'LOT 2 primer any'!J156+'LOT 2 primer any'!J157+'LOT 2 primer any'!J159</f>
        <v>0</v>
      </c>
      <c r="D6" s="262">
        <f>+'LOT 2'!J14+'LOT 2'!J151+'LOT 2'!J152+'LOT 2'!J154</f>
        <v>0</v>
      </c>
      <c r="E6" s="262">
        <f>+D6+'Sant Vicenç  Monistrol'!J10</f>
        <v>0</v>
      </c>
      <c r="F6" s="262">
        <f>+E6</f>
        <v>0</v>
      </c>
      <c r="G6" s="262">
        <f t="shared" ref="G6:I6" si="0">+F6</f>
        <v>0</v>
      </c>
      <c r="H6" s="262">
        <f t="shared" si="0"/>
        <v>0</v>
      </c>
      <c r="I6" s="262">
        <f t="shared" si="0"/>
        <v>0</v>
      </c>
    </row>
    <row r="7" spans="1:9">
      <c r="A7" s="260"/>
      <c r="B7" s="261" t="s">
        <v>311</v>
      </c>
      <c r="C7" s="262">
        <f>+'LOT 2 primer any'!J49+'LOT 2 primer any'!J72+'LOT 2 primer any'!J112+'LOT 2 primer any'!J129+'LOT 2 primer any'!J140+'LOT 2 primer any'!J155</f>
        <v>0</v>
      </c>
      <c r="D7" s="262">
        <f>+C7</f>
        <v>0</v>
      </c>
      <c r="E7" s="262">
        <f>+D7+'Sant Vicenç  Monistrol'!J28+'Sant Vicenç  Monistrol'!J44+'Sant Vicenç  Monistrol'!J69+'Sant Vicenç  Monistrol'!J80+'Sant Vicenç  Monistrol'!J91+'Sant Vicenç  Monistrol'!J106</f>
        <v>0</v>
      </c>
      <c r="F7" s="262">
        <f>+E7</f>
        <v>0</v>
      </c>
      <c r="G7" s="262">
        <f t="shared" ref="G7:I7" si="1">+F7</f>
        <v>0</v>
      </c>
      <c r="H7" s="262">
        <f t="shared" si="1"/>
        <v>0</v>
      </c>
      <c r="I7" s="262">
        <f t="shared" si="1"/>
        <v>0</v>
      </c>
    </row>
    <row r="8" spans="1:9">
      <c r="A8" s="260"/>
      <c r="B8" s="261" t="s">
        <v>312</v>
      </c>
      <c r="C8" s="262">
        <f>+'LOT 2 primer any'!J10</f>
        <v>0</v>
      </c>
      <c r="D8" s="262">
        <f>+'LOT 2'!J10</f>
        <v>0</v>
      </c>
      <c r="E8" s="262">
        <f>+D8+'Sant Vicenç  Monistrol'!J7</f>
        <v>0</v>
      </c>
      <c r="F8" s="262">
        <f>+E8</f>
        <v>0</v>
      </c>
      <c r="G8" s="262">
        <f t="shared" ref="G8:I8" si="2">+F8</f>
        <v>0</v>
      </c>
      <c r="H8" s="262">
        <f t="shared" si="2"/>
        <v>0</v>
      </c>
      <c r="I8" s="262">
        <f t="shared" si="2"/>
        <v>0</v>
      </c>
    </row>
    <row r="9" spans="1:9">
      <c r="A9" s="260"/>
      <c r="B9" s="261" t="s">
        <v>313</v>
      </c>
      <c r="C9" s="262">
        <f>+'LOT 2 primer any'!J14</f>
        <v>0</v>
      </c>
      <c r="D9" s="262">
        <v>0</v>
      </c>
      <c r="E9" s="262">
        <v>0</v>
      </c>
      <c r="F9" s="262">
        <v>0</v>
      </c>
      <c r="G9" s="262">
        <v>0</v>
      </c>
      <c r="H9" s="262">
        <v>0</v>
      </c>
      <c r="I9" s="262">
        <v>0</v>
      </c>
    </row>
    <row r="10" spans="1:9">
      <c r="A10" s="260"/>
      <c r="B10" s="261" t="s">
        <v>314</v>
      </c>
      <c r="C10" s="262">
        <f>+'LOT 2 primer any'!J152</f>
        <v>0</v>
      </c>
      <c r="D10" s="262">
        <f>+C10</f>
        <v>0</v>
      </c>
      <c r="E10" s="262">
        <f>+D10+'Sant Vicenç  Monistrol'!J103</f>
        <v>0</v>
      </c>
      <c r="F10" s="262">
        <f t="shared" ref="F10:G13" si="3">+E10</f>
        <v>0</v>
      </c>
      <c r="G10" s="262">
        <f t="shared" si="3"/>
        <v>0</v>
      </c>
      <c r="H10" s="262">
        <f t="shared" ref="H10:I13" si="4">+G10</f>
        <v>0</v>
      </c>
      <c r="I10" s="262">
        <f t="shared" si="4"/>
        <v>0</v>
      </c>
    </row>
    <row r="11" spans="1:9">
      <c r="A11" s="260"/>
      <c r="B11" s="261" t="s">
        <v>315</v>
      </c>
      <c r="C11" s="262">
        <f>+'LOT 2 primer any'!J154</f>
        <v>0</v>
      </c>
      <c r="D11" s="262">
        <f>+C11</f>
        <v>0</v>
      </c>
      <c r="E11" s="262">
        <f>+D11+'Sant Vicenç  Monistrol'!J105</f>
        <v>0</v>
      </c>
      <c r="F11" s="262">
        <f t="shared" si="3"/>
        <v>0</v>
      </c>
      <c r="G11" s="262">
        <f t="shared" si="3"/>
        <v>0</v>
      </c>
      <c r="H11" s="262">
        <f t="shared" si="4"/>
        <v>0</v>
      </c>
      <c r="I11" s="262">
        <f t="shared" si="4"/>
        <v>0</v>
      </c>
    </row>
    <row r="12" spans="1:9">
      <c r="A12" s="260"/>
      <c r="B12" s="261" t="s">
        <v>316</v>
      </c>
      <c r="C12" s="262">
        <f>+'LOT 2 primer any'!J158+'LOT 2 primer any'!J161+'LOT 2 primer any'!J162</f>
        <v>0</v>
      </c>
      <c r="D12" s="262">
        <f>+'LOT 2'!J156+'LOT 2'!J157+'LOT 2'!J153</f>
        <v>0</v>
      </c>
      <c r="E12" s="262">
        <f>+D12+'Sant Vicenç  Monistrol'!J107+'Sant Vicenç  Monistrol'!J109</f>
        <v>0</v>
      </c>
      <c r="F12" s="262">
        <f t="shared" si="3"/>
        <v>0</v>
      </c>
      <c r="G12" s="262">
        <f t="shared" si="3"/>
        <v>0</v>
      </c>
      <c r="H12" s="262">
        <f t="shared" si="4"/>
        <v>0</v>
      </c>
      <c r="I12" s="262">
        <f t="shared" si="4"/>
        <v>0</v>
      </c>
    </row>
    <row r="13" spans="1:9">
      <c r="A13" s="260"/>
      <c r="B13" s="261" t="s">
        <v>317</v>
      </c>
      <c r="C13" s="262">
        <f>+'LOT 2 primer any'!J3+'LOT 2 primer any'!J98+'LOT 2 primer any'!J122+'LOT 2 primer any'!J123+'LOT 2 primer any'!J124+'LOT 2 primer any'!J125+'LOT 2 primer any'!J126+'LOT 2 primer any'!J133+'LOT 2 primer any'!J164</f>
        <v>61911.55</v>
      </c>
      <c r="D13" s="262">
        <f>+'LOT 2'!J3+'LOT 2'!J93+'LOT 2'!J117+'LOT 2'!J118+'LOT 2'!J119+'LOT 2'!J120+'LOT 2'!J121+'LOT 2'!J128+'LOT 2'!J159</f>
        <v>61911.55</v>
      </c>
      <c r="E13" s="262">
        <f>+D13+'Sant Vicenç  Monistrol'!J3+'Sant Vicenç  Monistrol'!J63+'Sant Vicenç  Monistrol'!J75+'Sant Vicenç  Monistrol'!J76+'Sant Vicenç  Monistrol'!J77+'Sant Vicenç  Monistrol'!J84</f>
        <v>61911.55</v>
      </c>
      <c r="F13" s="262">
        <f t="shared" si="3"/>
        <v>61911.55</v>
      </c>
      <c r="G13" s="262">
        <f t="shared" si="3"/>
        <v>61911.55</v>
      </c>
      <c r="H13" s="262">
        <f t="shared" si="4"/>
        <v>61911.55</v>
      </c>
      <c r="I13" s="262">
        <f t="shared" si="4"/>
        <v>61911.55</v>
      </c>
    </row>
    <row r="14" spans="1:9" ht="21" customHeight="1">
      <c r="A14" s="260"/>
      <c r="B14" s="303" t="s">
        <v>248</v>
      </c>
      <c r="C14" s="304">
        <f t="shared" ref="C14:I14" si="5">SUM(C6:C13)</f>
        <v>61911.55</v>
      </c>
      <c r="D14" s="304">
        <f t="shared" si="5"/>
        <v>61911.55</v>
      </c>
      <c r="E14" s="304">
        <f t="shared" si="5"/>
        <v>61911.55</v>
      </c>
      <c r="F14" s="304">
        <f t="shared" si="5"/>
        <v>61911.55</v>
      </c>
      <c r="G14" s="304">
        <f t="shared" si="5"/>
        <v>61911.55</v>
      </c>
      <c r="H14" s="304">
        <f t="shared" si="5"/>
        <v>61911.55</v>
      </c>
      <c r="I14" s="304">
        <f t="shared" si="5"/>
        <v>61911.55</v>
      </c>
    </row>
    <row r="15" spans="1:9">
      <c r="A15" s="260"/>
      <c r="B15" s="263" t="s">
        <v>247</v>
      </c>
      <c r="C15" s="264">
        <f>+C14</f>
        <v>61911.55</v>
      </c>
      <c r="D15" s="264">
        <f t="shared" ref="D15:I15" si="6">+D14</f>
        <v>61911.55</v>
      </c>
      <c r="E15" s="264">
        <f>+E14</f>
        <v>61911.55</v>
      </c>
      <c r="F15" s="264">
        <f t="shared" si="6"/>
        <v>61911.55</v>
      </c>
      <c r="G15" s="264">
        <f t="shared" si="6"/>
        <v>61911.55</v>
      </c>
      <c r="H15" s="264">
        <f t="shared" si="6"/>
        <v>61911.55</v>
      </c>
      <c r="I15" s="264">
        <f t="shared" si="6"/>
        <v>61911.55</v>
      </c>
    </row>
    <row r="16" spans="1:9">
      <c r="A16" s="265">
        <f>+'LOT 2 primer any'!H168</f>
        <v>0</v>
      </c>
      <c r="B16" s="261" t="s">
        <v>249</v>
      </c>
      <c r="C16" s="262">
        <f t="shared" ref="C16:I16" si="7">+C15*$A$16</f>
        <v>0</v>
      </c>
      <c r="D16" s="262">
        <f t="shared" si="7"/>
        <v>0</v>
      </c>
      <c r="E16" s="262">
        <f t="shared" si="7"/>
        <v>0</v>
      </c>
      <c r="F16" s="262">
        <f t="shared" si="7"/>
        <v>0</v>
      </c>
      <c r="G16" s="262">
        <f t="shared" si="7"/>
        <v>0</v>
      </c>
      <c r="H16" s="262">
        <f t="shared" si="7"/>
        <v>0</v>
      </c>
      <c r="I16" s="262">
        <f t="shared" si="7"/>
        <v>0</v>
      </c>
    </row>
    <row r="17" spans="1:10">
      <c r="A17" s="265">
        <f>+'LOT 2 primer any'!H169</f>
        <v>0</v>
      </c>
      <c r="B17" s="261" t="s">
        <v>250</v>
      </c>
      <c r="C17" s="262">
        <f t="shared" ref="C17:I17" si="8">+C15*$A$17</f>
        <v>0</v>
      </c>
      <c r="D17" s="262">
        <f t="shared" si="8"/>
        <v>0</v>
      </c>
      <c r="E17" s="262">
        <f t="shared" si="8"/>
        <v>0</v>
      </c>
      <c r="F17" s="262">
        <f t="shared" si="8"/>
        <v>0</v>
      </c>
      <c r="G17" s="262">
        <f t="shared" si="8"/>
        <v>0</v>
      </c>
      <c r="H17" s="262">
        <f t="shared" si="8"/>
        <v>0</v>
      </c>
      <c r="I17" s="262">
        <f t="shared" si="8"/>
        <v>0</v>
      </c>
    </row>
    <row r="18" spans="1:10">
      <c r="A18" s="266"/>
      <c r="B18" s="305" t="s">
        <v>251</v>
      </c>
      <c r="C18" s="306">
        <f>+C17+C16+C15</f>
        <v>61911.55</v>
      </c>
      <c r="D18" s="306">
        <f t="shared" ref="D18:I18" si="9">+D17+D16+D15</f>
        <v>61911.55</v>
      </c>
      <c r="E18" s="306">
        <f>+E17+E16+E15</f>
        <v>61911.55</v>
      </c>
      <c r="F18" s="306">
        <f t="shared" si="9"/>
        <v>61911.55</v>
      </c>
      <c r="G18" s="306">
        <f t="shared" si="9"/>
        <v>61911.55</v>
      </c>
      <c r="H18" s="306">
        <f t="shared" si="9"/>
        <v>61911.55</v>
      </c>
      <c r="I18" s="306">
        <f t="shared" si="9"/>
        <v>61911.55</v>
      </c>
      <c r="J18" s="306">
        <f>SUM(C18:I18)</f>
        <v>433380.85</v>
      </c>
    </row>
    <row r="19" spans="1:10" ht="15" thickBot="1">
      <c r="A19" s="267">
        <f>+'LOT 2 primer any'!H173</f>
        <v>0.1</v>
      </c>
      <c r="B19" s="307" t="s">
        <v>252</v>
      </c>
      <c r="C19" s="308">
        <f t="shared" ref="C19:I19" si="10">+C18*$A$19</f>
        <v>6191.1550000000007</v>
      </c>
      <c r="D19" s="309">
        <f t="shared" si="10"/>
        <v>6191.1550000000007</v>
      </c>
      <c r="E19" s="309">
        <f t="shared" si="10"/>
        <v>6191.1550000000007</v>
      </c>
      <c r="F19" s="309">
        <f t="shared" si="10"/>
        <v>6191.1550000000007</v>
      </c>
      <c r="G19" s="309">
        <f t="shared" si="10"/>
        <v>6191.1550000000007</v>
      </c>
      <c r="H19" s="309">
        <f t="shared" si="10"/>
        <v>6191.1550000000007</v>
      </c>
      <c r="I19" s="309">
        <f t="shared" si="10"/>
        <v>6191.1550000000007</v>
      </c>
    </row>
    <row r="20" spans="1:10" ht="15" thickBot="1">
      <c r="A20" s="266"/>
      <c r="B20" s="310" t="s">
        <v>253</v>
      </c>
      <c r="C20" s="311">
        <f t="shared" ref="C20:I20" si="11">+C19+C18</f>
        <v>68102.705000000002</v>
      </c>
      <c r="D20" s="311">
        <f>+D19+D18</f>
        <v>68102.705000000002</v>
      </c>
      <c r="E20" s="311">
        <f t="shared" si="11"/>
        <v>68102.705000000002</v>
      </c>
      <c r="F20" s="311">
        <f t="shared" si="11"/>
        <v>68102.705000000002</v>
      </c>
      <c r="G20" s="311">
        <f t="shared" si="11"/>
        <v>68102.705000000002</v>
      </c>
      <c r="H20" s="311">
        <f t="shared" si="11"/>
        <v>68102.705000000002</v>
      </c>
      <c r="I20" s="311">
        <f t="shared" si="11"/>
        <v>68102.705000000002</v>
      </c>
      <c r="J20" s="306">
        <f>SUM(C20:I20)</f>
        <v>476718.93500000006</v>
      </c>
    </row>
    <row r="21" spans="1:10">
      <c r="A21" s="266"/>
      <c r="B21" s="268" t="s">
        <v>254</v>
      </c>
      <c r="C21" s="270">
        <f>+C20-'LOT 2 primer any'!J175</f>
        <v>-5.0000000046566129E-3</v>
      </c>
      <c r="D21" s="270">
        <f>+D20-'LOT 2'!J170</f>
        <v>-5.0000000046566129E-3</v>
      </c>
      <c r="E21" s="269">
        <f>+E20-'LOT 2'!J170-'Sant Vicenç  Monistrol'!J120</f>
        <v>-5.0000000046566129E-3</v>
      </c>
      <c r="F21" s="268"/>
      <c r="G21" s="268"/>
      <c r="H21" s="268"/>
      <c r="I21" s="268"/>
    </row>
  </sheetData>
  <phoneticPr fontId="5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B73D6-E529-4BE5-AC06-EEA26B31882B}">
  <sheetPr>
    <tabColor theme="5" tint="-0.249977111117893"/>
    <pageSetUpPr fitToPage="1"/>
  </sheetPr>
  <dimension ref="A1:J176"/>
  <sheetViews>
    <sheetView zoomScale="98" zoomScaleNormal="98" workbookViewId="0">
      <selection activeCell="E15" sqref="E15"/>
    </sheetView>
  </sheetViews>
  <sheetFormatPr baseColWidth="10" defaultRowHeight="13.8"/>
  <cols>
    <col min="1" max="1" width="14.109375" style="277" customWidth="1"/>
    <col min="2" max="2" width="17.77734375" style="277" customWidth="1"/>
    <col min="3" max="3" width="15.5546875" style="277" customWidth="1"/>
    <col min="4" max="4" width="21.6640625" style="277" bestFit="1" customWidth="1"/>
    <col min="5" max="5" width="18.44140625" style="277" bestFit="1" customWidth="1"/>
    <col min="6" max="6" width="20" style="277" bestFit="1" customWidth="1"/>
    <col min="7" max="7" width="19.5546875" style="277" customWidth="1"/>
    <col min="8" max="8" width="22.33203125" style="277" customWidth="1"/>
    <col min="9" max="9" width="14.6640625" style="277" bestFit="1" customWidth="1"/>
    <col min="10" max="255" width="11.5546875" style="277"/>
    <col min="256" max="257" width="14.109375" style="277" customWidth="1"/>
    <col min="258" max="258" width="14.33203125" style="277" bestFit="1" customWidth="1"/>
    <col min="259" max="259" width="21.6640625" style="277" bestFit="1" customWidth="1"/>
    <col min="260" max="260" width="18.44140625" style="277" bestFit="1" customWidth="1"/>
    <col min="261" max="261" width="20" style="277" bestFit="1" customWidth="1"/>
    <col min="262" max="262" width="19.5546875" style="277" customWidth="1"/>
    <col min="263" max="263" width="22.33203125" style="277" customWidth="1"/>
    <col min="264" max="264" width="14.109375" style="277" bestFit="1" customWidth="1"/>
    <col min="265" max="511" width="11.5546875" style="277"/>
    <col min="512" max="513" width="14.109375" style="277" customWidth="1"/>
    <col min="514" max="514" width="14.33203125" style="277" bestFit="1" customWidth="1"/>
    <col min="515" max="515" width="21.6640625" style="277" bestFit="1" customWidth="1"/>
    <col min="516" max="516" width="18.44140625" style="277" bestFit="1" customWidth="1"/>
    <col min="517" max="517" width="20" style="277" bestFit="1" customWidth="1"/>
    <col min="518" max="518" width="19.5546875" style="277" customWidth="1"/>
    <col min="519" max="519" width="22.33203125" style="277" customWidth="1"/>
    <col min="520" max="520" width="14.109375" style="277" bestFit="1" customWidth="1"/>
    <col min="521" max="767" width="11.5546875" style="277"/>
    <col min="768" max="769" width="14.109375" style="277" customWidth="1"/>
    <col min="770" max="770" width="14.33203125" style="277" bestFit="1" customWidth="1"/>
    <col min="771" max="771" width="21.6640625" style="277" bestFit="1" customWidth="1"/>
    <col min="772" max="772" width="18.44140625" style="277" bestFit="1" customWidth="1"/>
    <col min="773" max="773" width="20" style="277" bestFit="1" customWidth="1"/>
    <col min="774" max="774" width="19.5546875" style="277" customWidth="1"/>
    <col min="775" max="775" width="22.33203125" style="277" customWidth="1"/>
    <col min="776" max="776" width="14.109375" style="277" bestFit="1" customWidth="1"/>
    <col min="777" max="1023" width="11.5546875" style="277"/>
    <col min="1024" max="1025" width="14.109375" style="277" customWidth="1"/>
    <col min="1026" max="1026" width="14.33203125" style="277" bestFit="1" customWidth="1"/>
    <col min="1027" max="1027" width="21.6640625" style="277" bestFit="1" customWidth="1"/>
    <col min="1028" max="1028" width="18.44140625" style="277" bestFit="1" customWidth="1"/>
    <col min="1029" max="1029" width="20" style="277" bestFit="1" customWidth="1"/>
    <col min="1030" max="1030" width="19.5546875" style="277" customWidth="1"/>
    <col min="1031" max="1031" width="22.33203125" style="277" customWidth="1"/>
    <col min="1032" max="1032" width="14.109375" style="277" bestFit="1" customWidth="1"/>
    <col min="1033" max="1279" width="11.5546875" style="277"/>
    <col min="1280" max="1281" width="14.109375" style="277" customWidth="1"/>
    <col min="1282" max="1282" width="14.33203125" style="277" bestFit="1" customWidth="1"/>
    <col min="1283" max="1283" width="21.6640625" style="277" bestFit="1" customWidth="1"/>
    <col min="1284" max="1284" width="18.44140625" style="277" bestFit="1" customWidth="1"/>
    <col min="1285" max="1285" width="20" style="277" bestFit="1" customWidth="1"/>
    <col min="1286" max="1286" width="19.5546875" style="277" customWidth="1"/>
    <col min="1287" max="1287" width="22.33203125" style="277" customWidth="1"/>
    <col min="1288" max="1288" width="14.109375" style="277" bestFit="1" customWidth="1"/>
    <col min="1289" max="1535" width="11.5546875" style="277"/>
    <col min="1536" max="1537" width="14.109375" style="277" customWidth="1"/>
    <col min="1538" max="1538" width="14.33203125" style="277" bestFit="1" customWidth="1"/>
    <col min="1539" max="1539" width="21.6640625" style="277" bestFit="1" customWidth="1"/>
    <col min="1540" max="1540" width="18.44140625" style="277" bestFit="1" customWidth="1"/>
    <col min="1541" max="1541" width="20" style="277" bestFit="1" customWidth="1"/>
    <col min="1542" max="1542" width="19.5546875" style="277" customWidth="1"/>
    <col min="1543" max="1543" width="22.33203125" style="277" customWidth="1"/>
    <col min="1544" max="1544" width="14.109375" style="277" bestFit="1" customWidth="1"/>
    <col min="1545" max="1791" width="11.5546875" style="277"/>
    <col min="1792" max="1793" width="14.109375" style="277" customWidth="1"/>
    <col min="1794" max="1794" width="14.33203125" style="277" bestFit="1" customWidth="1"/>
    <col min="1795" max="1795" width="21.6640625" style="277" bestFit="1" customWidth="1"/>
    <col min="1796" max="1796" width="18.44140625" style="277" bestFit="1" customWidth="1"/>
    <col min="1797" max="1797" width="20" style="277" bestFit="1" customWidth="1"/>
    <col min="1798" max="1798" width="19.5546875" style="277" customWidth="1"/>
    <col min="1799" max="1799" width="22.33203125" style="277" customWidth="1"/>
    <col min="1800" max="1800" width="14.109375" style="277" bestFit="1" customWidth="1"/>
    <col min="1801" max="2047" width="11.5546875" style="277"/>
    <col min="2048" max="2049" width="14.109375" style="277" customWidth="1"/>
    <col min="2050" max="2050" width="14.33203125" style="277" bestFit="1" customWidth="1"/>
    <col min="2051" max="2051" width="21.6640625" style="277" bestFit="1" customWidth="1"/>
    <col min="2052" max="2052" width="18.44140625" style="277" bestFit="1" customWidth="1"/>
    <col min="2053" max="2053" width="20" style="277" bestFit="1" customWidth="1"/>
    <col min="2054" max="2054" width="19.5546875" style="277" customWidth="1"/>
    <col min="2055" max="2055" width="22.33203125" style="277" customWidth="1"/>
    <col min="2056" max="2056" width="14.109375" style="277" bestFit="1" customWidth="1"/>
    <col min="2057" max="2303" width="11.5546875" style="277"/>
    <col min="2304" max="2305" width="14.109375" style="277" customWidth="1"/>
    <col min="2306" max="2306" width="14.33203125" style="277" bestFit="1" customWidth="1"/>
    <col min="2307" max="2307" width="21.6640625" style="277" bestFit="1" customWidth="1"/>
    <col min="2308" max="2308" width="18.44140625" style="277" bestFit="1" customWidth="1"/>
    <col min="2309" max="2309" width="20" style="277" bestFit="1" customWidth="1"/>
    <col min="2310" max="2310" width="19.5546875" style="277" customWidth="1"/>
    <col min="2311" max="2311" width="22.33203125" style="277" customWidth="1"/>
    <col min="2312" max="2312" width="14.109375" style="277" bestFit="1" customWidth="1"/>
    <col min="2313" max="2559" width="11.5546875" style="277"/>
    <col min="2560" max="2561" width="14.109375" style="277" customWidth="1"/>
    <col min="2562" max="2562" width="14.33203125" style="277" bestFit="1" customWidth="1"/>
    <col min="2563" max="2563" width="21.6640625" style="277" bestFit="1" customWidth="1"/>
    <col min="2564" max="2564" width="18.44140625" style="277" bestFit="1" customWidth="1"/>
    <col min="2565" max="2565" width="20" style="277" bestFit="1" customWidth="1"/>
    <col min="2566" max="2566" width="19.5546875" style="277" customWidth="1"/>
    <col min="2567" max="2567" width="22.33203125" style="277" customWidth="1"/>
    <col min="2568" max="2568" width="14.109375" style="277" bestFit="1" customWidth="1"/>
    <col min="2569" max="2815" width="11.5546875" style="277"/>
    <col min="2816" max="2817" width="14.109375" style="277" customWidth="1"/>
    <col min="2818" max="2818" width="14.33203125" style="277" bestFit="1" customWidth="1"/>
    <col min="2819" max="2819" width="21.6640625" style="277" bestFit="1" customWidth="1"/>
    <col min="2820" max="2820" width="18.44140625" style="277" bestFit="1" customWidth="1"/>
    <col min="2821" max="2821" width="20" style="277" bestFit="1" customWidth="1"/>
    <col min="2822" max="2822" width="19.5546875" style="277" customWidth="1"/>
    <col min="2823" max="2823" width="22.33203125" style="277" customWidth="1"/>
    <col min="2824" max="2824" width="14.109375" style="277" bestFit="1" customWidth="1"/>
    <col min="2825" max="3071" width="11.5546875" style="277"/>
    <col min="3072" max="3073" width="14.109375" style="277" customWidth="1"/>
    <col min="3074" max="3074" width="14.33203125" style="277" bestFit="1" customWidth="1"/>
    <col min="3075" max="3075" width="21.6640625" style="277" bestFit="1" customWidth="1"/>
    <col min="3076" max="3076" width="18.44140625" style="277" bestFit="1" customWidth="1"/>
    <col min="3077" max="3077" width="20" style="277" bestFit="1" customWidth="1"/>
    <col min="3078" max="3078" width="19.5546875" style="277" customWidth="1"/>
    <col min="3079" max="3079" width="22.33203125" style="277" customWidth="1"/>
    <col min="3080" max="3080" width="14.109375" style="277" bestFit="1" customWidth="1"/>
    <col min="3081" max="3327" width="11.5546875" style="277"/>
    <col min="3328" max="3329" width="14.109375" style="277" customWidth="1"/>
    <col min="3330" max="3330" width="14.33203125" style="277" bestFit="1" customWidth="1"/>
    <col min="3331" max="3331" width="21.6640625" style="277" bestFit="1" customWidth="1"/>
    <col min="3332" max="3332" width="18.44140625" style="277" bestFit="1" customWidth="1"/>
    <col min="3333" max="3333" width="20" style="277" bestFit="1" customWidth="1"/>
    <col min="3334" max="3334" width="19.5546875" style="277" customWidth="1"/>
    <col min="3335" max="3335" width="22.33203125" style="277" customWidth="1"/>
    <col min="3336" max="3336" width="14.109375" style="277" bestFit="1" customWidth="1"/>
    <col min="3337" max="3583" width="11.5546875" style="277"/>
    <col min="3584" max="3585" width="14.109375" style="277" customWidth="1"/>
    <col min="3586" max="3586" width="14.33203125" style="277" bestFit="1" customWidth="1"/>
    <col min="3587" max="3587" width="21.6640625" style="277" bestFit="1" customWidth="1"/>
    <col min="3588" max="3588" width="18.44140625" style="277" bestFit="1" customWidth="1"/>
    <col min="3589" max="3589" width="20" style="277" bestFit="1" customWidth="1"/>
    <col min="3590" max="3590" width="19.5546875" style="277" customWidth="1"/>
    <col min="3591" max="3591" width="22.33203125" style="277" customWidth="1"/>
    <col min="3592" max="3592" width="14.109375" style="277" bestFit="1" customWidth="1"/>
    <col min="3593" max="3839" width="11.5546875" style="277"/>
    <col min="3840" max="3841" width="14.109375" style="277" customWidth="1"/>
    <col min="3842" max="3842" width="14.33203125" style="277" bestFit="1" customWidth="1"/>
    <col min="3843" max="3843" width="21.6640625" style="277" bestFit="1" customWidth="1"/>
    <col min="3844" max="3844" width="18.44140625" style="277" bestFit="1" customWidth="1"/>
    <col min="3845" max="3845" width="20" style="277" bestFit="1" customWidth="1"/>
    <col min="3846" max="3846" width="19.5546875" style="277" customWidth="1"/>
    <col min="3847" max="3847" width="22.33203125" style="277" customWidth="1"/>
    <col min="3848" max="3848" width="14.109375" style="277" bestFit="1" customWidth="1"/>
    <col min="3849" max="4095" width="11.5546875" style="277"/>
    <col min="4096" max="4097" width="14.109375" style="277" customWidth="1"/>
    <col min="4098" max="4098" width="14.33203125" style="277" bestFit="1" customWidth="1"/>
    <col min="4099" max="4099" width="21.6640625" style="277" bestFit="1" customWidth="1"/>
    <col min="4100" max="4100" width="18.44140625" style="277" bestFit="1" customWidth="1"/>
    <col min="4101" max="4101" width="20" style="277" bestFit="1" customWidth="1"/>
    <col min="4102" max="4102" width="19.5546875" style="277" customWidth="1"/>
    <col min="4103" max="4103" width="22.33203125" style="277" customWidth="1"/>
    <col min="4104" max="4104" width="14.109375" style="277" bestFit="1" customWidth="1"/>
    <col min="4105" max="4351" width="11.5546875" style="277"/>
    <col min="4352" max="4353" width="14.109375" style="277" customWidth="1"/>
    <col min="4354" max="4354" width="14.33203125" style="277" bestFit="1" customWidth="1"/>
    <col min="4355" max="4355" width="21.6640625" style="277" bestFit="1" customWidth="1"/>
    <col min="4356" max="4356" width="18.44140625" style="277" bestFit="1" customWidth="1"/>
    <col min="4357" max="4357" width="20" style="277" bestFit="1" customWidth="1"/>
    <col min="4358" max="4358" width="19.5546875" style="277" customWidth="1"/>
    <col min="4359" max="4359" width="22.33203125" style="277" customWidth="1"/>
    <col min="4360" max="4360" width="14.109375" style="277" bestFit="1" customWidth="1"/>
    <col min="4361" max="4607" width="11.5546875" style="277"/>
    <col min="4608" max="4609" width="14.109375" style="277" customWidth="1"/>
    <col min="4610" max="4610" width="14.33203125" style="277" bestFit="1" customWidth="1"/>
    <col min="4611" max="4611" width="21.6640625" style="277" bestFit="1" customWidth="1"/>
    <col min="4612" max="4612" width="18.44140625" style="277" bestFit="1" customWidth="1"/>
    <col min="4613" max="4613" width="20" style="277" bestFit="1" customWidth="1"/>
    <col min="4614" max="4614" width="19.5546875" style="277" customWidth="1"/>
    <col min="4615" max="4615" width="22.33203125" style="277" customWidth="1"/>
    <col min="4616" max="4616" width="14.109375" style="277" bestFit="1" customWidth="1"/>
    <col min="4617" max="4863" width="11.5546875" style="277"/>
    <col min="4864" max="4865" width="14.109375" style="277" customWidth="1"/>
    <col min="4866" max="4866" width="14.33203125" style="277" bestFit="1" customWidth="1"/>
    <col min="4867" max="4867" width="21.6640625" style="277" bestFit="1" customWidth="1"/>
    <col min="4868" max="4868" width="18.44140625" style="277" bestFit="1" customWidth="1"/>
    <col min="4869" max="4869" width="20" style="277" bestFit="1" customWidth="1"/>
    <col min="4870" max="4870" width="19.5546875" style="277" customWidth="1"/>
    <col min="4871" max="4871" width="22.33203125" style="277" customWidth="1"/>
    <col min="4872" max="4872" width="14.109375" style="277" bestFit="1" customWidth="1"/>
    <col min="4873" max="5119" width="11.5546875" style="277"/>
    <col min="5120" max="5121" width="14.109375" style="277" customWidth="1"/>
    <col min="5122" max="5122" width="14.33203125" style="277" bestFit="1" customWidth="1"/>
    <col min="5123" max="5123" width="21.6640625" style="277" bestFit="1" customWidth="1"/>
    <col min="5124" max="5124" width="18.44140625" style="277" bestFit="1" customWidth="1"/>
    <col min="5125" max="5125" width="20" style="277" bestFit="1" customWidth="1"/>
    <col min="5126" max="5126" width="19.5546875" style="277" customWidth="1"/>
    <col min="5127" max="5127" width="22.33203125" style="277" customWidth="1"/>
    <col min="5128" max="5128" width="14.109375" style="277" bestFit="1" customWidth="1"/>
    <col min="5129" max="5375" width="11.5546875" style="277"/>
    <col min="5376" max="5377" width="14.109375" style="277" customWidth="1"/>
    <col min="5378" max="5378" width="14.33203125" style="277" bestFit="1" customWidth="1"/>
    <col min="5379" max="5379" width="21.6640625" style="277" bestFit="1" customWidth="1"/>
    <col min="5380" max="5380" width="18.44140625" style="277" bestFit="1" customWidth="1"/>
    <col min="5381" max="5381" width="20" style="277" bestFit="1" customWidth="1"/>
    <col min="5382" max="5382" width="19.5546875" style="277" customWidth="1"/>
    <col min="5383" max="5383" width="22.33203125" style="277" customWidth="1"/>
    <col min="5384" max="5384" width="14.109375" style="277" bestFit="1" customWidth="1"/>
    <col min="5385" max="5631" width="11.5546875" style="277"/>
    <col min="5632" max="5633" width="14.109375" style="277" customWidth="1"/>
    <col min="5634" max="5634" width="14.33203125" style="277" bestFit="1" customWidth="1"/>
    <col min="5635" max="5635" width="21.6640625" style="277" bestFit="1" customWidth="1"/>
    <col min="5636" max="5636" width="18.44140625" style="277" bestFit="1" customWidth="1"/>
    <col min="5637" max="5637" width="20" style="277" bestFit="1" customWidth="1"/>
    <col min="5638" max="5638" width="19.5546875" style="277" customWidth="1"/>
    <col min="5639" max="5639" width="22.33203125" style="277" customWidth="1"/>
    <col min="5640" max="5640" width="14.109375" style="277" bestFit="1" customWidth="1"/>
    <col min="5641" max="5887" width="11.5546875" style="277"/>
    <col min="5888" max="5889" width="14.109375" style="277" customWidth="1"/>
    <col min="5890" max="5890" width="14.33203125" style="277" bestFit="1" customWidth="1"/>
    <col min="5891" max="5891" width="21.6640625" style="277" bestFit="1" customWidth="1"/>
    <col min="5892" max="5892" width="18.44140625" style="277" bestFit="1" customWidth="1"/>
    <col min="5893" max="5893" width="20" style="277" bestFit="1" customWidth="1"/>
    <col min="5894" max="5894" width="19.5546875" style="277" customWidth="1"/>
    <col min="5895" max="5895" width="22.33203125" style="277" customWidth="1"/>
    <col min="5896" max="5896" width="14.109375" style="277" bestFit="1" customWidth="1"/>
    <col min="5897" max="6143" width="11.5546875" style="277"/>
    <col min="6144" max="6145" width="14.109375" style="277" customWidth="1"/>
    <col min="6146" max="6146" width="14.33203125" style="277" bestFit="1" customWidth="1"/>
    <col min="6147" max="6147" width="21.6640625" style="277" bestFit="1" customWidth="1"/>
    <col min="6148" max="6148" width="18.44140625" style="277" bestFit="1" customWidth="1"/>
    <col min="6149" max="6149" width="20" style="277" bestFit="1" customWidth="1"/>
    <col min="6150" max="6150" width="19.5546875" style="277" customWidth="1"/>
    <col min="6151" max="6151" width="22.33203125" style="277" customWidth="1"/>
    <col min="6152" max="6152" width="14.109375" style="277" bestFit="1" customWidth="1"/>
    <col min="6153" max="6399" width="11.5546875" style="277"/>
    <col min="6400" max="6401" width="14.109375" style="277" customWidth="1"/>
    <col min="6402" max="6402" width="14.33203125" style="277" bestFit="1" customWidth="1"/>
    <col min="6403" max="6403" width="21.6640625" style="277" bestFit="1" customWidth="1"/>
    <col min="6404" max="6404" width="18.44140625" style="277" bestFit="1" customWidth="1"/>
    <col min="6405" max="6405" width="20" style="277" bestFit="1" customWidth="1"/>
    <col min="6406" max="6406" width="19.5546875" style="277" customWidth="1"/>
    <col min="6407" max="6407" width="22.33203125" style="277" customWidth="1"/>
    <col min="6408" max="6408" width="14.109375" style="277" bestFit="1" customWidth="1"/>
    <col min="6409" max="6655" width="11.5546875" style="277"/>
    <col min="6656" max="6657" width="14.109375" style="277" customWidth="1"/>
    <col min="6658" max="6658" width="14.33203125" style="277" bestFit="1" customWidth="1"/>
    <col min="6659" max="6659" width="21.6640625" style="277" bestFit="1" customWidth="1"/>
    <col min="6660" max="6660" width="18.44140625" style="277" bestFit="1" customWidth="1"/>
    <col min="6661" max="6661" width="20" style="277" bestFit="1" customWidth="1"/>
    <col min="6662" max="6662" width="19.5546875" style="277" customWidth="1"/>
    <col min="6663" max="6663" width="22.33203125" style="277" customWidth="1"/>
    <col min="6664" max="6664" width="14.109375" style="277" bestFit="1" customWidth="1"/>
    <col min="6665" max="6911" width="11.5546875" style="277"/>
    <col min="6912" max="6913" width="14.109375" style="277" customWidth="1"/>
    <col min="6914" max="6914" width="14.33203125" style="277" bestFit="1" customWidth="1"/>
    <col min="6915" max="6915" width="21.6640625" style="277" bestFit="1" customWidth="1"/>
    <col min="6916" max="6916" width="18.44140625" style="277" bestFit="1" customWidth="1"/>
    <col min="6917" max="6917" width="20" style="277" bestFit="1" customWidth="1"/>
    <col min="6918" max="6918" width="19.5546875" style="277" customWidth="1"/>
    <col min="6919" max="6919" width="22.33203125" style="277" customWidth="1"/>
    <col min="6920" max="6920" width="14.109375" style="277" bestFit="1" customWidth="1"/>
    <col min="6921" max="7167" width="11.5546875" style="277"/>
    <col min="7168" max="7169" width="14.109375" style="277" customWidth="1"/>
    <col min="7170" max="7170" width="14.33203125" style="277" bestFit="1" customWidth="1"/>
    <col min="7171" max="7171" width="21.6640625" style="277" bestFit="1" customWidth="1"/>
    <col min="7172" max="7172" width="18.44140625" style="277" bestFit="1" customWidth="1"/>
    <col min="7173" max="7173" width="20" style="277" bestFit="1" customWidth="1"/>
    <col min="7174" max="7174" width="19.5546875" style="277" customWidth="1"/>
    <col min="7175" max="7175" width="22.33203125" style="277" customWidth="1"/>
    <col min="7176" max="7176" width="14.109375" style="277" bestFit="1" customWidth="1"/>
    <col min="7177" max="7423" width="11.5546875" style="277"/>
    <col min="7424" max="7425" width="14.109375" style="277" customWidth="1"/>
    <col min="7426" max="7426" width="14.33203125" style="277" bestFit="1" customWidth="1"/>
    <col min="7427" max="7427" width="21.6640625" style="277" bestFit="1" customWidth="1"/>
    <col min="7428" max="7428" width="18.44140625" style="277" bestFit="1" customWidth="1"/>
    <col min="7429" max="7429" width="20" style="277" bestFit="1" customWidth="1"/>
    <col min="7430" max="7430" width="19.5546875" style="277" customWidth="1"/>
    <col min="7431" max="7431" width="22.33203125" style="277" customWidth="1"/>
    <col min="7432" max="7432" width="14.109375" style="277" bestFit="1" customWidth="1"/>
    <col min="7433" max="7679" width="11.5546875" style="277"/>
    <col min="7680" max="7681" width="14.109375" style="277" customWidth="1"/>
    <col min="7682" max="7682" width="14.33203125" style="277" bestFit="1" customWidth="1"/>
    <col min="7683" max="7683" width="21.6640625" style="277" bestFit="1" customWidth="1"/>
    <col min="7684" max="7684" width="18.44140625" style="277" bestFit="1" customWidth="1"/>
    <col min="7685" max="7685" width="20" style="277" bestFit="1" customWidth="1"/>
    <col min="7686" max="7686" width="19.5546875" style="277" customWidth="1"/>
    <col min="7687" max="7687" width="22.33203125" style="277" customWidth="1"/>
    <col min="7688" max="7688" width="14.109375" style="277" bestFit="1" customWidth="1"/>
    <col min="7689" max="7935" width="11.5546875" style="277"/>
    <col min="7936" max="7937" width="14.109375" style="277" customWidth="1"/>
    <col min="7938" max="7938" width="14.33203125" style="277" bestFit="1" customWidth="1"/>
    <col min="7939" max="7939" width="21.6640625" style="277" bestFit="1" customWidth="1"/>
    <col min="7940" max="7940" width="18.44140625" style="277" bestFit="1" customWidth="1"/>
    <col min="7941" max="7941" width="20" style="277" bestFit="1" customWidth="1"/>
    <col min="7942" max="7942" width="19.5546875" style="277" customWidth="1"/>
    <col min="7943" max="7943" width="22.33203125" style="277" customWidth="1"/>
    <col min="7944" max="7944" width="14.109375" style="277" bestFit="1" customWidth="1"/>
    <col min="7945" max="8191" width="11.5546875" style="277"/>
    <col min="8192" max="8193" width="14.109375" style="277" customWidth="1"/>
    <col min="8194" max="8194" width="14.33203125" style="277" bestFit="1" customWidth="1"/>
    <col min="8195" max="8195" width="21.6640625" style="277" bestFit="1" customWidth="1"/>
    <col min="8196" max="8196" width="18.44140625" style="277" bestFit="1" customWidth="1"/>
    <col min="8197" max="8197" width="20" style="277" bestFit="1" customWidth="1"/>
    <col min="8198" max="8198" width="19.5546875" style="277" customWidth="1"/>
    <col min="8199" max="8199" width="22.33203125" style="277" customWidth="1"/>
    <col min="8200" max="8200" width="14.109375" style="277" bestFit="1" customWidth="1"/>
    <col min="8201" max="8447" width="11.5546875" style="277"/>
    <col min="8448" max="8449" width="14.109375" style="277" customWidth="1"/>
    <col min="8450" max="8450" width="14.33203125" style="277" bestFit="1" customWidth="1"/>
    <col min="8451" max="8451" width="21.6640625" style="277" bestFit="1" customWidth="1"/>
    <col min="8452" max="8452" width="18.44140625" style="277" bestFit="1" customWidth="1"/>
    <col min="8453" max="8453" width="20" style="277" bestFit="1" customWidth="1"/>
    <col min="8454" max="8454" width="19.5546875" style="277" customWidth="1"/>
    <col min="8455" max="8455" width="22.33203125" style="277" customWidth="1"/>
    <col min="8456" max="8456" width="14.109375" style="277" bestFit="1" customWidth="1"/>
    <col min="8457" max="8703" width="11.5546875" style="277"/>
    <col min="8704" max="8705" width="14.109375" style="277" customWidth="1"/>
    <col min="8706" max="8706" width="14.33203125" style="277" bestFit="1" customWidth="1"/>
    <col min="8707" max="8707" width="21.6640625" style="277" bestFit="1" customWidth="1"/>
    <col min="8708" max="8708" width="18.44140625" style="277" bestFit="1" customWidth="1"/>
    <col min="8709" max="8709" width="20" style="277" bestFit="1" customWidth="1"/>
    <col min="8710" max="8710" width="19.5546875" style="277" customWidth="1"/>
    <col min="8711" max="8711" width="22.33203125" style="277" customWidth="1"/>
    <col min="8712" max="8712" width="14.109375" style="277" bestFit="1" customWidth="1"/>
    <col min="8713" max="8959" width="11.5546875" style="277"/>
    <col min="8960" max="8961" width="14.109375" style="277" customWidth="1"/>
    <col min="8962" max="8962" width="14.33203125" style="277" bestFit="1" customWidth="1"/>
    <col min="8963" max="8963" width="21.6640625" style="277" bestFit="1" customWidth="1"/>
    <col min="8964" max="8964" width="18.44140625" style="277" bestFit="1" customWidth="1"/>
    <col min="8965" max="8965" width="20" style="277" bestFit="1" customWidth="1"/>
    <col min="8966" max="8966" width="19.5546875" style="277" customWidth="1"/>
    <col min="8967" max="8967" width="22.33203125" style="277" customWidth="1"/>
    <col min="8968" max="8968" width="14.109375" style="277" bestFit="1" customWidth="1"/>
    <col min="8969" max="9215" width="11.5546875" style="277"/>
    <col min="9216" max="9217" width="14.109375" style="277" customWidth="1"/>
    <col min="9218" max="9218" width="14.33203125" style="277" bestFit="1" customWidth="1"/>
    <col min="9219" max="9219" width="21.6640625" style="277" bestFit="1" customWidth="1"/>
    <col min="9220" max="9220" width="18.44140625" style="277" bestFit="1" customWidth="1"/>
    <col min="9221" max="9221" width="20" style="277" bestFit="1" customWidth="1"/>
    <col min="9222" max="9222" width="19.5546875" style="277" customWidth="1"/>
    <col min="9223" max="9223" width="22.33203125" style="277" customWidth="1"/>
    <col min="9224" max="9224" width="14.109375" style="277" bestFit="1" customWidth="1"/>
    <col min="9225" max="9471" width="11.5546875" style="277"/>
    <col min="9472" max="9473" width="14.109375" style="277" customWidth="1"/>
    <col min="9474" max="9474" width="14.33203125" style="277" bestFit="1" customWidth="1"/>
    <col min="9475" max="9475" width="21.6640625" style="277" bestFit="1" customWidth="1"/>
    <col min="9476" max="9476" width="18.44140625" style="277" bestFit="1" customWidth="1"/>
    <col min="9477" max="9477" width="20" style="277" bestFit="1" customWidth="1"/>
    <col min="9478" max="9478" width="19.5546875" style="277" customWidth="1"/>
    <col min="9479" max="9479" width="22.33203125" style="277" customWidth="1"/>
    <col min="9480" max="9480" width="14.109375" style="277" bestFit="1" customWidth="1"/>
    <col min="9481" max="9727" width="11.5546875" style="277"/>
    <col min="9728" max="9729" width="14.109375" style="277" customWidth="1"/>
    <col min="9730" max="9730" width="14.33203125" style="277" bestFit="1" customWidth="1"/>
    <col min="9731" max="9731" width="21.6640625" style="277" bestFit="1" customWidth="1"/>
    <col min="9732" max="9732" width="18.44140625" style="277" bestFit="1" customWidth="1"/>
    <col min="9733" max="9733" width="20" style="277" bestFit="1" customWidth="1"/>
    <col min="9734" max="9734" width="19.5546875" style="277" customWidth="1"/>
    <col min="9735" max="9735" width="22.33203125" style="277" customWidth="1"/>
    <col min="9736" max="9736" width="14.109375" style="277" bestFit="1" customWidth="1"/>
    <col min="9737" max="9983" width="11.5546875" style="277"/>
    <col min="9984" max="9985" width="14.109375" style="277" customWidth="1"/>
    <col min="9986" max="9986" width="14.33203125" style="277" bestFit="1" customWidth="1"/>
    <col min="9987" max="9987" width="21.6640625" style="277" bestFit="1" customWidth="1"/>
    <col min="9988" max="9988" width="18.44140625" style="277" bestFit="1" customWidth="1"/>
    <col min="9989" max="9989" width="20" style="277" bestFit="1" customWidth="1"/>
    <col min="9990" max="9990" width="19.5546875" style="277" customWidth="1"/>
    <col min="9991" max="9991" width="22.33203125" style="277" customWidth="1"/>
    <col min="9992" max="9992" width="14.109375" style="277" bestFit="1" customWidth="1"/>
    <col min="9993" max="10239" width="11.5546875" style="277"/>
    <col min="10240" max="10241" width="14.109375" style="277" customWidth="1"/>
    <col min="10242" max="10242" width="14.33203125" style="277" bestFit="1" customWidth="1"/>
    <col min="10243" max="10243" width="21.6640625" style="277" bestFit="1" customWidth="1"/>
    <col min="10244" max="10244" width="18.44140625" style="277" bestFit="1" customWidth="1"/>
    <col min="10245" max="10245" width="20" style="277" bestFit="1" customWidth="1"/>
    <col min="10246" max="10246" width="19.5546875" style="277" customWidth="1"/>
    <col min="10247" max="10247" width="22.33203125" style="277" customWidth="1"/>
    <col min="10248" max="10248" width="14.109375" style="277" bestFit="1" customWidth="1"/>
    <col min="10249" max="10495" width="11.5546875" style="277"/>
    <col min="10496" max="10497" width="14.109375" style="277" customWidth="1"/>
    <col min="10498" max="10498" width="14.33203125" style="277" bestFit="1" customWidth="1"/>
    <col min="10499" max="10499" width="21.6640625" style="277" bestFit="1" customWidth="1"/>
    <col min="10500" max="10500" width="18.44140625" style="277" bestFit="1" customWidth="1"/>
    <col min="10501" max="10501" width="20" style="277" bestFit="1" customWidth="1"/>
    <col min="10502" max="10502" width="19.5546875" style="277" customWidth="1"/>
    <col min="10503" max="10503" width="22.33203125" style="277" customWidth="1"/>
    <col min="10504" max="10504" width="14.109375" style="277" bestFit="1" customWidth="1"/>
    <col min="10505" max="10751" width="11.5546875" style="277"/>
    <col min="10752" max="10753" width="14.109375" style="277" customWidth="1"/>
    <col min="10754" max="10754" width="14.33203125" style="277" bestFit="1" customWidth="1"/>
    <col min="10755" max="10755" width="21.6640625" style="277" bestFit="1" customWidth="1"/>
    <col min="10756" max="10756" width="18.44140625" style="277" bestFit="1" customWidth="1"/>
    <col min="10757" max="10757" width="20" style="277" bestFit="1" customWidth="1"/>
    <col min="10758" max="10758" width="19.5546875" style="277" customWidth="1"/>
    <col min="10759" max="10759" width="22.33203125" style="277" customWidth="1"/>
    <col min="10760" max="10760" width="14.109375" style="277" bestFit="1" customWidth="1"/>
    <col min="10761" max="11007" width="11.5546875" style="277"/>
    <col min="11008" max="11009" width="14.109375" style="277" customWidth="1"/>
    <col min="11010" max="11010" width="14.33203125" style="277" bestFit="1" customWidth="1"/>
    <col min="11011" max="11011" width="21.6640625" style="277" bestFit="1" customWidth="1"/>
    <col min="11012" max="11012" width="18.44140625" style="277" bestFit="1" customWidth="1"/>
    <col min="11013" max="11013" width="20" style="277" bestFit="1" customWidth="1"/>
    <col min="11014" max="11014" width="19.5546875" style="277" customWidth="1"/>
    <col min="11015" max="11015" width="22.33203125" style="277" customWidth="1"/>
    <col min="11016" max="11016" width="14.109375" style="277" bestFit="1" customWidth="1"/>
    <col min="11017" max="11263" width="11.5546875" style="277"/>
    <col min="11264" max="11265" width="14.109375" style="277" customWidth="1"/>
    <col min="11266" max="11266" width="14.33203125" style="277" bestFit="1" customWidth="1"/>
    <col min="11267" max="11267" width="21.6640625" style="277" bestFit="1" customWidth="1"/>
    <col min="11268" max="11268" width="18.44140625" style="277" bestFit="1" customWidth="1"/>
    <col min="11269" max="11269" width="20" style="277" bestFit="1" customWidth="1"/>
    <col min="11270" max="11270" width="19.5546875" style="277" customWidth="1"/>
    <col min="11271" max="11271" width="22.33203125" style="277" customWidth="1"/>
    <col min="11272" max="11272" width="14.109375" style="277" bestFit="1" customWidth="1"/>
    <col min="11273" max="11519" width="11.5546875" style="277"/>
    <col min="11520" max="11521" width="14.109375" style="277" customWidth="1"/>
    <col min="11522" max="11522" width="14.33203125" style="277" bestFit="1" customWidth="1"/>
    <col min="11523" max="11523" width="21.6640625" style="277" bestFit="1" customWidth="1"/>
    <col min="11524" max="11524" width="18.44140625" style="277" bestFit="1" customWidth="1"/>
    <col min="11525" max="11525" width="20" style="277" bestFit="1" customWidth="1"/>
    <col min="11526" max="11526" width="19.5546875" style="277" customWidth="1"/>
    <col min="11527" max="11527" width="22.33203125" style="277" customWidth="1"/>
    <col min="11528" max="11528" width="14.109375" style="277" bestFit="1" customWidth="1"/>
    <col min="11529" max="11775" width="11.5546875" style="277"/>
    <col min="11776" max="11777" width="14.109375" style="277" customWidth="1"/>
    <col min="11778" max="11778" width="14.33203125" style="277" bestFit="1" customWidth="1"/>
    <col min="11779" max="11779" width="21.6640625" style="277" bestFit="1" customWidth="1"/>
    <col min="11780" max="11780" width="18.44140625" style="277" bestFit="1" customWidth="1"/>
    <col min="11781" max="11781" width="20" style="277" bestFit="1" customWidth="1"/>
    <col min="11782" max="11782" width="19.5546875" style="277" customWidth="1"/>
    <col min="11783" max="11783" width="22.33203125" style="277" customWidth="1"/>
    <col min="11784" max="11784" width="14.109375" style="277" bestFit="1" customWidth="1"/>
    <col min="11785" max="12031" width="11.5546875" style="277"/>
    <col min="12032" max="12033" width="14.109375" style="277" customWidth="1"/>
    <col min="12034" max="12034" width="14.33203125" style="277" bestFit="1" customWidth="1"/>
    <col min="12035" max="12035" width="21.6640625" style="277" bestFit="1" customWidth="1"/>
    <col min="12036" max="12036" width="18.44140625" style="277" bestFit="1" customWidth="1"/>
    <col min="12037" max="12037" width="20" style="277" bestFit="1" customWidth="1"/>
    <col min="12038" max="12038" width="19.5546875" style="277" customWidth="1"/>
    <col min="12039" max="12039" width="22.33203125" style="277" customWidth="1"/>
    <col min="12040" max="12040" width="14.109375" style="277" bestFit="1" customWidth="1"/>
    <col min="12041" max="12287" width="11.5546875" style="277"/>
    <col min="12288" max="12289" width="14.109375" style="277" customWidth="1"/>
    <col min="12290" max="12290" width="14.33203125" style="277" bestFit="1" customWidth="1"/>
    <col min="12291" max="12291" width="21.6640625" style="277" bestFit="1" customWidth="1"/>
    <col min="12292" max="12292" width="18.44140625" style="277" bestFit="1" customWidth="1"/>
    <col min="12293" max="12293" width="20" style="277" bestFit="1" customWidth="1"/>
    <col min="12294" max="12294" width="19.5546875" style="277" customWidth="1"/>
    <col min="12295" max="12295" width="22.33203125" style="277" customWidth="1"/>
    <col min="12296" max="12296" width="14.109375" style="277" bestFit="1" customWidth="1"/>
    <col min="12297" max="12543" width="11.5546875" style="277"/>
    <col min="12544" max="12545" width="14.109375" style="277" customWidth="1"/>
    <col min="12546" max="12546" width="14.33203125" style="277" bestFit="1" customWidth="1"/>
    <col min="12547" max="12547" width="21.6640625" style="277" bestFit="1" customWidth="1"/>
    <col min="12548" max="12548" width="18.44140625" style="277" bestFit="1" customWidth="1"/>
    <col min="12549" max="12549" width="20" style="277" bestFit="1" customWidth="1"/>
    <col min="12550" max="12550" width="19.5546875" style="277" customWidth="1"/>
    <col min="12551" max="12551" width="22.33203125" style="277" customWidth="1"/>
    <col min="12552" max="12552" width="14.109375" style="277" bestFit="1" customWidth="1"/>
    <col min="12553" max="12799" width="11.5546875" style="277"/>
    <col min="12800" max="12801" width="14.109375" style="277" customWidth="1"/>
    <col min="12802" max="12802" width="14.33203125" style="277" bestFit="1" customWidth="1"/>
    <col min="12803" max="12803" width="21.6640625" style="277" bestFit="1" customWidth="1"/>
    <col min="12804" max="12804" width="18.44140625" style="277" bestFit="1" customWidth="1"/>
    <col min="12805" max="12805" width="20" style="277" bestFit="1" customWidth="1"/>
    <col min="12806" max="12806" width="19.5546875" style="277" customWidth="1"/>
    <col min="12807" max="12807" width="22.33203125" style="277" customWidth="1"/>
    <col min="12808" max="12808" width="14.109375" style="277" bestFit="1" customWidth="1"/>
    <col min="12809" max="13055" width="11.5546875" style="277"/>
    <col min="13056" max="13057" width="14.109375" style="277" customWidth="1"/>
    <col min="13058" max="13058" width="14.33203125" style="277" bestFit="1" customWidth="1"/>
    <col min="13059" max="13059" width="21.6640625" style="277" bestFit="1" customWidth="1"/>
    <col min="13060" max="13060" width="18.44140625" style="277" bestFit="1" customWidth="1"/>
    <col min="13061" max="13061" width="20" style="277" bestFit="1" customWidth="1"/>
    <col min="13062" max="13062" width="19.5546875" style="277" customWidth="1"/>
    <col min="13063" max="13063" width="22.33203125" style="277" customWidth="1"/>
    <col min="13064" max="13064" width="14.109375" style="277" bestFit="1" customWidth="1"/>
    <col min="13065" max="13311" width="11.5546875" style="277"/>
    <col min="13312" max="13313" width="14.109375" style="277" customWidth="1"/>
    <col min="13314" max="13314" width="14.33203125" style="277" bestFit="1" customWidth="1"/>
    <col min="13315" max="13315" width="21.6640625" style="277" bestFit="1" customWidth="1"/>
    <col min="13316" max="13316" width="18.44140625" style="277" bestFit="1" customWidth="1"/>
    <col min="13317" max="13317" width="20" style="277" bestFit="1" customWidth="1"/>
    <col min="13318" max="13318" width="19.5546875" style="277" customWidth="1"/>
    <col min="13319" max="13319" width="22.33203125" style="277" customWidth="1"/>
    <col min="13320" max="13320" width="14.109375" style="277" bestFit="1" customWidth="1"/>
    <col min="13321" max="13567" width="11.5546875" style="277"/>
    <col min="13568" max="13569" width="14.109375" style="277" customWidth="1"/>
    <col min="13570" max="13570" width="14.33203125" style="277" bestFit="1" customWidth="1"/>
    <col min="13571" max="13571" width="21.6640625" style="277" bestFit="1" customWidth="1"/>
    <col min="13572" max="13572" width="18.44140625" style="277" bestFit="1" customWidth="1"/>
    <col min="13573" max="13573" width="20" style="277" bestFit="1" customWidth="1"/>
    <col min="13574" max="13574" width="19.5546875" style="277" customWidth="1"/>
    <col min="13575" max="13575" width="22.33203125" style="277" customWidth="1"/>
    <col min="13576" max="13576" width="14.109375" style="277" bestFit="1" customWidth="1"/>
    <col min="13577" max="13823" width="11.5546875" style="277"/>
    <col min="13824" max="13825" width="14.109375" style="277" customWidth="1"/>
    <col min="13826" max="13826" width="14.33203125" style="277" bestFit="1" customWidth="1"/>
    <col min="13827" max="13827" width="21.6640625" style="277" bestFit="1" customWidth="1"/>
    <col min="13828" max="13828" width="18.44140625" style="277" bestFit="1" customWidth="1"/>
    <col min="13829" max="13829" width="20" style="277" bestFit="1" customWidth="1"/>
    <col min="13830" max="13830" width="19.5546875" style="277" customWidth="1"/>
    <col min="13831" max="13831" width="22.33203125" style="277" customWidth="1"/>
    <col min="13832" max="13832" width="14.109375" style="277" bestFit="1" customWidth="1"/>
    <col min="13833" max="14079" width="11.5546875" style="277"/>
    <col min="14080" max="14081" width="14.109375" style="277" customWidth="1"/>
    <col min="14082" max="14082" width="14.33203125" style="277" bestFit="1" customWidth="1"/>
    <col min="14083" max="14083" width="21.6640625" style="277" bestFit="1" customWidth="1"/>
    <col min="14084" max="14084" width="18.44140625" style="277" bestFit="1" customWidth="1"/>
    <col min="14085" max="14085" width="20" style="277" bestFit="1" customWidth="1"/>
    <col min="14086" max="14086" width="19.5546875" style="277" customWidth="1"/>
    <col min="14087" max="14087" width="22.33203125" style="277" customWidth="1"/>
    <col min="14088" max="14088" width="14.109375" style="277" bestFit="1" customWidth="1"/>
    <col min="14089" max="14335" width="11.5546875" style="277"/>
    <col min="14336" max="14337" width="14.109375" style="277" customWidth="1"/>
    <col min="14338" max="14338" width="14.33203125" style="277" bestFit="1" customWidth="1"/>
    <col min="14339" max="14339" width="21.6640625" style="277" bestFit="1" customWidth="1"/>
    <col min="14340" max="14340" width="18.44140625" style="277" bestFit="1" customWidth="1"/>
    <col min="14341" max="14341" width="20" style="277" bestFit="1" customWidth="1"/>
    <col min="14342" max="14342" width="19.5546875" style="277" customWidth="1"/>
    <col min="14343" max="14343" width="22.33203125" style="277" customWidth="1"/>
    <col min="14344" max="14344" width="14.109375" style="277" bestFit="1" customWidth="1"/>
    <col min="14345" max="14591" width="11.5546875" style="277"/>
    <col min="14592" max="14593" width="14.109375" style="277" customWidth="1"/>
    <col min="14594" max="14594" width="14.33203125" style="277" bestFit="1" customWidth="1"/>
    <col min="14595" max="14595" width="21.6640625" style="277" bestFit="1" customWidth="1"/>
    <col min="14596" max="14596" width="18.44140625" style="277" bestFit="1" customWidth="1"/>
    <col min="14597" max="14597" width="20" style="277" bestFit="1" customWidth="1"/>
    <col min="14598" max="14598" width="19.5546875" style="277" customWidth="1"/>
    <col min="14599" max="14599" width="22.33203125" style="277" customWidth="1"/>
    <col min="14600" max="14600" width="14.109375" style="277" bestFit="1" customWidth="1"/>
    <col min="14601" max="14847" width="11.5546875" style="277"/>
    <col min="14848" max="14849" width="14.109375" style="277" customWidth="1"/>
    <col min="14850" max="14850" width="14.33203125" style="277" bestFit="1" customWidth="1"/>
    <col min="14851" max="14851" width="21.6640625" style="277" bestFit="1" customWidth="1"/>
    <col min="14852" max="14852" width="18.44140625" style="277" bestFit="1" customWidth="1"/>
    <col min="14853" max="14853" width="20" style="277" bestFit="1" customWidth="1"/>
    <col min="14854" max="14854" width="19.5546875" style="277" customWidth="1"/>
    <col min="14855" max="14855" width="22.33203125" style="277" customWidth="1"/>
    <col min="14856" max="14856" width="14.109375" style="277" bestFit="1" customWidth="1"/>
    <col min="14857" max="15103" width="11.5546875" style="277"/>
    <col min="15104" max="15105" width="14.109375" style="277" customWidth="1"/>
    <col min="15106" max="15106" width="14.33203125" style="277" bestFit="1" customWidth="1"/>
    <col min="15107" max="15107" width="21.6640625" style="277" bestFit="1" customWidth="1"/>
    <col min="15108" max="15108" width="18.44140625" style="277" bestFit="1" customWidth="1"/>
    <col min="15109" max="15109" width="20" style="277" bestFit="1" customWidth="1"/>
    <col min="15110" max="15110" width="19.5546875" style="277" customWidth="1"/>
    <col min="15111" max="15111" width="22.33203125" style="277" customWidth="1"/>
    <col min="15112" max="15112" width="14.109375" style="277" bestFit="1" customWidth="1"/>
    <col min="15113" max="15359" width="11.5546875" style="277"/>
    <col min="15360" max="15361" width="14.109375" style="277" customWidth="1"/>
    <col min="15362" max="15362" width="14.33203125" style="277" bestFit="1" customWidth="1"/>
    <col min="15363" max="15363" width="21.6640625" style="277" bestFit="1" customWidth="1"/>
    <col min="15364" max="15364" width="18.44140625" style="277" bestFit="1" customWidth="1"/>
    <col min="15365" max="15365" width="20" style="277" bestFit="1" customWidth="1"/>
    <col min="15366" max="15366" width="19.5546875" style="277" customWidth="1"/>
    <col min="15367" max="15367" width="22.33203125" style="277" customWidth="1"/>
    <col min="15368" max="15368" width="14.109375" style="277" bestFit="1" customWidth="1"/>
    <col min="15369" max="15615" width="11.5546875" style="277"/>
    <col min="15616" max="15617" width="14.109375" style="277" customWidth="1"/>
    <col min="15618" max="15618" width="14.33203125" style="277" bestFit="1" customWidth="1"/>
    <col min="15619" max="15619" width="21.6640625" style="277" bestFit="1" customWidth="1"/>
    <col min="15620" max="15620" width="18.44140625" style="277" bestFit="1" customWidth="1"/>
    <col min="15621" max="15621" width="20" style="277" bestFit="1" customWidth="1"/>
    <col min="15622" max="15622" width="19.5546875" style="277" customWidth="1"/>
    <col min="15623" max="15623" width="22.33203125" style="277" customWidth="1"/>
    <col min="15624" max="15624" width="14.109375" style="277" bestFit="1" customWidth="1"/>
    <col min="15625" max="15871" width="11.5546875" style="277"/>
    <col min="15872" max="15873" width="14.109375" style="277" customWidth="1"/>
    <col min="15874" max="15874" width="14.33203125" style="277" bestFit="1" customWidth="1"/>
    <col min="15875" max="15875" width="21.6640625" style="277" bestFit="1" customWidth="1"/>
    <col min="15876" max="15876" width="18.44140625" style="277" bestFit="1" customWidth="1"/>
    <col min="15877" max="15877" width="20" style="277" bestFit="1" customWidth="1"/>
    <col min="15878" max="15878" width="19.5546875" style="277" customWidth="1"/>
    <col min="15879" max="15879" width="22.33203125" style="277" customWidth="1"/>
    <col min="15880" max="15880" width="14.109375" style="277" bestFit="1" customWidth="1"/>
    <col min="15881" max="16127" width="11.5546875" style="277"/>
    <col min="16128" max="16129" width="14.109375" style="277" customWidth="1"/>
    <col min="16130" max="16130" width="14.33203125" style="277" bestFit="1" customWidth="1"/>
    <col min="16131" max="16131" width="21.6640625" style="277" bestFit="1" customWidth="1"/>
    <col min="16132" max="16132" width="18.44140625" style="277" bestFit="1" customWidth="1"/>
    <col min="16133" max="16133" width="20" style="277" bestFit="1" customWidth="1"/>
    <col min="16134" max="16134" width="19.5546875" style="277" customWidth="1"/>
    <col min="16135" max="16135" width="22.33203125" style="277" customWidth="1"/>
    <col min="16136" max="16136" width="14.109375" style="277" bestFit="1" customWidth="1"/>
    <col min="16137" max="16384" width="11.5546875" style="277"/>
  </cols>
  <sheetData>
    <row r="1" spans="1:9" ht="14.4" thickBot="1"/>
    <row r="2" spans="1:9" ht="24" thickBot="1">
      <c r="A2" s="278"/>
      <c r="B2" s="352" t="s">
        <v>290</v>
      </c>
      <c r="C2" s="353"/>
      <c r="D2" s="353"/>
      <c r="E2" s="353"/>
      <c r="F2" s="353"/>
      <c r="G2" s="353"/>
      <c r="H2" s="354"/>
      <c r="I2" s="341" t="s">
        <v>318</v>
      </c>
    </row>
    <row r="3" spans="1:9" ht="9" customHeight="1" thickBot="1">
      <c r="B3" s="279"/>
      <c r="C3" s="280"/>
      <c r="D3" s="280"/>
      <c r="E3" s="280"/>
      <c r="F3" s="280"/>
      <c r="G3" s="280"/>
    </row>
    <row r="4" spans="1:9" ht="36.6" thickBot="1">
      <c r="B4" s="296" t="s">
        <v>270</v>
      </c>
      <c r="C4" s="297" t="s">
        <v>271</v>
      </c>
      <c r="D4" s="355" t="s">
        <v>272</v>
      </c>
      <c r="E4" s="356"/>
      <c r="F4" s="357"/>
      <c r="G4" s="297" t="s">
        <v>273</v>
      </c>
      <c r="H4" s="298" t="s">
        <v>274</v>
      </c>
    </row>
    <row r="5" spans="1:9" ht="18.600000000000001" thickBot="1">
      <c r="B5" s="281">
        <f>8*12</f>
        <v>96</v>
      </c>
      <c r="C5" s="282">
        <f>+'LOT 2 primer any'!N3</f>
        <v>0</v>
      </c>
      <c r="D5" s="358">
        <f>+'LOT 2'!I5</f>
        <v>0</v>
      </c>
      <c r="E5" s="359"/>
      <c r="F5" s="360"/>
      <c r="G5" s="283">
        <f>PMT($C$5/12,$B$5,-$D$8)</f>
        <v>0</v>
      </c>
      <c r="H5" s="284">
        <f>PMT($C$5/12,$B$5,-$D$8)*12</f>
        <v>0</v>
      </c>
      <c r="I5" s="285"/>
    </row>
    <row r="6" spans="1:9" ht="14.4">
      <c r="C6" s="286"/>
      <c r="D6" s="280"/>
      <c r="E6" s="280"/>
      <c r="F6" s="280"/>
    </row>
    <row r="7" spans="1:9" ht="47.4" thickBot="1">
      <c r="A7" s="287" t="s">
        <v>275</v>
      </c>
      <c r="B7" s="287" t="s">
        <v>270</v>
      </c>
      <c r="C7" s="287" t="s">
        <v>276</v>
      </c>
      <c r="D7" s="287" t="s">
        <v>277</v>
      </c>
      <c r="E7" s="287" t="s">
        <v>278</v>
      </c>
      <c r="F7" s="287" t="s">
        <v>279</v>
      </c>
      <c r="G7" s="287" t="s">
        <v>280</v>
      </c>
      <c r="H7" s="288" t="s">
        <v>281</v>
      </c>
    </row>
    <row r="8" spans="1:9" ht="14.4" thickTop="1">
      <c r="A8" s="289"/>
      <c r="B8" s="290">
        <f>0</f>
        <v>0</v>
      </c>
      <c r="C8" s="290"/>
      <c r="D8" s="291">
        <f>D5</f>
        <v>0</v>
      </c>
      <c r="E8" s="292"/>
      <c r="F8" s="293"/>
      <c r="G8" s="293"/>
      <c r="H8" s="293"/>
    </row>
    <row r="9" spans="1:9" ht="14.4">
      <c r="A9" s="294">
        <v>46023</v>
      </c>
      <c r="B9" s="274">
        <f>1</f>
        <v>1</v>
      </c>
      <c r="C9" s="275">
        <f>PMT($C$5/12,$B$5,-$D$8)</f>
        <v>0</v>
      </c>
      <c r="D9" s="295">
        <f t="shared" ref="D9:D72" si="0">D8-F9</f>
        <v>0</v>
      </c>
      <c r="E9" s="295">
        <f t="shared" ref="E9:E72" si="1">E8+F9</f>
        <v>0</v>
      </c>
      <c r="F9" s="295">
        <f t="shared" ref="F9:F72" si="2">PPMT($C$5/12,B9,$B$5,-$D$5)</f>
        <v>0</v>
      </c>
      <c r="G9" s="295">
        <f t="shared" ref="G9:G72" si="3">IPMT($C$5/12,B9,$B$5,-$D$5)</f>
        <v>0</v>
      </c>
      <c r="H9" s="295">
        <f t="shared" ref="H9:H72" si="4">H8+G9</f>
        <v>0</v>
      </c>
    </row>
    <row r="10" spans="1:9" ht="14.4">
      <c r="A10" s="294"/>
      <c r="B10" s="276">
        <v>2</v>
      </c>
      <c r="C10" s="275">
        <f t="shared" ref="C10:C72" si="5">PMT($C$5/12,$B$5,-$D$8)</f>
        <v>0</v>
      </c>
      <c r="D10" s="295">
        <f t="shared" si="0"/>
        <v>0</v>
      </c>
      <c r="E10" s="295">
        <f t="shared" si="1"/>
        <v>0</v>
      </c>
      <c r="F10" s="295">
        <f t="shared" si="2"/>
        <v>0</v>
      </c>
      <c r="G10" s="295">
        <f t="shared" si="3"/>
        <v>0</v>
      </c>
      <c r="H10" s="295">
        <f t="shared" si="4"/>
        <v>0</v>
      </c>
    </row>
    <row r="11" spans="1:9" ht="14.4">
      <c r="A11" s="294"/>
      <c r="B11" s="276">
        <v>3</v>
      </c>
      <c r="C11" s="275">
        <f t="shared" si="5"/>
        <v>0</v>
      </c>
      <c r="D11" s="295">
        <f t="shared" si="0"/>
        <v>0</v>
      </c>
      <c r="E11" s="295">
        <f t="shared" si="1"/>
        <v>0</v>
      </c>
      <c r="F11" s="295">
        <f t="shared" si="2"/>
        <v>0</v>
      </c>
      <c r="G11" s="295">
        <f t="shared" si="3"/>
        <v>0</v>
      </c>
      <c r="H11" s="295">
        <f t="shared" si="4"/>
        <v>0</v>
      </c>
    </row>
    <row r="12" spans="1:9" ht="14.4">
      <c r="A12" s="294"/>
      <c r="B12" s="276">
        <v>4</v>
      </c>
      <c r="C12" s="275">
        <f t="shared" si="5"/>
        <v>0</v>
      </c>
      <c r="D12" s="295">
        <f t="shared" si="0"/>
        <v>0</v>
      </c>
      <c r="E12" s="295">
        <f t="shared" si="1"/>
        <v>0</v>
      </c>
      <c r="F12" s="295">
        <f t="shared" si="2"/>
        <v>0</v>
      </c>
      <c r="G12" s="295">
        <f t="shared" si="3"/>
        <v>0</v>
      </c>
      <c r="H12" s="295">
        <f t="shared" si="4"/>
        <v>0</v>
      </c>
    </row>
    <row r="13" spans="1:9" ht="14.4">
      <c r="A13" s="294"/>
      <c r="B13" s="276">
        <v>5</v>
      </c>
      <c r="C13" s="275">
        <f t="shared" si="5"/>
        <v>0</v>
      </c>
      <c r="D13" s="295">
        <f t="shared" si="0"/>
        <v>0</v>
      </c>
      <c r="E13" s="295">
        <f t="shared" si="1"/>
        <v>0</v>
      </c>
      <c r="F13" s="295">
        <f t="shared" si="2"/>
        <v>0</v>
      </c>
      <c r="G13" s="295">
        <f t="shared" si="3"/>
        <v>0</v>
      </c>
      <c r="H13" s="295">
        <f t="shared" si="4"/>
        <v>0</v>
      </c>
    </row>
    <row r="14" spans="1:9" ht="14.4">
      <c r="A14" s="294"/>
      <c r="B14" s="276">
        <v>6</v>
      </c>
      <c r="C14" s="275">
        <f t="shared" si="5"/>
        <v>0</v>
      </c>
      <c r="D14" s="295">
        <f t="shared" si="0"/>
        <v>0</v>
      </c>
      <c r="E14" s="295">
        <f t="shared" si="1"/>
        <v>0</v>
      </c>
      <c r="F14" s="295">
        <f t="shared" si="2"/>
        <v>0</v>
      </c>
      <c r="G14" s="295">
        <f t="shared" si="3"/>
        <v>0</v>
      </c>
      <c r="H14" s="295">
        <f t="shared" si="4"/>
        <v>0</v>
      </c>
    </row>
    <row r="15" spans="1:9" ht="14.4">
      <c r="A15" s="294"/>
      <c r="B15" s="276">
        <v>7</v>
      </c>
      <c r="C15" s="275">
        <f t="shared" si="5"/>
        <v>0</v>
      </c>
      <c r="D15" s="295">
        <f t="shared" si="0"/>
        <v>0</v>
      </c>
      <c r="E15" s="295">
        <f t="shared" si="1"/>
        <v>0</v>
      </c>
      <c r="F15" s="295">
        <f t="shared" si="2"/>
        <v>0</v>
      </c>
      <c r="G15" s="295">
        <f t="shared" si="3"/>
        <v>0</v>
      </c>
      <c r="H15" s="295">
        <f t="shared" si="4"/>
        <v>0</v>
      </c>
    </row>
    <row r="16" spans="1:9" ht="14.4">
      <c r="A16" s="294"/>
      <c r="B16" s="276">
        <v>8</v>
      </c>
      <c r="C16" s="275">
        <f t="shared" si="5"/>
        <v>0</v>
      </c>
      <c r="D16" s="295">
        <f t="shared" si="0"/>
        <v>0</v>
      </c>
      <c r="E16" s="295">
        <f t="shared" si="1"/>
        <v>0</v>
      </c>
      <c r="F16" s="295">
        <f t="shared" si="2"/>
        <v>0</v>
      </c>
      <c r="G16" s="295">
        <f t="shared" si="3"/>
        <v>0</v>
      </c>
      <c r="H16" s="295">
        <f t="shared" si="4"/>
        <v>0</v>
      </c>
    </row>
    <row r="17" spans="1:8" ht="14.4">
      <c r="A17" s="294"/>
      <c r="B17" s="276">
        <v>9</v>
      </c>
      <c r="C17" s="275">
        <f t="shared" si="5"/>
        <v>0</v>
      </c>
      <c r="D17" s="295">
        <f t="shared" si="0"/>
        <v>0</v>
      </c>
      <c r="E17" s="295">
        <f t="shared" si="1"/>
        <v>0</v>
      </c>
      <c r="F17" s="295">
        <f t="shared" si="2"/>
        <v>0</v>
      </c>
      <c r="G17" s="295">
        <f t="shared" si="3"/>
        <v>0</v>
      </c>
      <c r="H17" s="295">
        <f t="shared" si="4"/>
        <v>0</v>
      </c>
    </row>
    <row r="18" spans="1:8" ht="14.4">
      <c r="A18" s="294"/>
      <c r="B18" s="276">
        <v>10</v>
      </c>
      <c r="C18" s="275">
        <f t="shared" si="5"/>
        <v>0</v>
      </c>
      <c r="D18" s="295">
        <f t="shared" si="0"/>
        <v>0</v>
      </c>
      <c r="E18" s="295">
        <f t="shared" si="1"/>
        <v>0</v>
      </c>
      <c r="F18" s="295">
        <f t="shared" si="2"/>
        <v>0</v>
      </c>
      <c r="G18" s="295">
        <f t="shared" si="3"/>
        <v>0</v>
      </c>
      <c r="H18" s="295">
        <f t="shared" si="4"/>
        <v>0</v>
      </c>
    </row>
    <row r="19" spans="1:8" ht="14.4">
      <c r="A19" s="294"/>
      <c r="B19" s="276">
        <v>11</v>
      </c>
      <c r="C19" s="275">
        <f t="shared" si="5"/>
        <v>0</v>
      </c>
      <c r="D19" s="295">
        <f t="shared" si="0"/>
        <v>0</v>
      </c>
      <c r="E19" s="295">
        <f t="shared" si="1"/>
        <v>0</v>
      </c>
      <c r="F19" s="295">
        <f t="shared" si="2"/>
        <v>0</v>
      </c>
      <c r="G19" s="295">
        <f t="shared" si="3"/>
        <v>0</v>
      </c>
      <c r="H19" s="295">
        <f t="shared" si="4"/>
        <v>0</v>
      </c>
    </row>
    <row r="20" spans="1:8" ht="14.4">
      <c r="A20" s="294"/>
      <c r="B20" s="276">
        <v>12</v>
      </c>
      <c r="C20" s="275">
        <f t="shared" si="5"/>
        <v>0</v>
      </c>
      <c r="D20" s="295">
        <f t="shared" si="0"/>
        <v>0</v>
      </c>
      <c r="E20" s="295">
        <f t="shared" si="1"/>
        <v>0</v>
      </c>
      <c r="F20" s="295">
        <f t="shared" si="2"/>
        <v>0</v>
      </c>
      <c r="G20" s="295">
        <f t="shared" si="3"/>
        <v>0</v>
      </c>
      <c r="H20" s="295">
        <f t="shared" si="4"/>
        <v>0</v>
      </c>
    </row>
    <row r="21" spans="1:8" ht="14.4">
      <c r="A21" s="294">
        <v>46388</v>
      </c>
      <c r="B21" s="276">
        <v>13</v>
      </c>
      <c r="C21" s="275">
        <f t="shared" si="5"/>
        <v>0</v>
      </c>
      <c r="D21" s="295">
        <f t="shared" si="0"/>
        <v>0</v>
      </c>
      <c r="E21" s="295">
        <f t="shared" si="1"/>
        <v>0</v>
      </c>
      <c r="F21" s="295">
        <f t="shared" si="2"/>
        <v>0</v>
      </c>
      <c r="G21" s="295">
        <f t="shared" si="3"/>
        <v>0</v>
      </c>
      <c r="H21" s="295">
        <f t="shared" si="4"/>
        <v>0</v>
      </c>
    </row>
    <row r="22" spans="1:8" ht="14.4">
      <c r="A22" s="294"/>
      <c r="B22" s="276">
        <v>14</v>
      </c>
      <c r="C22" s="275">
        <f t="shared" si="5"/>
        <v>0</v>
      </c>
      <c r="D22" s="295">
        <f t="shared" si="0"/>
        <v>0</v>
      </c>
      <c r="E22" s="295">
        <f t="shared" si="1"/>
        <v>0</v>
      </c>
      <c r="F22" s="295">
        <f t="shared" si="2"/>
        <v>0</v>
      </c>
      <c r="G22" s="295">
        <f t="shared" si="3"/>
        <v>0</v>
      </c>
      <c r="H22" s="295">
        <f t="shared" si="4"/>
        <v>0</v>
      </c>
    </row>
    <row r="23" spans="1:8" ht="14.4">
      <c r="A23" s="294"/>
      <c r="B23" s="276">
        <v>15</v>
      </c>
      <c r="C23" s="275">
        <f t="shared" si="5"/>
        <v>0</v>
      </c>
      <c r="D23" s="295">
        <f t="shared" si="0"/>
        <v>0</v>
      </c>
      <c r="E23" s="295">
        <f t="shared" si="1"/>
        <v>0</v>
      </c>
      <c r="F23" s="295">
        <f t="shared" si="2"/>
        <v>0</v>
      </c>
      <c r="G23" s="295">
        <f t="shared" si="3"/>
        <v>0</v>
      </c>
      <c r="H23" s="295">
        <f t="shared" si="4"/>
        <v>0</v>
      </c>
    </row>
    <row r="24" spans="1:8" ht="14.4">
      <c r="A24" s="294"/>
      <c r="B24" s="276">
        <v>16</v>
      </c>
      <c r="C24" s="275">
        <f t="shared" si="5"/>
        <v>0</v>
      </c>
      <c r="D24" s="295">
        <f t="shared" si="0"/>
        <v>0</v>
      </c>
      <c r="E24" s="295">
        <f t="shared" si="1"/>
        <v>0</v>
      </c>
      <c r="F24" s="295">
        <f t="shared" si="2"/>
        <v>0</v>
      </c>
      <c r="G24" s="295">
        <f t="shared" si="3"/>
        <v>0</v>
      </c>
      <c r="H24" s="295">
        <f t="shared" si="4"/>
        <v>0</v>
      </c>
    </row>
    <row r="25" spans="1:8" ht="14.4">
      <c r="A25" s="294"/>
      <c r="B25" s="276">
        <v>17</v>
      </c>
      <c r="C25" s="275">
        <f t="shared" si="5"/>
        <v>0</v>
      </c>
      <c r="D25" s="295">
        <f t="shared" si="0"/>
        <v>0</v>
      </c>
      <c r="E25" s="295">
        <f t="shared" si="1"/>
        <v>0</v>
      </c>
      <c r="F25" s="295">
        <f t="shared" si="2"/>
        <v>0</v>
      </c>
      <c r="G25" s="295">
        <f t="shared" si="3"/>
        <v>0</v>
      </c>
      <c r="H25" s="295">
        <f t="shared" si="4"/>
        <v>0</v>
      </c>
    </row>
    <row r="26" spans="1:8" ht="14.4">
      <c r="A26" s="294"/>
      <c r="B26" s="276">
        <v>18</v>
      </c>
      <c r="C26" s="275">
        <f t="shared" si="5"/>
        <v>0</v>
      </c>
      <c r="D26" s="295">
        <f t="shared" si="0"/>
        <v>0</v>
      </c>
      <c r="E26" s="295">
        <f t="shared" si="1"/>
        <v>0</v>
      </c>
      <c r="F26" s="295">
        <f t="shared" si="2"/>
        <v>0</v>
      </c>
      <c r="G26" s="295">
        <f t="shared" si="3"/>
        <v>0</v>
      </c>
      <c r="H26" s="295">
        <f t="shared" si="4"/>
        <v>0</v>
      </c>
    </row>
    <row r="27" spans="1:8" ht="14.4">
      <c r="A27" s="294"/>
      <c r="B27" s="276">
        <v>19</v>
      </c>
      <c r="C27" s="275">
        <f t="shared" si="5"/>
        <v>0</v>
      </c>
      <c r="D27" s="295">
        <f t="shared" si="0"/>
        <v>0</v>
      </c>
      <c r="E27" s="295">
        <f t="shared" si="1"/>
        <v>0</v>
      </c>
      <c r="F27" s="295">
        <f t="shared" si="2"/>
        <v>0</v>
      </c>
      <c r="G27" s="295">
        <f t="shared" si="3"/>
        <v>0</v>
      </c>
      <c r="H27" s="295">
        <f t="shared" si="4"/>
        <v>0</v>
      </c>
    </row>
    <row r="28" spans="1:8" ht="14.4">
      <c r="A28" s="294"/>
      <c r="B28" s="276">
        <v>20</v>
      </c>
      <c r="C28" s="275">
        <f t="shared" si="5"/>
        <v>0</v>
      </c>
      <c r="D28" s="295">
        <f t="shared" si="0"/>
        <v>0</v>
      </c>
      <c r="E28" s="295">
        <f t="shared" si="1"/>
        <v>0</v>
      </c>
      <c r="F28" s="295">
        <f t="shared" si="2"/>
        <v>0</v>
      </c>
      <c r="G28" s="295">
        <f t="shared" si="3"/>
        <v>0</v>
      </c>
      <c r="H28" s="295">
        <f t="shared" si="4"/>
        <v>0</v>
      </c>
    </row>
    <row r="29" spans="1:8" ht="14.4">
      <c r="A29" s="294"/>
      <c r="B29" s="276">
        <v>21</v>
      </c>
      <c r="C29" s="275">
        <f t="shared" si="5"/>
        <v>0</v>
      </c>
      <c r="D29" s="295">
        <f t="shared" si="0"/>
        <v>0</v>
      </c>
      <c r="E29" s="295">
        <f t="shared" si="1"/>
        <v>0</v>
      </c>
      <c r="F29" s="295">
        <f t="shared" si="2"/>
        <v>0</v>
      </c>
      <c r="G29" s="295">
        <f t="shared" si="3"/>
        <v>0</v>
      </c>
      <c r="H29" s="295">
        <f t="shared" si="4"/>
        <v>0</v>
      </c>
    </row>
    <row r="30" spans="1:8" ht="14.4">
      <c r="A30" s="294"/>
      <c r="B30" s="276">
        <v>22</v>
      </c>
      <c r="C30" s="275">
        <f t="shared" si="5"/>
        <v>0</v>
      </c>
      <c r="D30" s="295">
        <f t="shared" si="0"/>
        <v>0</v>
      </c>
      <c r="E30" s="295">
        <f t="shared" si="1"/>
        <v>0</v>
      </c>
      <c r="F30" s="295">
        <f t="shared" si="2"/>
        <v>0</v>
      </c>
      <c r="G30" s="295">
        <f t="shared" si="3"/>
        <v>0</v>
      </c>
      <c r="H30" s="295">
        <f t="shared" si="4"/>
        <v>0</v>
      </c>
    </row>
    <row r="31" spans="1:8" ht="14.4">
      <c r="A31" s="294"/>
      <c r="B31" s="276">
        <v>23</v>
      </c>
      <c r="C31" s="275">
        <f t="shared" si="5"/>
        <v>0</v>
      </c>
      <c r="D31" s="295">
        <f t="shared" si="0"/>
        <v>0</v>
      </c>
      <c r="E31" s="295">
        <f t="shared" si="1"/>
        <v>0</v>
      </c>
      <c r="F31" s="295">
        <f t="shared" si="2"/>
        <v>0</v>
      </c>
      <c r="G31" s="295">
        <f t="shared" si="3"/>
        <v>0</v>
      </c>
      <c r="H31" s="295">
        <f t="shared" si="4"/>
        <v>0</v>
      </c>
    </row>
    <row r="32" spans="1:8" ht="14.4">
      <c r="A32" s="294"/>
      <c r="B32" s="276">
        <v>24</v>
      </c>
      <c r="C32" s="275">
        <f t="shared" si="5"/>
        <v>0</v>
      </c>
      <c r="D32" s="295">
        <f t="shared" si="0"/>
        <v>0</v>
      </c>
      <c r="E32" s="295">
        <f t="shared" si="1"/>
        <v>0</v>
      </c>
      <c r="F32" s="295">
        <f t="shared" si="2"/>
        <v>0</v>
      </c>
      <c r="G32" s="295">
        <f t="shared" si="3"/>
        <v>0</v>
      </c>
      <c r="H32" s="295">
        <f t="shared" si="4"/>
        <v>0</v>
      </c>
    </row>
    <row r="33" spans="1:10" ht="14.4">
      <c r="A33" s="294">
        <v>46753</v>
      </c>
      <c r="B33" s="276">
        <v>25</v>
      </c>
      <c r="C33" s="275">
        <f t="shared" si="5"/>
        <v>0</v>
      </c>
      <c r="D33" s="295">
        <f t="shared" si="0"/>
        <v>0</v>
      </c>
      <c r="E33" s="295">
        <f t="shared" si="1"/>
        <v>0</v>
      </c>
      <c r="F33" s="295">
        <f t="shared" si="2"/>
        <v>0</v>
      </c>
      <c r="G33" s="295">
        <f t="shared" si="3"/>
        <v>0</v>
      </c>
      <c r="H33" s="295">
        <f t="shared" si="4"/>
        <v>0</v>
      </c>
    </row>
    <row r="34" spans="1:10" ht="14.4">
      <c r="A34" s="294"/>
      <c r="B34" s="276">
        <v>26</v>
      </c>
      <c r="C34" s="275">
        <f t="shared" si="5"/>
        <v>0</v>
      </c>
      <c r="D34" s="295">
        <f t="shared" si="0"/>
        <v>0</v>
      </c>
      <c r="E34" s="295">
        <f t="shared" si="1"/>
        <v>0</v>
      </c>
      <c r="F34" s="295">
        <f t="shared" si="2"/>
        <v>0</v>
      </c>
      <c r="G34" s="295">
        <f t="shared" si="3"/>
        <v>0</v>
      </c>
      <c r="H34" s="295">
        <f t="shared" si="4"/>
        <v>0</v>
      </c>
    </row>
    <row r="35" spans="1:10" ht="14.4">
      <c r="A35" s="294"/>
      <c r="B35" s="276">
        <v>27</v>
      </c>
      <c r="C35" s="275">
        <f t="shared" si="5"/>
        <v>0</v>
      </c>
      <c r="D35" s="295">
        <f t="shared" si="0"/>
        <v>0</v>
      </c>
      <c r="E35" s="295">
        <f t="shared" si="1"/>
        <v>0</v>
      </c>
      <c r="F35" s="295">
        <f t="shared" si="2"/>
        <v>0</v>
      </c>
      <c r="G35" s="295">
        <f t="shared" si="3"/>
        <v>0</v>
      </c>
      <c r="H35" s="295">
        <f t="shared" si="4"/>
        <v>0</v>
      </c>
    </row>
    <row r="36" spans="1:10" ht="14.4">
      <c r="A36" s="294"/>
      <c r="B36" s="276">
        <v>28</v>
      </c>
      <c r="C36" s="275">
        <f t="shared" si="5"/>
        <v>0</v>
      </c>
      <c r="D36" s="295">
        <f t="shared" si="0"/>
        <v>0</v>
      </c>
      <c r="E36" s="295">
        <f t="shared" si="1"/>
        <v>0</v>
      </c>
      <c r="F36" s="295">
        <f t="shared" si="2"/>
        <v>0</v>
      </c>
      <c r="G36" s="295">
        <f t="shared" si="3"/>
        <v>0</v>
      </c>
      <c r="H36" s="295">
        <f t="shared" si="4"/>
        <v>0</v>
      </c>
    </row>
    <row r="37" spans="1:10" ht="14.4">
      <c r="A37" s="294"/>
      <c r="B37" s="276">
        <v>29</v>
      </c>
      <c r="C37" s="275">
        <f t="shared" si="5"/>
        <v>0</v>
      </c>
      <c r="D37" s="295">
        <f t="shared" si="0"/>
        <v>0</v>
      </c>
      <c r="E37" s="295">
        <f t="shared" si="1"/>
        <v>0</v>
      </c>
      <c r="F37" s="295">
        <f t="shared" si="2"/>
        <v>0</v>
      </c>
      <c r="G37" s="295">
        <f t="shared" si="3"/>
        <v>0</v>
      </c>
      <c r="H37" s="295">
        <f t="shared" si="4"/>
        <v>0</v>
      </c>
    </row>
    <row r="38" spans="1:10" ht="14.4">
      <c r="A38" s="294"/>
      <c r="B38" s="276">
        <v>30</v>
      </c>
      <c r="C38" s="275">
        <f t="shared" si="5"/>
        <v>0</v>
      </c>
      <c r="D38" s="295">
        <f t="shared" si="0"/>
        <v>0</v>
      </c>
      <c r="E38" s="295">
        <f t="shared" si="1"/>
        <v>0</v>
      </c>
      <c r="F38" s="295">
        <f t="shared" si="2"/>
        <v>0</v>
      </c>
      <c r="G38" s="295">
        <f t="shared" si="3"/>
        <v>0</v>
      </c>
      <c r="H38" s="295">
        <f t="shared" si="4"/>
        <v>0</v>
      </c>
    </row>
    <row r="39" spans="1:10" ht="14.4">
      <c r="A39" s="294"/>
      <c r="B39" s="276">
        <v>31</v>
      </c>
      <c r="C39" s="275">
        <f t="shared" si="5"/>
        <v>0</v>
      </c>
      <c r="D39" s="295">
        <f t="shared" si="0"/>
        <v>0</v>
      </c>
      <c r="E39" s="295">
        <f t="shared" si="1"/>
        <v>0</v>
      </c>
      <c r="F39" s="295">
        <f t="shared" si="2"/>
        <v>0</v>
      </c>
      <c r="G39" s="295">
        <f t="shared" si="3"/>
        <v>0</v>
      </c>
      <c r="H39" s="295">
        <f t="shared" si="4"/>
        <v>0</v>
      </c>
    </row>
    <row r="40" spans="1:10" ht="14.4">
      <c r="A40" s="294"/>
      <c r="B40" s="276">
        <v>32</v>
      </c>
      <c r="C40" s="275">
        <f t="shared" si="5"/>
        <v>0</v>
      </c>
      <c r="D40" s="295">
        <f t="shared" si="0"/>
        <v>0</v>
      </c>
      <c r="E40" s="295">
        <f t="shared" si="1"/>
        <v>0</v>
      </c>
      <c r="F40" s="295">
        <f t="shared" si="2"/>
        <v>0</v>
      </c>
      <c r="G40" s="295">
        <f t="shared" si="3"/>
        <v>0</v>
      </c>
      <c r="H40" s="295">
        <f t="shared" si="4"/>
        <v>0</v>
      </c>
    </row>
    <row r="41" spans="1:10" ht="14.4">
      <c r="A41" s="294"/>
      <c r="B41" s="276">
        <v>33</v>
      </c>
      <c r="C41" s="275">
        <f t="shared" si="5"/>
        <v>0</v>
      </c>
      <c r="D41" s="295">
        <f t="shared" si="0"/>
        <v>0</v>
      </c>
      <c r="E41" s="295">
        <f t="shared" si="1"/>
        <v>0</v>
      </c>
      <c r="F41" s="295">
        <f t="shared" si="2"/>
        <v>0</v>
      </c>
      <c r="G41" s="295">
        <f t="shared" si="3"/>
        <v>0</v>
      </c>
      <c r="H41" s="295">
        <f t="shared" si="4"/>
        <v>0</v>
      </c>
    </row>
    <row r="42" spans="1:10" ht="14.4">
      <c r="A42" s="294"/>
      <c r="B42" s="276">
        <v>34</v>
      </c>
      <c r="C42" s="275">
        <f t="shared" si="5"/>
        <v>0</v>
      </c>
      <c r="D42" s="295">
        <f t="shared" si="0"/>
        <v>0</v>
      </c>
      <c r="E42" s="295">
        <f t="shared" si="1"/>
        <v>0</v>
      </c>
      <c r="F42" s="295">
        <f t="shared" si="2"/>
        <v>0</v>
      </c>
      <c r="G42" s="295">
        <f t="shared" si="3"/>
        <v>0</v>
      </c>
      <c r="H42" s="295">
        <f t="shared" si="4"/>
        <v>0</v>
      </c>
    </row>
    <row r="43" spans="1:10" ht="14.4">
      <c r="A43" s="294"/>
      <c r="B43" s="276">
        <v>35</v>
      </c>
      <c r="C43" s="275">
        <f t="shared" si="5"/>
        <v>0</v>
      </c>
      <c r="D43" s="295">
        <f t="shared" si="0"/>
        <v>0</v>
      </c>
      <c r="E43" s="295">
        <f t="shared" si="1"/>
        <v>0</v>
      </c>
      <c r="F43" s="295">
        <f t="shared" si="2"/>
        <v>0</v>
      </c>
      <c r="G43" s="295">
        <f t="shared" si="3"/>
        <v>0</v>
      </c>
      <c r="H43" s="295">
        <f t="shared" si="4"/>
        <v>0</v>
      </c>
    </row>
    <row r="44" spans="1:10" ht="14.4">
      <c r="A44" s="294"/>
      <c r="B44" s="276">
        <v>36</v>
      </c>
      <c r="C44" s="275">
        <f t="shared" si="5"/>
        <v>0</v>
      </c>
      <c r="D44" s="295">
        <f t="shared" si="0"/>
        <v>0</v>
      </c>
      <c r="E44" s="295">
        <f t="shared" si="1"/>
        <v>0</v>
      </c>
      <c r="F44" s="295">
        <f t="shared" si="2"/>
        <v>0</v>
      </c>
      <c r="G44" s="295">
        <f t="shared" si="3"/>
        <v>0</v>
      </c>
      <c r="H44" s="295">
        <f t="shared" si="4"/>
        <v>0</v>
      </c>
      <c r="J44" s="295"/>
    </row>
    <row r="45" spans="1:10" ht="14.4">
      <c r="A45" s="294">
        <v>47119</v>
      </c>
      <c r="B45" s="276">
        <v>37</v>
      </c>
      <c r="C45" s="275">
        <f t="shared" si="5"/>
        <v>0</v>
      </c>
      <c r="D45" s="295">
        <f t="shared" si="0"/>
        <v>0</v>
      </c>
      <c r="E45" s="295">
        <f t="shared" si="1"/>
        <v>0</v>
      </c>
      <c r="F45" s="295">
        <f t="shared" si="2"/>
        <v>0</v>
      </c>
      <c r="G45" s="295">
        <f t="shared" si="3"/>
        <v>0</v>
      </c>
      <c r="H45" s="295">
        <f t="shared" si="4"/>
        <v>0</v>
      </c>
    </row>
    <row r="46" spans="1:10" ht="14.4">
      <c r="A46" s="294"/>
      <c r="B46" s="276">
        <v>38</v>
      </c>
      <c r="C46" s="275">
        <f t="shared" si="5"/>
        <v>0</v>
      </c>
      <c r="D46" s="295">
        <f t="shared" si="0"/>
        <v>0</v>
      </c>
      <c r="E46" s="295">
        <f t="shared" si="1"/>
        <v>0</v>
      </c>
      <c r="F46" s="295">
        <f t="shared" si="2"/>
        <v>0</v>
      </c>
      <c r="G46" s="295">
        <f t="shared" si="3"/>
        <v>0</v>
      </c>
      <c r="H46" s="295">
        <f t="shared" si="4"/>
        <v>0</v>
      </c>
    </row>
    <row r="47" spans="1:10" ht="14.4">
      <c r="A47" s="294"/>
      <c r="B47" s="276">
        <v>39</v>
      </c>
      <c r="C47" s="275">
        <f t="shared" si="5"/>
        <v>0</v>
      </c>
      <c r="D47" s="295">
        <f t="shared" si="0"/>
        <v>0</v>
      </c>
      <c r="E47" s="295">
        <f t="shared" si="1"/>
        <v>0</v>
      </c>
      <c r="F47" s="295">
        <f t="shared" si="2"/>
        <v>0</v>
      </c>
      <c r="G47" s="295">
        <f t="shared" si="3"/>
        <v>0</v>
      </c>
      <c r="H47" s="295">
        <f t="shared" si="4"/>
        <v>0</v>
      </c>
    </row>
    <row r="48" spans="1:10" ht="14.4">
      <c r="A48" s="294"/>
      <c r="B48" s="276">
        <v>40</v>
      </c>
      <c r="C48" s="275">
        <f t="shared" si="5"/>
        <v>0</v>
      </c>
      <c r="D48" s="295">
        <f t="shared" si="0"/>
        <v>0</v>
      </c>
      <c r="E48" s="295">
        <f t="shared" si="1"/>
        <v>0</v>
      </c>
      <c r="F48" s="295">
        <f t="shared" si="2"/>
        <v>0</v>
      </c>
      <c r="G48" s="295">
        <f t="shared" si="3"/>
        <v>0</v>
      </c>
      <c r="H48" s="295">
        <f t="shared" si="4"/>
        <v>0</v>
      </c>
    </row>
    <row r="49" spans="1:8" ht="14.4">
      <c r="A49" s="294"/>
      <c r="B49" s="276">
        <v>41</v>
      </c>
      <c r="C49" s="275">
        <f t="shared" si="5"/>
        <v>0</v>
      </c>
      <c r="D49" s="295">
        <f t="shared" si="0"/>
        <v>0</v>
      </c>
      <c r="E49" s="295">
        <f t="shared" si="1"/>
        <v>0</v>
      </c>
      <c r="F49" s="295">
        <f t="shared" si="2"/>
        <v>0</v>
      </c>
      <c r="G49" s="295">
        <f t="shared" si="3"/>
        <v>0</v>
      </c>
      <c r="H49" s="295">
        <f t="shared" si="4"/>
        <v>0</v>
      </c>
    </row>
    <row r="50" spans="1:8" ht="14.4">
      <c r="A50" s="294"/>
      <c r="B50" s="276">
        <v>42</v>
      </c>
      <c r="C50" s="275">
        <f t="shared" si="5"/>
        <v>0</v>
      </c>
      <c r="D50" s="295">
        <f t="shared" si="0"/>
        <v>0</v>
      </c>
      <c r="E50" s="295">
        <f t="shared" si="1"/>
        <v>0</v>
      </c>
      <c r="F50" s="295">
        <f t="shared" si="2"/>
        <v>0</v>
      </c>
      <c r="G50" s="295">
        <f t="shared" si="3"/>
        <v>0</v>
      </c>
      <c r="H50" s="295">
        <f t="shared" si="4"/>
        <v>0</v>
      </c>
    </row>
    <row r="51" spans="1:8" ht="14.4">
      <c r="A51" s="294"/>
      <c r="B51" s="276">
        <v>43</v>
      </c>
      <c r="C51" s="275">
        <f t="shared" si="5"/>
        <v>0</v>
      </c>
      <c r="D51" s="295">
        <f t="shared" si="0"/>
        <v>0</v>
      </c>
      <c r="E51" s="295">
        <f t="shared" si="1"/>
        <v>0</v>
      </c>
      <c r="F51" s="295">
        <f t="shared" si="2"/>
        <v>0</v>
      </c>
      <c r="G51" s="295">
        <f t="shared" si="3"/>
        <v>0</v>
      </c>
      <c r="H51" s="295">
        <f t="shared" si="4"/>
        <v>0</v>
      </c>
    </row>
    <row r="52" spans="1:8" ht="14.4">
      <c r="A52" s="294"/>
      <c r="B52" s="276">
        <v>44</v>
      </c>
      <c r="C52" s="275">
        <f t="shared" si="5"/>
        <v>0</v>
      </c>
      <c r="D52" s="295">
        <f t="shared" si="0"/>
        <v>0</v>
      </c>
      <c r="E52" s="295">
        <f t="shared" si="1"/>
        <v>0</v>
      </c>
      <c r="F52" s="295">
        <f t="shared" si="2"/>
        <v>0</v>
      </c>
      <c r="G52" s="295">
        <f t="shared" si="3"/>
        <v>0</v>
      </c>
      <c r="H52" s="295">
        <f t="shared" si="4"/>
        <v>0</v>
      </c>
    </row>
    <row r="53" spans="1:8" ht="14.4">
      <c r="A53" s="294"/>
      <c r="B53" s="276">
        <v>45</v>
      </c>
      <c r="C53" s="275">
        <f t="shared" si="5"/>
        <v>0</v>
      </c>
      <c r="D53" s="295">
        <f t="shared" si="0"/>
        <v>0</v>
      </c>
      <c r="E53" s="295">
        <f t="shared" si="1"/>
        <v>0</v>
      </c>
      <c r="F53" s="295">
        <f t="shared" si="2"/>
        <v>0</v>
      </c>
      <c r="G53" s="295">
        <f t="shared" si="3"/>
        <v>0</v>
      </c>
      <c r="H53" s="295">
        <f t="shared" si="4"/>
        <v>0</v>
      </c>
    </row>
    <row r="54" spans="1:8" ht="14.4">
      <c r="A54" s="294"/>
      <c r="B54" s="276">
        <v>46</v>
      </c>
      <c r="C54" s="275">
        <f t="shared" si="5"/>
        <v>0</v>
      </c>
      <c r="D54" s="295">
        <f t="shared" si="0"/>
        <v>0</v>
      </c>
      <c r="E54" s="295">
        <f t="shared" si="1"/>
        <v>0</v>
      </c>
      <c r="F54" s="295">
        <f t="shared" si="2"/>
        <v>0</v>
      </c>
      <c r="G54" s="295">
        <f t="shared" si="3"/>
        <v>0</v>
      </c>
      <c r="H54" s="295">
        <f t="shared" si="4"/>
        <v>0</v>
      </c>
    </row>
    <row r="55" spans="1:8" ht="14.4">
      <c r="A55" s="294"/>
      <c r="B55" s="276">
        <v>47</v>
      </c>
      <c r="C55" s="275">
        <f t="shared" si="5"/>
        <v>0</v>
      </c>
      <c r="D55" s="295">
        <f t="shared" si="0"/>
        <v>0</v>
      </c>
      <c r="E55" s="295">
        <f t="shared" si="1"/>
        <v>0</v>
      </c>
      <c r="F55" s="295">
        <f t="shared" si="2"/>
        <v>0</v>
      </c>
      <c r="G55" s="295">
        <f t="shared" si="3"/>
        <v>0</v>
      </c>
      <c r="H55" s="295">
        <f t="shared" si="4"/>
        <v>0</v>
      </c>
    </row>
    <row r="56" spans="1:8" ht="14.4">
      <c r="A56" s="294"/>
      <c r="B56" s="276">
        <v>48</v>
      </c>
      <c r="C56" s="275">
        <f t="shared" si="5"/>
        <v>0</v>
      </c>
      <c r="D56" s="295">
        <f t="shared" si="0"/>
        <v>0</v>
      </c>
      <c r="E56" s="295">
        <f t="shared" si="1"/>
        <v>0</v>
      </c>
      <c r="F56" s="295">
        <f t="shared" si="2"/>
        <v>0</v>
      </c>
      <c r="G56" s="295">
        <f t="shared" si="3"/>
        <v>0</v>
      </c>
      <c r="H56" s="295">
        <f t="shared" si="4"/>
        <v>0</v>
      </c>
    </row>
    <row r="57" spans="1:8" ht="14.4">
      <c r="A57" s="294">
        <v>47484</v>
      </c>
      <c r="B57" s="276">
        <v>49</v>
      </c>
      <c r="C57" s="275">
        <f t="shared" si="5"/>
        <v>0</v>
      </c>
      <c r="D57" s="295">
        <f t="shared" si="0"/>
        <v>0</v>
      </c>
      <c r="E57" s="295">
        <f t="shared" si="1"/>
        <v>0</v>
      </c>
      <c r="F57" s="295">
        <f t="shared" si="2"/>
        <v>0</v>
      </c>
      <c r="G57" s="295">
        <f t="shared" si="3"/>
        <v>0</v>
      </c>
      <c r="H57" s="295">
        <f t="shared" si="4"/>
        <v>0</v>
      </c>
    </row>
    <row r="58" spans="1:8" ht="14.4">
      <c r="A58" s="294"/>
      <c r="B58" s="276">
        <v>50</v>
      </c>
      <c r="C58" s="275">
        <f t="shared" si="5"/>
        <v>0</v>
      </c>
      <c r="D58" s="295">
        <f t="shared" si="0"/>
        <v>0</v>
      </c>
      <c r="E58" s="295">
        <f t="shared" si="1"/>
        <v>0</v>
      </c>
      <c r="F58" s="295">
        <f t="shared" si="2"/>
        <v>0</v>
      </c>
      <c r="G58" s="295">
        <f t="shared" si="3"/>
        <v>0</v>
      </c>
      <c r="H58" s="295">
        <f t="shared" si="4"/>
        <v>0</v>
      </c>
    </row>
    <row r="59" spans="1:8" ht="14.4">
      <c r="A59" s="294"/>
      <c r="B59" s="276">
        <v>51</v>
      </c>
      <c r="C59" s="275">
        <f t="shared" si="5"/>
        <v>0</v>
      </c>
      <c r="D59" s="295">
        <f t="shared" si="0"/>
        <v>0</v>
      </c>
      <c r="E59" s="295">
        <f t="shared" si="1"/>
        <v>0</v>
      </c>
      <c r="F59" s="295">
        <f t="shared" si="2"/>
        <v>0</v>
      </c>
      <c r="G59" s="295">
        <f t="shared" si="3"/>
        <v>0</v>
      </c>
      <c r="H59" s="295">
        <f t="shared" si="4"/>
        <v>0</v>
      </c>
    </row>
    <row r="60" spans="1:8" ht="14.4">
      <c r="A60" s="294"/>
      <c r="B60" s="276">
        <v>52</v>
      </c>
      <c r="C60" s="275">
        <f t="shared" si="5"/>
        <v>0</v>
      </c>
      <c r="D60" s="295">
        <f t="shared" si="0"/>
        <v>0</v>
      </c>
      <c r="E60" s="295">
        <f t="shared" si="1"/>
        <v>0</v>
      </c>
      <c r="F60" s="295">
        <f t="shared" si="2"/>
        <v>0</v>
      </c>
      <c r="G60" s="295">
        <f t="shared" si="3"/>
        <v>0</v>
      </c>
      <c r="H60" s="295">
        <f t="shared" si="4"/>
        <v>0</v>
      </c>
    </row>
    <row r="61" spans="1:8" ht="14.4">
      <c r="A61" s="294"/>
      <c r="B61" s="276">
        <v>53</v>
      </c>
      <c r="C61" s="275">
        <f t="shared" si="5"/>
        <v>0</v>
      </c>
      <c r="D61" s="295">
        <f t="shared" si="0"/>
        <v>0</v>
      </c>
      <c r="E61" s="295">
        <f t="shared" si="1"/>
        <v>0</v>
      </c>
      <c r="F61" s="295">
        <f t="shared" si="2"/>
        <v>0</v>
      </c>
      <c r="G61" s="295">
        <f t="shared" si="3"/>
        <v>0</v>
      </c>
      <c r="H61" s="295">
        <f t="shared" si="4"/>
        <v>0</v>
      </c>
    </row>
    <row r="62" spans="1:8" ht="14.4">
      <c r="A62" s="294"/>
      <c r="B62" s="276">
        <v>54</v>
      </c>
      <c r="C62" s="275">
        <f t="shared" si="5"/>
        <v>0</v>
      </c>
      <c r="D62" s="295">
        <f t="shared" si="0"/>
        <v>0</v>
      </c>
      <c r="E62" s="295">
        <f t="shared" si="1"/>
        <v>0</v>
      </c>
      <c r="F62" s="295">
        <f t="shared" si="2"/>
        <v>0</v>
      </c>
      <c r="G62" s="295">
        <f t="shared" si="3"/>
        <v>0</v>
      </c>
      <c r="H62" s="295">
        <f t="shared" si="4"/>
        <v>0</v>
      </c>
    </row>
    <row r="63" spans="1:8" ht="14.4">
      <c r="A63" s="294"/>
      <c r="B63" s="276">
        <v>55</v>
      </c>
      <c r="C63" s="275">
        <f t="shared" si="5"/>
        <v>0</v>
      </c>
      <c r="D63" s="295">
        <f t="shared" si="0"/>
        <v>0</v>
      </c>
      <c r="E63" s="295">
        <f t="shared" si="1"/>
        <v>0</v>
      </c>
      <c r="F63" s="295">
        <f t="shared" si="2"/>
        <v>0</v>
      </c>
      <c r="G63" s="295">
        <f t="shared" si="3"/>
        <v>0</v>
      </c>
      <c r="H63" s="295">
        <f t="shared" si="4"/>
        <v>0</v>
      </c>
    </row>
    <row r="64" spans="1:8" ht="14.4">
      <c r="A64" s="294"/>
      <c r="B64" s="276">
        <v>56</v>
      </c>
      <c r="C64" s="275">
        <f t="shared" si="5"/>
        <v>0</v>
      </c>
      <c r="D64" s="295">
        <f t="shared" si="0"/>
        <v>0</v>
      </c>
      <c r="E64" s="295">
        <f t="shared" si="1"/>
        <v>0</v>
      </c>
      <c r="F64" s="295">
        <f t="shared" si="2"/>
        <v>0</v>
      </c>
      <c r="G64" s="295">
        <f t="shared" si="3"/>
        <v>0</v>
      </c>
      <c r="H64" s="295">
        <f t="shared" si="4"/>
        <v>0</v>
      </c>
    </row>
    <row r="65" spans="1:8" ht="14.4">
      <c r="A65" s="294"/>
      <c r="B65" s="276">
        <v>57</v>
      </c>
      <c r="C65" s="275">
        <f t="shared" si="5"/>
        <v>0</v>
      </c>
      <c r="D65" s="295">
        <f t="shared" si="0"/>
        <v>0</v>
      </c>
      <c r="E65" s="295">
        <f t="shared" si="1"/>
        <v>0</v>
      </c>
      <c r="F65" s="295">
        <f t="shared" si="2"/>
        <v>0</v>
      </c>
      <c r="G65" s="295">
        <f t="shared" si="3"/>
        <v>0</v>
      </c>
      <c r="H65" s="295">
        <f t="shared" si="4"/>
        <v>0</v>
      </c>
    </row>
    <row r="66" spans="1:8" ht="14.4">
      <c r="A66" s="294"/>
      <c r="B66" s="276">
        <v>58</v>
      </c>
      <c r="C66" s="275">
        <f t="shared" si="5"/>
        <v>0</v>
      </c>
      <c r="D66" s="295">
        <f t="shared" si="0"/>
        <v>0</v>
      </c>
      <c r="E66" s="295">
        <f t="shared" si="1"/>
        <v>0</v>
      </c>
      <c r="F66" s="295">
        <f t="shared" si="2"/>
        <v>0</v>
      </c>
      <c r="G66" s="295">
        <f t="shared" si="3"/>
        <v>0</v>
      </c>
      <c r="H66" s="295">
        <f t="shared" si="4"/>
        <v>0</v>
      </c>
    </row>
    <row r="67" spans="1:8" ht="14.4">
      <c r="A67" s="294"/>
      <c r="B67" s="276">
        <v>59</v>
      </c>
      <c r="C67" s="275">
        <f t="shared" si="5"/>
        <v>0</v>
      </c>
      <c r="D67" s="295">
        <f t="shared" si="0"/>
        <v>0</v>
      </c>
      <c r="E67" s="295">
        <f t="shared" si="1"/>
        <v>0</v>
      </c>
      <c r="F67" s="295">
        <f t="shared" si="2"/>
        <v>0</v>
      </c>
      <c r="G67" s="295">
        <f t="shared" si="3"/>
        <v>0</v>
      </c>
      <c r="H67" s="295">
        <f t="shared" si="4"/>
        <v>0</v>
      </c>
    </row>
    <row r="68" spans="1:8" ht="14.4">
      <c r="A68" s="294"/>
      <c r="B68" s="276">
        <v>60</v>
      </c>
      <c r="C68" s="275">
        <f t="shared" si="5"/>
        <v>0</v>
      </c>
      <c r="D68" s="295">
        <f t="shared" si="0"/>
        <v>0</v>
      </c>
      <c r="E68" s="295">
        <f t="shared" si="1"/>
        <v>0</v>
      </c>
      <c r="F68" s="295">
        <f t="shared" si="2"/>
        <v>0</v>
      </c>
      <c r="G68" s="295">
        <f t="shared" si="3"/>
        <v>0</v>
      </c>
      <c r="H68" s="295">
        <f t="shared" si="4"/>
        <v>0</v>
      </c>
    </row>
    <row r="69" spans="1:8" ht="14.4">
      <c r="A69" s="294">
        <v>47849</v>
      </c>
      <c r="B69" s="276">
        <v>61</v>
      </c>
      <c r="C69" s="275">
        <f t="shared" si="5"/>
        <v>0</v>
      </c>
      <c r="D69" s="295">
        <f t="shared" si="0"/>
        <v>0</v>
      </c>
      <c r="E69" s="295">
        <f t="shared" si="1"/>
        <v>0</v>
      </c>
      <c r="F69" s="295">
        <f t="shared" si="2"/>
        <v>0</v>
      </c>
      <c r="G69" s="295">
        <f t="shared" si="3"/>
        <v>0</v>
      </c>
      <c r="H69" s="295">
        <f t="shared" si="4"/>
        <v>0</v>
      </c>
    </row>
    <row r="70" spans="1:8" ht="14.4">
      <c r="A70" s="294"/>
      <c r="B70" s="276">
        <v>62</v>
      </c>
      <c r="C70" s="275">
        <f t="shared" si="5"/>
        <v>0</v>
      </c>
      <c r="D70" s="295">
        <f t="shared" si="0"/>
        <v>0</v>
      </c>
      <c r="E70" s="295">
        <f t="shared" si="1"/>
        <v>0</v>
      </c>
      <c r="F70" s="295">
        <f t="shared" si="2"/>
        <v>0</v>
      </c>
      <c r="G70" s="295">
        <f t="shared" si="3"/>
        <v>0</v>
      </c>
      <c r="H70" s="295">
        <f t="shared" si="4"/>
        <v>0</v>
      </c>
    </row>
    <row r="71" spans="1:8" ht="14.4">
      <c r="A71" s="294"/>
      <c r="B71" s="276">
        <v>63</v>
      </c>
      <c r="C71" s="275">
        <f t="shared" si="5"/>
        <v>0</v>
      </c>
      <c r="D71" s="295">
        <f t="shared" si="0"/>
        <v>0</v>
      </c>
      <c r="E71" s="295">
        <f t="shared" si="1"/>
        <v>0</v>
      </c>
      <c r="F71" s="295">
        <f t="shared" si="2"/>
        <v>0</v>
      </c>
      <c r="G71" s="295">
        <f t="shared" si="3"/>
        <v>0</v>
      </c>
      <c r="H71" s="295">
        <f t="shared" si="4"/>
        <v>0</v>
      </c>
    </row>
    <row r="72" spans="1:8" ht="14.4">
      <c r="A72" s="294"/>
      <c r="B72" s="276">
        <v>64</v>
      </c>
      <c r="C72" s="275">
        <f t="shared" si="5"/>
        <v>0</v>
      </c>
      <c r="D72" s="295">
        <f t="shared" si="0"/>
        <v>0</v>
      </c>
      <c r="E72" s="295">
        <f t="shared" si="1"/>
        <v>0</v>
      </c>
      <c r="F72" s="295">
        <f t="shared" si="2"/>
        <v>0</v>
      </c>
      <c r="G72" s="295">
        <f t="shared" si="3"/>
        <v>0</v>
      </c>
      <c r="H72" s="295">
        <f t="shared" si="4"/>
        <v>0</v>
      </c>
    </row>
    <row r="73" spans="1:8" ht="14.4">
      <c r="A73" s="294"/>
      <c r="B73" s="276">
        <v>65</v>
      </c>
      <c r="C73" s="275">
        <f t="shared" ref="C73:C104" si="6">PMT($C$5/12,$B$5,-$D$8)</f>
        <v>0</v>
      </c>
      <c r="D73" s="295">
        <f t="shared" ref="D73:D104" si="7">D72-F73</f>
        <v>0</v>
      </c>
      <c r="E73" s="295">
        <f t="shared" ref="E73:E104" si="8">E72+F73</f>
        <v>0</v>
      </c>
      <c r="F73" s="295">
        <f t="shared" ref="F73:F104" si="9">PPMT($C$5/12,B73,$B$5,-$D$5)</f>
        <v>0</v>
      </c>
      <c r="G73" s="295">
        <f t="shared" ref="G73:G104" si="10">IPMT($C$5/12,B73,$B$5,-$D$5)</f>
        <v>0</v>
      </c>
      <c r="H73" s="295">
        <f t="shared" ref="H73:H104" si="11">H72+G73</f>
        <v>0</v>
      </c>
    </row>
    <row r="74" spans="1:8" ht="14.4">
      <c r="A74" s="294"/>
      <c r="B74" s="276">
        <v>66</v>
      </c>
      <c r="C74" s="275">
        <f t="shared" si="6"/>
        <v>0</v>
      </c>
      <c r="D74" s="295">
        <f t="shared" si="7"/>
        <v>0</v>
      </c>
      <c r="E74" s="295">
        <f t="shared" si="8"/>
        <v>0</v>
      </c>
      <c r="F74" s="295">
        <f t="shared" si="9"/>
        <v>0</v>
      </c>
      <c r="G74" s="295">
        <f t="shared" si="10"/>
        <v>0</v>
      </c>
      <c r="H74" s="295">
        <f t="shared" si="11"/>
        <v>0</v>
      </c>
    </row>
    <row r="75" spans="1:8" ht="14.4">
      <c r="A75" s="294"/>
      <c r="B75" s="276">
        <v>67</v>
      </c>
      <c r="C75" s="275">
        <f t="shared" si="6"/>
        <v>0</v>
      </c>
      <c r="D75" s="295">
        <f t="shared" si="7"/>
        <v>0</v>
      </c>
      <c r="E75" s="295">
        <f t="shared" si="8"/>
        <v>0</v>
      </c>
      <c r="F75" s="295">
        <f t="shared" si="9"/>
        <v>0</v>
      </c>
      <c r="G75" s="295">
        <f t="shared" si="10"/>
        <v>0</v>
      </c>
      <c r="H75" s="295">
        <f t="shared" si="11"/>
        <v>0</v>
      </c>
    </row>
    <row r="76" spans="1:8" ht="14.4">
      <c r="A76" s="294"/>
      <c r="B76" s="276">
        <v>68</v>
      </c>
      <c r="C76" s="275">
        <f t="shared" si="6"/>
        <v>0</v>
      </c>
      <c r="D76" s="295">
        <f t="shared" si="7"/>
        <v>0</v>
      </c>
      <c r="E76" s="295">
        <f t="shared" si="8"/>
        <v>0</v>
      </c>
      <c r="F76" s="295">
        <f t="shared" si="9"/>
        <v>0</v>
      </c>
      <c r="G76" s="295">
        <f t="shared" si="10"/>
        <v>0</v>
      </c>
      <c r="H76" s="295">
        <f t="shared" si="11"/>
        <v>0</v>
      </c>
    </row>
    <row r="77" spans="1:8" ht="14.4">
      <c r="A77" s="294"/>
      <c r="B77" s="276">
        <v>69</v>
      </c>
      <c r="C77" s="275">
        <f t="shared" si="6"/>
        <v>0</v>
      </c>
      <c r="D77" s="295">
        <f t="shared" si="7"/>
        <v>0</v>
      </c>
      <c r="E77" s="295">
        <f t="shared" si="8"/>
        <v>0</v>
      </c>
      <c r="F77" s="295">
        <f t="shared" si="9"/>
        <v>0</v>
      </c>
      <c r="G77" s="295">
        <f t="shared" si="10"/>
        <v>0</v>
      </c>
      <c r="H77" s="295">
        <f t="shared" si="11"/>
        <v>0</v>
      </c>
    </row>
    <row r="78" spans="1:8" ht="14.4">
      <c r="A78" s="294"/>
      <c r="B78" s="276">
        <v>70</v>
      </c>
      <c r="C78" s="275">
        <f t="shared" si="6"/>
        <v>0</v>
      </c>
      <c r="D78" s="295">
        <f t="shared" si="7"/>
        <v>0</v>
      </c>
      <c r="E78" s="295">
        <f t="shared" si="8"/>
        <v>0</v>
      </c>
      <c r="F78" s="295">
        <f t="shared" si="9"/>
        <v>0</v>
      </c>
      <c r="G78" s="295">
        <f t="shared" si="10"/>
        <v>0</v>
      </c>
      <c r="H78" s="295">
        <f t="shared" si="11"/>
        <v>0</v>
      </c>
    </row>
    <row r="79" spans="1:8" ht="14.4">
      <c r="A79" s="294"/>
      <c r="B79" s="276">
        <v>71</v>
      </c>
      <c r="C79" s="275">
        <f t="shared" si="6"/>
        <v>0</v>
      </c>
      <c r="D79" s="295">
        <f t="shared" si="7"/>
        <v>0</v>
      </c>
      <c r="E79" s="295">
        <f t="shared" si="8"/>
        <v>0</v>
      </c>
      <c r="F79" s="295">
        <f t="shared" si="9"/>
        <v>0</v>
      </c>
      <c r="G79" s="295">
        <f t="shared" si="10"/>
        <v>0</v>
      </c>
      <c r="H79" s="295">
        <f t="shared" si="11"/>
        <v>0</v>
      </c>
    </row>
    <row r="80" spans="1:8" ht="14.4">
      <c r="A80" s="294"/>
      <c r="B80" s="276">
        <v>72</v>
      </c>
      <c r="C80" s="275">
        <f t="shared" si="6"/>
        <v>0</v>
      </c>
      <c r="D80" s="295">
        <f t="shared" si="7"/>
        <v>0</v>
      </c>
      <c r="E80" s="295">
        <f t="shared" si="8"/>
        <v>0</v>
      </c>
      <c r="F80" s="295">
        <f t="shared" si="9"/>
        <v>0</v>
      </c>
      <c r="G80" s="295">
        <f t="shared" si="10"/>
        <v>0</v>
      </c>
      <c r="H80" s="295">
        <f t="shared" si="11"/>
        <v>0</v>
      </c>
    </row>
    <row r="81" spans="1:8" ht="14.4">
      <c r="A81" s="294">
        <v>48214</v>
      </c>
      <c r="B81" s="276">
        <v>73</v>
      </c>
      <c r="C81" s="275">
        <f t="shared" si="6"/>
        <v>0</v>
      </c>
      <c r="D81" s="295">
        <f t="shared" si="7"/>
        <v>0</v>
      </c>
      <c r="E81" s="295">
        <f t="shared" si="8"/>
        <v>0</v>
      </c>
      <c r="F81" s="295">
        <f t="shared" si="9"/>
        <v>0</v>
      </c>
      <c r="G81" s="295">
        <f t="shared" si="10"/>
        <v>0</v>
      </c>
      <c r="H81" s="295">
        <f t="shared" si="11"/>
        <v>0</v>
      </c>
    </row>
    <row r="82" spans="1:8" ht="14.4">
      <c r="A82" s="294"/>
      <c r="B82" s="276">
        <v>74</v>
      </c>
      <c r="C82" s="275">
        <f t="shared" si="6"/>
        <v>0</v>
      </c>
      <c r="D82" s="295">
        <f t="shared" si="7"/>
        <v>0</v>
      </c>
      <c r="E82" s="295">
        <f t="shared" si="8"/>
        <v>0</v>
      </c>
      <c r="F82" s="295">
        <f t="shared" si="9"/>
        <v>0</v>
      </c>
      <c r="G82" s="295">
        <f t="shared" si="10"/>
        <v>0</v>
      </c>
      <c r="H82" s="295">
        <f t="shared" si="11"/>
        <v>0</v>
      </c>
    </row>
    <row r="83" spans="1:8" ht="14.4">
      <c r="A83" s="294"/>
      <c r="B83" s="276">
        <v>75</v>
      </c>
      <c r="C83" s="275">
        <f t="shared" si="6"/>
        <v>0</v>
      </c>
      <c r="D83" s="295">
        <f t="shared" si="7"/>
        <v>0</v>
      </c>
      <c r="E83" s="295">
        <f t="shared" si="8"/>
        <v>0</v>
      </c>
      <c r="F83" s="295">
        <f t="shared" si="9"/>
        <v>0</v>
      </c>
      <c r="G83" s="295">
        <f t="shared" si="10"/>
        <v>0</v>
      </c>
      <c r="H83" s="295">
        <f t="shared" si="11"/>
        <v>0</v>
      </c>
    </row>
    <row r="84" spans="1:8" ht="14.4">
      <c r="A84" s="294"/>
      <c r="B84" s="276">
        <v>76</v>
      </c>
      <c r="C84" s="275">
        <f t="shared" si="6"/>
        <v>0</v>
      </c>
      <c r="D84" s="295">
        <f t="shared" si="7"/>
        <v>0</v>
      </c>
      <c r="E84" s="295">
        <f t="shared" si="8"/>
        <v>0</v>
      </c>
      <c r="F84" s="295">
        <f t="shared" si="9"/>
        <v>0</v>
      </c>
      <c r="G84" s="295">
        <f t="shared" si="10"/>
        <v>0</v>
      </c>
      <c r="H84" s="295">
        <f t="shared" si="11"/>
        <v>0</v>
      </c>
    </row>
    <row r="85" spans="1:8" ht="14.4">
      <c r="A85" s="294"/>
      <c r="B85" s="276">
        <v>77</v>
      </c>
      <c r="C85" s="275">
        <f t="shared" si="6"/>
        <v>0</v>
      </c>
      <c r="D85" s="295">
        <f t="shared" si="7"/>
        <v>0</v>
      </c>
      <c r="E85" s="295">
        <f t="shared" si="8"/>
        <v>0</v>
      </c>
      <c r="F85" s="295">
        <f t="shared" si="9"/>
        <v>0</v>
      </c>
      <c r="G85" s="295">
        <f t="shared" si="10"/>
        <v>0</v>
      </c>
      <c r="H85" s="295">
        <f t="shared" si="11"/>
        <v>0</v>
      </c>
    </row>
    <row r="86" spans="1:8" ht="14.4">
      <c r="A86" s="294"/>
      <c r="B86" s="276">
        <v>78</v>
      </c>
      <c r="C86" s="275">
        <f t="shared" si="6"/>
        <v>0</v>
      </c>
      <c r="D86" s="295">
        <f t="shared" si="7"/>
        <v>0</v>
      </c>
      <c r="E86" s="295">
        <f t="shared" si="8"/>
        <v>0</v>
      </c>
      <c r="F86" s="295">
        <f t="shared" si="9"/>
        <v>0</v>
      </c>
      <c r="G86" s="295">
        <f t="shared" si="10"/>
        <v>0</v>
      </c>
      <c r="H86" s="295">
        <f t="shared" si="11"/>
        <v>0</v>
      </c>
    </row>
    <row r="87" spans="1:8" ht="14.4">
      <c r="A87" s="294"/>
      <c r="B87" s="276">
        <v>79</v>
      </c>
      <c r="C87" s="275">
        <f t="shared" si="6"/>
        <v>0</v>
      </c>
      <c r="D87" s="295">
        <f t="shared" si="7"/>
        <v>0</v>
      </c>
      <c r="E87" s="295">
        <f t="shared" si="8"/>
        <v>0</v>
      </c>
      <c r="F87" s="295">
        <f t="shared" si="9"/>
        <v>0</v>
      </c>
      <c r="G87" s="295">
        <f t="shared" si="10"/>
        <v>0</v>
      </c>
      <c r="H87" s="295">
        <f t="shared" si="11"/>
        <v>0</v>
      </c>
    </row>
    <row r="88" spans="1:8" ht="14.4">
      <c r="A88" s="294"/>
      <c r="B88" s="276">
        <v>80</v>
      </c>
      <c r="C88" s="275">
        <f t="shared" si="6"/>
        <v>0</v>
      </c>
      <c r="D88" s="295">
        <f t="shared" si="7"/>
        <v>0</v>
      </c>
      <c r="E88" s="295">
        <f t="shared" si="8"/>
        <v>0</v>
      </c>
      <c r="F88" s="295">
        <f t="shared" si="9"/>
        <v>0</v>
      </c>
      <c r="G88" s="295">
        <f t="shared" si="10"/>
        <v>0</v>
      </c>
      <c r="H88" s="295">
        <f t="shared" si="11"/>
        <v>0</v>
      </c>
    </row>
    <row r="89" spans="1:8" ht="14.4">
      <c r="A89" s="294"/>
      <c r="B89" s="276">
        <v>81</v>
      </c>
      <c r="C89" s="275">
        <f t="shared" si="6"/>
        <v>0</v>
      </c>
      <c r="D89" s="295">
        <f t="shared" si="7"/>
        <v>0</v>
      </c>
      <c r="E89" s="295">
        <f t="shared" si="8"/>
        <v>0</v>
      </c>
      <c r="F89" s="295">
        <f t="shared" si="9"/>
        <v>0</v>
      </c>
      <c r="G89" s="295">
        <f t="shared" si="10"/>
        <v>0</v>
      </c>
      <c r="H89" s="295">
        <f t="shared" si="11"/>
        <v>0</v>
      </c>
    </row>
    <row r="90" spans="1:8" ht="14.4">
      <c r="A90" s="294"/>
      <c r="B90" s="276">
        <v>82</v>
      </c>
      <c r="C90" s="275">
        <f t="shared" si="6"/>
        <v>0</v>
      </c>
      <c r="D90" s="295">
        <f t="shared" si="7"/>
        <v>0</v>
      </c>
      <c r="E90" s="295">
        <f t="shared" si="8"/>
        <v>0</v>
      </c>
      <c r="F90" s="295">
        <f t="shared" si="9"/>
        <v>0</v>
      </c>
      <c r="G90" s="295">
        <f t="shared" si="10"/>
        <v>0</v>
      </c>
      <c r="H90" s="295">
        <f t="shared" si="11"/>
        <v>0</v>
      </c>
    </row>
    <row r="91" spans="1:8" ht="14.4">
      <c r="A91" s="294"/>
      <c r="B91" s="276">
        <v>83</v>
      </c>
      <c r="C91" s="275">
        <f t="shared" si="6"/>
        <v>0</v>
      </c>
      <c r="D91" s="295">
        <f t="shared" si="7"/>
        <v>0</v>
      </c>
      <c r="E91" s="295">
        <f t="shared" si="8"/>
        <v>0</v>
      </c>
      <c r="F91" s="295">
        <f t="shared" si="9"/>
        <v>0</v>
      </c>
      <c r="G91" s="295">
        <f t="shared" si="10"/>
        <v>0</v>
      </c>
      <c r="H91" s="295">
        <f t="shared" si="11"/>
        <v>0</v>
      </c>
    </row>
    <row r="92" spans="1:8" ht="14.4">
      <c r="A92" s="294"/>
      <c r="B92" s="276">
        <v>84</v>
      </c>
      <c r="C92" s="275">
        <f t="shared" si="6"/>
        <v>0</v>
      </c>
      <c r="D92" s="295">
        <f t="shared" si="7"/>
        <v>0</v>
      </c>
      <c r="E92" s="295">
        <f t="shared" si="8"/>
        <v>0</v>
      </c>
      <c r="F92" s="295">
        <f t="shared" si="9"/>
        <v>0</v>
      </c>
      <c r="G92" s="295">
        <f t="shared" si="10"/>
        <v>0</v>
      </c>
      <c r="H92" s="295">
        <f t="shared" si="11"/>
        <v>0</v>
      </c>
    </row>
    <row r="93" spans="1:8" ht="14.4">
      <c r="A93" s="294">
        <v>48580</v>
      </c>
      <c r="B93" s="276">
        <v>85</v>
      </c>
      <c r="C93" s="275">
        <f t="shared" si="6"/>
        <v>0</v>
      </c>
      <c r="D93" s="295">
        <f t="shared" si="7"/>
        <v>0</v>
      </c>
      <c r="E93" s="295">
        <f t="shared" si="8"/>
        <v>0</v>
      </c>
      <c r="F93" s="295">
        <f t="shared" si="9"/>
        <v>0</v>
      </c>
      <c r="G93" s="295">
        <f t="shared" si="10"/>
        <v>0</v>
      </c>
      <c r="H93" s="295">
        <f t="shared" si="11"/>
        <v>0</v>
      </c>
    </row>
    <row r="94" spans="1:8" ht="14.4">
      <c r="A94" s="294"/>
      <c r="B94" s="276">
        <v>86</v>
      </c>
      <c r="C94" s="275">
        <f t="shared" si="6"/>
        <v>0</v>
      </c>
      <c r="D94" s="295">
        <f t="shared" si="7"/>
        <v>0</v>
      </c>
      <c r="E94" s="295">
        <f t="shared" si="8"/>
        <v>0</v>
      </c>
      <c r="F94" s="295">
        <f t="shared" si="9"/>
        <v>0</v>
      </c>
      <c r="G94" s="295">
        <f t="shared" si="10"/>
        <v>0</v>
      </c>
      <c r="H94" s="295">
        <f t="shared" si="11"/>
        <v>0</v>
      </c>
    </row>
    <row r="95" spans="1:8" ht="14.4">
      <c r="A95" s="294"/>
      <c r="B95" s="276">
        <v>87</v>
      </c>
      <c r="C95" s="275">
        <f t="shared" si="6"/>
        <v>0</v>
      </c>
      <c r="D95" s="295">
        <f t="shared" si="7"/>
        <v>0</v>
      </c>
      <c r="E95" s="295">
        <f t="shared" si="8"/>
        <v>0</v>
      </c>
      <c r="F95" s="295">
        <f t="shared" si="9"/>
        <v>0</v>
      </c>
      <c r="G95" s="295">
        <f t="shared" si="10"/>
        <v>0</v>
      </c>
      <c r="H95" s="295">
        <f t="shared" si="11"/>
        <v>0</v>
      </c>
    </row>
    <row r="96" spans="1:8" ht="14.4">
      <c r="A96" s="294"/>
      <c r="B96" s="276">
        <v>88</v>
      </c>
      <c r="C96" s="275">
        <f t="shared" si="6"/>
        <v>0</v>
      </c>
      <c r="D96" s="295">
        <f t="shared" si="7"/>
        <v>0</v>
      </c>
      <c r="E96" s="295">
        <f t="shared" si="8"/>
        <v>0</v>
      </c>
      <c r="F96" s="295">
        <f t="shared" si="9"/>
        <v>0</v>
      </c>
      <c r="G96" s="295">
        <f t="shared" si="10"/>
        <v>0</v>
      </c>
      <c r="H96" s="295">
        <f t="shared" si="11"/>
        <v>0</v>
      </c>
    </row>
    <row r="97" spans="1:8" ht="14.4">
      <c r="A97" s="294"/>
      <c r="B97" s="276">
        <v>89</v>
      </c>
      <c r="C97" s="275">
        <f t="shared" si="6"/>
        <v>0</v>
      </c>
      <c r="D97" s="295">
        <f t="shared" si="7"/>
        <v>0</v>
      </c>
      <c r="E97" s="295">
        <f t="shared" si="8"/>
        <v>0</v>
      </c>
      <c r="F97" s="295">
        <f t="shared" si="9"/>
        <v>0</v>
      </c>
      <c r="G97" s="295">
        <f t="shared" si="10"/>
        <v>0</v>
      </c>
      <c r="H97" s="295">
        <f t="shared" si="11"/>
        <v>0</v>
      </c>
    </row>
    <row r="98" spans="1:8" ht="14.4">
      <c r="A98" s="294"/>
      <c r="B98" s="276">
        <v>90</v>
      </c>
      <c r="C98" s="275">
        <f t="shared" si="6"/>
        <v>0</v>
      </c>
      <c r="D98" s="295">
        <f t="shared" si="7"/>
        <v>0</v>
      </c>
      <c r="E98" s="295">
        <f t="shared" si="8"/>
        <v>0</v>
      </c>
      <c r="F98" s="295">
        <f t="shared" si="9"/>
        <v>0</v>
      </c>
      <c r="G98" s="295">
        <f t="shared" si="10"/>
        <v>0</v>
      </c>
      <c r="H98" s="295">
        <f t="shared" si="11"/>
        <v>0</v>
      </c>
    </row>
    <row r="99" spans="1:8" ht="14.4">
      <c r="A99" s="294"/>
      <c r="B99" s="276">
        <v>91</v>
      </c>
      <c r="C99" s="275">
        <f t="shared" si="6"/>
        <v>0</v>
      </c>
      <c r="D99" s="295">
        <f t="shared" si="7"/>
        <v>0</v>
      </c>
      <c r="E99" s="295">
        <f t="shared" si="8"/>
        <v>0</v>
      </c>
      <c r="F99" s="295">
        <f t="shared" si="9"/>
        <v>0</v>
      </c>
      <c r="G99" s="295">
        <f t="shared" si="10"/>
        <v>0</v>
      </c>
      <c r="H99" s="295">
        <f t="shared" si="11"/>
        <v>0</v>
      </c>
    </row>
    <row r="100" spans="1:8" ht="14.4">
      <c r="A100" s="294"/>
      <c r="B100" s="276">
        <v>92</v>
      </c>
      <c r="C100" s="275">
        <f t="shared" si="6"/>
        <v>0</v>
      </c>
      <c r="D100" s="295">
        <f t="shared" si="7"/>
        <v>0</v>
      </c>
      <c r="E100" s="295">
        <f t="shared" si="8"/>
        <v>0</v>
      </c>
      <c r="F100" s="295">
        <f t="shared" si="9"/>
        <v>0</v>
      </c>
      <c r="G100" s="295">
        <f t="shared" si="10"/>
        <v>0</v>
      </c>
      <c r="H100" s="295">
        <f t="shared" si="11"/>
        <v>0</v>
      </c>
    </row>
    <row r="101" spans="1:8" ht="14.4">
      <c r="A101" s="294"/>
      <c r="B101" s="276">
        <v>93</v>
      </c>
      <c r="C101" s="275">
        <f t="shared" si="6"/>
        <v>0</v>
      </c>
      <c r="D101" s="295">
        <f t="shared" si="7"/>
        <v>0</v>
      </c>
      <c r="E101" s="295">
        <f t="shared" si="8"/>
        <v>0</v>
      </c>
      <c r="F101" s="295">
        <f t="shared" si="9"/>
        <v>0</v>
      </c>
      <c r="G101" s="295">
        <f t="shared" si="10"/>
        <v>0</v>
      </c>
      <c r="H101" s="295">
        <f t="shared" si="11"/>
        <v>0</v>
      </c>
    </row>
    <row r="102" spans="1:8" ht="14.4">
      <c r="A102" s="294"/>
      <c r="B102" s="276">
        <v>94</v>
      </c>
      <c r="C102" s="275">
        <f t="shared" si="6"/>
        <v>0</v>
      </c>
      <c r="D102" s="295">
        <f t="shared" si="7"/>
        <v>0</v>
      </c>
      <c r="E102" s="295">
        <f t="shared" si="8"/>
        <v>0</v>
      </c>
      <c r="F102" s="295">
        <f t="shared" si="9"/>
        <v>0</v>
      </c>
      <c r="G102" s="295">
        <f t="shared" si="10"/>
        <v>0</v>
      </c>
      <c r="H102" s="295">
        <f t="shared" si="11"/>
        <v>0</v>
      </c>
    </row>
    <row r="103" spans="1:8" ht="14.4">
      <c r="A103" s="294"/>
      <c r="B103" s="276">
        <v>95</v>
      </c>
      <c r="C103" s="275">
        <f t="shared" si="6"/>
        <v>0</v>
      </c>
      <c r="D103" s="295">
        <f t="shared" si="7"/>
        <v>0</v>
      </c>
      <c r="E103" s="295">
        <f t="shared" si="8"/>
        <v>0</v>
      </c>
      <c r="F103" s="295">
        <f t="shared" si="9"/>
        <v>0</v>
      </c>
      <c r="G103" s="295">
        <f t="shared" si="10"/>
        <v>0</v>
      </c>
      <c r="H103" s="295">
        <f t="shared" si="11"/>
        <v>0</v>
      </c>
    </row>
    <row r="104" spans="1:8" ht="14.4">
      <c r="A104" s="294">
        <v>12389</v>
      </c>
      <c r="B104" s="276">
        <v>96</v>
      </c>
      <c r="C104" s="275">
        <f t="shared" si="6"/>
        <v>0</v>
      </c>
      <c r="D104" s="295">
        <f t="shared" si="7"/>
        <v>0</v>
      </c>
      <c r="E104" s="295">
        <f t="shared" si="8"/>
        <v>0</v>
      </c>
      <c r="F104" s="295">
        <f t="shared" si="9"/>
        <v>0</v>
      </c>
      <c r="G104" s="295">
        <f t="shared" si="10"/>
        <v>0</v>
      </c>
      <c r="H104" s="295">
        <f t="shared" si="11"/>
        <v>0</v>
      </c>
    </row>
    <row r="105" spans="1:8" ht="14.4">
      <c r="A105" s="294"/>
      <c r="B105" s="276"/>
      <c r="C105" s="275"/>
      <c r="D105" s="295"/>
      <c r="E105" s="295"/>
      <c r="F105" s="295"/>
      <c r="G105" s="295"/>
      <c r="H105" s="295"/>
    </row>
    <row r="106" spans="1:8">
      <c r="B106" s="295"/>
      <c r="C106" s="295"/>
      <c r="D106" s="295"/>
      <c r="E106" s="295"/>
      <c r="F106" s="295"/>
      <c r="G106" s="295"/>
      <c r="H106" s="295"/>
    </row>
    <row r="107" spans="1:8">
      <c r="B107" s="295"/>
      <c r="C107" s="295"/>
      <c r="D107" s="295"/>
      <c r="E107" s="295"/>
      <c r="F107" s="295"/>
      <c r="G107" s="295"/>
      <c r="H107" s="295"/>
    </row>
    <row r="108" spans="1:8">
      <c r="B108" s="295"/>
      <c r="C108" s="295"/>
      <c r="D108" s="295"/>
      <c r="E108" s="295"/>
      <c r="F108" s="295"/>
      <c r="G108" s="295"/>
      <c r="H108" s="295"/>
    </row>
    <row r="109" spans="1:8">
      <c r="B109" s="295"/>
      <c r="C109" s="295"/>
      <c r="D109" s="295"/>
      <c r="E109" s="295"/>
      <c r="F109" s="295"/>
      <c r="G109" s="295"/>
      <c r="H109" s="295"/>
    </row>
    <row r="110" spans="1:8">
      <c r="B110" s="295"/>
      <c r="C110" s="295"/>
      <c r="D110" s="295"/>
      <c r="E110" s="295"/>
      <c r="F110" s="295"/>
      <c r="G110" s="295"/>
      <c r="H110" s="295"/>
    </row>
    <row r="111" spans="1:8">
      <c r="B111" s="295"/>
      <c r="C111" s="295"/>
      <c r="D111" s="295"/>
      <c r="E111" s="295"/>
      <c r="F111" s="295"/>
      <c r="G111" s="295"/>
      <c r="H111" s="295"/>
    </row>
    <row r="112" spans="1:8">
      <c r="B112" s="295"/>
      <c r="C112" s="295"/>
      <c r="D112" s="295"/>
      <c r="E112" s="295"/>
      <c r="F112" s="295"/>
      <c r="G112" s="295"/>
      <c r="H112" s="295"/>
    </row>
    <row r="113" spans="2:8">
      <c r="B113" s="295"/>
      <c r="C113" s="295"/>
      <c r="D113" s="295"/>
      <c r="E113" s="295"/>
      <c r="F113" s="295"/>
      <c r="G113" s="295"/>
      <c r="H113" s="295"/>
    </row>
    <row r="114" spans="2:8">
      <c r="B114" s="295"/>
      <c r="C114" s="295"/>
      <c r="D114" s="295"/>
      <c r="E114" s="295"/>
      <c r="F114" s="295"/>
      <c r="G114" s="295"/>
      <c r="H114" s="295"/>
    </row>
    <row r="115" spans="2:8">
      <c r="B115" s="295"/>
      <c r="C115" s="295"/>
      <c r="D115" s="295"/>
      <c r="E115" s="295"/>
      <c r="F115" s="295"/>
      <c r="G115" s="295"/>
      <c r="H115" s="295"/>
    </row>
    <row r="116" spans="2:8">
      <c r="B116" s="295"/>
      <c r="C116" s="295"/>
      <c r="D116" s="295"/>
      <c r="E116" s="295"/>
      <c r="F116" s="295"/>
      <c r="G116" s="295"/>
      <c r="H116" s="295"/>
    </row>
    <row r="117" spans="2:8">
      <c r="B117" s="295"/>
      <c r="C117" s="295"/>
      <c r="D117" s="295"/>
      <c r="E117" s="295"/>
      <c r="F117" s="295"/>
      <c r="G117" s="295"/>
      <c r="H117" s="295"/>
    </row>
    <row r="118" spans="2:8">
      <c r="B118" s="295"/>
      <c r="C118" s="295"/>
      <c r="D118" s="295"/>
      <c r="E118" s="295"/>
      <c r="F118" s="295"/>
      <c r="G118" s="295"/>
      <c r="H118" s="295"/>
    </row>
    <row r="119" spans="2:8">
      <c r="B119" s="295"/>
      <c r="C119" s="295"/>
      <c r="D119" s="295"/>
      <c r="E119" s="295"/>
      <c r="F119" s="295"/>
      <c r="G119" s="295"/>
      <c r="H119" s="295"/>
    </row>
    <row r="120" spans="2:8">
      <c r="B120" s="295"/>
      <c r="C120" s="295"/>
      <c r="D120" s="295"/>
      <c r="E120" s="295"/>
      <c r="F120" s="295"/>
      <c r="G120" s="295"/>
      <c r="H120" s="295"/>
    </row>
    <row r="121" spans="2:8">
      <c r="B121" s="295"/>
      <c r="C121" s="295"/>
      <c r="D121" s="295"/>
      <c r="E121" s="295"/>
      <c r="F121" s="295"/>
      <c r="G121" s="295"/>
      <c r="H121" s="295"/>
    </row>
    <row r="122" spans="2:8">
      <c r="B122" s="295"/>
      <c r="C122" s="295"/>
      <c r="D122" s="295"/>
      <c r="E122" s="295"/>
      <c r="F122" s="295"/>
      <c r="G122" s="295"/>
      <c r="H122" s="295"/>
    </row>
    <row r="123" spans="2:8">
      <c r="B123" s="295"/>
      <c r="C123" s="295"/>
      <c r="D123" s="295"/>
      <c r="E123" s="295"/>
      <c r="F123" s="295"/>
      <c r="G123" s="295"/>
      <c r="H123" s="295"/>
    </row>
    <row r="124" spans="2:8">
      <c r="B124" s="295"/>
      <c r="C124" s="295"/>
      <c r="D124" s="295"/>
      <c r="E124" s="295"/>
      <c r="F124" s="295"/>
      <c r="G124" s="295"/>
      <c r="H124" s="295"/>
    </row>
    <row r="125" spans="2:8">
      <c r="B125" s="295"/>
      <c r="C125" s="295"/>
      <c r="D125" s="295"/>
      <c r="E125" s="295"/>
      <c r="F125" s="295"/>
      <c r="G125" s="295"/>
      <c r="H125" s="295"/>
    </row>
    <row r="126" spans="2:8">
      <c r="B126" s="295"/>
      <c r="C126" s="295"/>
      <c r="D126" s="295"/>
      <c r="E126" s="295"/>
      <c r="F126" s="295"/>
      <c r="G126" s="295"/>
      <c r="H126" s="295"/>
    </row>
    <row r="127" spans="2:8">
      <c r="B127" s="295"/>
      <c r="C127" s="295"/>
      <c r="D127" s="295"/>
      <c r="E127" s="295"/>
      <c r="F127" s="295"/>
      <c r="G127" s="295"/>
      <c r="H127" s="295"/>
    </row>
    <row r="128" spans="2:8">
      <c r="B128" s="295"/>
      <c r="C128" s="295"/>
      <c r="D128" s="295"/>
      <c r="E128" s="295"/>
      <c r="F128" s="295"/>
      <c r="G128" s="295"/>
      <c r="H128" s="295"/>
    </row>
    <row r="129" spans="2:8">
      <c r="B129" s="295"/>
      <c r="C129" s="295"/>
      <c r="D129" s="295"/>
      <c r="E129" s="295"/>
      <c r="F129" s="295"/>
      <c r="G129" s="295"/>
      <c r="H129" s="295"/>
    </row>
    <row r="130" spans="2:8">
      <c r="B130" s="295"/>
      <c r="C130" s="295"/>
      <c r="D130" s="295"/>
      <c r="E130" s="295"/>
      <c r="F130" s="295"/>
      <c r="G130" s="295"/>
      <c r="H130" s="295"/>
    </row>
    <row r="131" spans="2:8">
      <c r="B131" s="295"/>
      <c r="C131" s="295"/>
      <c r="D131" s="295"/>
      <c r="E131" s="295"/>
      <c r="F131" s="295"/>
      <c r="G131" s="295"/>
      <c r="H131" s="295"/>
    </row>
    <row r="132" spans="2:8">
      <c r="B132" s="295"/>
      <c r="C132" s="295"/>
      <c r="D132" s="295"/>
      <c r="E132" s="295"/>
      <c r="F132" s="295"/>
      <c r="G132" s="295"/>
      <c r="H132" s="295"/>
    </row>
    <row r="133" spans="2:8">
      <c r="B133" s="295"/>
      <c r="C133" s="295"/>
      <c r="D133" s="295"/>
      <c r="E133" s="295"/>
      <c r="F133" s="295"/>
      <c r="G133" s="295"/>
      <c r="H133" s="295"/>
    </row>
    <row r="134" spans="2:8">
      <c r="B134" s="295"/>
      <c r="C134" s="295"/>
      <c r="D134" s="295"/>
      <c r="E134" s="295"/>
      <c r="F134" s="295"/>
      <c r="G134" s="295"/>
      <c r="H134" s="295"/>
    </row>
    <row r="135" spans="2:8">
      <c r="B135" s="295"/>
      <c r="C135" s="295"/>
      <c r="D135" s="295"/>
      <c r="E135" s="295"/>
      <c r="F135" s="295"/>
      <c r="G135" s="295"/>
      <c r="H135" s="295"/>
    </row>
    <row r="136" spans="2:8">
      <c r="B136" s="295"/>
      <c r="C136" s="295"/>
      <c r="D136" s="295"/>
      <c r="E136" s="295"/>
      <c r="F136" s="295"/>
      <c r="G136" s="295"/>
      <c r="H136" s="295"/>
    </row>
    <row r="137" spans="2:8">
      <c r="B137" s="295"/>
      <c r="C137" s="295"/>
      <c r="D137" s="295"/>
      <c r="E137" s="295"/>
      <c r="F137" s="295"/>
      <c r="G137" s="295"/>
      <c r="H137" s="295"/>
    </row>
    <row r="138" spans="2:8">
      <c r="B138" s="295"/>
      <c r="C138" s="295"/>
      <c r="D138" s="295"/>
      <c r="E138" s="295"/>
      <c r="F138" s="295"/>
      <c r="G138" s="295"/>
      <c r="H138" s="295"/>
    </row>
    <row r="139" spans="2:8">
      <c r="B139" s="295"/>
      <c r="C139" s="295"/>
      <c r="D139" s="295"/>
      <c r="E139" s="295"/>
      <c r="F139" s="295"/>
      <c r="G139" s="295"/>
      <c r="H139" s="295"/>
    </row>
    <row r="140" spans="2:8">
      <c r="B140" s="295"/>
      <c r="C140" s="295"/>
      <c r="D140" s="295"/>
      <c r="E140" s="295"/>
      <c r="F140" s="295"/>
      <c r="G140" s="295"/>
      <c r="H140" s="295"/>
    </row>
    <row r="141" spans="2:8">
      <c r="B141" s="295"/>
      <c r="C141" s="295"/>
      <c r="D141" s="295"/>
      <c r="E141" s="295"/>
      <c r="F141" s="295"/>
      <c r="G141" s="295"/>
      <c r="H141" s="295"/>
    </row>
    <row r="142" spans="2:8">
      <c r="B142" s="295"/>
      <c r="C142" s="295"/>
      <c r="D142" s="295"/>
      <c r="E142" s="295"/>
      <c r="F142" s="295"/>
      <c r="G142" s="295"/>
      <c r="H142" s="295"/>
    </row>
    <row r="143" spans="2:8">
      <c r="B143" s="295"/>
      <c r="C143" s="295"/>
      <c r="D143" s="295"/>
      <c r="E143" s="295"/>
      <c r="F143" s="295"/>
      <c r="G143" s="295"/>
      <c r="H143" s="295"/>
    </row>
    <row r="144" spans="2:8">
      <c r="B144" s="295"/>
      <c r="C144" s="295"/>
      <c r="D144" s="295"/>
      <c r="E144" s="295"/>
      <c r="F144" s="295"/>
      <c r="G144" s="295"/>
      <c r="H144" s="295"/>
    </row>
    <row r="145" spans="2:8">
      <c r="B145" s="295"/>
      <c r="C145" s="295"/>
      <c r="D145" s="295"/>
      <c r="E145" s="295"/>
      <c r="F145" s="295"/>
      <c r="G145" s="295"/>
      <c r="H145" s="295"/>
    </row>
    <row r="146" spans="2:8">
      <c r="B146" s="295"/>
      <c r="C146" s="295"/>
      <c r="D146" s="295"/>
      <c r="E146" s="295"/>
      <c r="F146" s="295"/>
      <c r="G146" s="295"/>
      <c r="H146" s="295"/>
    </row>
    <row r="147" spans="2:8">
      <c r="B147" s="295"/>
      <c r="C147" s="295"/>
      <c r="D147" s="295"/>
      <c r="E147" s="295"/>
      <c r="F147" s="295"/>
      <c r="G147" s="295"/>
      <c r="H147" s="295"/>
    </row>
    <row r="148" spans="2:8">
      <c r="B148" s="295"/>
      <c r="C148" s="295"/>
      <c r="D148" s="295"/>
      <c r="E148" s="295"/>
      <c r="F148" s="295"/>
      <c r="G148" s="295"/>
      <c r="H148" s="295"/>
    </row>
    <row r="149" spans="2:8">
      <c r="B149" s="295"/>
      <c r="C149" s="295"/>
      <c r="D149" s="295"/>
      <c r="E149" s="295"/>
      <c r="F149" s="295"/>
      <c r="G149" s="295"/>
      <c r="H149" s="295"/>
    </row>
    <row r="150" spans="2:8">
      <c r="B150" s="295"/>
      <c r="C150" s="295"/>
      <c r="D150" s="295"/>
      <c r="E150" s="295"/>
      <c r="F150" s="295"/>
      <c r="G150" s="295"/>
      <c r="H150" s="295"/>
    </row>
    <row r="151" spans="2:8">
      <c r="B151" s="295"/>
      <c r="C151" s="295"/>
      <c r="D151" s="295"/>
      <c r="E151" s="295"/>
      <c r="F151" s="295"/>
      <c r="G151" s="295"/>
      <c r="H151" s="295"/>
    </row>
    <row r="152" spans="2:8">
      <c r="B152" s="295"/>
      <c r="C152" s="295"/>
      <c r="D152" s="295"/>
      <c r="E152" s="295"/>
      <c r="F152" s="295"/>
      <c r="G152" s="295"/>
      <c r="H152" s="295"/>
    </row>
    <row r="153" spans="2:8">
      <c r="B153" s="295"/>
      <c r="C153" s="295"/>
      <c r="D153" s="295"/>
      <c r="E153" s="295"/>
      <c r="F153" s="295"/>
      <c r="G153" s="295"/>
      <c r="H153" s="295"/>
    </row>
    <row r="154" spans="2:8">
      <c r="B154" s="295"/>
      <c r="C154" s="295"/>
      <c r="D154" s="295"/>
      <c r="E154" s="295"/>
      <c r="F154" s="295"/>
      <c r="G154" s="295"/>
      <c r="H154" s="295"/>
    </row>
    <row r="155" spans="2:8">
      <c r="B155" s="295"/>
      <c r="C155" s="295"/>
      <c r="D155" s="295"/>
      <c r="E155" s="295"/>
      <c r="F155" s="295"/>
      <c r="G155" s="295"/>
      <c r="H155" s="295"/>
    </row>
    <row r="156" spans="2:8">
      <c r="B156" s="295"/>
      <c r="C156" s="295"/>
      <c r="D156" s="295"/>
      <c r="E156" s="295"/>
      <c r="F156" s="295"/>
      <c r="G156" s="295"/>
      <c r="H156" s="295"/>
    </row>
    <row r="157" spans="2:8">
      <c r="B157" s="295"/>
      <c r="C157" s="295"/>
      <c r="D157" s="295"/>
      <c r="E157" s="295"/>
      <c r="F157" s="295"/>
      <c r="G157" s="295"/>
      <c r="H157" s="295"/>
    </row>
    <row r="158" spans="2:8">
      <c r="B158" s="295"/>
      <c r="C158" s="295"/>
      <c r="D158" s="295"/>
      <c r="E158" s="295"/>
      <c r="F158" s="295"/>
      <c r="G158" s="295"/>
      <c r="H158" s="295"/>
    </row>
    <row r="159" spans="2:8">
      <c r="B159" s="295"/>
      <c r="C159" s="295"/>
      <c r="D159" s="295"/>
      <c r="E159" s="295"/>
      <c r="F159" s="295"/>
      <c r="G159" s="295"/>
      <c r="H159" s="295"/>
    </row>
    <row r="160" spans="2:8">
      <c r="B160" s="295"/>
      <c r="C160" s="295"/>
      <c r="D160" s="295"/>
      <c r="E160" s="295"/>
      <c r="F160" s="295"/>
      <c r="G160" s="295"/>
      <c r="H160" s="295"/>
    </row>
    <row r="161" spans="2:8">
      <c r="B161" s="295"/>
      <c r="C161" s="295"/>
      <c r="D161" s="295"/>
      <c r="E161" s="295"/>
      <c r="F161" s="295"/>
      <c r="G161" s="295"/>
      <c r="H161" s="295"/>
    </row>
    <row r="162" spans="2:8">
      <c r="B162" s="295"/>
      <c r="C162" s="295"/>
      <c r="D162" s="295"/>
      <c r="E162" s="295"/>
      <c r="F162" s="295"/>
      <c r="G162" s="295"/>
      <c r="H162" s="295"/>
    </row>
    <row r="163" spans="2:8">
      <c r="B163" s="295"/>
      <c r="C163" s="295"/>
      <c r="D163" s="295"/>
      <c r="E163" s="295"/>
      <c r="F163" s="295"/>
      <c r="G163" s="295"/>
      <c r="H163" s="295"/>
    </row>
    <row r="164" spans="2:8">
      <c r="B164" s="295"/>
      <c r="C164" s="295"/>
      <c r="D164" s="295"/>
      <c r="E164" s="295"/>
      <c r="F164" s="295"/>
      <c r="G164" s="295"/>
      <c r="H164" s="295"/>
    </row>
    <row r="165" spans="2:8">
      <c r="B165" s="295"/>
      <c r="C165" s="295"/>
      <c r="D165" s="295"/>
      <c r="E165" s="295"/>
      <c r="F165" s="295"/>
      <c r="G165" s="295"/>
      <c r="H165" s="295"/>
    </row>
    <row r="166" spans="2:8">
      <c r="B166" s="295"/>
      <c r="C166" s="295"/>
      <c r="D166" s="295"/>
      <c r="E166" s="295"/>
      <c r="F166" s="295"/>
      <c r="G166" s="295"/>
      <c r="H166" s="295"/>
    </row>
    <row r="167" spans="2:8">
      <c r="B167" s="295"/>
      <c r="C167" s="295"/>
      <c r="D167" s="295"/>
      <c r="E167" s="295"/>
      <c r="F167" s="295"/>
      <c r="G167" s="295"/>
      <c r="H167" s="295"/>
    </row>
    <row r="168" spans="2:8">
      <c r="B168" s="295"/>
      <c r="C168" s="295"/>
      <c r="D168" s="295"/>
      <c r="E168" s="295"/>
      <c r="F168" s="295"/>
      <c r="G168" s="295"/>
      <c r="H168" s="295"/>
    </row>
    <row r="169" spans="2:8">
      <c r="B169" s="295"/>
      <c r="C169" s="295"/>
      <c r="D169" s="295"/>
      <c r="E169" s="295"/>
      <c r="F169" s="295"/>
      <c r="G169" s="295"/>
      <c r="H169" s="295"/>
    </row>
    <row r="170" spans="2:8">
      <c r="B170" s="295"/>
      <c r="C170" s="295"/>
      <c r="D170" s="295"/>
      <c r="E170" s="295"/>
      <c r="F170" s="295"/>
      <c r="G170" s="295"/>
      <c r="H170" s="295"/>
    </row>
    <row r="171" spans="2:8">
      <c r="B171" s="295"/>
      <c r="C171" s="295"/>
      <c r="D171" s="295"/>
      <c r="E171" s="295"/>
      <c r="F171" s="295"/>
      <c r="G171" s="295"/>
      <c r="H171" s="295"/>
    </row>
    <row r="172" spans="2:8">
      <c r="B172" s="295"/>
      <c r="C172" s="295"/>
      <c r="D172" s="295"/>
      <c r="E172" s="295"/>
      <c r="F172" s="295"/>
      <c r="G172" s="295"/>
      <c r="H172" s="295"/>
    </row>
    <row r="173" spans="2:8">
      <c r="B173" s="295"/>
      <c r="C173" s="295"/>
      <c r="D173" s="295"/>
      <c r="E173" s="295"/>
      <c r="F173" s="295"/>
      <c r="G173" s="295"/>
      <c r="H173" s="295"/>
    </row>
    <row r="174" spans="2:8">
      <c r="B174" s="295"/>
      <c r="C174" s="295"/>
      <c r="D174" s="295"/>
      <c r="E174" s="295"/>
      <c r="F174" s="295"/>
      <c r="G174" s="295"/>
      <c r="H174" s="295"/>
    </row>
    <row r="175" spans="2:8">
      <c r="B175" s="295"/>
      <c r="C175" s="295"/>
      <c r="D175" s="295"/>
      <c r="E175" s="295"/>
      <c r="F175" s="295"/>
      <c r="G175" s="295"/>
      <c r="H175" s="295"/>
    </row>
    <row r="176" spans="2:8">
      <c r="B176" s="295"/>
      <c r="C176" s="295"/>
      <c r="D176" s="295"/>
      <c r="E176" s="295"/>
      <c r="F176" s="295"/>
      <c r="G176" s="295"/>
      <c r="H176" s="295"/>
    </row>
  </sheetData>
  <mergeCells count="3">
    <mergeCell ref="B2:H2"/>
    <mergeCell ref="D4:F4"/>
    <mergeCell ref="D5:F5"/>
  </mergeCells>
  <printOptions horizontalCentered="1"/>
  <pageMargins left="0.94488188976377963" right="0.39370078740157483" top="0.19685039370078741" bottom="0.98425196850393704" header="0" footer="0"/>
  <pageSetup paperSize="9" scale="47"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D4D80-A566-44D2-AD96-3372B26C930B}">
  <sheetPr codeName="Full2"/>
  <dimension ref="A2:O36"/>
  <sheetViews>
    <sheetView workbookViewId="0">
      <selection activeCell="A25" sqref="A25:B25"/>
    </sheetView>
  </sheetViews>
  <sheetFormatPr baseColWidth="10" defaultColWidth="11.44140625" defaultRowHeight="14.4"/>
  <cols>
    <col min="2" max="2" width="10.5546875" customWidth="1"/>
    <col min="3" max="3" width="24" customWidth="1"/>
    <col min="4" max="4" width="16.44140625" customWidth="1"/>
    <col min="5" max="5" width="11.77734375" bestFit="1" customWidth="1"/>
    <col min="7" max="7" width="13.5546875" customWidth="1"/>
    <col min="8" max="8" width="15.109375" customWidth="1"/>
    <col min="9" max="9" width="13.5546875" customWidth="1"/>
    <col min="11" max="12" width="13.88671875" customWidth="1"/>
  </cols>
  <sheetData>
    <row r="2" spans="1:15">
      <c r="A2" s="345" t="s">
        <v>24</v>
      </c>
      <c r="B2" s="345" t="s">
        <v>23</v>
      </c>
      <c r="C2" s="345" t="s">
        <v>0</v>
      </c>
      <c r="D2" s="345" t="s">
        <v>45</v>
      </c>
      <c r="E2" s="345"/>
      <c r="F2" s="345"/>
      <c r="G2" s="345"/>
      <c r="H2" s="345"/>
      <c r="I2" s="345"/>
      <c r="J2" s="345"/>
      <c r="K2" s="345"/>
      <c r="L2" s="345"/>
    </row>
    <row r="3" spans="1:15" ht="28.8">
      <c r="A3" s="346"/>
      <c r="B3" s="346"/>
      <c r="C3" s="346"/>
      <c r="D3" s="15" t="s">
        <v>72</v>
      </c>
      <c r="E3" s="15" t="s">
        <v>73</v>
      </c>
      <c r="F3" s="15" t="s">
        <v>74</v>
      </c>
      <c r="G3" s="15" t="s">
        <v>75</v>
      </c>
      <c r="H3" s="15" t="s">
        <v>76</v>
      </c>
      <c r="I3" s="15" t="s">
        <v>77</v>
      </c>
      <c r="J3" s="15" t="s">
        <v>25</v>
      </c>
      <c r="K3" s="15" t="s">
        <v>71</v>
      </c>
      <c r="L3" s="15" t="s">
        <v>70</v>
      </c>
      <c r="O3" s="6"/>
    </row>
    <row r="4" spans="1:15">
      <c r="A4" s="20" t="s">
        <v>30</v>
      </c>
      <c r="B4" s="33" t="s">
        <v>27</v>
      </c>
      <c r="C4" s="12" t="s">
        <v>40</v>
      </c>
      <c r="D4" s="5">
        <v>264.5</v>
      </c>
      <c r="E4" s="5">
        <v>0</v>
      </c>
      <c r="F4" s="5">
        <v>0</v>
      </c>
      <c r="G4" s="5">
        <v>195.49999999999997</v>
      </c>
      <c r="H4" s="5">
        <v>0</v>
      </c>
      <c r="I4" s="5">
        <v>229.99999999999997</v>
      </c>
      <c r="J4" s="5">
        <v>0</v>
      </c>
      <c r="K4" s="61">
        <f t="shared" ref="K4:K7" si="0">+SUM(D4:J4)/60</f>
        <v>11.5</v>
      </c>
      <c r="L4" s="57">
        <f t="shared" ref="L4:L7" si="1">+K4*(365/7)</f>
        <v>599.64285714285722</v>
      </c>
    </row>
    <row r="5" spans="1:15" ht="15" thickBot="1">
      <c r="A5" s="22" t="s">
        <v>30</v>
      </c>
      <c r="B5" s="38" t="s">
        <v>27</v>
      </c>
      <c r="C5" s="39" t="s">
        <v>44</v>
      </c>
      <c r="D5" s="23">
        <v>172.5</v>
      </c>
      <c r="E5" s="23">
        <v>0</v>
      </c>
      <c r="F5" s="23">
        <v>0</v>
      </c>
      <c r="G5" s="23">
        <v>161</v>
      </c>
      <c r="H5" s="23">
        <v>0</v>
      </c>
      <c r="I5" s="23">
        <v>51.749999999999993</v>
      </c>
      <c r="J5" s="23">
        <v>0</v>
      </c>
      <c r="K5" s="63">
        <f t="shared" si="0"/>
        <v>6.4208333333333334</v>
      </c>
      <c r="L5" s="59">
        <f t="shared" si="1"/>
        <v>334.80059523809524</v>
      </c>
    </row>
    <row r="6" spans="1:15" ht="15" thickBot="1">
      <c r="A6" s="28" t="s">
        <v>31</v>
      </c>
      <c r="B6" s="5" t="s">
        <v>27</v>
      </c>
      <c r="C6" s="12" t="s">
        <v>40</v>
      </c>
      <c r="D6" s="5">
        <v>0</v>
      </c>
      <c r="E6" s="55">
        <v>293.25</v>
      </c>
      <c r="F6" s="5">
        <v>0</v>
      </c>
      <c r="G6" s="5">
        <v>114.99999999999999</v>
      </c>
      <c r="H6" s="5">
        <v>0</v>
      </c>
      <c r="I6" s="55">
        <v>258.75</v>
      </c>
      <c r="J6" s="5">
        <v>0</v>
      </c>
      <c r="K6" s="61">
        <f t="shared" si="0"/>
        <v>11.116666666666667</v>
      </c>
      <c r="L6" s="57">
        <f t="shared" si="1"/>
        <v>579.65476190476193</v>
      </c>
    </row>
    <row r="7" spans="1:15" ht="15" thickBot="1">
      <c r="A7" s="28" t="s">
        <v>31</v>
      </c>
      <c r="B7" s="23" t="s">
        <v>27</v>
      </c>
      <c r="C7" s="39" t="s">
        <v>44</v>
      </c>
      <c r="D7" s="23">
        <v>63.249999999999993</v>
      </c>
      <c r="E7" s="23">
        <v>0</v>
      </c>
      <c r="F7" s="23">
        <v>141.44999999999999</v>
      </c>
      <c r="G7" s="23">
        <v>0</v>
      </c>
      <c r="H7" s="23">
        <v>0</v>
      </c>
      <c r="I7" s="54">
        <v>229.99999999999997</v>
      </c>
      <c r="J7" s="23">
        <v>0</v>
      </c>
      <c r="K7" s="63">
        <f t="shared" si="0"/>
        <v>7.2449999999999992</v>
      </c>
      <c r="L7" s="59">
        <f t="shared" si="1"/>
        <v>377.77499999999998</v>
      </c>
      <c r="M7" t="s">
        <v>69</v>
      </c>
    </row>
    <row r="8" spans="1:15" ht="15" thickBot="1">
      <c r="A8" s="31" t="s">
        <v>32</v>
      </c>
      <c r="B8" s="5" t="s">
        <v>27</v>
      </c>
      <c r="C8" s="41" t="s">
        <v>44</v>
      </c>
      <c r="D8" s="23"/>
      <c r="E8" s="23"/>
      <c r="F8" s="23"/>
      <c r="G8" s="23"/>
      <c r="H8" s="23"/>
      <c r="I8" s="23"/>
      <c r="J8" s="23">
        <v>0</v>
      </c>
      <c r="K8" s="23"/>
      <c r="L8" s="25">
        <f>H12</f>
        <v>59.895000000000003</v>
      </c>
    </row>
    <row r="9" spans="1:15" ht="15" thickBot="1"/>
    <row r="10" spans="1:15" ht="15" thickBot="1">
      <c r="L10" s="94">
        <f>SUM(L4:L8)</f>
        <v>1951.7682142857143</v>
      </c>
    </row>
    <row r="11" spans="1:15">
      <c r="C11" s="43" t="s">
        <v>46</v>
      </c>
      <c r="D11" s="43" t="s">
        <v>47</v>
      </c>
      <c r="E11" s="43" t="s">
        <v>48</v>
      </c>
      <c r="G11" s="43" t="s">
        <v>49</v>
      </c>
      <c r="H11" s="43" t="s">
        <v>50</v>
      </c>
    </row>
    <row r="12" spans="1:15">
      <c r="B12" s="46" t="s">
        <v>44</v>
      </c>
      <c r="C12" s="47">
        <v>33</v>
      </c>
      <c r="D12" s="10">
        <v>1.5</v>
      </c>
      <c r="E12" s="61">
        <v>299.47500000000002</v>
      </c>
      <c r="G12" s="5">
        <f t="shared" ref="G12" si="2">+E12*12</f>
        <v>3593.7000000000003</v>
      </c>
      <c r="H12" s="5">
        <f t="shared" ref="H12" si="3">+G12/60</f>
        <v>59.895000000000003</v>
      </c>
    </row>
    <row r="16" spans="1:15">
      <c r="A16" s="69" t="s">
        <v>83</v>
      </c>
    </row>
    <row r="17" spans="1:12">
      <c r="A17" s="69" t="s">
        <v>84</v>
      </c>
    </row>
    <row r="20" spans="1:12">
      <c r="A20" s="345" t="s">
        <v>24</v>
      </c>
      <c r="B20" s="345" t="s">
        <v>23</v>
      </c>
      <c r="C20" s="345" t="s">
        <v>0</v>
      </c>
      <c r="D20" s="345" t="s">
        <v>45</v>
      </c>
      <c r="E20" s="345"/>
      <c r="F20" s="345"/>
      <c r="G20" s="345"/>
      <c r="H20" s="345"/>
      <c r="I20" s="345"/>
      <c r="J20" s="345"/>
      <c r="K20" s="345"/>
      <c r="L20" s="345"/>
    </row>
    <row r="21" spans="1:12" ht="29.4" thickBot="1">
      <c r="A21" s="346"/>
      <c r="B21" s="346"/>
      <c r="C21" s="346"/>
      <c r="D21" s="15" t="s">
        <v>72</v>
      </c>
      <c r="E21" s="15" t="s">
        <v>73</v>
      </c>
      <c r="F21" s="15" t="s">
        <v>74</v>
      </c>
      <c r="G21" s="15" t="s">
        <v>75</v>
      </c>
      <c r="H21" s="15" t="s">
        <v>76</v>
      </c>
      <c r="I21" s="15" t="s">
        <v>77</v>
      </c>
      <c r="J21" s="15" t="s">
        <v>25</v>
      </c>
      <c r="K21" s="15" t="s">
        <v>71</v>
      </c>
      <c r="L21" s="15" t="s">
        <v>70</v>
      </c>
    </row>
    <row r="22" spans="1:12">
      <c r="A22" s="20" t="s">
        <v>30</v>
      </c>
      <c r="B22" s="33" t="s">
        <v>27</v>
      </c>
      <c r="C22" s="12" t="s">
        <v>39</v>
      </c>
      <c r="D22" s="17">
        <v>63.249999999999993</v>
      </c>
      <c r="E22" s="17">
        <v>195.49999999999997</v>
      </c>
      <c r="F22" s="17">
        <v>97.749999999999986</v>
      </c>
      <c r="G22" s="17">
        <v>0</v>
      </c>
      <c r="H22" s="17">
        <v>195.49999999999997</v>
      </c>
      <c r="I22" s="17">
        <v>126.49999999999999</v>
      </c>
      <c r="J22" s="17">
        <v>0</v>
      </c>
      <c r="K22" s="60">
        <f t="shared" ref="K22:K23" si="4">+SUM(D22:J22)/60</f>
        <v>11.308333333333332</v>
      </c>
      <c r="L22" s="56">
        <f t="shared" ref="L22:L23" si="5">+K22*(365/7)</f>
        <v>589.64880952380952</v>
      </c>
    </row>
    <row r="23" spans="1:12" ht="15" thickBot="1">
      <c r="A23" s="28" t="s">
        <v>31</v>
      </c>
      <c r="B23" s="5" t="s">
        <v>27</v>
      </c>
      <c r="C23" s="12" t="s">
        <v>39</v>
      </c>
      <c r="D23" s="5">
        <v>120.74999999999999</v>
      </c>
      <c r="E23" s="5">
        <v>0</v>
      </c>
      <c r="F23" s="5">
        <v>229.99999999999997</v>
      </c>
      <c r="G23" s="5">
        <v>23</v>
      </c>
      <c r="H23" s="5">
        <v>218.49999999999997</v>
      </c>
      <c r="I23" s="5">
        <v>34.5</v>
      </c>
      <c r="J23" s="5">
        <v>0</v>
      </c>
      <c r="K23" s="61">
        <f t="shared" si="4"/>
        <v>10.445833333333331</v>
      </c>
      <c r="L23" s="57">
        <f t="shared" si="5"/>
        <v>544.67559523809518</v>
      </c>
    </row>
    <row r="25" spans="1:12" ht="15" thickBot="1">
      <c r="L25" s="68">
        <f>SUM(L22:L23)</f>
        <v>1134.3244047619046</v>
      </c>
    </row>
    <row r="26" spans="1:12" ht="15" thickBot="1">
      <c r="C26" s="43" t="s">
        <v>46</v>
      </c>
      <c r="D26" s="43" t="s">
        <v>47</v>
      </c>
      <c r="E26" s="43" t="s">
        <v>48</v>
      </c>
      <c r="G26" s="43" t="s">
        <v>49</v>
      </c>
      <c r="H26" s="43" t="s">
        <v>50</v>
      </c>
      <c r="L26">
        <f>H27</f>
        <v>94.38000000000001</v>
      </c>
    </row>
    <row r="27" spans="1:12" ht="15" thickBot="1">
      <c r="B27" s="46" t="s">
        <v>96</v>
      </c>
      <c r="C27" s="47">
        <v>52</v>
      </c>
      <c r="D27" s="10">
        <v>1.5</v>
      </c>
      <c r="E27" s="61">
        <v>471.90000000000003</v>
      </c>
      <c r="G27" s="5">
        <f t="shared" ref="G27" si="6">+E27*12</f>
        <v>5662.8</v>
      </c>
      <c r="H27" s="5">
        <f t="shared" ref="H27" si="7">+G27/60</f>
        <v>94.38000000000001</v>
      </c>
      <c r="L27" s="94">
        <f>SUM(L25:L26)</f>
        <v>1228.7044047619047</v>
      </c>
    </row>
    <row r="29" spans="1:12">
      <c r="A29" s="69" t="s">
        <v>83</v>
      </c>
    </row>
    <row r="30" spans="1:12">
      <c r="A30" s="69" t="s">
        <v>97</v>
      </c>
    </row>
    <row r="34" spans="10:11">
      <c r="J34">
        <v>1900</v>
      </c>
      <c r="K34">
        <v>1</v>
      </c>
    </row>
    <row r="35" spans="10:11">
      <c r="J35" s="68">
        <f>L27</f>
        <v>1228.7044047619047</v>
      </c>
    </row>
    <row r="36" spans="10:11">
      <c r="K36">
        <f>J35/J34</f>
        <v>0.64668652882205513</v>
      </c>
    </row>
  </sheetData>
  <mergeCells count="8">
    <mergeCell ref="A2:A3"/>
    <mergeCell ref="B2:B3"/>
    <mergeCell ref="C2:C3"/>
    <mergeCell ref="D2:L2"/>
    <mergeCell ref="A20:A21"/>
    <mergeCell ref="B20:B21"/>
    <mergeCell ref="C20:C21"/>
    <mergeCell ref="D20:L20"/>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76D38-268C-4AD3-A76C-5552E769DAD8}">
  <sheetPr codeName="Full3"/>
  <dimension ref="A2:P159"/>
  <sheetViews>
    <sheetView topLeftCell="A98" workbookViewId="0">
      <selection activeCell="A25" sqref="A25:B25"/>
    </sheetView>
  </sheetViews>
  <sheetFormatPr baseColWidth="10" defaultColWidth="11.44140625" defaultRowHeight="14.4"/>
  <cols>
    <col min="2" max="2" width="25" customWidth="1"/>
    <col min="3" max="3" width="14.77734375" customWidth="1"/>
    <col min="4" max="4" width="16.44140625" customWidth="1"/>
    <col min="5" max="5" width="11.77734375" bestFit="1" customWidth="1"/>
    <col min="7" max="7" width="13.5546875" customWidth="1"/>
    <col min="8" max="8" width="15.109375" customWidth="1"/>
    <col min="9" max="9" width="13.5546875" customWidth="1"/>
    <col min="11" max="12" width="13.88671875" customWidth="1"/>
    <col min="14" max="15" width="19.5546875" style="99" customWidth="1"/>
    <col min="16" max="16" width="11.44140625" style="99"/>
  </cols>
  <sheetData>
    <row r="2" spans="1:16">
      <c r="A2" s="345" t="s">
        <v>24</v>
      </c>
      <c r="B2" s="345" t="s">
        <v>0</v>
      </c>
      <c r="C2" s="42"/>
      <c r="D2" s="345" t="s">
        <v>45</v>
      </c>
      <c r="E2" s="345"/>
      <c r="F2" s="345"/>
      <c r="G2" s="345"/>
      <c r="H2" s="345"/>
      <c r="I2" s="345"/>
      <c r="J2" s="345"/>
      <c r="K2" s="345"/>
      <c r="L2" s="345"/>
    </row>
    <row r="3" spans="1:16" ht="29.4" thickBot="1">
      <c r="A3" s="346"/>
      <c r="B3" s="346"/>
      <c r="C3" s="15" t="s">
        <v>91</v>
      </c>
      <c r="D3" s="15" t="s">
        <v>72</v>
      </c>
      <c r="E3" s="15" t="s">
        <v>73</v>
      </c>
      <c r="F3" s="15" t="s">
        <v>74</v>
      </c>
      <c r="G3" s="15" t="s">
        <v>75</v>
      </c>
      <c r="H3" s="15" t="s">
        <v>76</v>
      </c>
      <c r="I3" s="15" t="s">
        <v>77</v>
      </c>
      <c r="J3" s="15" t="s">
        <v>25</v>
      </c>
      <c r="K3" s="15" t="s">
        <v>71</v>
      </c>
      <c r="L3" s="15" t="s">
        <v>70</v>
      </c>
      <c r="N3" s="100" t="s">
        <v>94</v>
      </c>
      <c r="O3" s="101" t="s">
        <v>95</v>
      </c>
    </row>
    <row r="4" spans="1:16">
      <c r="A4" s="16" t="s">
        <v>30</v>
      </c>
      <c r="B4" s="72" t="s">
        <v>1</v>
      </c>
      <c r="C4" s="82">
        <v>287</v>
      </c>
      <c r="D4" s="17">
        <v>0</v>
      </c>
      <c r="E4" s="17">
        <v>0</v>
      </c>
      <c r="F4" s="17">
        <v>0</v>
      </c>
      <c r="G4" s="17">
        <v>66.699999999999989</v>
      </c>
      <c r="H4" s="17">
        <v>0</v>
      </c>
      <c r="I4" s="17">
        <v>0</v>
      </c>
      <c r="J4" s="17">
        <v>0</v>
      </c>
      <c r="K4" s="60">
        <f>+SUM(D4:J4)/60</f>
        <v>1.1116666666666666</v>
      </c>
      <c r="L4" s="56">
        <f>+K4*(365/7)</f>
        <v>57.965476190476188</v>
      </c>
      <c r="N4" s="102">
        <f>M29-O4</f>
        <v>3282.4797619047631</v>
      </c>
      <c r="O4" s="102">
        <f>L21+L22+L23+L24+L25+L26+L28+L29+L27</f>
        <v>2979.0083333333332</v>
      </c>
      <c r="P4" s="102">
        <f>N4-O4</f>
        <v>303.4714285714299</v>
      </c>
    </row>
    <row r="5" spans="1:16">
      <c r="A5" s="20" t="s">
        <v>30</v>
      </c>
      <c r="B5" s="73" t="s">
        <v>2</v>
      </c>
      <c r="C5" s="83">
        <v>3249</v>
      </c>
      <c r="D5" s="5">
        <v>138</v>
      </c>
      <c r="E5" s="5">
        <v>0</v>
      </c>
      <c r="F5" s="5">
        <v>138</v>
      </c>
      <c r="G5" s="5">
        <v>55.199999999999996</v>
      </c>
      <c r="H5" s="5">
        <v>120.74999999999999</v>
      </c>
      <c r="I5" s="5">
        <v>69</v>
      </c>
      <c r="J5" s="5">
        <v>0</v>
      </c>
      <c r="K5" s="61">
        <f t="shared" ref="K5:K53" si="0">+SUM(D5:J5)/60</f>
        <v>8.682500000000001</v>
      </c>
      <c r="L5" s="57">
        <f t="shared" ref="L5:L53" si="1">+K5*(365/7)</f>
        <v>452.7303571428572</v>
      </c>
    </row>
    <row r="6" spans="1:16">
      <c r="A6" s="20" t="s">
        <v>30</v>
      </c>
      <c r="B6" s="73" t="s">
        <v>3</v>
      </c>
      <c r="C6" s="83">
        <v>2122</v>
      </c>
      <c r="D6" s="86">
        <v>73</v>
      </c>
      <c r="E6" s="5">
        <v>72.449999999999989</v>
      </c>
      <c r="F6" s="5">
        <v>0</v>
      </c>
      <c r="G6" s="86">
        <v>73</v>
      </c>
      <c r="H6" s="5">
        <v>0</v>
      </c>
      <c r="I6" s="5">
        <v>69</v>
      </c>
      <c r="J6" s="5">
        <v>0</v>
      </c>
      <c r="K6" s="61">
        <f t="shared" si="0"/>
        <v>4.7908333333333335</v>
      </c>
      <c r="L6" s="57">
        <f t="shared" si="1"/>
        <v>249.80773809523811</v>
      </c>
    </row>
    <row r="7" spans="1:16">
      <c r="A7" s="20" t="s">
        <v>30</v>
      </c>
      <c r="B7" s="75" t="s">
        <v>5</v>
      </c>
      <c r="C7" s="83">
        <v>460</v>
      </c>
      <c r="D7" s="5">
        <v>0</v>
      </c>
      <c r="E7" s="5">
        <v>80.5</v>
      </c>
      <c r="F7" s="5">
        <v>0</v>
      </c>
      <c r="G7" s="5">
        <v>0</v>
      </c>
      <c r="H7" s="5">
        <v>51.749999999999993</v>
      </c>
      <c r="I7" s="5">
        <v>0</v>
      </c>
      <c r="J7" s="5">
        <v>0</v>
      </c>
      <c r="K7" s="61">
        <f t="shared" ref="K7:K15" si="2">+SUM(D7:J7)/60</f>
        <v>2.2041666666666666</v>
      </c>
      <c r="L7" s="57">
        <f t="shared" ref="L7:L20" si="3">+K7*(365/7)</f>
        <v>114.93154761904762</v>
      </c>
    </row>
    <row r="8" spans="1:16">
      <c r="A8" s="20" t="s">
        <v>30</v>
      </c>
      <c r="B8" s="75" t="s">
        <v>6</v>
      </c>
      <c r="C8" s="83">
        <v>1431</v>
      </c>
      <c r="D8" s="5">
        <v>71.3</v>
      </c>
      <c r="E8" s="5">
        <v>0</v>
      </c>
      <c r="F8" s="5">
        <v>0</v>
      </c>
      <c r="G8" s="5">
        <v>97.749999999999986</v>
      </c>
      <c r="H8" s="5">
        <v>0</v>
      </c>
      <c r="I8" s="5">
        <v>48.3</v>
      </c>
      <c r="J8" s="5">
        <v>0</v>
      </c>
      <c r="K8" s="61">
        <f t="shared" si="2"/>
        <v>3.6224999999999996</v>
      </c>
      <c r="L8" s="57">
        <f t="shared" si="3"/>
        <v>188.88749999999999</v>
      </c>
    </row>
    <row r="9" spans="1:16">
      <c r="A9" s="20" t="s">
        <v>30</v>
      </c>
      <c r="B9" s="75" t="s">
        <v>20</v>
      </c>
      <c r="C9" s="83">
        <v>391</v>
      </c>
      <c r="D9" s="86">
        <v>40</v>
      </c>
      <c r="E9" s="5">
        <v>0</v>
      </c>
      <c r="F9" s="5">
        <v>0</v>
      </c>
      <c r="G9" s="86">
        <v>40</v>
      </c>
      <c r="H9" s="5">
        <v>0</v>
      </c>
      <c r="I9" s="5">
        <v>0</v>
      </c>
      <c r="J9" s="5">
        <v>0</v>
      </c>
      <c r="K9" s="61">
        <f t="shared" si="2"/>
        <v>1.3333333333333333</v>
      </c>
      <c r="L9" s="57">
        <f t="shared" si="3"/>
        <v>69.523809523809518</v>
      </c>
    </row>
    <row r="10" spans="1:16">
      <c r="A10" s="20" t="s">
        <v>30</v>
      </c>
      <c r="B10" s="75" t="s">
        <v>7</v>
      </c>
      <c r="C10" s="83">
        <v>1546</v>
      </c>
      <c r="D10" s="5">
        <v>97.749999999999986</v>
      </c>
      <c r="E10" s="5">
        <v>0</v>
      </c>
      <c r="F10" s="5">
        <v>0</v>
      </c>
      <c r="G10" s="5">
        <v>155.25</v>
      </c>
      <c r="H10" s="5">
        <v>0</v>
      </c>
      <c r="I10" s="5">
        <v>0</v>
      </c>
      <c r="J10" s="5">
        <v>0</v>
      </c>
      <c r="K10" s="61">
        <f t="shared" si="2"/>
        <v>4.2166666666666668</v>
      </c>
      <c r="L10" s="57">
        <f t="shared" si="3"/>
        <v>219.86904761904765</v>
      </c>
    </row>
    <row r="11" spans="1:16">
      <c r="A11" s="20" t="s">
        <v>30</v>
      </c>
      <c r="B11" s="75" t="s">
        <v>8</v>
      </c>
      <c r="C11" s="83">
        <v>179</v>
      </c>
      <c r="D11" s="5">
        <v>0</v>
      </c>
      <c r="E11" s="5">
        <v>0</v>
      </c>
      <c r="F11" s="5">
        <v>0</v>
      </c>
      <c r="G11" s="5">
        <v>64.399999999999991</v>
      </c>
      <c r="H11" s="5">
        <v>0</v>
      </c>
      <c r="I11" s="5">
        <v>0</v>
      </c>
      <c r="J11" s="5">
        <v>0</v>
      </c>
      <c r="K11" s="61">
        <f t="shared" si="2"/>
        <v>1.0733333333333333</v>
      </c>
      <c r="L11" s="57">
        <f t="shared" si="3"/>
        <v>55.966666666666669</v>
      </c>
    </row>
    <row r="12" spans="1:16">
      <c r="A12" s="20" t="s">
        <v>30</v>
      </c>
      <c r="B12" s="75" t="s">
        <v>10</v>
      </c>
      <c r="C12" s="83">
        <v>6548</v>
      </c>
      <c r="D12" s="86">
        <f>63.25+100</f>
        <v>163.25</v>
      </c>
      <c r="E12" s="5">
        <v>184</v>
      </c>
      <c r="F12" s="5">
        <v>0</v>
      </c>
      <c r="G12" s="5">
        <v>92</v>
      </c>
      <c r="H12" s="86">
        <v>184</v>
      </c>
      <c r="I12" s="5">
        <v>184</v>
      </c>
      <c r="J12" s="5">
        <v>0</v>
      </c>
      <c r="K12" s="61">
        <f t="shared" si="2"/>
        <v>13.454166666666667</v>
      </c>
      <c r="L12" s="57">
        <f t="shared" si="3"/>
        <v>701.5386904761906</v>
      </c>
    </row>
    <row r="13" spans="1:16">
      <c r="A13" s="20" t="s">
        <v>30</v>
      </c>
      <c r="B13" s="75" t="s">
        <v>12</v>
      </c>
      <c r="C13" s="83">
        <v>545</v>
      </c>
      <c r="D13" s="5">
        <v>34.5</v>
      </c>
      <c r="E13" s="5">
        <v>0</v>
      </c>
      <c r="F13" s="5">
        <v>0</v>
      </c>
      <c r="G13" s="5">
        <v>74.75</v>
      </c>
      <c r="H13" s="5">
        <v>0</v>
      </c>
      <c r="I13" s="5">
        <v>0</v>
      </c>
      <c r="J13" s="5">
        <v>0</v>
      </c>
      <c r="K13" s="61">
        <f t="shared" si="2"/>
        <v>1.8208333333333333</v>
      </c>
      <c r="L13" s="57">
        <f t="shared" si="3"/>
        <v>94.94345238095238</v>
      </c>
    </row>
    <row r="14" spans="1:16">
      <c r="A14" s="20" t="s">
        <v>30</v>
      </c>
      <c r="B14" s="75" t="s">
        <v>13</v>
      </c>
      <c r="C14" s="83">
        <v>6805</v>
      </c>
      <c r="D14" s="5">
        <v>241.49999999999997</v>
      </c>
      <c r="E14" s="5">
        <v>0</v>
      </c>
      <c r="F14" s="5">
        <v>241.49999999999997</v>
      </c>
      <c r="G14" s="5">
        <v>86.25</v>
      </c>
      <c r="H14" s="5">
        <v>189.74999999999997</v>
      </c>
      <c r="I14" s="5">
        <v>161</v>
      </c>
      <c r="J14" s="5">
        <v>0</v>
      </c>
      <c r="K14" s="61">
        <f t="shared" si="2"/>
        <v>15.333333333333334</v>
      </c>
      <c r="L14" s="57">
        <f t="shared" si="3"/>
        <v>799.52380952380963</v>
      </c>
    </row>
    <row r="15" spans="1:16">
      <c r="A15" s="20" t="s">
        <v>30</v>
      </c>
      <c r="B15" s="75" t="s">
        <v>14</v>
      </c>
      <c r="C15" s="83">
        <v>628</v>
      </c>
      <c r="D15" s="5">
        <v>103.49999999999999</v>
      </c>
      <c r="E15" s="5">
        <v>0</v>
      </c>
      <c r="F15" s="5">
        <v>0</v>
      </c>
      <c r="G15" s="5">
        <v>51.749999999999993</v>
      </c>
      <c r="H15" s="5">
        <v>34.5</v>
      </c>
      <c r="I15" s="5">
        <v>28.749999999999996</v>
      </c>
      <c r="J15" s="5">
        <v>0</v>
      </c>
      <c r="K15" s="61">
        <f t="shared" si="2"/>
        <v>3.6416666666666662</v>
      </c>
      <c r="L15" s="57">
        <f t="shared" si="3"/>
        <v>189.88690476190476</v>
      </c>
    </row>
    <row r="16" spans="1:16">
      <c r="A16" s="20" t="s">
        <v>30</v>
      </c>
      <c r="B16" s="75" t="s">
        <v>85</v>
      </c>
      <c r="C16" s="85"/>
      <c r="D16" s="3"/>
      <c r="E16" s="3"/>
      <c r="F16" s="3"/>
      <c r="G16" s="3"/>
      <c r="H16" s="3"/>
      <c r="I16" s="3"/>
      <c r="J16" s="3"/>
      <c r="K16" s="70">
        <f>(1*10)/60</f>
        <v>0.16666666666666666</v>
      </c>
      <c r="L16" s="57">
        <f t="shared" si="3"/>
        <v>8.6904761904761898</v>
      </c>
    </row>
    <row r="17" spans="1:15">
      <c r="A17" s="20" t="s">
        <v>30</v>
      </c>
      <c r="B17" s="75" t="s">
        <v>86</v>
      </c>
      <c r="C17" s="85"/>
      <c r="D17" s="3"/>
      <c r="E17" s="3"/>
      <c r="F17" s="3"/>
      <c r="G17" s="3"/>
      <c r="H17" s="3"/>
      <c r="I17" s="3"/>
      <c r="J17" s="3"/>
      <c r="K17" s="70">
        <f>(1*10)/60</f>
        <v>0.16666666666666666</v>
      </c>
      <c r="L17" s="57">
        <f t="shared" si="3"/>
        <v>8.6904761904761898</v>
      </c>
    </row>
    <row r="18" spans="1:15">
      <c r="A18" s="20" t="s">
        <v>30</v>
      </c>
      <c r="B18" s="75" t="s">
        <v>87</v>
      </c>
      <c r="C18" s="85"/>
      <c r="D18" s="3"/>
      <c r="E18" s="3"/>
      <c r="F18" s="3"/>
      <c r="G18" s="3"/>
      <c r="H18" s="3"/>
      <c r="I18" s="3"/>
      <c r="J18" s="3"/>
      <c r="K18" s="70">
        <f>(6*10)/60</f>
        <v>1</v>
      </c>
      <c r="L18" s="57">
        <f t="shared" si="3"/>
        <v>52.142857142857146</v>
      </c>
    </row>
    <row r="19" spans="1:15">
      <c r="A19" s="20" t="s">
        <v>30</v>
      </c>
      <c r="B19" s="75" t="s">
        <v>88</v>
      </c>
      <c r="C19" s="85"/>
      <c r="D19" s="3"/>
      <c r="E19" s="3"/>
      <c r="F19" s="3"/>
      <c r="G19" s="3"/>
      <c r="H19" s="3"/>
      <c r="I19" s="3"/>
      <c r="J19" s="3"/>
      <c r="K19" s="70">
        <f>(1*10)/60</f>
        <v>0.16666666666666666</v>
      </c>
      <c r="L19" s="57">
        <f t="shared" si="3"/>
        <v>8.6904761904761898</v>
      </c>
    </row>
    <row r="20" spans="1:15">
      <c r="A20" s="20" t="s">
        <v>30</v>
      </c>
      <c r="B20" s="75" t="s">
        <v>89</v>
      </c>
      <c r="C20" s="85"/>
      <c r="D20" s="3"/>
      <c r="E20" s="3"/>
      <c r="F20" s="3"/>
      <c r="G20" s="3"/>
      <c r="H20" s="3"/>
      <c r="I20" s="3"/>
      <c r="J20" s="3"/>
      <c r="K20" s="70">
        <f>(1*10)/60</f>
        <v>0.16666666666666666</v>
      </c>
      <c r="L20" s="57">
        <f t="shared" si="3"/>
        <v>8.6904761904761898</v>
      </c>
    </row>
    <row r="21" spans="1:15">
      <c r="A21" s="20" t="s">
        <v>30</v>
      </c>
      <c r="B21" s="74" t="s">
        <v>4</v>
      </c>
      <c r="C21" s="83">
        <v>3889</v>
      </c>
      <c r="D21" s="86">
        <v>94</v>
      </c>
      <c r="E21" s="86">
        <v>94.3</v>
      </c>
      <c r="F21" s="5">
        <v>94</v>
      </c>
      <c r="G21" s="5">
        <v>0</v>
      </c>
      <c r="H21" s="5">
        <v>126.49999999999999</v>
      </c>
      <c r="I21" s="86">
        <v>126</v>
      </c>
      <c r="J21" s="5">
        <v>0</v>
      </c>
      <c r="K21" s="61">
        <f t="shared" si="0"/>
        <v>8.9133333333333322</v>
      </c>
      <c r="L21" s="57">
        <f t="shared" si="1"/>
        <v>464.76666666666665</v>
      </c>
    </row>
    <row r="22" spans="1:15">
      <c r="A22" s="20" t="s">
        <v>30</v>
      </c>
      <c r="B22" s="74" t="s">
        <v>16</v>
      </c>
      <c r="C22" s="83">
        <v>2236</v>
      </c>
      <c r="D22" s="86">
        <v>149</v>
      </c>
      <c r="E22" s="5">
        <v>0</v>
      </c>
      <c r="F22" s="5">
        <v>149.5</v>
      </c>
      <c r="G22" s="5">
        <v>0</v>
      </c>
      <c r="H22" s="86">
        <v>69</v>
      </c>
      <c r="I22" s="5">
        <v>69</v>
      </c>
      <c r="J22" s="5">
        <v>0</v>
      </c>
      <c r="K22" s="61">
        <f t="shared" si="0"/>
        <v>7.2750000000000004</v>
      </c>
      <c r="L22" s="57">
        <f t="shared" si="1"/>
        <v>379.33928571428578</v>
      </c>
    </row>
    <row r="23" spans="1:15">
      <c r="A23" s="20" t="s">
        <v>30</v>
      </c>
      <c r="B23" s="74" t="s">
        <v>21</v>
      </c>
      <c r="C23" s="83">
        <v>3166</v>
      </c>
      <c r="D23" s="86">
        <v>138</v>
      </c>
      <c r="E23" s="5">
        <v>82.8</v>
      </c>
      <c r="F23" s="5">
        <v>0</v>
      </c>
      <c r="G23" s="5">
        <v>0</v>
      </c>
      <c r="H23" s="5">
        <v>138</v>
      </c>
      <c r="I23" s="86">
        <v>83</v>
      </c>
      <c r="J23" s="5">
        <v>0</v>
      </c>
      <c r="K23" s="61">
        <f t="shared" si="0"/>
        <v>7.3633333333333333</v>
      </c>
      <c r="L23" s="57">
        <f t="shared" si="1"/>
        <v>383.9452380952381</v>
      </c>
    </row>
    <row r="24" spans="1:15">
      <c r="A24" s="20" t="s">
        <v>30</v>
      </c>
      <c r="B24" s="74" t="s">
        <v>9</v>
      </c>
      <c r="C24" s="83">
        <v>282</v>
      </c>
      <c r="D24" s="5">
        <v>0</v>
      </c>
      <c r="E24" s="5">
        <v>0</v>
      </c>
      <c r="F24" s="5">
        <v>0</v>
      </c>
      <c r="G24" s="86">
        <v>70</v>
      </c>
      <c r="H24" s="5">
        <v>0</v>
      </c>
      <c r="I24" s="5">
        <v>0</v>
      </c>
      <c r="J24" s="5">
        <v>0</v>
      </c>
      <c r="K24" s="61">
        <f t="shared" si="0"/>
        <v>1.1666666666666667</v>
      </c>
      <c r="L24" s="57">
        <f t="shared" si="1"/>
        <v>60.833333333333343</v>
      </c>
    </row>
    <row r="25" spans="1:15">
      <c r="A25" s="20" t="s">
        <v>30</v>
      </c>
      <c r="B25" s="74" t="s">
        <v>11</v>
      </c>
      <c r="C25" s="83">
        <v>232</v>
      </c>
      <c r="D25" s="5">
        <v>0</v>
      </c>
      <c r="E25" s="5">
        <v>0</v>
      </c>
      <c r="F25" s="5">
        <v>34.5</v>
      </c>
      <c r="G25" s="5">
        <v>0</v>
      </c>
      <c r="H25" s="5">
        <v>0</v>
      </c>
      <c r="I25" s="5">
        <v>0</v>
      </c>
      <c r="J25" s="5">
        <v>0</v>
      </c>
      <c r="K25" s="61">
        <f t="shared" si="0"/>
        <v>0.57499999999999996</v>
      </c>
      <c r="L25" s="57">
        <f t="shared" si="1"/>
        <v>29.982142857142858</v>
      </c>
    </row>
    <row r="26" spans="1:15">
      <c r="A26" s="20" t="s">
        <v>30</v>
      </c>
      <c r="B26" s="74" t="s">
        <v>18</v>
      </c>
      <c r="C26" s="83">
        <v>4024</v>
      </c>
      <c r="D26" s="5">
        <v>179.39999999999998</v>
      </c>
      <c r="E26" s="5">
        <v>48.3</v>
      </c>
      <c r="F26" s="5">
        <v>195.49999999999997</v>
      </c>
      <c r="G26" s="5">
        <v>0</v>
      </c>
      <c r="H26" s="5">
        <v>149.5</v>
      </c>
      <c r="I26" s="5">
        <v>74.75</v>
      </c>
      <c r="J26" s="5">
        <v>0</v>
      </c>
      <c r="K26" s="61">
        <f t="shared" si="0"/>
        <v>10.790833333333332</v>
      </c>
      <c r="L26" s="57">
        <f t="shared" si="1"/>
        <v>562.66488095238094</v>
      </c>
    </row>
    <row r="27" spans="1:15">
      <c r="A27" s="20" t="s">
        <v>30</v>
      </c>
      <c r="B27" s="74" t="s">
        <v>19</v>
      </c>
      <c r="C27" s="83">
        <v>3351</v>
      </c>
      <c r="D27" s="86">
        <v>161</v>
      </c>
      <c r="E27" s="5">
        <v>161</v>
      </c>
      <c r="F27" s="5">
        <v>0</v>
      </c>
      <c r="G27" s="5">
        <v>0</v>
      </c>
      <c r="H27" s="5">
        <v>138</v>
      </c>
      <c r="I27" s="86">
        <v>160</v>
      </c>
      <c r="J27" s="5">
        <v>0</v>
      </c>
      <c r="K27" s="61">
        <f t="shared" si="0"/>
        <v>10.333333333333334</v>
      </c>
      <c r="L27" s="57">
        <f t="shared" si="1"/>
        <v>538.80952380952385</v>
      </c>
    </row>
    <row r="28" spans="1:15">
      <c r="A28" s="50" t="s">
        <v>30</v>
      </c>
      <c r="B28" s="76" t="s">
        <v>15</v>
      </c>
      <c r="C28" s="84">
        <v>219</v>
      </c>
      <c r="D28" s="4">
        <v>0</v>
      </c>
      <c r="E28" s="4">
        <v>0</v>
      </c>
      <c r="F28" s="4">
        <v>29.9</v>
      </c>
      <c r="G28" s="4">
        <v>0</v>
      </c>
      <c r="H28" s="4">
        <v>0</v>
      </c>
      <c r="I28" s="4">
        <v>0</v>
      </c>
      <c r="J28" s="4">
        <v>0</v>
      </c>
      <c r="K28" s="62">
        <f t="shared" si="0"/>
        <v>0.49833333333333329</v>
      </c>
      <c r="L28" s="58">
        <f t="shared" si="1"/>
        <v>25.984523809523807</v>
      </c>
    </row>
    <row r="29" spans="1:15">
      <c r="A29" s="20" t="s">
        <v>30</v>
      </c>
      <c r="B29" s="74" t="s">
        <v>41</v>
      </c>
      <c r="C29" s="83">
        <v>10061</v>
      </c>
      <c r="D29" s="5">
        <v>72.449999999999989</v>
      </c>
      <c r="E29" s="5">
        <v>0</v>
      </c>
      <c r="F29" s="5">
        <v>276</v>
      </c>
      <c r="G29" s="5">
        <v>0</v>
      </c>
      <c r="H29" s="5">
        <v>0</v>
      </c>
      <c r="I29" s="5">
        <v>264.5</v>
      </c>
      <c r="J29" s="5">
        <v>0</v>
      </c>
      <c r="K29" s="61">
        <f t="shared" si="0"/>
        <v>10.215833333333334</v>
      </c>
      <c r="L29" s="57">
        <f t="shared" si="1"/>
        <v>532.68273809523816</v>
      </c>
      <c r="M29" s="68">
        <f>SUM(L4:L29)</f>
        <v>6261.4880952380963</v>
      </c>
    </row>
    <row r="32" spans="1:15" ht="15" thickBot="1">
      <c r="N32" s="100" t="s">
        <v>94</v>
      </c>
      <c r="O32" s="101" t="s">
        <v>95</v>
      </c>
    </row>
    <row r="33" spans="1:16" ht="15" thickBot="1">
      <c r="A33" s="26" t="s">
        <v>31</v>
      </c>
      <c r="B33" s="113" t="s">
        <v>1</v>
      </c>
      <c r="C33" s="82">
        <v>287</v>
      </c>
      <c r="D33" s="17">
        <v>0</v>
      </c>
      <c r="E33" s="17">
        <v>0</v>
      </c>
      <c r="F33" s="17">
        <v>0</v>
      </c>
      <c r="G33" s="53">
        <v>66.699999999999989</v>
      </c>
      <c r="H33" s="17">
        <v>0</v>
      </c>
      <c r="I33" s="17">
        <v>0</v>
      </c>
      <c r="J33" s="17">
        <v>0</v>
      </c>
      <c r="K33" s="60">
        <f t="shared" si="0"/>
        <v>1.1116666666666666</v>
      </c>
      <c r="L33" s="56">
        <f t="shared" si="1"/>
        <v>57.965476190476188</v>
      </c>
      <c r="N33" s="102">
        <f>M54-O33</f>
        <v>2361.7238095238099</v>
      </c>
      <c r="O33" s="102">
        <f>L45+L46+L47+L48+L49+L50+L51+L52+L53</f>
        <v>2240.7958333333336</v>
      </c>
      <c r="P33" s="102">
        <f>N33-O33</f>
        <v>120.92797619047633</v>
      </c>
    </row>
    <row r="34" spans="1:16">
      <c r="A34" s="27" t="s">
        <v>31</v>
      </c>
      <c r="B34" s="75" t="s">
        <v>2</v>
      </c>
      <c r="C34" s="83">
        <v>3249</v>
      </c>
      <c r="D34" s="53">
        <v>138</v>
      </c>
      <c r="E34" s="5">
        <v>0</v>
      </c>
      <c r="F34" s="5">
        <v>0</v>
      </c>
      <c r="G34" s="5">
        <v>0</v>
      </c>
      <c r="H34" s="53">
        <v>138</v>
      </c>
      <c r="I34" s="5">
        <v>0</v>
      </c>
      <c r="J34" s="5">
        <v>0</v>
      </c>
      <c r="K34" s="61">
        <f t="shared" si="0"/>
        <v>4.5999999999999996</v>
      </c>
      <c r="L34" s="57">
        <f t="shared" si="1"/>
        <v>239.85714285714286</v>
      </c>
    </row>
    <row r="35" spans="1:16" ht="15" thickBot="1">
      <c r="A35" s="27" t="s">
        <v>31</v>
      </c>
      <c r="B35" s="75" t="s">
        <v>3</v>
      </c>
      <c r="C35" s="83">
        <v>2122</v>
      </c>
      <c r="D35" s="5">
        <v>103.5</v>
      </c>
      <c r="E35" s="5">
        <v>0</v>
      </c>
      <c r="F35" s="5">
        <v>0</v>
      </c>
      <c r="G35" s="5">
        <v>114.99999999999999</v>
      </c>
      <c r="H35" s="5">
        <v>0</v>
      </c>
      <c r="I35" s="86">
        <f>28.75+70</f>
        <v>98.75</v>
      </c>
      <c r="J35" s="5">
        <v>0</v>
      </c>
      <c r="K35" s="61">
        <f t="shared" si="0"/>
        <v>5.2874999999999996</v>
      </c>
      <c r="L35" s="57">
        <f t="shared" si="1"/>
        <v>275.70535714285717</v>
      </c>
    </row>
    <row r="36" spans="1:16">
      <c r="A36" s="27" t="s">
        <v>31</v>
      </c>
      <c r="B36" s="75" t="s">
        <v>5</v>
      </c>
      <c r="C36" s="83">
        <v>460</v>
      </c>
      <c r="D36" s="5">
        <v>0</v>
      </c>
      <c r="E36" s="5">
        <v>0</v>
      </c>
      <c r="F36" s="5">
        <v>0</v>
      </c>
      <c r="G36" s="53">
        <v>92</v>
      </c>
      <c r="H36" s="5">
        <v>0</v>
      </c>
      <c r="I36" s="5">
        <v>0</v>
      </c>
      <c r="J36" s="5">
        <v>0</v>
      </c>
      <c r="K36" s="61">
        <f t="shared" ref="K36:K44" si="4">+SUM(D36:J36)/60</f>
        <v>1.5333333333333334</v>
      </c>
      <c r="L36" s="57">
        <f t="shared" ref="L36:L44" si="5">+K36*(365/7)</f>
        <v>79.952380952380963</v>
      </c>
    </row>
    <row r="37" spans="1:16">
      <c r="A37" s="27" t="s">
        <v>31</v>
      </c>
      <c r="B37" s="75" t="s">
        <v>6</v>
      </c>
      <c r="C37" s="83">
        <v>1431</v>
      </c>
      <c r="D37" s="5">
        <v>0</v>
      </c>
      <c r="E37" s="55">
        <v>96.6</v>
      </c>
      <c r="F37" s="5">
        <v>0</v>
      </c>
      <c r="G37" s="5">
        <v>0</v>
      </c>
      <c r="H37" s="5">
        <v>0</v>
      </c>
      <c r="I37" s="5">
        <v>51.749999999999993</v>
      </c>
      <c r="J37" s="5">
        <v>0</v>
      </c>
      <c r="K37" s="61">
        <f t="shared" si="4"/>
        <v>2.4724999999999997</v>
      </c>
      <c r="L37" s="57">
        <f t="shared" si="5"/>
        <v>128.92321428571427</v>
      </c>
    </row>
    <row r="38" spans="1:16">
      <c r="A38" s="27" t="s">
        <v>31</v>
      </c>
      <c r="B38" s="75" t="s">
        <v>20</v>
      </c>
      <c r="C38" s="83">
        <v>391</v>
      </c>
      <c r="D38" s="5">
        <v>0</v>
      </c>
      <c r="E38" s="5">
        <v>0</v>
      </c>
      <c r="F38" s="86">
        <v>50</v>
      </c>
      <c r="G38" s="5">
        <v>0</v>
      </c>
      <c r="H38" s="5">
        <v>0</v>
      </c>
      <c r="I38" s="5">
        <v>0</v>
      </c>
      <c r="J38" s="5">
        <v>0</v>
      </c>
      <c r="K38" s="61">
        <f t="shared" si="4"/>
        <v>0.83333333333333337</v>
      </c>
      <c r="L38" s="57">
        <f t="shared" si="5"/>
        <v>43.452380952380956</v>
      </c>
    </row>
    <row r="39" spans="1:16">
      <c r="A39" s="27" t="s">
        <v>31</v>
      </c>
      <c r="B39" s="75" t="s">
        <v>7</v>
      </c>
      <c r="C39" s="83">
        <v>1546</v>
      </c>
      <c r="D39" s="5">
        <v>0</v>
      </c>
      <c r="E39" s="5">
        <v>0</v>
      </c>
      <c r="F39" s="5">
        <v>0</v>
      </c>
      <c r="G39" s="55">
        <v>161</v>
      </c>
      <c r="H39" s="5">
        <v>0</v>
      </c>
      <c r="I39" s="5">
        <v>0</v>
      </c>
      <c r="J39" s="5">
        <v>0</v>
      </c>
      <c r="K39" s="61">
        <f t="shared" si="4"/>
        <v>2.6833333333333331</v>
      </c>
      <c r="L39" s="57">
        <f t="shared" si="5"/>
        <v>139.91666666666666</v>
      </c>
    </row>
    <row r="40" spans="1:16">
      <c r="A40" s="27" t="s">
        <v>31</v>
      </c>
      <c r="B40" s="75" t="s">
        <v>8</v>
      </c>
      <c r="C40" s="83">
        <v>179</v>
      </c>
      <c r="D40" s="5">
        <v>0</v>
      </c>
      <c r="E40" s="5">
        <v>0</v>
      </c>
      <c r="F40" s="86">
        <v>40</v>
      </c>
      <c r="G40" s="5">
        <v>0</v>
      </c>
      <c r="H40" s="5">
        <v>71.3</v>
      </c>
      <c r="I40" s="5">
        <v>0</v>
      </c>
      <c r="J40" s="5">
        <v>0</v>
      </c>
      <c r="K40" s="61">
        <f t="shared" si="4"/>
        <v>1.855</v>
      </c>
      <c r="L40" s="57">
        <f t="shared" si="5"/>
        <v>96.725000000000009</v>
      </c>
    </row>
    <row r="41" spans="1:16">
      <c r="A41" s="27" t="s">
        <v>31</v>
      </c>
      <c r="B41" s="75" t="s">
        <v>10</v>
      </c>
      <c r="C41" s="83">
        <v>6548</v>
      </c>
      <c r="D41" s="55">
        <v>218.49999999999997</v>
      </c>
      <c r="E41" s="5">
        <v>0</v>
      </c>
      <c r="F41" s="5">
        <v>80.5</v>
      </c>
      <c r="G41" s="5">
        <v>0</v>
      </c>
      <c r="H41" s="55">
        <v>252.99999999999997</v>
      </c>
      <c r="I41" s="5">
        <v>0</v>
      </c>
      <c r="J41" s="5">
        <v>0</v>
      </c>
      <c r="K41" s="61">
        <f t="shared" si="4"/>
        <v>9.1999999999999993</v>
      </c>
      <c r="L41" s="57">
        <f t="shared" si="5"/>
        <v>479.71428571428572</v>
      </c>
    </row>
    <row r="42" spans="1:16">
      <c r="A42" s="27" t="s">
        <v>31</v>
      </c>
      <c r="B42" s="75" t="s">
        <v>12</v>
      </c>
      <c r="C42" s="83">
        <v>545</v>
      </c>
      <c r="D42" s="5">
        <v>0</v>
      </c>
      <c r="E42" s="5">
        <v>0</v>
      </c>
      <c r="F42" s="5">
        <v>0</v>
      </c>
      <c r="G42" s="55">
        <v>80.5</v>
      </c>
      <c r="H42" s="5">
        <v>0</v>
      </c>
      <c r="I42" s="5">
        <v>0</v>
      </c>
      <c r="J42" s="5">
        <v>0</v>
      </c>
      <c r="K42" s="61">
        <f t="shared" si="4"/>
        <v>1.3416666666666666</v>
      </c>
      <c r="L42" s="57">
        <f t="shared" si="5"/>
        <v>69.958333333333329</v>
      </c>
    </row>
    <row r="43" spans="1:16">
      <c r="A43" s="27" t="s">
        <v>31</v>
      </c>
      <c r="B43" s="75" t="s">
        <v>13</v>
      </c>
      <c r="C43" s="83">
        <v>6805</v>
      </c>
      <c r="D43" s="55">
        <v>276</v>
      </c>
      <c r="E43" s="5">
        <v>0</v>
      </c>
      <c r="F43" s="5">
        <v>114.99999999999999</v>
      </c>
      <c r="G43" s="5">
        <v>0</v>
      </c>
      <c r="H43" s="55">
        <v>276</v>
      </c>
      <c r="I43" s="5">
        <v>0</v>
      </c>
      <c r="J43" s="5">
        <v>0</v>
      </c>
      <c r="K43" s="61">
        <f t="shared" si="4"/>
        <v>11.116666666666667</v>
      </c>
      <c r="L43" s="57">
        <f t="shared" si="5"/>
        <v>579.65476190476193</v>
      </c>
    </row>
    <row r="44" spans="1:16">
      <c r="A44" s="27" t="s">
        <v>31</v>
      </c>
      <c r="B44" s="75" t="s">
        <v>14</v>
      </c>
      <c r="C44" s="83">
        <v>628</v>
      </c>
      <c r="D44" s="5">
        <v>0</v>
      </c>
      <c r="E44" s="5">
        <v>0</v>
      </c>
      <c r="F44" s="5">
        <v>0</v>
      </c>
      <c r="G44" s="5">
        <v>161</v>
      </c>
      <c r="H44" s="5">
        <v>0</v>
      </c>
      <c r="I44" s="5">
        <v>34.5</v>
      </c>
      <c r="J44" s="5">
        <v>0</v>
      </c>
      <c r="K44" s="61">
        <f t="shared" si="4"/>
        <v>3.2583333333333333</v>
      </c>
      <c r="L44" s="57">
        <f t="shared" si="5"/>
        <v>169.89880952380952</v>
      </c>
    </row>
    <row r="45" spans="1:16">
      <c r="A45" s="27" t="s">
        <v>31</v>
      </c>
      <c r="B45" s="74" t="s">
        <v>4</v>
      </c>
      <c r="C45" s="83">
        <v>3889</v>
      </c>
      <c r="D45" s="5">
        <v>0</v>
      </c>
      <c r="E45" s="86">
        <f>126.5+60</f>
        <v>186.5</v>
      </c>
      <c r="F45" s="5">
        <v>0</v>
      </c>
      <c r="G45" s="5">
        <v>0</v>
      </c>
      <c r="H45" s="86">
        <f>178.25+50</f>
        <v>228.25</v>
      </c>
      <c r="I45" s="5">
        <v>0</v>
      </c>
      <c r="J45" s="5">
        <v>0</v>
      </c>
      <c r="K45" s="61">
        <f t="shared" si="0"/>
        <v>6.9124999999999996</v>
      </c>
      <c r="L45" s="57">
        <f t="shared" si="1"/>
        <v>360.4375</v>
      </c>
      <c r="M45" t="s">
        <v>67</v>
      </c>
    </row>
    <row r="46" spans="1:16">
      <c r="A46" s="27" t="s">
        <v>31</v>
      </c>
      <c r="B46" s="74" t="s">
        <v>16</v>
      </c>
      <c r="C46" s="83">
        <v>2236</v>
      </c>
      <c r="D46" s="5">
        <v>0</v>
      </c>
      <c r="E46" s="5">
        <v>197.79999999999998</v>
      </c>
      <c r="F46" s="5">
        <v>0</v>
      </c>
      <c r="G46" s="5">
        <v>0</v>
      </c>
      <c r="H46" s="55">
        <v>126.49999999999999</v>
      </c>
      <c r="I46" s="5">
        <v>0</v>
      </c>
      <c r="J46" s="5">
        <v>0</v>
      </c>
      <c r="K46" s="61">
        <f t="shared" si="0"/>
        <v>5.4049999999999994</v>
      </c>
      <c r="L46" s="57">
        <f t="shared" si="1"/>
        <v>281.83214285714286</v>
      </c>
    </row>
    <row r="47" spans="1:16">
      <c r="A47" s="27" t="s">
        <v>31</v>
      </c>
      <c r="B47" s="74" t="s">
        <v>21</v>
      </c>
      <c r="C47" s="83">
        <v>3166</v>
      </c>
      <c r="D47" s="5">
        <v>0</v>
      </c>
      <c r="E47" s="86">
        <f>132.25+40</f>
        <v>172.25</v>
      </c>
      <c r="F47" s="5">
        <v>0</v>
      </c>
      <c r="G47" s="5">
        <v>0</v>
      </c>
      <c r="H47" s="86">
        <f>80.5+40</f>
        <v>120.5</v>
      </c>
      <c r="I47" s="5">
        <v>0</v>
      </c>
      <c r="J47" s="5">
        <v>0</v>
      </c>
      <c r="K47" s="61">
        <f t="shared" si="0"/>
        <v>4.8791666666666664</v>
      </c>
      <c r="L47" s="57">
        <f t="shared" si="1"/>
        <v>254.41369047619048</v>
      </c>
      <c r="M47" t="s">
        <v>67</v>
      </c>
    </row>
    <row r="48" spans="1:16">
      <c r="A48" s="27" t="s">
        <v>31</v>
      </c>
      <c r="B48" s="74" t="s">
        <v>9</v>
      </c>
      <c r="C48" s="83">
        <v>282</v>
      </c>
      <c r="D48" s="5">
        <v>0</v>
      </c>
      <c r="E48" s="5">
        <v>0</v>
      </c>
      <c r="F48" s="5">
        <v>0</v>
      </c>
      <c r="G48" s="86">
        <v>70</v>
      </c>
      <c r="H48" s="5">
        <v>0</v>
      </c>
      <c r="I48" s="5">
        <v>0</v>
      </c>
      <c r="J48" s="5">
        <v>0</v>
      </c>
      <c r="K48" s="61">
        <f t="shared" si="0"/>
        <v>1.1666666666666667</v>
      </c>
      <c r="L48" s="57">
        <f t="shared" si="1"/>
        <v>60.833333333333343</v>
      </c>
    </row>
    <row r="49" spans="1:16">
      <c r="A49" s="27" t="s">
        <v>31</v>
      </c>
      <c r="B49" s="74" t="s">
        <v>11</v>
      </c>
      <c r="C49" s="83">
        <v>232</v>
      </c>
      <c r="D49" s="5">
        <v>0</v>
      </c>
      <c r="E49" s="5">
        <v>0</v>
      </c>
      <c r="F49" s="55">
        <v>40.25</v>
      </c>
      <c r="G49" s="5">
        <v>0</v>
      </c>
      <c r="H49" s="5">
        <v>0</v>
      </c>
      <c r="I49" s="5">
        <v>0</v>
      </c>
      <c r="J49" s="5">
        <v>0</v>
      </c>
      <c r="K49" s="61">
        <f t="shared" si="0"/>
        <v>0.67083333333333328</v>
      </c>
      <c r="L49" s="57">
        <f t="shared" si="1"/>
        <v>34.979166666666664</v>
      </c>
    </row>
    <row r="50" spans="1:16">
      <c r="A50" s="27" t="s">
        <v>31</v>
      </c>
      <c r="B50" s="74" t="s">
        <v>18</v>
      </c>
      <c r="C50" s="83">
        <v>4024</v>
      </c>
      <c r="D50" s="5">
        <v>0</v>
      </c>
      <c r="E50" s="55">
        <v>195.49999999999997</v>
      </c>
      <c r="F50" s="5">
        <v>0</v>
      </c>
      <c r="G50" s="5">
        <v>0</v>
      </c>
      <c r="H50" s="55">
        <v>172.5</v>
      </c>
      <c r="I50" s="5">
        <v>0</v>
      </c>
      <c r="J50" s="5">
        <v>0</v>
      </c>
      <c r="K50" s="61">
        <f t="shared" si="0"/>
        <v>6.1333333333333337</v>
      </c>
      <c r="L50" s="57">
        <f t="shared" si="1"/>
        <v>319.80952380952385</v>
      </c>
    </row>
    <row r="51" spans="1:16">
      <c r="A51" s="27" t="s">
        <v>31</v>
      </c>
      <c r="B51" s="74" t="s">
        <v>19</v>
      </c>
      <c r="C51" s="83">
        <v>3351</v>
      </c>
      <c r="D51" s="4">
        <v>0</v>
      </c>
      <c r="E51" s="4">
        <v>0</v>
      </c>
      <c r="F51" s="89">
        <v>250</v>
      </c>
      <c r="G51" s="4">
        <v>0</v>
      </c>
      <c r="H51" s="4">
        <f>218.5+30</f>
        <v>248.5</v>
      </c>
      <c r="I51" s="4">
        <v>0</v>
      </c>
      <c r="J51" s="4">
        <v>0</v>
      </c>
      <c r="K51" s="62">
        <f t="shared" si="0"/>
        <v>8.3083333333333336</v>
      </c>
      <c r="L51" s="58">
        <f t="shared" si="1"/>
        <v>433.22023809523813</v>
      </c>
      <c r="M51" t="s">
        <v>67</v>
      </c>
    </row>
    <row r="52" spans="1:16" ht="15" thickBot="1">
      <c r="A52" s="28" t="s">
        <v>31</v>
      </c>
      <c r="B52" s="76" t="s">
        <v>15</v>
      </c>
      <c r="C52" s="84">
        <v>219</v>
      </c>
      <c r="D52" s="5">
        <v>0</v>
      </c>
      <c r="E52" s="5">
        <v>0</v>
      </c>
      <c r="F52" s="55">
        <v>29.9</v>
      </c>
      <c r="G52" s="5">
        <v>0</v>
      </c>
      <c r="H52" s="5">
        <v>0</v>
      </c>
      <c r="I52" s="5">
        <v>0</v>
      </c>
      <c r="J52" s="5">
        <v>0</v>
      </c>
      <c r="K52" s="61">
        <f t="shared" si="0"/>
        <v>0.49833333333333329</v>
      </c>
      <c r="L52" s="57">
        <f t="shared" si="1"/>
        <v>25.984523809523807</v>
      </c>
    </row>
    <row r="53" spans="1:16" ht="15" thickBot="1">
      <c r="A53" s="28" t="s">
        <v>31</v>
      </c>
      <c r="B53" s="114" t="s">
        <v>41</v>
      </c>
      <c r="C53" s="115">
        <v>10061</v>
      </c>
      <c r="D53" s="54">
        <v>142</v>
      </c>
      <c r="E53" s="116"/>
      <c r="F53" s="23">
        <v>0</v>
      </c>
      <c r="G53" s="117">
        <v>256</v>
      </c>
      <c r="H53" s="23">
        <v>0</v>
      </c>
      <c r="I53" s="54">
        <v>142</v>
      </c>
      <c r="J53" s="23">
        <v>0</v>
      </c>
      <c r="K53" s="63">
        <f t="shared" si="0"/>
        <v>9</v>
      </c>
      <c r="L53" s="59">
        <f t="shared" si="1"/>
        <v>469.28571428571433</v>
      </c>
      <c r="M53" t="s">
        <v>98</v>
      </c>
    </row>
    <row r="54" spans="1:16" s="105" customFormat="1">
      <c r="A54"/>
      <c r="B54"/>
      <c r="C54"/>
      <c r="D54"/>
      <c r="E54"/>
      <c r="F54"/>
      <c r="G54"/>
      <c r="H54"/>
      <c r="I54"/>
      <c r="J54"/>
      <c r="K54"/>
      <c r="L54"/>
      <c r="M54" s="68">
        <f>SUM(L33:L53)</f>
        <v>4602.5196428571435</v>
      </c>
      <c r="N54" s="106"/>
      <c r="O54" s="106"/>
      <c r="P54" s="106"/>
    </row>
    <row r="55" spans="1:16" s="105" customFormat="1">
      <c r="A55"/>
      <c r="B55"/>
      <c r="C55"/>
      <c r="D55"/>
      <c r="E55"/>
      <c r="F55"/>
      <c r="G55"/>
      <c r="H55"/>
      <c r="I55"/>
      <c r="J55"/>
      <c r="K55"/>
      <c r="L55"/>
      <c r="M55" s="112"/>
      <c r="N55" s="106"/>
      <c r="O55" s="106"/>
      <c r="P55" s="106"/>
    </row>
    <row r="56" spans="1:16">
      <c r="A56" s="119" t="s">
        <v>32</v>
      </c>
      <c r="B56" s="120" t="s">
        <v>51</v>
      </c>
      <c r="C56" s="120"/>
      <c r="D56" s="5"/>
      <c r="E56" s="5"/>
      <c r="F56" s="5"/>
      <c r="G56" s="5"/>
      <c r="H56" s="5"/>
      <c r="I56" s="5"/>
      <c r="J56" s="10">
        <v>0</v>
      </c>
      <c r="K56" s="5"/>
      <c r="L56" s="5">
        <v>3.63</v>
      </c>
      <c r="N56" s="111" t="s">
        <v>94</v>
      </c>
      <c r="O56" s="101" t="s">
        <v>100</v>
      </c>
    </row>
    <row r="57" spans="1:16">
      <c r="A57" s="119" t="s">
        <v>32</v>
      </c>
      <c r="B57" s="120" t="s">
        <v>2</v>
      </c>
      <c r="C57" s="120"/>
      <c r="D57" s="5"/>
      <c r="E57" s="5"/>
      <c r="F57" s="5"/>
      <c r="G57" s="5"/>
      <c r="H57" s="5"/>
      <c r="I57" s="5"/>
      <c r="J57" s="10">
        <v>0</v>
      </c>
      <c r="K57" s="5"/>
      <c r="L57" s="5">
        <v>50.820000000000007</v>
      </c>
      <c r="N57" s="102">
        <f>M87-O57</f>
        <v>801.14100000000008</v>
      </c>
      <c r="O57" s="102">
        <f>L79+L80+L81+L82+L83+L84+L85+L86+L87+L68+L69</f>
        <v>652.19700000000012</v>
      </c>
      <c r="P57" s="102">
        <f>N57-O57</f>
        <v>148.94399999999996</v>
      </c>
    </row>
    <row r="58" spans="1:16">
      <c r="A58" s="119" t="s">
        <v>32</v>
      </c>
      <c r="B58" s="120" t="s">
        <v>3</v>
      </c>
      <c r="C58" s="120"/>
      <c r="D58" s="5"/>
      <c r="E58" s="5"/>
      <c r="F58" s="5"/>
      <c r="G58" s="5"/>
      <c r="H58" s="5"/>
      <c r="I58" s="5"/>
      <c r="J58" s="10">
        <v>0</v>
      </c>
      <c r="K58" s="5"/>
      <c r="L58" s="5">
        <v>29.040000000000003</v>
      </c>
    </row>
    <row r="59" spans="1:16">
      <c r="A59" s="119" t="s">
        <v>32</v>
      </c>
      <c r="B59" s="120" t="s">
        <v>53</v>
      </c>
      <c r="C59" s="120"/>
      <c r="D59" s="5"/>
      <c r="E59" s="5"/>
      <c r="F59" s="5"/>
      <c r="G59" s="5"/>
      <c r="H59" s="5"/>
      <c r="I59" s="5"/>
      <c r="J59" s="10">
        <v>0</v>
      </c>
      <c r="K59" s="5"/>
      <c r="L59" s="5">
        <v>15.73</v>
      </c>
    </row>
    <row r="60" spans="1:16">
      <c r="A60" s="119" t="s">
        <v>32</v>
      </c>
      <c r="B60" s="120" t="s">
        <v>54</v>
      </c>
      <c r="C60" s="120"/>
      <c r="D60" s="5"/>
      <c r="E60" s="5"/>
      <c r="F60" s="5"/>
      <c r="G60" s="5"/>
      <c r="H60" s="5"/>
      <c r="I60" s="5"/>
      <c r="J60" s="10">
        <v>0</v>
      </c>
      <c r="K60" s="5"/>
      <c r="L60" s="5">
        <v>53.240000000000009</v>
      </c>
    </row>
    <row r="61" spans="1:16">
      <c r="A61" s="119" t="s">
        <v>32</v>
      </c>
      <c r="B61" s="120" t="s">
        <v>55</v>
      </c>
      <c r="C61" s="120"/>
      <c r="D61" s="5"/>
      <c r="E61" s="5"/>
      <c r="F61" s="5"/>
      <c r="G61" s="5"/>
      <c r="H61" s="5"/>
      <c r="I61" s="5"/>
      <c r="J61" s="10">
        <v>0</v>
      </c>
      <c r="K61" s="5"/>
      <c r="L61" s="5">
        <v>6.0500000000000007</v>
      </c>
    </row>
    <row r="62" spans="1:16">
      <c r="A62" s="119" t="s">
        <v>32</v>
      </c>
      <c r="B62" s="120" t="s">
        <v>7</v>
      </c>
      <c r="C62" s="120"/>
      <c r="D62" s="5"/>
      <c r="E62" s="5"/>
      <c r="F62" s="5"/>
      <c r="G62" s="5"/>
      <c r="H62" s="5"/>
      <c r="I62" s="5"/>
      <c r="J62" s="10">
        <v>0</v>
      </c>
      <c r="K62" s="5"/>
      <c r="L62" s="5">
        <v>32.67</v>
      </c>
    </row>
    <row r="63" spans="1:16">
      <c r="A63" s="119" t="s">
        <v>32</v>
      </c>
      <c r="B63" s="120" t="s">
        <v>8</v>
      </c>
      <c r="C63" s="120"/>
      <c r="D63" s="5"/>
      <c r="E63" s="5"/>
      <c r="F63" s="5"/>
      <c r="G63" s="5"/>
      <c r="H63" s="5"/>
      <c r="I63" s="5"/>
      <c r="J63" s="10">
        <v>0</v>
      </c>
      <c r="K63" s="5"/>
      <c r="L63" s="5">
        <v>2.4200000000000004</v>
      </c>
    </row>
    <row r="64" spans="1:16">
      <c r="A64" s="119" t="s">
        <v>32</v>
      </c>
      <c r="B64" s="120" t="s">
        <v>10</v>
      </c>
      <c r="C64" s="120"/>
      <c r="D64" s="5"/>
      <c r="E64" s="5"/>
      <c r="F64" s="5"/>
      <c r="G64" s="5"/>
      <c r="H64" s="5"/>
      <c r="I64" s="5"/>
      <c r="J64" s="10">
        <v>0</v>
      </c>
      <c r="K64" s="5"/>
      <c r="L64" s="5">
        <v>92.565000000000012</v>
      </c>
    </row>
    <row r="65" spans="1:12">
      <c r="A65" s="119" t="s">
        <v>32</v>
      </c>
      <c r="B65" s="120" t="s">
        <v>12</v>
      </c>
      <c r="C65" s="120"/>
      <c r="D65" s="5"/>
      <c r="E65" s="5"/>
      <c r="F65" s="5"/>
      <c r="G65" s="5"/>
      <c r="H65" s="5"/>
      <c r="I65" s="5"/>
      <c r="J65" s="10">
        <v>0</v>
      </c>
      <c r="K65" s="5"/>
      <c r="L65" s="5">
        <v>14.157000000000002</v>
      </c>
    </row>
    <row r="66" spans="1:12">
      <c r="A66" s="119" t="s">
        <v>32</v>
      </c>
      <c r="B66" s="120" t="s">
        <v>13</v>
      </c>
      <c r="C66" s="120"/>
      <c r="D66" s="5"/>
      <c r="E66" s="5"/>
      <c r="F66" s="5"/>
      <c r="G66" s="5"/>
      <c r="H66" s="5"/>
      <c r="I66" s="5"/>
      <c r="J66" s="10">
        <v>0</v>
      </c>
      <c r="K66" s="5"/>
      <c r="L66" s="5">
        <v>128.86500000000001</v>
      </c>
    </row>
    <row r="67" spans="1:12" ht="15" thickBot="1">
      <c r="A67" s="118" t="s">
        <v>32</v>
      </c>
      <c r="B67" s="107" t="s">
        <v>63</v>
      </c>
      <c r="C67" s="108"/>
      <c r="D67" s="3"/>
      <c r="E67" s="3"/>
      <c r="F67" s="3"/>
      <c r="G67" s="3"/>
      <c r="H67" s="3"/>
      <c r="I67" s="3"/>
      <c r="J67" s="109">
        <v>0</v>
      </c>
      <c r="K67" s="3"/>
      <c r="L67" s="110">
        <v>14.520000000000001</v>
      </c>
    </row>
    <row r="68" spans="1:12" ht="15" thickBot="1">
      <c r="A68" s="31" t="s">
        <v>32</v>
      </c>
      <c r="B68" s="95" t="s">
        <v>62</v>
      </c>
      <c r="C68" s="79"/>
      <c r="D68" s="5"/>
      <c r="E68" s="5"/>
      <c r="F68" s="5"/>
      <c r="G68" s="5"/>
      <c r="H68" s="5"/>
      <c r="I68" s="5"/>
      <c r="J68" s="10">
        <v>0</v>
      </c>
      <c r="K68" s="5"/>
      <c r="L68" s="21">
        <v>133.70500000000001</v>
      </c>
    </row>
    <row r="69" spans="1:12" ht="15" thickBot="1">
      <c r="A69" s="31" t="s">
        <v>32</v>
      </c>
      <c r="B69" s="95" t="s">
        <v>36</v>
      </c>
      <c r="C69" s="80"/>
      <c r="D69" s="4"/>
      <c r="E69" s="4"/>
      <c r="F69" s="4"/>
      <c r="G69" s="4"/>
      <c r="H69" s="4"/>
      <c r="I69" s="4"/>
      <c r="J69" s="10">
        <v>0</v>
      </c>
      <c r="K69" s="4"/>
      <c r="L69" s="36">
        <v>80.223000000000013</v>
      </c>
    </row>
    <row r="70" spans="1:12">
      <c r="A70" s="30" t="s">
        <v>32</v>
      </c>
      <c r="B70" s="95" t="s">
        <v>33</v>
      </c>
      <c r="C70" s="79"/>
      <c r="D70" s="5"/>
      <c r="E70" s="5"/>
      <c r="F70" s="5"/>
      <c r="G70" s="5"/>
      <c r="H70" s="5"/>
      <c r="I70" s="5"/>
      <c r="J70" s="10">
        <v>0</v>
      </c>
      <c r="K70" s="5"/>
      <c r="L70" s="21">
        <v>77.440000000000012</v>
      </c>
    </row>
    <row r="71" spans="1:12">
      <c r="A71" s="30" t="s">
        <v>32</v>
      </c>
      <c r="B71" s="95" t="s">
        <v>22</v>
      </c>
      <c r="C71" s="79"/>
      <c r="D71" s="5"/>
      <c r="E71" s="5"/>
      <c r="F71" s="5"/>
      <c r="G71" s="5"/>
      <c r="H71" s="5"/>
      <c r="I71" s="5"/>
      <c r="J71" s="10">
        <v>0</v>
      </c>
      <c r="K71" s="5"/>
      <c r="L71" s="21">
        <v>33.880000000000003</v>
      </c>
    </row>
    <row r="72" spans="1:12">
      <c r="A72" s="30" t="s">
        <v>32</v>
      </c>
      <c r="B72" s="95" t="s">
        <v>34</v>
      </c>
      <c r="C72" s="79"/>
      <c r="D72" s="5"/>
      <c r="E72" s="5"/>
      <c r="F72" s="5"/>
      <c r="G72" s="5"/>
      <c r="H72" s="5"/>
      <c r="I72" s="5"/>
      <c r="J72" s="10">
        <v>0</v>
      </c>
      <c r="K72" s="5"/>
      <c r="L72" s="21">
        <v>22.990000000000002</v>
      </c>
    </row>
    <row r="73" spans="1:12">
      <c r="A73" s="30" t="s">
        <v>32</v>
      </c>
      <c r="B73" s="95" t="s">
        <v>35</v>
      </c>
      <c r="C73" s="79"/>
      <c r="D73" s="5"/>
      <c r="E73" s="5"/>
      <c r="F73" s="5"/>
      <c r="G73" s="5"/>
      <c r="H73" s="5"/>
      <c r="I73" s="5"/>
      <c r="J73" s="10">
        <v>0</v>
      </c>
      <c r="K73" s="5"/>
      <c r="L73" s="21">
        <v>54.45</v>
      </c>
    </row>
    <row r="74" spans="1:12">
      <c r="A74" s="30" t="s">
        <v>32</v>
      </c>
      <c r="B74" s="95" t="s">
        <v>90</v>
      </c>
      <c r="C74" s="79"/>
      <c r="D74" s="5"/>
      <c r="E74" s="5"/>
      <c r="F74" s="5"/>
      <c r="G74" s="5"/>
      <c r="H74" s="5"/>
      <c r="I74" s="5"/>
      <c r="J74" s="10">
        <v>0</v>
      </c>
      <c r="K74" s="5"/>
      <c r="L74" s="21">
        <v>4.8400000000000007</v>
      </c>
    </row>
    <row r="75" spans="1:12" ht="15" thickBot="1">
      <c r="A75" s="31" t="s">
        <v>32</v>
      </c>
      <c r="B75" s="95" t="s">
        <v>37</v>
      </c>
      <c r="C75" s="79"/>
      <c r="D75" s="5"/>
      <c r="E75" s="5"/>
      <c r="F75" s="5"/>
      <c r="G75" s="5"/>
      <c r="H75" s="5"/>
      <c r="I75" s="5"/>
      <c r="J75" s="10">
        <v>0</v>
      </c>
      <c r="K75" s="5"/>
      <c r="L75" s="21">
        <v>68.970000000000013</v>
      </c>
    </row>
    <row r="76" spans="1:12" ht="15" thickBot="1">
      <c r="A76" s="31" t="s">
        <v>32</v>
      </c>
      <c r="B76" s="95" t="s">
        <v>60</v>
      </c>
      <c r="C76" s="79"/>
      <c r="D76" s="5"/>
      <c r="E76" s="5"/>
      <c r="F76" s="5"/>
      <c r="G76" s="5"/>
      <c r="H76" s="5"/>
      <c r="I76" s="5"/>
      <c r="J76" s="10">
        <v>0</v>
      </c>
      <c r="K76" s="5"/>
      <c r="L76" s="21">
        <v>5.4450000000000012</v>
      </c>
    </row>
    <row r="77" spans="1:12" ht="15" thickBot="1">
      <c r="A77" s="31" t="s">
        <v>32</v>
      </c>
      <c r="B77" s="96" t="s">
        <v>66</v>
      </c>
      <c r="C77" s="81"/>
      <c r="D77" s="5"/>
      <c r="E77" s="5"/>
      <c r="F77" s="5"/>
      <c r="G77" s="5"/>
      <c r="H77" s="5"/>
      <c r="I77" s="5"/>
      <c r="J77" s="10">
        <v>0</v>
      </c>
      <c r="K77" s="5"/>
      <c r="L77" s="21">
        <v>20.449000000000002</v>
      </c>
    </row>
    <row r="78" spans="1:12" ht="15" thickBot="1">
      <c r="A78" s="31" t="s">
        <v>32</v>
      </c>
      <c r="B78" s="97" t="s">
        <v>43</v>
      </c>
      <c r="C78" s="71"/>
      <c r="D78" s="5"/>
      <c r="E78" s="5"/>
      <c r="F78" s="5"/>
      <c r="G78" s="5"/>
      <c r="H78" s="5"/>
      <c r="I78" s="5"/>
      <c r="J78" s="10">
        <v>0</v>
      </c>
      <c r="K78" s="5"/>
      <c r="L78" s="5">
        <v>68.970000000000013</v>
      </c>
    </row>
    <row r="79" spans="1:12">
      <c r="A79" s="30" t="s">
        <v>32</v>
      </c>
      <c r="B79" s="91" t="s">
        <v>52</v>
      </c>
      <c r="C79" s="79"/>
      <c r="D79" s="5"/>
      <c r="E79" s="5"/>
      <c r="F79" s="5"/>
      <c r="G79" s="5"/>
      <c r="H79" s="5"/>
      <c r="I79" s="5"/>
      <c r="J79" s="10">
        <v>0</v>
      </c>
      <c r="K79" s="5"/>
      <c r="L79" s="21">
        <v>30.855000000000004</v>
      </c>
    </row>
    <row r="80" spans="1:12">
      <c r="A80" s="30" t="s">
        <v>32</v>
      </c>
      <c r="B80" s="91" t="s">
        <v>16</v>
      </c>
      <c r="C80" s="79"/>
      <c r="D80" s="5"/>
      <c r="E80" s="5"/>
      <c r="F80" s="5"/>
      <c r="G80" s="5"/>
      <c r="H80" s="5"/>
      <c r="I80" s="5"/>
      <c r="J80" s="10">
        <v>0</v>
      </c>
      <c r="K80" s="5"/>
      <c r="L80" s="21">
        <v>140.36000000000001</v>
      </c>
    </row>
    <row r="81" spans="1:16">
      <c r="A81" s="30" t="s">
        <v>32</v>
      </c>
      <c r="B81" s="91" t="s">
        <v>58</v>
      </c>
      <c r="C81" s="79"/>
      <c r="D81" s="5"/>
      <c r="E81" s="5"/>
      <c r="F81" s="5"/>
      <c r="G81" s="5"/>
      <c r="H81" s="5"/>
      <c r="I81" s="5"/>
      <c r="J81" s="10">
        <v>0</v>
      </c>
      <c r="K81" s="5"/>
      <c r="L81" s="21">
        <v>34.485000000000007</v>
      </c>
    </row>
    <row r="82" spans="1:16" ht="15" thickBot="1">
      <c r="A82" s="31" t="s">
        <v>32</v>
      </c>
      <c r="B82" s="92" t="s">
        <v>9</v>
      </c>
      <c r="C82" s="71"/>
      <c r="D82" s="5"/>
      <c r="E82" s="5"/>
      <c r="F82" s="5"/>
      <c r="G82" s="5"/>
      <c r="H82" s="5"/>
      <c r="I82" s="5"/>
      <c r="J82" s="5"/>
      <c r="K82" s="5"/>
      <c r="L82" s="86">
        <v>4</v>
      </c>
    </row>
    <row r="83" spans="1:16">
      <c r="A83" s="30" t="s">
        <v>32</v>
      </c>
      <c r="B83" s="91" t="s">
        <v>11</v>
      </c>
      <c r="C83" s="79"/>
      <c r="D83" s="5"/>
      <c r="E83" s="5"/>
      <c r="F83" s="5"/>
      <c r="G83" s="5"/>
      <c r="H83" s="5"/>
      <c r="I83" s="5"/>
      <c r="J83" s="10">
        <v>0</v>
      </c>
      <c r="K83" s="5"/>
      <c r="L83" s="21">
        <v>9.4380000000000042</v>
      </c>
    </row>
    <row r="84" spans="1:16" ht="15" thickBot="1">
      <c r="A84" s="31" t="s">
        <v>32</v>
      </c>
      <c r="B84" s="91" t="s">
        <v>59</v>
      </c>
      <c r="C84" s="79"/>
      <c r="D84" s="5"/>
      <c r="E84" s="5"/>
      <c r="F84" s="5"/>
      <c r="G84" s="5"/>
      <c r="H84" s="5"/>
      <c r="I84" s="5"/>
      <c r="J84" s="10">
        <v>0</v>
      </c>
      <c r="K84" s="5"/>
      <c r="L84" s="21">
        <v>72.600000000000009</v>
      </c>
    </row>
    <row r="85" spans="1:16" ht="15" thickBot="1">
      <c r="A85" s="31" t="s">
        <v>32</v>
      </c>
      <c r="B85" s="93" t="s">
        <v>64</v>
      </c>
      <c r="C85" s="81"/>
      <c r="D85" s="5"/>
      <c r="E85" s="5"/>
      <c r="F85" s="5"/>
      <c r="G85" s="5"/>
      <c r="H85" s="5"/>
      <c r="I85" s="5"/>
      <c r="J85" s="10">
        <v>0</v>
      </c>
      <c r="K85" s="5"/>
      <c r="L85" s="21">
        <v>48.400000000000006</v>
      </c>
    </row>
    <row r="86" spans="1:16" ht="15" thickBot="1">
      <c r="A86" s="31" t="s">
        <v>32</v>
      </c>
      <c r="B86" s="93" t="s">
        <v>65</v>
      </c>
      <c r="C86" s="81"/>
      <c r="D86" s="5"/>
      <c r="E86" s="5"/>
      <c r="F86" s="5"/>
      <c r="G86" s="5"/>
      <c r="H86" s="5"/>
      <c r="I86" s="5"/>
      <c r="J86" s="10">
        <v>0</v>
      </c>
      <c r="K86" s="5"/>
      <c r="L86" s="21">
        <v>89.661000000000016</v>
      </c>
    </row>
    <row r="87" spans="1:16" ht="15" thickBot="1">
      <c r="A87" s="31" t="s">
        <v>32</v>
      </c>
      <c r="B87" s="92" t="s">
        <v>15</v>
      </c>
      <c r="C87" s="71"/>
      <c r="D87" s="5"/>
      <c r="E87" s="5"/>
      <c r="F87" s="5"/>
      <c r="G87" s="5"/>
      <c r="H87" s="5"/>
      <c r="I87" s="5"/>
      <c r="J87" s="5"/>
      <c r="K87" s="5"/>
      <c r="L87" s="5">
        <v>8.4700000000000006</v>
      </c>
      <c r="M87">
        <f>SUM(L56:L87)</f>
        <v>1453.3380000000002</v>
      </c>
    </row>
    <row r="90" spans="1:16">
      <c r="A90" s="345" t="s">
        <v>24</v>
      </c>
      <c r="B90" s="345" t="s">
        <v>0</v>
      </c>
      <c r="C90" s="42"/>
      <c r="D90" s="345" t="s">
        <v>45</v>
      </c>
      <c r="E90" s="345"/>
      <c r="F90" s="345"/>
      <c r="G90" s="345"/>
      <c r="H90" s="345"/>
      <c r="I90" s="345"/>
      <c r="J90" s="345"/>
      <c r="K90" s="345"/>
      <c r="L90" s="345"/>
    </row>
    <row r="91" spans="1:16" ht="29.4" thickBot="1">
      <c r="A91" s="346"/>
      <c r="B91" s="346"/>
      <c r="C91" s="15" t="s">
        <v>91</v>
      </c>
      <c r="D91" s="15" t="s">
        <v>72</v>
      </c>
      <c r="E91" s="15" t="s">
        <v>73</v>
      </c>
      <c r="F91" s="15" t="s">
        <v>74</v>
      </c>
      <c r="G91" s="15" t="s">
        <v>75</v>
      </c>
      <c r="H91" s="15" t="s">
        <v>76</v>
      </c>
      <c r="I91" s="15" t="s">
        <v>77</v>
      </c>
      <c r="J91" s="15" t="s">
        <v>25</v>
      </c>
      <c r="K91" s="15" t="s">
        <v>71</v>
      </c>
      <c r="L91" s="15" t="s">
        <v>70</v>
      </c>
      <c r="N91" s="100" t="s">
        <v>94</v>
      </c>
      <c r="O91" s="101" t="s">
        <v>95</v>
      </c>
    </row>
    <row r="92" spans="1:16" ht="15" thickBot="1">
      <c r="A92" s="103" t="s">
        <v>101</v>
      </c>
      <c r="B92" s="72" t="s">
        <v>1</v>
      </c>
      <c r="C92" s="82">
        <v>287</v>
      </c>
      <c r="D92" s="131"/>
      <c r="E92" s="131"/>
      <c r="F92" s="132">
        <v>1.0308207070707069</v>
      </c>
      <c r="G92" s="131"/>
      <c r="H92" s="131"/>
      <c r="I92" s="132">
        <v>0.91595238095238107</v>
      </c>
      <c r="J92" s="131"/>
      <c r="K92" s="60">
        <f>SUM(D92:J92)</f>
        <v>1.946773088023088</v>
      </c>
      <c r="L92" s="56">
        <f>+K92*(365/7)</f>
        <v>101.51031101834674</v>
      </c>
      <c r="N92" s="102">
        <f>SUM(L92:L103)</f>
        <v>3241.2811531615425</v>
      </c>
      <c r="O92" s="102">
        <f>SUM(L104:L111)</f>
        <v>2592.7184410753853</v>
      </c>
      <c r="P92" s="102">
        <f>N92-O92</f>
        <v>648.56271208615726</v>
      </c>
    </row>
    <row r="93" spans="1:16" ht="15" thickBot="1">
      <c r="A93" s="103" t="s">
        <v>101</v>
      </c>
      <c r="B93" s="73" t="s">
        <v>2</v>
      </c>
      <c r="C93" s="83">
        <v>3249</v>
      </c>
      <c r="D93" s="132">
        <v>2.2000000000000002</v>
      </c>
      <c r="E93" s="131"/>
      <c r="F93" s="131"/>
      <c r="G93" s="132">
        <v>2.41</v>
      </c>
      <c r="H93" s="131"/>
      <c r="I93" s="132">
        <v>2.0499999999999998</v>
      </c>
      <c r="J93" s="131"/>
      <c r="K93" s="60">
        <f t="shared" ref="K93:K111" si="6">SUM(D93:J93)</f>
        <v>6.66</v>
      </c>
      <c r="L93" s="57">
        <f t="shared" ref="L93:L94" si="7">+K93*(365/7)</f>
        <v>347.2714285714286</v>
      </c>
    </row>
    <row r="94" spans="1:16" ht="15" thickBot="1">
      <c r="A94" s="103" t="s">
        <v>101</v>
      </c>
      <c r="B94" s="73" t="s">
        <v>3</v>
      </c>
      <c r="C94" s="83">
        <v>2122</v>
      </c>
      <c r="D94" s="132">
        <v>2.2000000000000002</v>
      </c>
      <c r="E94" s="131"/>
      <c r="F94" s="132">
        <v>2.2000000000000002</v>
      </c>
      <c r="G94" s="133"/>
      <c r="H94" s="132">
        <v>2.2000000000000002</v>
      </c>
      <c r="I94" s="131"/>
      <c r="J94" s="131"/>
      <c r="K94" s="60">
        <f t="shared" si="6"/>
        <v>6.6000000000000005</v>
      </c>
      <c r="L94" s="57">
        <f t="shared" si="7"/>
        <v>344.14285714285717</v>
      </c>
    </row>
    <row r="95" spans="1:16" ht="15" thickBot="1">
      <c r="A95" s="103" t="s">
        <v>101</v>
      </c>
      <c r="B95" s="75" t="s">
        <v>5</v>
      </c>
      <c r="C95" s="83">
        <v>460</v>
      </c>
      <c r="D95" s="132">
        <v>1.4204629629629626</v>
      </c>
      <c r="E95" s="131"/>
      <c r="F95" s="131"/>
      <c r="G95" s="132">
        <v>1.4761645299145301</v>
      </c>
      <c r="H95" s="131"/>
      <c r="I95" s="131"/>
      <c r="J95" s="131"/>
      <c r="K95" s="60">
        <f t="shared" si="6"/>
        <v>2.8966274928774927</v>
      </c>
      <c r="L95" s="57">
        <f t="shared" ref="L95:L103" si="8">+K95*(365/7)</f>
        <v>151.03843355718357</v>
      </c>
    </row>
    <row r="96" spans="1:16" ht="15" thickBot="1">
      <c r="A96" s="103" t="s">
        <v>101</v>
      </c>
      <c r="B96" s="75" t="s">
        <v>6</v>
      </c>
      <c r="C96" s="83">
        <v>1431</v>
      </c>
      <c r="D96" s="132">
        <v>1.79</v>
      </c>
      <c r="E96" s="131"/>
      <c r="F96" s="131"/>
      <c r="G96" s="132">
        <v>1.75</v>
      </c>
      <c r="H96" s="131"/>
      <c r="I96" s="131"/>
      <c r="J96" s="131"/>
      <c r="K96" s="60">
        <f t="shared" si="6"/>
        <v>3.54</v>
      </c>
      <c r="L96" s="57">
        <f t="shared" si="8"/>
        <v>184.58571428571429</v>
      </c>
    </row>
    <row r="97" spans="1:13" ht="15" thickBot="1">
      <c r="A97" s="103" t="s">
        <v>101</v>
      </c>
      <c r="B97" s="75" t="s">
        <v>20</v>
      </c>
      <c r="C97" s="83">
        <v>391</v>
      </c>
      <c r="D97" s="133"/>
      <c r="E97" s="132">
        <v>0.7</v>
      </c>
      <c r="F97" s="131"/>
      <c r="G97" s="133"/>
      <c r="H97" s="131"/>
      <c r="I97" s="132">
        <v>0.7</v>
      </c>
      <c r="J97" s="131"/>
      <c r="K97" s="60">
        <f t="shared" si="6"/>
        <v>1.4</v>
      </c>
      <c r="L97" s="57">
        <f t="shared" si="8"/>
        <v>73</v>
      </c>
    </row>
    <row r="98" spans="1:13" ht="15" thickBot="1">
      <c r="A98" s="103" t="s">
        <v>101</v>
      </c>
      <c r="B98" s="75" t="s">
        <v>7</v>
      </c>
      <c r="C98" s="83">
        <v>1546</v>
      </c>
      <c r="D98" s="131"/>
      <c r="E98" s="131"/>
      <c r="F98" s="132">
        <v>1.9668111111111111</v>
      </c>
      <c r="G98" s="131"/>
      <c r="H98" s="131"/>
      <c r="I98" s="132">
        <v>1.6918376068376069</v>
      </c>
      <c r="J98" s="132">
        <v>0.10469135802469137</v>
      </c>
      <c r="K98" s="60">
        <f t="shared" si="6"/>
        <v>3.7633400759734092</v>
      </c>
      <c r="L98" s="57">
        <f t="shared" si="8"/>
        <v>196.23130396147064</v>
      </c>
    </row>
    <row r="99" spans="1:13" ht="15" thickBot="1">
      <c r="A99" s="103" t="s">
        <v>101</v>
      </c>
      <c r="B99" s="75" t="s">
        <v>8</v>
      </c>
      <c r="C99" s="83">
        <v>179</v>
      </c>
      <c r="D99" s="133"/>
      <c r="E99" s="132">
        <v>0.7</v>
      </c>
      <c r="F99" s="131"/>
      <c r="G99" s="133"/>
      <c r="H99" s="131"/>
      <c r="I99" s="132">
        <v>0.7</v>
      </c>
      <c r="J99" s="131"/>
      <c r="K99" s="60">
        <f t="shared" si="6"/>
        <v>1.4</v>
      </c>
      <c r="L99" s="57">
        <f t="shared" si="8"/>
        <v>73</v>
      </c>
    </row>
    <row r="100" spans="1:13" ht="15" thickBot="1">
      <c r="A100" s="103" t="s">
        <v>101</v>
      </c>
      <c r="B100" s="75" t="s">
        <v>10</v>
      </c>
      <c r="C100" s="83">
        <v>6548</v>
      </c>
      <c r="D100" s="132">
        <v>3.5</v>
      </c>
      <c r="E100" s="131"/>
      <c r="F100" s="132">
        <v>3.5</v>
      </c>
      <c r="G100" s="133"/>
      <c r="H100" s="131"/>
      <c r="I100" s="132">
        <v>3.5</v>
      </c>
      <c r="J100" s="131"/>
      <c r="K100" s="60">
        <f t="shared" si="6"/>
        <v>10.5</v>
      </c>
      <c r="L100" s="57">
        <f t="shared" si="8"/>
        <v>547.5</v>
      </c>
    </row>
    <row r="101" spans="1:13" ht="15" thickBot="1">
      <c r="A101" s="103" t="s">
        <v>101</v>
      </c>
      <c r="B101" s="75" t="s">
        <v>12</v>
      </c>
      <c r="C101" s="83">
        <v>545</v>
      </c>
      <c r="D101" s="131"/>
      <c r="E101" s="131"/>
      <c r="F101" s="132">
        <v>0.94440972222222219</v>
      </c>
      <c r="G101" s="131"/>
      <c r="H101" s="131"/>
      <c r="I101" s="132">
        <v>0.88457264957264958</v>
      </c>
      <c r="J101" s="132">
        <v>9.5833333333333326E-2</v>
      </c>
      <c r="K101" s="60">
        <f t="shared" si="6"/>
        <v>1.9248157051282049</v>
      </c>
      <c r="L101" s="57">
        <f t="shared" si="8"/>
        <v>100.36539033882784</v>
      </c>
    </row>
    <row r="102" spans="1:13" ht="15" thickBot="1">
      <c r="A102" s="103" t="s">
        <v>101</v>
      </c>
      <c r="B102" s="75" t="s">
        <v>13</v>
      </c>
      <c r="C102" s="83">
        <v>6805</v>
      </c>
      <c r="D102" s="131"/>
      <c r="E102" s="132">
        <v>5.2</v>
      </c>
      <c r="F102" s="131"/>
      <c r="G102" s="132">
        <v>5.22</v>
      </c>
      <c r="H102" s="131"/>
      <c r="I102" s="132">
        <v>5.0199999999999996</v>
      </c>
      <c r="J102" s="132">
        <v>2.21</v>
      </c>
      <c r="K102" s="60">
        <f t="shared" si="6"/>
        <v>17.649999999999999</v>
      </c>
      <c r="L102" s="57">
        <f t="shared" si="8"/>
        <v>920.32142857142856</v>
      </c>
    </row>
    <row r="103" spans="1:13" ht="15" thickBot="1">
      <c r="A103" s="103" t="s">
        <v>101</v>
      </c>
      <c r="B103" s="75" t="s">
        <v>14</v>
      </c>
      <c r="C103" s="83">
        <v>628</v>
      </c>
      <c r="D103" s="132">
        <v>1.91</v>
      </c>
      <c r="E103" s="131"/>
      <c r="F103" s="131"/>
      <c r="G103" s="132">
        <v>1.97</v>
      </c>
      <c r="H103" s="131"/>
      <c r="I103" s="131"/>
      <c r="J103" s="131"/>
      <c r="K103" s="60">
        <f t="shared" si="6"/>
        <v>3.88</v>
      </c>
      <c r="L103" s="57">
        <f t="shared" si="8"/>
        <v>202.31428571428572</v>
      </c>
    </row>
    <row r="104" spans="1:13" ht="15" thickBot="1">
      <c r="A104" s="103" t="s">
        <v>101</v>
      </c>
      <c r="B104" s="74" t="s">
        <v>4</v>
      </c>
      <c r="C104" s="83">
        <v>3889</v>
      </c>
      <c r="D104" s="133"/>
      <c r="E104" s="132">
        <v>4.0999999999999996</v>
      </c>
      <c r="F104" s="131"/>
      <c r="G104" s="132">
        <v>4.0999999999999996</v>
      </c>
      <c r="H104" s="131"/>
      <c r="I104" s="132">
        <v>4.0999999999999996</v>
      </c>
      <c r="J104" s="131"/>
      <c r="K104" s="60">
        <f t="shared" si="6"/>
        <v>12.299999999999999</v>
      </c>
      <c r="L104" s="57">
        <f t="shared" ref="L104:L111" si="9">+K104*(365/7)</f>
        <v>641.35714285714289</v>
      </c>
    </row>
    <row r="105" spans="1:13" ht="15" thickBot="1">
      <c r="A105" s="103" t="s">
        <v>101</v>
      </c>
      <c r="B105" s="74" t="s">
        <v>16</v>
      </c>
      <c r="C105" s="83">
        <v>2236</v>
      </c>
      <c r="D105" s="132">
        <v>4.2</v>
      </c>
      <c r="E105" s="17">
        <v>0</v>
      </c>
      <c r="F105" s="17">
        <v>0</v>
      </c>
      <c r="G105" s="17">
        <v>0</v>
      </c>
      <c r="H105" s="17">
        <v>0</v>
      </c>
      <c r="I105" s="132">
        <v>4.2</v>
      </c>
      <c r="J105" s="17">
        <v>0</v>
      </c>
      <c r="K105" s="60">
        <f t="shared" si="6"/>
        <v>8.4</v>
      </c>
      <c r="L105" s="57">
        <f t="shared" si="9"/>
        <v>438.00000000000006</v>
      </c>
    </row>
    <row r="106" spans="1:13" ht="15" thickBot="1">
      <c r="A106" s="103" t="s">
        <v>101</v>
      </c>
      <c r="B106" s="74" t="s">
        <v>21</v>
      </c>
      <c r="C106" s="83">
        <v>3166</v>
      </c>
      <c r="D106" s="133"/>
      <c r="E106" s="132">
        <v>2.2000000000000002</v>
      </c>
      <c r="F106" s="131"/>
      <c r="G106" s="132">
        <v>2.2000000000000002</v>
      </c>
      <c r="H106" s="131"/>
      <c r="I106" s="132">
        <v>2.2000000000000002</v>
      </c>
      <c r="J106" s="131"/>
      <c r="K106" s="60">
        <f t="shared" si="6"/>
        <v>6.6000000000000005</v>
      </c>
      <c r="L106" s="57">
        <f t="shared" si="9"/>
        <v>344.14285714285717</v>
      </c>
    </row>
    <row r="107" spans="1:13" ht="15" thickBot="1">
      <c r="A107" s="103" t="s">
        <v>101</v>
      </c>
      <c r="B107" s="74" t="s">
        <v>9</v>
      </c>
      <c r="C107" s="83">
        <v>282</v>
      </c>
      <c r="D107" s="133"/>
      <c r="E107" s="131"/>
      <c r="F107" s="132">
        <v>1</v>
      </c>
      <c r="G107" s="133"/>
      <c r="H107" s="131"/>
      <c r="I107" s="131"/>
      <c r="J107" s="132">
        <v>1</v>
      </c>
      <c r="K107" s="60">
        <f t="shared" si="6"/>
        <v>2</v>
      </c>
      <c r="L107" s="57">
        <f t="shared" si="9"/>
        <v>104.28571428571429</v>
      </c>
    </row>
    <row r="108" spans="1:13" ht="15" thickBot="1">
      <c r="A108" s="103" t="s">
        <v>101</v>
      </c>
      <c r="B108" s="74" t="s">
        <v>11</v>
      </c>
      <c r="C108" s="83">
        <v>232</v>
      </c>
      <c r="D108" s="131"/>
      <c r="E108" s="131"/>
      <c r="F108" s="132">
        <v>0.79</v>
      </c>
      <c r="G108" s="131"/>
      <c r="H108" s="131"/>
      <c r="I108" s="131"/>
      <c r="J108" s="132">
        <v>0.78</v>
      </c>
      <c r="K108" s="60">
        <f t="shared" si="6"/>
        <v>1.57</v>
      </c>
      <c r="L108" s="57">
        <f t="shared" si="9"/>
        <v>81.864285714285728</v>
      </c>
    </row>
    <row r="109" spans="1:13" ht="15" thickBot="1">
      <c r="A109" s="103" t="s">
        <v>101</v>
      </c>
      <c r="B109" s="74" t="s">
        <v>18</v>
      </c>
      <c r="C109" s="83">
        <v>4024</v>
      </c>
      <c r="D109" s="132">
        <v>3.0840020576131693</v>
      </c>
      <c r="E109" s="131"/>
      <c r="F109" s="132">
        <v>3.0598353909465024</v>
      </c>
      <c r="G109" s="131"/>
      <c r="H109" s="131"/>
      <c r="I109" s="132">
        <v>3.0995299145299144</v>
      </c>
      <c r="J109" s="131"/>
      <c r="K109" s="60">
        <f t="shared" si="6"/>
        <v>9.2433673630895861</v>
      </c>
      <c r="L109" s="57">
        <f t="shared" si="9"/>
        <v>481.97558393252842</v>
      </c>
    </row>
    <row r="110" spans="1:13" ht="15" thickBot="1">
      <c r="A110" s="103" t="s">
        <v>101</v>
      </c>
      <c r="B110" s="74" t="s">
        <v>19</v>
      </c>
      <c r="C110" s="83">
        <v>3351</v>
      </c>
      <c r="D110" s="133"/>
      <c r="E110" s="131"/>
      <c r="F110" s="132">
        <v>4.45</v>
      </c>
      <c r="G110" s="131"/>
      <c r="H110" s="131"/>
      <c r="I110" s="132">
        <v>4.45</v>
      </c>
      <c r="J110" s="131"/>
      <c r="K110" s="60">
        <f t="shared" si="6"/>
        <v>8.9</v>
      </c>
      <c r="L110" s="57">
        <f t="shared" si="9"/>
        <v>464.07142857142861</v>
      </c>
    </row>
    <row r="111" spans="1:13">
      <c r="A111" s="103" t="s">
        <v>101</v>
      </c>
      <c r="B111" s="76" t="s">
        <v>15</v>
      </c>
      <c r="C111" s="84">
        <v>219</v>
      </c>
      <c r="D111" s="131"/>
      <c r="E111" s="131"/>
      <c r="F111" s="132">
        <v>0.25</v>
      </c>
      <c r="G111" s="131"/>
      <c r="H111" s="131"/>
      <c r="I111" s="131"/>
      <c r="J111" s="132">
        <v>0.46</v>
      </c>
      <c r="K111" s="60">
        <f t="shared" si="6"/>
        <v>0.71</v>
      </c>
      <c r="L111" s="123">
        <f t="shared" si="9"/>
        <v>37.021428571428572</v>
      </c>
      <c r="M111" s="68">
        <f>SUM(L92:L111)</f>
        <v>5833.9995942369278</v>
      </c>
    </row>
    <row r="114" spans="1:16">
      <c r="A114" s="345" t="s">
        <v>24</v>
      </c>
      <c r="B114" s="345" t="s">
        <v>0</v>
      </c>
      <c r="C114" s="42"/>
      <c r="D114" s="345" t="s">
        <v>45</v>
      </c>
      <c r="E114" s="345"/>
      <c r="F114" s="345"/>
      <c r="G114" s="345"/>
      <c r="H114" s="345"/>
      <c r="I114" s="345"/>
      <c r="J114" s="345"/>
      <c r="K114" s="345"/>
      <c r="L114" s="345"/>
    </row>
    <row r="115" spans="1:16" ht="29.4" thickBot="1">
      <c r="A115" s="346"/>
      <c r="B115" s="346"/>
      <c r="C115" s="15" t="s">
        <v>91</v>
      </c>
      <c r="D115" s="15" t="s">
        <v>72</v>
      </c>
      <c r="E115" s="15" t="s">
        <v>73</v>
      </c>
      <c r="F115" s="15" t="s">
        <v>74</v>
      </c>
      <c r="G115" s="15" t="s">
        <v>75</v>
      </c>
      <c r="H115" s="15" t="s">
        <v>76</v>
      </c>
      <c r="I115" s="15" t="s">
        <v>77</v>
      </c>
      <c r="J115" s="15" t="s">
        <v>25</v>
      </c>
      <c r="K115" s="15" t="s">
        <v>71</v>
      </c>
      <c r="L115" s="15" t="s">
        <v>70</v>
      </c>
      <c r="N115" s="100" t="s">
        <v>94</v>
      </c>
      <c r="O115" s="101" t="s">
        <v>95</v>
      </c>
    </row>
    <row r="116" spans="1:16" ht="15" thickBot="1">
      <c r="A116" s="104" t="s">
        <v>102</v>
      </c>
      <c r="B116" s="72" t="s">
        <v>1</v>
      </c>
      <c r="C116" s="82">
        <v>287</v>
      </c>
      <c r="D116" s="10"/>
      <c r="E116" s="121">
        <v>1.1148830409356725</v>
      </c>
      <c r="F116" s="10"/>
      <c r="G116" s="10"/>
      <c r="H116" s="122">
        <v>0.84338888888888897</v>
      </c>
      <c r="I116" s="10"/>
      <c r="J116" s="17">
        <v>0</v>
      </c>
      <c r="K116" s="60">
        <f>SUM(D116:J116)</f>
        <v>1.9582719298245614</v>
      </c>
      <c r="L116" s="56">
        <f>+K116*(365/7)</f>
        <v>102.10989348370929</v>
      </c>
      <c r="N116" s="102">
        <f>SUM(L116:L127)</f>
        <v>2448.0145817028242</v>
      </c>
      <c r="O116" s="102">
        <f>SUM(L128:L135)</f>
        <v>1877.5854276895943</v>
      </c>
      <c r="P116" s="102">
        <f>N116-O116</f>
        <v>570.42915401322989</v>
      </c>
    </row>
    <row r="117" spans="1:16" ht="15" thickBot="1">
      <c r="A117" s="104" t="s">
        <v>102</v>
      </c>
      <c r="B117" s="73" t="s">
        <v>2</v>
      </c>
      <c r="C117" s="83">
        <v>3249</v>
      </c>
      <c r="D117" s="121">
        <v>2.92</v>
      </c>
      <c r="E117" s="10"/>
      <c r="F117" s="10"/>
      <c r="G117" s="10"/>
      <c r="H117" s="122">
        <v>2.44</v>
      </c>
      <c r="I117" s="10"/>
      <c r="J117" s="17">
        <v>0</v>
      </c>
      <c r="K117" s="60">
        <f t="shared" ref="K117:K134" si="10">SUM(D117:J117)</f>
        <v>5.3599999999999994</v>
      </c>
      <c r="L117" s="57">
        <f t="shared" ref="L117:L118" si="11">+K117*(365/7)</f>
        <v>279.48571428571427</v>
      </c>
    </row>
    <row r="118" spans="1:16" ht="15" thickBot="1">
      <c r="A118" s="104" t="s">
        <v>102</v>
      </c>
      <c r="B118" s="73" t="s">
        <v>3</v>
      </c>
      <c r="C118" s="83">
        <v>2122</v>
      </c>
      <c r="D118" s="10"/>
      <c r="E118" s="121">
        <v>2.2000000000000002</v>
      </c>
      <c r="F118" s="10"/>
      <c r="G118" s="10"/>
      <c r="H118" s="121">
        <v>2.2000000000000002</v>
      </c>
      <c r="I118" s="10"/>
      <c r="J118" s="17">
        <v>0</v>
      </c>
      <c r="K118" s="60">
        <f t="shared" si="10"/>
        <v>4.4000000000000004</v>
      </c>
      <c r="L118" s="57">
        <f t="shared" si="11"/>
        <v>229.42857142857147</v>
      </c>
    </row>
    <row r="119" spans="1:16" ht="15" thickBot="1">
      <c r="A119" s="104" t="s">
        <v>102</v>
      </c>
      <c r="B119" s="75" t="s">
        <v>5</v>
      </c>
      <c r="C119" s="83">
        <v>460</v>
      </c>
      <c r="D119" s="10"/>
      <c r="E119" s="121">
        <v>1.3962599206349204</v>
      </c>
      <c r="F119" s="10"/>
      <c r="G119" s="10"/>
      <c r="H119" s="10"/>
      <c r="I119" s="10"/>
      <c r="J119" s="17">
        <v>0</v>
      </c>
      <c r="K119" s="60">
        <f t="shared" si="10"/>
        <v>1.3962599206349204</v>
      </c>
      <c r="L119" s="57">
        <f t="shared" ref="L119:L127" si="12">+K119*(365/7)</f>
        <v>72.804981575963708</v>
      </c>
    </row>
    <row r="120" spans="1:16" ht="15" thickBot="1">
      <c r="A120" s="104" t="s">
        <v>102</v>
      </c>
      <c r="B120" s="75" t="s">
        <v>6</v>
      </c>
      <c r="C120" s="83">
        <v>1431</v>
      </c>
      <c r="D120" s="10"/>
      <c r="E120" s="121">
        <v>1.92</v>
      </c>
      <c r="F120" s="10"/>
      <c r="G120" s="10"/>
      <c r="H120" s="122">
        <v>1.8094444444444435</v>
      </c>
      <c r="I120" s="10"/>
      <c r="J120" s="17">
        <v>0</v>
      </c>
      <c r="K120" s="60">
        <f t="shared" si="10"/>
        <v>3.7294444444444435</v>
      </c>
      <c r="L120" s="57">
        <f t="shared" si="12"/>
        <v>194.46388888888885</v>
      </c>
    </row>
    <row r="121" spans="1:16" ht="15" thickBot="1">
      <c r="A121" s="104" t="s">
        <v>102</v>
      </c>
      <c r="B121" s="75" t="s">
        <v>20</v>
      </c>
      <c r="C121" s="83">
        <v>391</v>
      </c>
      <c r="D121" s="121">
        <v>0.84</v>
      </c>
      <c r="E121" s="124"/>
      <c r="F121" s="10"/>
      <c r="G121" s="10"/>
      <c r="H121" s="122">
        <v>0.84</v>
      </c>
      <c r="I121" s="10"/>
      <c r="J121" s="17">
        <v>0</v>
      </c>
      <c r="K121" s="60">
        <f t="shared" si="10"/>
        <v>1.68</v>
      </c>
      <c r="L121" s="57">
        <f t="shared" si="12"/>
        <v>87.600000000000009</v>
      </c>
    </row>
    <row r="122" spans="1:16" ht="15" thickBot="1">
      <c r="A122" s="104" t="s">
        <v>102</v>
      </c>
      <c r="B122" s="75" t="s">
        <v>7</v>
      </c>
      <c r="C122" s="83">
        <v>1546</v>
      </c>
      <c r="D122" s="10"/>
      <c r="E122" s="121">
        <v>1.9940226337448559</v>
      </c>
      <c r="F122" s="10"/>
      <c r="G122" s="10"/>
      <c r="H122" s="122">
        <v>1.6911111111111112</v>
      </c>
      <c r="I122" s="10"/>
      <c r="J122" s="17">
        <v>0</v>
      </c>
      <c r="K122" s="60">
        <f t="shared" si="10"/>
        <v>3.6851337448559671</v>
      </c>
      <c r="L122" s="57">
        <f t="shared" si="12"/>
        <v>192.15340241034687</v>
      </c>
    </row>
    <row r="123" spans="1:16" ht="15" thickBot="1">
      <c r="A123" s="104" t="s">
        <v>102</v>
      </c>
      <c r="B123" s="75" t="s">
        <v>8</v>
      </c>
      <c r="C123" s="83">
        <v>179</v>
      </c>
      <c r="D123" s="121">
        <v>0.9</v>
      </c>
      <c r="E123" s="124"/>
      <c r="F123" s="10"/>
      <c r="G123" s="10"/>
      <c r="H123" s="10"/>
      <c r="I123" s="10"/>
      <c r="J123" s="17">
        <v>0</v>
      </c>
      <c r="K123" s="60">
        <f t="shared" si="10"/>
        <v>0.9</v>
      </c>
      <c r="L123" s="57">
        <f t="shared" si="12"/>
        <v>46.928571428571431</v>
      </c>
    </row>
    <row r="124" spans="1:16" ht="15" thickBot="1">
      <c r="A124" s="104" t="s">
        <v>102</v>
      </c>
      <c r="B124" s="75" t="s">
        <v>10</v>
      </c>
      <c r="C124" s="83">
        <v>6548</v>
      </c>
      <c r="D124" s="10"/>
      <c r="E124" s="121">
        <v>4</v>
      </c>
      <c r="F124" s="10"/>
      <c r="G124" s="10"/>
      <c r="H124" s="121">
        <v>4</v>
      </c>
      <c r="I124" s="10"/>
      <c r="J124" s="17">
        <v>0</v>
      </c>
      <c r="K124" s="60">
        <f t="shared" si="10"/>
        <v>8</v>
      </c>
      <c r="L124" s="57">
        <f t="shared" si="12"/>
        <v>417.14285714285717</v>
      </c>
    </row>
    <row r="125" spans="1:16" ht="15" thickBot="1">
      <c r="A125" s="104" t="s">
        <v>102</v>
      </c>
      <c r="B125" s="75" t="s">
        <v>12</v>
      </c>
      <c r="C125" s="83">
        <v>545</v>
      </c>
      <c r="D125" s="10"/>
      <c r="E125" s="121">
        <v>0.9951333333333332</v>
      </c>
      <c r="F125" s="10"/>
      <c r="G125" s="10"/>
      <c r="H125" s="122">
        <v>0.76398148148148137</v>
      </c>
      <c r="I125" s="10"/>
      <c r="J125" s="17">
        <v>0</v>
      </c>
      <c r="K125" s="60">
        <f t="shared" si="10"/>
        <v>1.7591148148148146</v>
      </c>
      <c r="L125" s="57">
        <f t="shared" si="12"/>
        <v>91.725272486772482</v>
      </c>
    </row>
    <row r="126" spans="1:16" ht="15" thickBot="1">
      <c r="A126" s="104" t="s">
        <v>102</v>
      </c>
      <c r="B126" s="75" t="s">
        <v>13</v>
      </c>
      <c r="C126" s="83">
        <v>6805</v>
      </c>
      <c r="D126" s="121">
        <v>0.94</v>
      </c>
      <c r="E126" s="121">
        <v>3.71</v>
      </c>
      <c r="F126" s="10"/>
      <c r="G126" s="10"/>
      <c r="H126" s="121">
        <v>5.5</v>
      </c>
      <c r="I126" s="10"/>
      <c r="J126" s="17">
        <v>0</v>
      </c>
      <c r="K126" s="60">
        <f t="shared" si="10"/>
        <v>10.15</v>
      </c>
      <c r="L126" s="57">
        <f t="shared" si="12"/>
        <v>529.25</v>
      </c>
    </row>
    <row r="127" spans="1:16" ht="15" thickBot="1">
      <c r="A127" s="104" t="s">
        <v>102</v>
      </c>
      <c r="B127" s="75" t="s">
        <v>14</v>
      </c>
      <c r="C127" s="83">
        <v>628</v>
      </c>
      <c r="D127" s="10"/>
      <c r="E127" s="121">
        <v>2.08</v>
      </c>
      <c r="F127" s="10"/>
      <c r="G127" s="10"/>
      <c r="H127" s="122">
        <v>1.85</v>
      </c>
      <c r="I127" s="10"/>
      <c r="J127" s="17">
        <v>0</v>
      </c>
      <c r="K127" s="60">
        <f t="shared" si="10"/>
        <v>3.93</v>
      </c>
      <c r="L127" s="57">
        <f t="shared" si="12"/>
        <v>204.92142857142858</v>
      </c>
    </row>
    <row r="128" spans="1:16" ht="15" thickBot="1">
      <c r="A128" s="104" t="s">
        <v>102</v>
      </c>
      <c r="B128" s="74" t="s">
        <v>4</v>
      </c>
      <c r="C128" s="83">
        <v>3889</v>
      </c>
      <c r="D128" s="10"/>
      <c r="E128" s="124"/>
      <c r="F128" s="121">
        <v>4.1500000000000004</v>
      </c>
      <c r="G128" s="10"/>
      <c r="H128" s="124"/>
      <c r="I128" s="121">
        <v>4.1500000000000004</v>
      </c>
      <c r="J128" s="17">
        <v>0</v>
      </c>
      <c r="K128" s="60">
        <f t="shared" si="10"/>
        <v>8.3000000000000007</v>
      </c>
      <c r="L128" s="57">
        <f t="shared" ref="L128:L135" si="13">+K128*(365/7)</f>
        <v>432.78571428571433</v>
      </c>
    </row>
    <row r="129" spans="1:13" ht="15" thickBot="1">
      <c r="A129" s="104" t="s">
        <v>102</v>
      </c>
      <c r="B129" s="74" t="s">
        <v>16</v>
      </c>
      <c r="C129" s="83">
        <v>2236</v>
      </c>
      <c r="D129" s="10"/>
      <c r="E129" s="121">
        <v>3.5</v>
      </c>
      <c r="F129" s="10"/>
      <c r="G129" s="10"/>
      <c r="H129" s="122">
        <v>2.5</v>
      </c>
      <c r="I129" s="10"/>
      <c r="J129" s="17">
        <v>0</v>
      </c>
      <c r="K129" s="60">
        <f t="shared" si="10"/>
        <v>6</v>
      </c>
      <c r="L129" s="57">
        <f t="shared" si="13"/>
        <v>312.85714285714289</v>
      </c>
    </row>
    <row r="130" spans="1:13" ht="15" thickBot="1">
      <c r="A130" s="104" t="s">
        <v>102</v>
      </c>
      <c r="B130" s="74" t="s">
        <v>21</v>
      </c>
      <c r="C130" s="83">
        <v>3166</v>
      </c>
      <c r="D130" s="10"/>
      <c r="E130" s="124"/>
      <c r="F130" s="121">
        <v>2</v>
      </c>
      <c r="G130" s="10"/>
      <c r="H130" s="124"/>
      <c r="I130" s="121">
        <v>2</v>
      </c>
      <c r="J130" s="17">
        <v>0</v>
      </c>
      <c r="K130" s="60">
        <f t="shared" si="10"/>
        <v>4</v>
      </c>
      <c r="L130" s="57">
        <f t="shared" si="13"/>
        <v>208.57142857142858</v>
      </c>
    </row>
    <row r="131" spans="1:13" ht="15" thickBot="1">
      <c r="A131" s="129" t="s">
        <v>102</v>
      </c>
      <c r="B131" s="76" t="s">
        <v>9</v>
      </c>
      <c r="C131" s="84">
        <v>282</v>
      </c>
      <c r="D131" s="126">
        <v>1.1000000000000001</v>
      </c>
      <c r="E131" s="128"/>
      <c r="F131" s="125"/>
      <c r="G131" s="125"/>
      <c r="H131" s="127">
        <v>1.1000000000000001</v>
      </c>
      <c r="I131" s="125"/>
      <c r="J131" s="51">
        <v>0</v>
      </c>
      <c r="K131" s="60">
        <f t="shared" si="10"/>
        <v>2.2000000000000002</v>
      </c>
      <c r="L131" s="58">
        <f t="shared" si="13"/>
        <v>114.71428571428574</v>
      </c>
    </row>
    <row r="132" spans="1:13" ht="15" thickBot="1">
      <c r="A132" s="130" t="s">
        <v>102</v>
      </c>
      <c r="B132" s="74" t="s">
        <v>11</v>
      </c>
      <c r="C132" s="83">
        <v>232</v>
      </c>
      <c r="D132" s="10"/>
      <c r="E132" s="121">
        <v>0.89</v>
      </c>
      <c r="F132" s="10"/>
      <c r="G132" s="10"/>
      <c r="H132" s="122">
        <v>0.6</v>
      </c>
      <c r="I132" s="10"/>
      <c r="J132" s="5">
        <v>0</v>
      </c>
      <c r="K132" s="60">
        <f t="shared" si="10"/>
        <v>1.49</v>
      </c>
      <c r="L132" s="123">
        <f t="shared" si="13"/>
        <v>77.69285714285715</v>
      </c>
    </row>
    <row r="133" spans="1:13" ht="15" thickBot="1">
      <c r="A133" s="130" t="s">
        <v>102</v>
      </c>
      <c r="B133" s="74" t="s">
        <v>18</v>
      </c>
      <c r="C133" s="83">
        <v>4024</v>
      </c>
      <c r="D133" s="121">
        <v>3.1084876543209878</v>
      </c>
      <c r="E133" s="10"/>
      <c r="F133" s="10"/>
      <c r="G133" s="121">
        <v>2.19</v>
      </c>
      <c r="H133" s="10"/>
      <c r="I133" s="10"/>
      <c r="J133" s="5">
        <v>0</v>
      </c>
      <c r="K133" s="60">
        <f t="shared" si="10"/>
        <v>5.2984876543209882</v>
      </c>
      <c r="L133" s="123">
        <f t="shared" si="13"/>
        <v>276.27828483245156</v>
      </c>
    </row>
    <row r="134" spans="1:13" ht="15" thickBot="1">
      <c r="A134" s="130" t="s">
        <v>102</v>
      </c>
      <c r="B134" s="74" t="s">
        <v>19</v>
      </c>
      <c r="C134" s="83">
        <v>3351</v>
      </c>
      <c r="D134" s="10"/>
      <c r="E134" s="121">
        <v>4.7</v>
      </c>
      <c r="F134" s="10"/>
      <c r="G134" s="10"/>
      <c r="H134" s="124"/>
      <c r="I134" s="121">
        <v>3.2</v>
      </c>
      <c r="J134" s="5">
        <v>0</v>
      </c>
      <c r="K134" s="60">
        <f t="shared" si="10"/>
        <v>7.9</v>
      </c>
      <c r="L134" s="123">
        <f t="shared" si="13"/>
        <v>411.92857142857144</v>
      </c>
    </row>
    <row r="135" spans="1:13">
      <c r="A135" s="130" t="s">
        <v>102</v>
      </c>
      <c r="B135" s="74" t="s">
        <v>15</v>
      </c>
      <c r="C135" s="83">
        <v>219</v>
      </c>
      <c r="D135" s="10"/>
      <c r="E135" s="121">
        <v>0.51</v>
      </c>
      <c r="F135" s="10"/>
      <c r="G135" s="10"/>
      <c r="H135" s="122">
        <v>0.31</v>
      </c>
      <c r="I135" s="10"/>
      <c r="J135" s="5">
        <v>0</v>
      </c>
      <c r="K135" s="60">
        <f>SUM(D135:J135)</f>
        <v>0.82000000000000006</v>
      </c>
      <c r="L135" s="123">
        <f t="shared" si="13"/>
        <v>42.75714285714286</v>
      </c>
      <c r="M135" s="68">
        <f>SUM(L116:L135)</f>
        <v>4325.6000093924176</v>
      </c>
    </row>
    <row r="138" spans="1:13">
      <c r="D138" s="134" t="s">
        <v>103</v>
      </c>
      <c r="F138" s="134" t="s">
        <v>115</v>
      </c>
    </row>
    <row r="139" spans="1:13">
      <c r="A139" s="77" t="s">
        <v>26</v>
      </c>
      <c r="B139" s="77"/>
      <c r="C139" s="77"/>
      <c r="D139" s="68">
        <f>N4+N33+N57+N92+N116</f>
        <v>12134.64030629294</v>
      </c>
      <c r="E139" s="6">
        <f>D139/D141</f>
        <v>0.5398705260793184</v>
      </c>
      <c r="F139" s="143">
        <f>D139*0.25+D139</f>
        <v>15168.300382866175</v>
      </c>
      <c r="G139" s="6">
        <f>F139/F141</f>
        <v>0.53987052607931851</v>
      </c>
    </row>
    <row r="140" spans="1:13">
      <c r="A140" s="78" t="s">
        <v>27</v>
      </c>
      <c r="B140" s="78"/>
      <c r="C140" s="78"/>
      <c r="D140" s="68">
        <f>O4+O33+O57+O92+O116</f>
        <v>10342.305035431647</v>
      </c>
      <c r="E140" s="6">
        <f>D140/D141</f>
        <v>0.46012947392068149</v>
      </c>
      <c r="F140" s="143">
        <f>D140*0.25+D140</f>
        <v>12927.88129428956</v>
      </c>
      <c r="G140" s="6">
        <f>F140/F141</f>
        <v>0.46012947392068154</v>
      </c>
    </row>
    <row r="141" spans="1:13">
      <c r="A141" s="90" t="s">
        <v>93</v>
      </c>
      <c r="B141" s="87"/>
      <c r="C141" s="87"/>
      <c r="D141" s="68">
        <f>SUM(D139:D140)</f>
        <v>22476.94534172459</v>
      </c>
      <c r="F141" s="123">
        <f>SUM(F139:F140)</f>
        <v>28096.181677155735</v>
      </c>
    </row>
    <row r="142" spans="1:13">
      <c r="A142" s="88" t="s">
        <v>92</v>
      </c>
      <c r="B142" s="88"/>
      <c r="C142" s="88"/>
    </row>
    <row r="143" spans="1:13">
      <c r="A143" s="98" t="s">
        <v>99</v>
      </c>
      <c r="B143" s="98"/>
      <c r="C143" s="98"/>
      <c r="F143" s="152">
        <f>F141*65</f>
        <v>1826251.8090151227</v>
      </c>
      <c r="G143" t="s">
        <v>116</v>
      </c>
    </row>
    <row r="147" spans="2:4">
      <c r="B147" s="351" t="s">
        <v>108</v>
      </c>
      <c r="C147" s="351"/>
      <c r="D147" s="139">
        <f>F92+I92+D93+G93+I93+D95+G95+D96+G96+F98+I98+J98+F101+I101+J101+E102+G102+I102+J102+D103+G103+F108+J108+D109+F109+I109+F111+J111</f>
        <v>53.78492372509178</v>
      </c>
    </row>
    <row r="148" spans="2:4">
      <c r="B148" s="351" t="s">
        <v>109</v>
      </c>
      <c r="C148" s="351"/>
      <c r="D148" s="10">
        <f>D147*52</f>
        <v>2796.8160337047725</v>
      </c>
    </row>
    <row r="149" spans="2:4">
      <c r="B149" s="351" t="s">
        <v>110</v>
      </c>
      <c r="C149" s="351"/>
      <c r="D149" s="10">
        <v>3374</v>
      </c>
    </row>
    <row r="150" spans="2:4">
      <c r="D150" s="140">
        <f>D148/D149</f>
        <v>0.82893184164338252</v>
      </c>
    </row>
    <row r="153" spans="2:4">
      <c r="B153" s="351" t="s">
        <v>112</v>
      </c>
      <c r="C153" s="351"/>
      <c r="D153" s="139">
        <f>(E116+D117+E119+E120+E122+E125+D126+E126+H126+E127+E132+D133+G133+E135)*52</f>
        <v>1521.9769023144283</v>
      </c>
    </row>
    <row r="154" spans="2:4">
      <c r="B154" s="351" t="s">
        <v>113</v>
      </c>
      <c r="C154" s="351"/>
      <c r="D154" s="139">
        <f>(H116+H117+H120+H122+H125+H127+H132+H135)*13</f>
        <v>134.00303703703702</v>
      </c>
    </row>
    <row r="155" spans="2:4">
      <c r="B155" s="351" t="s">
        <v>114</v>
      </c>
      <c r="C155" s="351"/>
      <c r="D155" s="139">
        <f>SUM(D153:D154)</f>
        <v>1655.9799393514654</v>
      </c>
    </row>
    <row r="156" spans="2:4">
      <c r="B156" s="351" t="s">
        <v>111</v>
      </c>
      <c r="C156" s="351"/>
      <c r="D156" s="141">
        <v>2453</v>
      </c>
    </row>
    <row r="157" spans="2:4">
      <c r="D157" s="140">
        <f>D155/D156</f>
        <v>0.67508354641315349</v>
      </c>
    </row>
    <row r="159" spans="2:4">
      <c r="D159" s="142"/>
    </row>
  </sheetData>
  <mergeCells count="16">
    <mergeCell ref="B156:C156"/>
    <mergeCell ref="A114:A115"/>
    <mergeCell ref="B114:B115"/>
    <mergeCell ref="D114:L114"/>
    <mergeCell ref="A2:A3"/>
    <mergeCell ref="B2:B3"/>
    <mergeCell ref="D2:L2"/>
    <mergeCell ref="A90:A91"/>
    <mergeCell ref="B90:B91"/>
    <mergeCell ref="D90:L90"/>
    <mergeCell ref="B155:C155"/>
    <mergeCell ref="B147:C147"/>
    <mergeCell ref="B148:C148"/>
    <mergeCell ref="B149:C149"/>
    <mergeCell ref="B153:C153"/>
    <mergeCell ref="B154:C154"/>
  </mergeCells>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89855-407F-4901-B397-EDD2BAF76BB9}">
  <sheetPr codeName="Full6"/>
  <dimension ref="A2:N101"/>
  <sheetViews>
    <sheetView topLeftCell="A32" workbookViewId="0">
      <selection activeCell="A25" sqref="A25:B25"/>
    </sheetView>
  </sheetViews>
  <sheetFormatPr baseColWidth="10" defaultColWidth="11.44140625" defaultRowHeight="14.4"/>
  <cols>
    <col min="2" max="2" width="25" customWidth="1"/>
    <col min="3" max="3" width="14.77734375" customWidth="1"/>
    <col min="4" max="4" width="16.44140625" customWidth="1"/>
    <col min="5" max="5" width="11.77734375" bestFit="1" customWidth="1"/>
    <col min="7" max="7" width="13.5546875" customWidth="1"/>
    <col min="8" max="8" width="15.109375" customWidth="1"/>
    <col min="9" max="9" width="13.5546875" customWidth="1"/>
    <col min="11" max="12" width="13.88671875" customWidth="1"/>
  </cols>
  <sheetData>
    <row r="2" spans="1:12">
      <c r="A2" s="345" t="s">
        <v>24</v>
      </c>
      <c r="B2" s="345" t="s">
        <v>0</v>
      </c>
      <c r="C2" s="42"/>
      <c r="D2" s="345" t="s">
        <v>45</v>
      </c>
      <c r="E2" s="345"/>
      <c r="F2" s="345"/>
      <c r="G2" s="345"/>
      <c r="H2" s="345"/>
      <c r="I2" s="345"/>
      <c r="J2" s="345"/>
      <c r="K2" s="345"/>
      <c r="L2" s="345"/>
    </row>
    <row r="3" spans="1:12" ht="29.4" thickBot="1">
      <c r="A3" s="346"/>
      <c r="B3" s="346"/>
      <c r="C3" s="15" t="s">
        <v>91</v>
      </c>
      <c r="D3" s="15" t="s">
        <v>72</v>
      </c>
      <c r="E3" s="15" t="s">
        <v>73</v>
      </c>
      <c r="F3" s="15" t="s">
        <v>74</v>
      </c>
      <c r="G3" s="15" t="s">
        <v>75</v>
      </c>
      <c r="H3" s="15" t="s">
        <v>76</v>
      </c>
      <c r="I3" s="15" t="s">
        <v>77</v>
      </c>
      <c r="J3" s="15" t="s">
        <v>25</v>
      </c>
      <c r="K3" s="15" t="s">
        <v>71</v>
      </c>
      <c r="L3" s="15" t="s">
        <v>70</v>
      </c>
    </row>
    <row r="4" spans="1:12">
      <c r="A4" s="16" t="s">
        <v>30</v>
      </c>
      <c r="B4" s="72" t="s">
        <v>1</v>
      </c>
      <c r="C4" s="82">
        <v>287</v>
      </c>
      <c r="D4" s="17">
        <v>0</v>
      </c>
      <c r="E4" s="17">
        <v>0</v>
      </c>
      <c r="F4" s="17">
        <v>0</v>
      </c>
      <c r="G4" s="17">
        <v>66.699999999999989</v>
      </c>
      <c r="H4" s="17">
        <v>0</v>
      </c>
      <c r="I4" s="17">
        <v>0</v>
      </c>
      <c r="J4" s="17">
        <v>0</v>
      </c>
      <c r="K4" s="60">
        <f>+SUM(D4:J4)/60</f>
        <v>1.1116666666666666</v>
      </c>
      <c r="L4" s="56">
        <f>+K4*(365/7)</f>
        <v>57.965476190476188</v>
      </c>
    </row>
    <row r="5" spans="1:12">
      <c r="A5" s="20" t="s">
        <v>30</v>
      </c>
      <c r="B5" s="73" t="s">
        <v>2</v>
      </c>
      <c r="C5" s="83">
        <v>3249</v>
      </c>
      <c r="D5" s="5">
        <v>138</v>
      </c>
      <c r="E5" s="5">
        <v>0</v>
      </c>
      <c r="F5" s="5">
        <v>138</v>
      </c>
      <c r="G5" s="5">
        <v>55.199999999999996</v>
      </c>
      <c r="H5" s="5">
        <v>120.74999999999999</v>
      </c>
      <c r="I5" s="5">
        <v>69</v>
      </c>
      <c r="J5" s="5">
        <v>0</v>
      </c>
      <c r="K5" s="61">
        <f t="shared" ref="K5:K23" si="0">+SUM(D5:J5)/60</f>
        <v>8.682500000000001</v>
      </c>
      <c r="L5" s="57">
        <f t="shared" ref="L5:L33" si="1">+K5*(365/7)</f>
        <v>452.7303571428572</v>
      </c>
    </row>
    <row r="6" spans="1:12">
      <c r="A6" s="20" t="s">
        <v>30</v>
      </c>
      <c r="B6" s="73" t="s">
        <v>3</v>
      </c>
      <c r="C6" s="83">
        <v>2122</v>
      </c>
      <c r="D6" s="86">
        <v>73</v>
      </c>
      <c r="E6" s="5">
        <v>72.449999999999989</v>
      </c>
      <c r="F6" s="5">
        <v>0</v>
      </c>
      <c r="G6" s="86">
        <v>73</v>
      </c>
      <c r="H6" s="5">
        <v>0</v>
      </c>
      <c r="I6" s="5">
        <v>69</v>
      </c>
      <c r="J6" s="5">
        <v>0</v>
      </c>
      <c r="K6" s="61">
        <f t="shared" si="0"/>
        <v>4.7908333333333335</v>
      </c>
      <c r="L6" s="57">
        <f t="shared" si="1"/>
        <v>249.80773809523811</v>
      </c>
    </row>
    <row r="7" spans="1:12">
      <c r="A7" s="20" t="s">
        <v>30</v>
      </c>
      <c r="B7" s="75" t="s">
        <v>5</v>
      </c>
      <c r="C7" s="83">
        <v>460</v>
      </c>
      <c r="D7" s="5">
        <v>0</v>
      </c>
      <c r="E7" s="5">
        <v>80.5</v>
      </c>
      <c r="F7" s="5">
        <v>0</v>
      </c>
      <c r="G7" s="5">
        <v>0</v>
      </c>
      <c r="H7" s="5">
        <v>51.749999999999993</v>
      </c>
      <c r="I7" s="5">
        <v>0</v>
      </c>
      <c r="J7" s="5">
        <v>0</v>
      </c>
      <c r="K7" s="61">
        <f t="shared" ref="K7:K15" si="2">+SUM(D7:J7)/60</f>
        <v>2.2041666666666666</v>
      </c>
      <c r="L7" s="57">
        <f t="shared" si="1"/>
        <v>114.93154761904762</v>
      </c>
    </row>
    <row r="8" spans="1:12">
      <c r="A8" s="20" t="s">
        <v>30</v>
      </c>
      <c r="B8" s="75" t="s">
        <v>6</v>
      </c>
      <c r="C8" s="83">
        <v>1431</v>
      </c>
      <c r="D8" s="5">
        <v>71.3</v>
      </c>
      <c r="E8" s="5">
        <v>0</v>
      </c>
      <c r="F8" s="5">
        <v>0</v>
      </c>
      <c r="G8" s="5">
        <v>97.749999999999986</v>
      </c>
      <c r="H8" s="5">
        <v>0</v>
      </c>
      <c r="I8" s="5">
        <v>48.3</v>
      </c>
      <c r="J8" s="5">
        <v>0</v>
      </c>
      <c r="K8" s="61">
        <f t="shared" si="2"/>
        <v>3.6224999999999996</v>
      </c>
      <c r="L8" s="57">
        <f t="shared" si="1"/>
        <v>188.88749999999999</v>
      </c>
    </row>
    <row r="9" spans="1:12">
      <c r="A9" s="20" t="s">
        <v>30</v>
      </c>
      <c r="B9" s="75" t="s">
        <v>20</v>
      </c>
      <c r="C9" s="83">
        <v>391</v>
      </c>
      <c r="D9" s="33">
        <v>0</v>
      </c>
      <c r="E9" s="86">
        <v>40</v>
      </c>
      <c r="F9" s="5">
        <v>0</v>
      </c>
      <c r="G9" s="33">
        <v>0</v>
      </c>
      <c r="H9" s="86">
        <v>40</v>
      </c>
      <c r="I9" s="5">
        <v>0</v>
      </c>
      <c r="J9" s="5">
        <v>0</v>
      </c>
      <c r="K9" s="61">
        <f>+SUM(E9:J9)/60</f>
        <v>1.3333333333333333</v>
      </c>
      <c r="L9" s="57">
        <f t="shared" si="1"/>
        <v>69.523809523809518</v>
      </c>
    </row>
    <row r="10" spans="1:12">
      <c r="A10" s="20" t="s">
        <v>30</v>
      </c>
      <c r="B10" s="75" t="s">
        <v>7</v>
      </c>
      <c r="C10" s="83">
        <v>1546</v>
      </c>
      <c r="D10" s="5">
        <v>97.749999999999986</v>
      </c>
      <c r="E10" s="5">
        <v>0</v>
      </c>
      <c r="F10" s="5">
        <v>0</v>
      </c>
      <c r="G10" s="5">
        <v>155.25</v>
      </c>
      <c r="H10" s="5">
        <v>0</v>
      </c>
      <c r="I10" s="5">
        <v>0</v>
      </c>
      <c r="J10" s="5">
        <v>0</v>
      </c>
      <c r="K10" s="61">
        <f t="shared" si="2"/>
        <v>4.2166666666666668</v>
      </c>
      <c r="L10" s="57">
        <f t="shared" si="1"/>
        <v>219.86904761904765</v>
      </c>
    </row>
    <row r="11" spans="1:12">
      <c r="A11" s="20" t="s">
        <v>30</v>
      </c>
      <c r="B11" s="75" t="s">
        <v>8</v>
      </c>
      <c r="C11" s="83">
        <v>179</v>
      </c>
      <c r="D11" s="5">
        <v>0</v>
      </c>
      <c r="E11" s="5">
        <v>0</v>
      </c>
      <c r="F11" s="5">
        <v>0</v>
      </c>
      <c r="G11" s="5">
        <v>64.399999999999991</v>
      </c>
      <c r="H11" s="5">
        <v>0</v>
      </c>
      <c r="I11" s="5">
        <v>0</v>
      </c>
      <c r="J11" s="5">
        <v>0</v>
      </c>
      <c r="K11" s="61">
        <f t="shared" si="2"/>
        <v>1.0733333333333333</v>
      </c>
      <c r="L11" s="57">
        <f t="shared" si="1"/>
        <v>55.966666666666669</v>
      </c>
    </row>
    <row r="12" spans="1:12">
      <c r="A12" s="20" t="s">
        <v>30</v>
      </c>
      <c r="B12" s="75" t="s">
        <v>10</v>
      </c>
      <c r="C12" s="83">
        <v>6548</v>
      </c>
      <c r="D12" s="86">
        <f>63.25+100</f>
        <v>163.25</v>
      </c>
      <c r="E12" s="5">
        <v>184</v>
      </c>
      <c r="F12" s="5">
        <v>0</v>
      </c>
      <c r="G12" s="5">
        <v>92</v>
      </c>
      <c r="H12" s="86">
        <v>184</v>
      </c>
      <c r="I12" s="5">
        <v>184</v>
      </c>
      <c r="J12" s="5">
        <v>0</v>
      </c>
      <c r="K12" s="61">
        <f t="shared" si="2"/>
        <v>13.454166666666667</v>
      </c>
      <c r="L12" s="57">
        <f t="shared" si="1"/>
        <v>701.5386904761906</v>
      </c>
    </row>
    <row r="13" spans="1:12">
      <c r="A13" s="20" t="s">
        <v>30</v>
      </c>
      <c r="B13" s="75" t="s">
        <v>12</v>
      </c>
      <c r="C13" s="83">
        <v>545</v>
      </c>
      <c r="D13" s="5">
        <v>34.5</v>
      </c>
      <c r="E13" s="5">
        <v>0</v>
      </c>
      <c r="F13" s="5">
        <v>0</v>
      </c>
      <c r="G13" s="5">
        <v>74.75</v>
      </c>
      <c r="H13" s="5">
        <v>0</v>
      </c>
      <c r="I13" s="5">
        <v>0</v>
      </c>
      <c r="J13" s="5">
        <v>0</v>
      </c>
      <c r="K13" s="61">
        <f t="shared" si="2"/>
        <v>1.8208333333333333</v>
      </c>
      <c r="L13" s="57">
        <f t="shared" si="1"/>
        <v>94.94345238095238</v>
      </c>
    </row>
    <row r="14" spans="1:12">
      <c r="A14" s="20" t="s">
        <v>30</v>
      </c>
      <c r="B14" s="75" t="s">
        <v>13</v>
      </c>
      <c r="C14" s="83">
        <v>6805</v>
      </c>
      <c r="D14" s="5">
        <v>241.49999999999997</v>
      </c>
      <c r="E14" s="5">
        <v>0</v>
      </c>
      <c r="F14" s="5">
        <v>241.49999999999997</v>
      </c>
      <c r="G14" s="5">
        <v>86.25</v>
      </c>
      <c r="H14" s="5">
        <v>189.74999999999997</v>
      </c>
      <c r="I14" s="5">
        <v>161</v>
      </c>
      <c r="J14" s="5">
        <v>0</v>
      </c>
      <c r="K14" s="61">
        <f t="shared" si="2"/>
        <v>15.333333333333334</v>
      </c>
      <c r="L14" s="57">
        <f t="shared" si="1"/>
        <v>799.52380952380963</v>
      </c>
    </row>
    <row r="15" spans="1:12">
      <c r="A15" s="20" t="s">
        <v>30</v>
      </c>
      <c r="B15" s="75" t="s">
        <v>14</v>
      </c>
      <c r="C15" s="83">
        <v>628</v>
      </c>
      <c r="D15" s="5">
        <v>103.49999999999999</v>
      </c>
      <c r="E15" s="5">
        <v>0</v>
      </c>
      <c r="F15" s="5">
        <v>0</v>
      </c>
      <c r="G15" s="5">
        <v>51.749999999999993</v>
      </c>
      <c r="H15" s="5">
        <v>34.5</v>
      </c>
      <c r="I15" s="5">
        <v>28.749999999999996</v>
      </c>
      <c r="J15" s="5">
        <v>0</v>
      </c>
      <c r="K15" s="61">
        <f t="shared" si="2"/>
        <v>3.6416666666666662</v>
      </c>
      <c r="L15" s="57">
        <f t="shared" si="1"/>
        <v>189.88690476190476</v>
      </c>
    </row>
    <row r="16" spans="1:12">
      <c r="A16" s="20" t="s">
        <v>30</v>
      </c>
      <c r="B16" s="75" t="s">
        <v>85</v>
      </c>
      <c r="C16" s="85"/>
      <c r="D16" s="3"/>
      <c r="E16" s="3"/>
      <c r="F16" s="3"/>
      <c r="G16" s="3"/>
      <c r="H16" s="3"/>
      <c r="I16" s="3"/>
      <c r="J16" s="3"/>
      <c r="K16" s="70">
        <f>(1*10)/60</f>
        <v>0.16666666666666666</v>
      </c>
      <c r="L16" s="57">
        <f t="shared" si="1"/>
        <v>8.6904761904761898</v>
      </c>
    </row>
    <row r="17" spans="1:12">
      <c r="A17" s="20" t="s">
        <v>30</v>
      </c>
      <c r="B17" s="75" t="s">
        <v>86</v>
      </c>
      <c r="C17" s="85"/>
      <c r="D17" s="3"/>
      <c r="E17" s="3"/>
      <c r="F17" s="3"/>
      <c r="G17" s="3"/>
      <c r="H17" s="3"/>
      <c r="I17" s="3"/>
      <c r="J17" s="3"/>
      <c r="K17" s="70">
        <f>(1*10)/60</f>
        <v>0.16666666666666666</v>
      </c>
      <c r="L17" s="57">
        <f t="shared" si="1"/>
        <v>8.6904761904761898</v>
      </c>
    </row>
    <row r="18" spans="1:12">
      <c r="A18" s="20" t="s">
        <v>30</v>
      </c>
      <c r="B18" s="75" t="s">
        <v>87</v>
      </c>
      <c r="C18" s="85"/>
      <c r="D18" s="3"/>
      <c r="E18" s="3"/>
      <c r="F18" s="3"/>
      <c r="G18" s="3"/>
      <c r="H18" s="3"/>
      <c r="I18" s="3"/>
      <c r="J18" s="3"/>
      <c r="K18" s="70">
        <f>(6*10)/60</f>
        <v>1</v>
      </c>
      <c r="L18" s="57">
        <f t="shared" si="1"/>
        <v>52.142857142857146</v>
      </c>
    </row>
    <row r="19" spans="1:12">
      <c r="A19" s="20" t="s">
        <v>30</v>
      </c>
      <c r="B19" s="75" t="s">
        <v>88</v>
      </c>
      <c r="C19" s="85"/>
      <c r="D19" s="3"/>
      <c r="E19" s="3"/>
      <c r="F19" s="3"/>
      <c r="G19" s="3"/>
      <c r="H19" s="3"/>
      <c r="I19" s="3"/>
      <c r="J19" s="3"/>
      <c r="K19" s="70">
        <f>(1*10)/60</f>
        <v>0.16666666666666666</v>
      </c>
      <c r="L19" s="57">
        <f t="shared" si="1"/>
        <v>8.6904761904761898</v>
      </c>
    </row>
    <row r="20" spans="1:12">
      <c r="A20" s="20" t="s">
        <v>30</v>
      </c>
      <c r="B20" s="75" t="s">
        <v>89</v>
      </c>
      <c r="C20" s="85"/>
      <c r="D20" s="3"/>
      <c r="E20" s="3"/>
      <c r="F20" s="3"/>
      <c r="G20" s="3"/>
      <c r="H20" s="3"/>
      <c r="I20" s="3"/>
      <c r="J20" s="3"/>
      <c r="K20" s="70">
        <f>(1*10)/60</f>
        <v>0.16666666666666666</v>
      </c>
      <c r="L20" s="57">
        <f t="shared" si="1"/>
        <v>8.6904761904761898</v>
      </c>
    </row>
    <row r="21" spans="1:12" ht="15" thickBot="1"/>
    <row r="22" spans="1:12" ht="15" thickBot="1">
      <c r="A22" s="26" t="s">
        <v>31</v>
      </c>
      <c r="B22" s="113" t="s">
        <v>1</v>
      </c>
      <c r="C22" s="82">
        <v>287</v>
      </c>
      <c r="D22" s="17">
        <v>0</v>
      </c>
      <c r="E22" s="17">
        <v>0</v>
      </c>
      <c r="F22" s="17">
        <v>0</v>
      </c>
      <c r="G22" s="53">
        <v>66.699999999999989</v>
      </c>
      <c r="H22" s="17">
        <v>0</v>
      </c>
      <c r="I22" s="17">
        <v>0</v>
      </c>
      <c r="J22" s="17">
        <v>0</v>
      </c>
      <c r="K22" s="60">
        <f t="shared" si="0"/>
        <v>1.1116666666666666</v>
      </c>
      <c r="L22" s="56">
        <f t="shared" si="1"/>
        <v>57.965476190476188</v>
      </c>
    </row>
    <row r="23" spans="1:12">
      <c r="A23" s="27" t="s">
        <v>31</v>
      </c>
      <c r="B23" s="75" t="s">
        <v>2</v>
      </c>
      <c r="C23" s="83">
        <v>3249</v>
      </c>
      <c r="D23" s="53">
        <v>138</v>
      </c>
      <c r="E23" s="5">
        <v>0</v>
      </c>
      <c r="F23" s="5">
        <v>0</v>
      </c>
      <c r="G23" s="5">
        <v>0</v>
      </c>
      <c r="H23" s="53">
        <v>138</v>
      </c>
      <c r="I23" s="5">
        <v>0</v>
      </c>
      <c r="J23" s="5">
        <v>0</v>
      </c>
      <c r="K23" s="61">
        <f t="shared" si="0"/>
        <v>4.5999999999999996</v>
      </c>
      <c r="L23" s="57">
        <f t="shared" si="1"/>
        <v>239.85714285714286</v>
      </c>
    </row>
    <row r="24" spans="1:12" ht="15" thickBot="1">
      <c r="A24" s="27" t="s">
        <v>31</v>
      </c>
      <c r="B24" s="75" t="s">
        <v>3</v>
      </c>
      <c r="C24" s="83">
        <v>2122</v>
      </c>
      <c r="E24" s="5">
        <v>103.5</v>
      </c>
      <c r="F24" s="5">
        <v>0</v>
      </c>
      <c r="G24" s="33">
        <v>0</v>
      </c>
      <c r="H24" s="5">
        <v>114.99999999999999</v>
      </c>
      <c r="I24" s="5">
        <v>0</v>
      </c>
      <c r="J24" s="5">
        <v>0</v>
      </c>
      <c r="K24" s="61">
        <f>+SUM(E24:J24)/60</f>
        <v>3.6416666666666666</v>
      </c>
      <c r="L24" s="57">
        <f t="shared" si="1"/>
        <v>189.88690476190476</v>
      </c>
    </row>
    <row r="25" spans="1:12">
      <c r="A25" s="27" t="s">
        <v>31</v>
      </c>
      <c r="B25" s="75" t="s">
        <v>5</v>
      </c>
      <c r="C25" s="83">
        <v>460</v>
      </c>
      <c r="D25" s="5">
        <v>0</v>
      </c>
      <c r="E25" s="5">
        <v>0</v>
      </c>
      <c r="F25" s="5">
        <v>0</v>
      </c>
      <c r="G25" s="53">
        <v>92</v>
      </c>
      <c r="H25" s="5">
        <v>0</v>
      </c>
      <c r="I25" s="5">
        <v>0</v>
      </c>
      <c r="J25" s="5">
        <v>0</v>
      </c>
      <c r="K25" s="61">
        <f t="shared" ref="K25:K33" si="3">+SUM(D25:J25)/60</f>
        <v>1.5333333333333334</v>
      </c>
      <c r="L25" s="57">
        <f t="shared" si="1"/>
        <v>79.952380952380963</v>
      </c>
    </row>
    <row r="26" spans="1:12">
      <c r="A26" s="27" t="s">
        <v>31</v>
      </c>
      <c r="B26" s="75" t="s">
        <v>6</v>
      </c>
      <c r="C26" s="83">
        <v>1431</v>
      </c>
      <c r="D26" s="5">
        <v>0</v>
      </c>
      <c r="E26" s="55">
        <v>96.6</v>
      </c>
      <c r="F26" s="5">
        <v>0</v>
      </c>
      <c r="G26" s="5">
        <v>0</v>
      </c>
      <c r="H26" s="5">
        <v>0</v>
      </c>
      <c r="I26" s="5">
        <v>51.749999999999993</v>
      </c>
      <c r="J26" s="5">
        <v>0</v>
      </c>
      <c r="K26" s="61">
        <f t="shared" si="3"/>
        <v>2.4724999999999997</v>
      </c>
      <c r="L26" s="57">
        <f t="shared" si="1"/>
        <v>128.92321428571427</v>
      </c>
    </row>
    <row r="27" spans="1:12">
      <c r="A27" s="27" t="s">
        <v>31</v>
      </c>
      <c r="B27" s="75" t="s">
        <v>20</v>
      </c>
      <c r="C27" s="83">
        <v>391</v>
      </c>
      <c r="D27" s="5">
        <v>0</v>
      </c>
      <c r="E27" s="5">
        <v>0</v>
      </c>
      <c r="F27" s="86">
        <v>50</v>
      </c>
      <c r="G27" s="5">
        <v>0</v>
      </c>
      <c r="H27" s="5">
        <v>0</v>
      </c>
      <c r="I27" s="5">
        <v>0</v>
      </c>
      <c r="J27" s="5">
        <v>0</v>
      </c>
      <c r="K27" s="61">
        <f t="shared" si="3"/>
        <v>0.83333333333333337</v>
      </c>
      <c r="L27" s="57">
        <f t="shared" si="1"/>
        <v>43.452380952380956</v>
      </c>
    </row>
    <row r="28" spans="1:12">
      <c r="A28" s="27" t="s">
        <v>31</v>
      </c>
      <c r="B28" s="75" t="s">
        <v>7</v>
      </c>
      <c r="C28" s="83">
        <v>1546</v>
      </c>
      <c r="D28" s="5">
        <v>0</v>
      </c>
      <c r="E28" s="5">
        <v>0</v>
      </c>
      <c r="F28" s="5">
        <v>0</v>
      </c>
      <c r="G28" s="55">
        <v>161</v>
      </c>
      <c r="H28" s="5">
        <v>0</v>
      </c>
      <c r="I28" s="5">
        <v>0</v>
      </c>
      <c r="J28" s="5">
        <v>0</v>
      </c>
      <c r="K28" s="61">
        <f t="shared" si="3"/>
        <v>2.6833333333333331</v>
      </c>
      <c r="L28" s="57">
        <f t="shared" si="1"/>
        <v>139.91666666666666</v>
      </c>
    </row>
    <row r="29" spans="1:12">
      <c r="A29" s="27" t="s">
        <v>31</v>
      </c>
      <c r="B29" s="75" t="s">
        <v>8</v>
      </c>
      <c r="C29" s="83">
        <v>179</v>
      </c>
      <c r="D29" s="5">
        <v>0</v>
      </c>
      <c r="E29" s="5">
        <v>0</v>
      </c>
      <c r="F29" s="86">
        <v>40</v>
      </c>
      <c r="G29" s="5">
        <v>0</v>
      </c>
      <c r="H29" s="5">
        <v>71.3</v>
      </c>
      <c r="I29" s="5">
        <v>0</v>
      </c>
      <c r="J29" s="5">
        <v>0</v>
      </c>
      <c r="K29" s="61">
        <f t="shared" si="3"/>
        <v>1.855</v>
      </c>
      <c r="L29" s="57">
        <f t="shared" si="1"/>
        <v>96.725000000000009</v>
      </c>
    </row>
    <row r="30" spans="1:12">
      <c r="A30" s="27" t="s">
        <v>31</v>
      </c>
      <c r="B30" s="75" t="s">
        <v>10</v>
      </c>
      <c r="C30" s="83">
        <v>6548</v>
      </c>
      <c r="D30" s="55">
        <v>218.49999999999997</v>
      </c>
      <c r="E30" s="5">
        <v>0</v>
      </c>
      <c r="F30" s="5">
        <v>80.5</v>
      </c>
      <c r="G30" s="5">
        <v>0</v>
      </c>
      <c r="H30" s="55">
        <v>252.99999999999997</v>
      </c>
      <c r="I30" s="5">
        <v>0</v>
      </c>
      <c r="J30" s="5">
        <v>0</v>
      </c>
      <c r="K30" s="61">
        <f t="shared" si="3"/>
        <v>9.1999999999999993</v>
      </c>
      <c r="L30" s="57">
        <f t="shared" si="1"/>
        <v>479.71428571428572</v>
      </c>
    </row>
    <row r="31" spans="1:12">
      <c r="A31" s="27" t="s">
        <v>31</v>
      </c>
      <c r="B31" s="75" t="s">
        <v>12</v>
      </c>
      <c r="C31" s="83">
        <v>545</v>
      </c>
      <c r="D31" s="5">
        <v>0</v>
      </c>
      <c r="E31" s="5">
        <v>0</v>
      </c>
      <c r="F31" s="5">
        <v>0</v>
      </c>
      <c r="G31" s="55">
        <v>80.5</v>
      </c>
      <c r="H31" s="5">
        <v>0</v>
      </c>
      <c r="I31" s="5">
        <v>0</v>
      </c>
      <c r="J31" s="5">
        <v>0</v>
      </c>
      <c r="K31" s="61">
        <f t="shared" si="3"/>
        <v>1.3416666666666666</v>
      </c>
      <c r="L31" s="57">
        <f t="shared" si="1"/>
        <v>69.958333333333329</v>
      </c>
    </row>
    <row r="32" spans="1:12">
      <c r="A32" s="27" t="s">
        <v>31</v>
      </c>
      <c r="B32" s="75" t="s">
        <v>13</v>
      </c>
      <c r="C32" s="83">
        <v>6805</v>
      </c>
      <c r="D32" s="55">
        <v>276</v>
      </c>
      <c r="E32" s="5">
        <v>0</v>
      </c>
      <c r="F32" s="5">
        <v>114.99999999999999</v>
      </c>
      <c r="G32" s="5">
        <v>0</v>
      </c>
      <c r="H32" s="55">
        <v>276</v>
      </c>
      <c r="I32" s="5">
        <v>0</v>
      </c>
      <c r="J32" s="5">
        <v>0</v>
      </c>
      <c r="K32" s="61">
        <f t="shared" si="3"/>
        <v>11.116666666666667</v>
      </c>
      <c r="L32" s="57">
        <f t="shared" si="1"/>
        <v>579.65476190476193</v>
      </c>
    </row>
    <row r="33" spans="1:12">
      <c r="A33" s="27" t="s">
        <v>31</v>
      </c>
      <c r="B33" s="75" t="s">
        <v>14</v>
      </c>
      <c r="C33" s="83">
        <v>628</v>
      </c>
      <c r="D33" s="5">
        <v>0</v>
      </c>
      <c r="E33" s="5">
        <v>0</v>
      </c>
      <c r="F33" s="5">
        <v>0</v>
      </c>
      <c r="G33" s="55">
        <v>161</v>
      </c>
      <c r="H33" s="5">
        <v>0</v>
      </c>
      <c r="I33" s="5">
        <v>34.5</v>
      </c>
      <c r="J33" s="5">
        <v>0</v>
      </c>
      <c r="K33" s="61">
        <f t="shared" si="3"/>
        <v>3.2583333333333333</v>
      </c>
      <c r="L33" s="57">
        <f t="shared" si="1"/>
        <v>169.89880952380952</v>
      </c>
    </row>
    <row r="34" spans="1:12" s="105" customFormat="1">
      <c r="A34"/>
      <c r="B34"/>
      <c r="C34"/>
      <c r="D34"/>
      <c r="E34"/>
      <c r="F34"/>
      <c r="G34"/>
      <c r="H34"/>
      <c r="I34"/>
      <c r="J34"/>
      <c r="K34"/>
      <c r="L34"/>
    </row>
    <row r="35" spans="1:12">
      <c r="A35" s="119" t="s">
        <v>32</v>
      </c>
      <c r="B35" s="120" t="s">
        <v>51</v>
      </c>
      <c r="C35" s="120"/>
      <c r="D35" s="5"/>
      <c r="E35" s="5"/>
      <c r="F35" s="5"/>
      <c r="G35" s="5"/>
      <c r="H35" s="5"/>
      <c r="I35" s="5"/>
      <c r="J35" s="10">
        <v>0</v>
      </c>
      <c r="K35" s="5"/>
      <c r="L35" s="5">
        <v>3.6300000000000003</v>
      </c>
    </row>
    <row r="36" spans="1:12">
      <c r="A36" s="119" t="s">
        <v>32</v>
      </c>
      <c r="B36" s="120" t="s">
        <v>2</v>
      </c>
      <c r="C36" s="120"/>
      <c r="D36" s="5"/>
      <c r="E36" s="5"/>
      <c r="F36" s="5"/>
      <c r="G36" s="5"/>
      <c r="H36" s="5"/>
      <c r="I36" s="5"/>
      <c r="J36" s="10">
        <v>0</v>
      </c>
      <c r="K36" s="5"/>
      <c r="L36" s="5">
        <v>50.820000000000007</v>
      </c>
    </row>
    <row r="37" spans="1:12">
      <c r="A37" s="119" t="s">
        <v>32</v>
      </c>
      <c r="B37" s="120" t="s">
        <v>3</v>
      </c>
      <c r="C37" s="120"/>
      <c r="D37" s="5"/>
      <c r="E37" s="5"/>
      <c r="F37" s="5"/>
      <c r="G37" s="5"/>
      <c r="H37" s="5"/>
      <c r="I37" s="5"/>
      <c r="J37" s="10">
        <v>0</v>
      </c>
      <c r="K37" s="5"/>
      <c r="L37" s="5">
        <v>29.040000000000003</v>
      </c>
    </row>
    <row r="38" spans="1:12">
      <c r="A38" s="119" t="s">
        <v>32</v>
      </c>
      <c r="B38" s="120" t="s">
        <v>53</v>
      </c>
      <c r="C38" s="120"/>
      <c r="D38" s="5"/>
      <c r="E38" s="5"/>
      <c r="F38" s="5"/>
      <c r="G38" s="5"/>
      <c r="H38" s="5"/>
      <c r="I38" s="5"/>
      <c r="J38" s="10">
        <v>0</v>
      </c>
      <c r="K38" s="5"/>
      <c r="L38" s="5">
        <v>15.73</v>
      </c>
    </row>
    <row r="39" spans="1:12">
      <c r="A39" s="119" t="s">
        <v>32</v>
      </c>
      <c r="B39" s="120" t="s">
        <v>54</v>
      </c>
      <c r="C39" s="120"/>
      <c r="D39" s="5"/>
      <c r="E39" s="5"/>
      <c r="F39" s="5"/>
      <c r="G39" s="5"/>
      <c r="H39" s="5"/>
      <c r="I39" s="5"/>
      <c r="J39" s="10">
        <v>0</v>
      </c>
      <c r="K39" s="5"/>
      <c r="L39" s="5">
        <v>53.240000000000009</v>
      </c>
    </row>
    <row r="40" spans="1:12">
      <c r="A40" s="119" t="s">
        <v>32</v>
      </c>
      <c r="B40" s="120" t="s">
        <v>55</v>
      </c>
      <c r="C40" s="120"/>
      <c r="D40" s="5"/>
      <c r="E40" s="5"/>
      <c r="F40" s="5"/>
      <c r="G40" s="5"/>
      <c r="H40" s="5"/>
      <c r="I40" s="5"/>
      <c r="J40" s="10">
        <v>0</v>
      </c>
      <c r="K40" s="5"/>
      <c r="L40" s="5">
        <v>6.0500000000000007</v>
      </c>
    </row>
    <row r="41" spans="1:12">
      <c r="A41" s="119" t="s">
        <v>32</v>
      </c>
      <c r="B41" s="120" t="s">
        <v>7</v>
      </c>
      <c r="C41" s="120"/>
      <c r="D41" s="5"/>
      <c r="E41" s="5"/>
      <c r="F41" s="5"/>
      <c r="G41" s="5"/>
      <c r="H41" s="5"/>
      <c r="I41" s="5"/>
      <c r="J41" s="10">
        <v>0</v>
      </c>
      <c r="K41" s="5"/>
      <c r="L41" s="5">
        <v>32.67</v>
      </c>
    </row>
    <row r="42" spans="1:12">
      <c r="A42" s="119" t="s">
        <v>32</v>
      </c>
      <c r="B42" s="120" t="s">
        <v>8</v>
      </c>
      <c r="C42" s="120"/>
      <c r="D42" s="5"/>
      <c r="E42" s="5"/>
      <c r="F42" s="5"/>
      <c r="G42" s="5"/>
      <c r="H42" s="5"/>
      <c r="I42" s="5"/>
      <c r="J42" s="10">
        <v>0</v>
      </c>
      <c r="K42" s="5"/>
      <c r="L42" s="5">
        <v>2.4200000000000004</v>
      </c>
    </row>
    <row r="43" spans="1:12">
      <c r="A43" s="119" t="s">
        <v>32</v>
      </c>
      <c r="B43" s="120" t="s">
        <v>10</v>
      </c>
      <c r="C43" s="120"/>
      <c r="D43" s="5"/>
      <c r="E43" s="5"/>
      <c r="F43" s="5"/>
      <c r="G43" s="5"/>
      <c r="H43" s="5"/>
      <c r="I43" s="5"/>
      <c r="J43" s="10">
        <v>0</v>
      </c>
      <c r="K43" s="5"/>
      <c r="L43" s="5">
        <v>92.565000000000012</v>
      </c>
    </row>
    <row r="44" spans="1:12">
      <c r="A44" s="119" t="s">
        <v>32</v>
      </c>
      <c r="B44" s="120" t="s">
        <v>12</v>
      </c>
      <c r="C44" s="120"/>
      <c r="D44" s="5"/>
      <c r="E44" s="5"/>
      <c r="F44" s="5"/>
      <c r="G44" s="5"/>
      <c r="H44" s="5"/>
      <c r="I44" s="5"/>
      <c r="J44" s="10">
        <v>0</v>
      </c>
      <c r="K44" s="5"/>
      <c r="L44" s="5">
        <v>14.157000000000002</v>
      </c>
    </row>
    <row r="45" spans="1:12">
      <c r="A45" s="119" t="s">
        <v>32</v>
      </c>
      <c r="B45" s="120" t="s">
        <v>13</v>
      </c>
      <c r="C45" s="120"/>
      <c r="D45" s="5"/>
      <c r="E45" s="5"/>
      <c r="F45" s="5"/>
      <c r="G45" s="5"/>
      <c r="H45" s="5"/>
      <c r="I45" s="5"/>
      <c r="J45" s="10">
        <v>0</v>
      </c>
      <c r="K45" s="5"/>
      <c r="L45" s="5">
        <v>128.86500000000001</v>
      </c>
    </row>
    <row r="46" spans="1:12" ht="15" thickBot="1">
      <c r="A46" s="118" t="s">
        <v>32</v>
      </c>
      <c r="B46" s="107" t="s">
        <v>63</v>
      </c>
      <c r="C46" s="108"/>
      <c r="D46" s="3"/>
      <c r="E46" s="3"/>
      <c r="F46" s="3"/>
      <c r="G46" s="3"/>
      <c r="H46" s="3"/>
      <c r="I46" s="3"/>
      <c r="J46" s="109">
        <v>0</v>
      </c>
      <c r="K46" s="3"/>
      <c r="L46" s="110">
        <v>14.520000000000001</v>
      </c>
    </row>
    <row r="47" spans="1:12">
      <c r="A47" s="30" t="s">
        <v>32</v>
      </c>
      <c r="B47" s="95" t="s">
        <v>33</v>
      </c>
      <c r="C47" s="79"/>
      <c r="D47" s="5"/>
      <c r="E47" s="5"/>
      <c r="F47" s="5"/>
      <c r="G47" s="5"/>
      <c r="H47" s="5"/>
      <c r="I47" s="5"/>
      <c r="J47" s="10">
        <v>0</v>
      </c>
      <c r="K47" s="5"/>
      <c r="L47" s="21">
        <v>77.440000000000012</v>
      </c>
    </row>
    <row r="48" spans="1:12">
      <c r="A48" s="30" t="s">
        <v>32</v>
      </c>
      <c r="B48" s="95" t="s">
        <v>22</v>
      </c>
      <c r="C48" s="79"/>
      <c r="D48" s="5"/>
      <c r="E48" s="5"/>
      <c r="F48" s="5"/>
      <c r="G48" s="5"/>
      <c r="H48" s="5"/>
      <c r="I48" s="5"/>
      <c r="J48" s="10">
        <v>0</v>
      </c>
      <c r="K48" s="5"/>
      <c r="L48" s="21">
        <v>33.880000000000003</v>
      </c>
    </row>
    <row r="49" spans="1:14">
      <c r="A49" s="30" t="s">
        <v>32</v>
      </c>
      <c r="B49" s="95" t="s">
        <v>34</v>
      </c>
      <c r="C49" s="79"/>
      <c r="D49" s="5"/>
      <c r="E49" s="5"/>
      <c r="F49" s="5"/>
      <c r="G49" s="5"/>
      <c r="H49" s="5"/>
      <c r="I49" s="5"/>
      <c r="J49" s="10">
        <v>0</v>
      </c>
      <c r="K49" s="5"/>
      <c r="L49" s="21">
        <v>22.990000000000002</v>
      </c>
    </row>
    <row r="50" spans="1:14">
      <c r="A50" s="30" t="s">
        <v>32</v>
      </c>
      <c r="B50" s="95" t="s">
        <v>35</v>
      </c>
      <c r="C50" s="79"/>
      <c r="D50" s="5"/>
      <c r="E50" s="5"/>
      <c r="F50" s="5"/>
      <c r="G50" s="5"/>
      <c r="H50" s="5"/>
      <c r="I50" s="5"/>
      <c r="J50" s="10">
        <v>0</v>
      </c>
      <c r="K50" s="5"/>
      <c r="L50" s="21">
        <v>54.45</v>
      </c>
    </row>
    <row r="51" spans="1:14">
      <c r="A51" s="30" t="s">
        <v>32</v>
      </c>
      <c r="B51" s="95" t="s">
        <v>90</v>
      </c>
      <c r="C51" s="79"/>
      <c r="D51" s="5"/>
      <c r="E51" s="5"/>
      <c r="F51" s="5"/>
      <c r="G51" s="5"/>
      <c r="H51" s="5"/>
      <c r="I51" s="5"/>
      <c r="J51" s="10">
        <v>0</v>
      </c>
      <c r="K51" s="5"/>
      <c r="L51" s="21">
        <v>4.8400000000000007</v>
      </c>
    </row>
    <row r="52" spans="1:14" ht="15" thickBot="1">
      <c r="A52" s="31" t="s">
        <v>32</v>
      </c>
      <c r="B52" s="95" t="s">
        <v>37</v>
      </c>
      <c r="C52" s="79"/>
      <c r="D52" s="5"/>
      <c r="E52" s="5"/>
      <c r="F52" s="5"/>
      <c r="G52" s="5"/>
      <c r="H52" s="5"/>
      <c r="I52" s="5"/>
      <c r="J52" s="10">
        <v>0</v>
      </c>
      <c r="K52" s="5"/>
      <c r="L52" s="21">
        <v>68.970000000000013</v>
      </c>
    </row>
    <row r="53" spans="1:14" ht="15" thickBot="1">
      <c r="A53" s="31" t="s">
        <v>32</v>
      </c>
      <c r="B53" s="95" t="s">
        <v>60</v>
      </c>
      <c r="C53" s="79"/>
      <c r="D53" s="5"/>
      <c r="E53" s="5"/>
      <c r="F53" s="5"/>
      <c r="G53" s="5"/>
      <c r="H53" s="5"/>
      <c r="I53" s="5"/>
      <c r="J53" s="10">
        <v>0</v>
      </c>
      <c r="K53" s="5"/>
      <c r="L53" s="21">
        <v>5.4450000000000012</v>
      </c>
    </row>
    <row r="54" spans="1:14" ht="15" thickBot="1">
      <c r="A54" s="31" t="s">
        <v>32</v>
      </c>
      <c r="B54" s="96" t="s">
        <v>66</v>
      </c>
      <c r="C54" s="81"/>
      <c r="D54" s="5"/>
      <c r="E54" s="5"/>
      <c r="F54" s="5"/>
      <c r="G54" s="5"/>
      <c r="H54" s="5"/>
      <c r="I54" s="5"/>
      <c r="J54" s="10">
        <v>0</v>
      </c>
      <c r="K54" s="5"/>
      <c r="L54" s="21">
        <v>20.449000000000002</v>
      </c>
    </row>
    <row r="55" spans="1:14" ht="15" thickBot="1">
      <c r="A55" s="31" t="s">
        <v>32</v>
      </c>
      <c r="B55" s="97" t="s">
        <v>43</v>
      </c>
      <c r="C55" s="71"/>
      <c r="D55" s="5"/>
      <c r="E55" s="5"/>
      <c r="F55" s="5"/>
      <c r="G55" s="5"/>
      <c r="H55" s="5"/>
      <c r="I55" s="5"/>
      <c r="J55" s="10">
        <v>0</v>
      </c>
      <c r="K55" s="5"/>
      <c r="L55" s="5">
        <v>68.970000000000013</v>
      </c>
      <c r="M55">
        <f>SUM(L35:L55)</f>
        <v>801.14100000000019</v>
      </c>
      <c r="N55">
        <f>M55/52</f>
        <v>15.406557692307697</v>
      </c>
    </row>
    <row r="56" spans="1:14">
      <c r="N56">
        <f>N55/3</f>
        <v>5.1355192307692326</v>
      </c>
    </row>
    <row r="57" spans="1:14">
      <c r="A57" s="345" t="s">
        <v>24</v>
      </c>
      <c r="B57" s="345" t="s">
        <v>0</v>
      </c>
      <c r="C57" s="42"/>
      <c r="D57" s="345" t="s">
        <v>45</v>
      </c>
      <c r="E57" s="345"/>
      <c r="F57" s="345"/>
      <c r="G57" s="345"/>
      <c r="H57" s="345"/>
      <c r="I57" s="345"/>
      <c r="J57" s="345"/>
      <c r="K57" s="345"/>
      <c r="L57" s="345"/>
    </row>
    <row r="58" spans="1:14" ht="29.4" thickBot="1">
      <c r="A58" s="346"/>
      <c r="B58" s="346"/>
      <c r="C58" s="15" t="s">
        <v>91</v>
      </c>
      <c r="D58" s="15" t="s">
        <v>72</v>
      </c>
      <c r="E58" s="15" t="s">
        <v>73</v>
      </c>
      <c r="F58" s="15" t="s">
        <v>74</v>
      </c>
      <c r="G58" s="15" t="s">
        <v>75</v>
      </c>
      <c r="H58" s="15" t="s">
        <v>76</v>
      </c>
      <c r="I58" s="15" t="s">
        <v>77</v>
      </c>
      <c r="J58" s="15" t="s">
        <v>25</v>
      </c>
      <c r="K58" s="15" t="s">
        <v>71</v>
      </c>
      <c r="L58" s="15" t="s">
        <v>70</v>
      </c>
    </row>
    <row r="59" spans="1:14" ht="15" thickBot="1">
      <c r="A59" s="103" t="s">
        <v>101</v>
      </c>
      <c r="B59" s="72" t="s">
        <v>1</v>
      </c>
      <c r="C59" s="82">
        <v>287</v>
      </c>
      <c r="D59" s="131"/>
      <c r="E59" s="131"/>
      <c r="F59" s="132">
        <v>1.0308207070707069</v>
      </c>
      <c r="G59" s="131"/>
      <c r="H59" s="131"/>
      <c r="I59" s="132">
        <v>0.91595238095238107</v>
      </c>
      <c r="J59" s="131"/>
      <c r="K59" s="60">
        <f>SUM(D59:J59)</f>
        <v>1.946773088023088</v>
      </c>
      <c r="L59" s="56">
        <f>+K59*(365/7)</f>
        <v>101.51031101834674</v>
      </c>
    </row>
    <row r="60" spans="1:14" ht="15" thickBot="1">
      <c r="A60" s="103" t="s">
        <v>101</v>
      </c>
      <c r="B60" s="73" t="s">
        <v>2</v>
      </c>
      <c r="C60" s="83">
        <v>3249</v>
      </c>
      <c r="D60" s="132">
        <v>2.2000000000000002</v>
      </c>
      <c r="E60" s="131"/>
      <c r="F60" s="131"/>
      <c r="G60" s="132">
        <v>2.41</v>
      </c>
      <c r="H60" s="131"/>
      <c r="I60" s="132">
        <v>2.0499999999999998</v>
      </c>
      <c r="J60" s="131"/>
      <c r="K60" s="60">
        <f t="shared" ref="K60:K70" si="4">SUM(D60:J60)</f>
        <v>6.66</v>
      </c>
      <c r="L60" s="57">
        <f t="shared" ref="L60:L70" si="5">+K60*(365/7)</f>
        <v>347.2714285714286</v>
      </c>
    </row>
    <row r="61" spans="1:14" ht="15" thickBot="1">
      <c r="A61" s="103" t="s">
        <v>101</v>
      </c>
      <c r="B61" s="73" t="s">
        <v>3</v>
      </c>
      <c r="C61" s="83">
        <v>2122</v>
      </c>
      <c r="D61" s="132">
        <v>2.2000000000000002</v>
      </c>
      <c r="E61" s="131"/>
      <c r="F61" s="132">
        <v>2.2000000000000002</v>
      </c>
      <c r="G61" s="133"/>
      <c r="H61" s="132">
        <v>2.2000000000000002</v>
      </c>
      <c r="I61" s="131"/>
      <c r="J61" s="131"/>
      <c r="K61" s="60">
        <f t="shared" si="4"/>
        <v>6.6000000000000005</v>
      </c>
      <c r="L61" s="57">
        <f t="shared" si="5"/>
        <v>344.14285714285717</v>
      </c>
    </row>
    <row r="62" spans="1:14" ht="15" thickBot="1">
      <c r="A62" s="103" t="s">
        <v>101</v>
      </c>
      <c r="B62" s="75" t="s">
        <v>5</v>
      </c>
      <c r="C62" s="83">
        <v>460</v>
      </c>
      <c r="D62" s="132">
        <v>1.4204629629629626</v>
      </c>
      <c r="E62" s="131"/>
      <c r="F62" s="131"/>
      <c r="G62" s="132">
        <v>1.4761645299145301</v>
      </c>
      <c r="H62" s="131"/>
      <c r="I62" s="131"/>
      <c r="J62" s="131"/>
      <c r="K62" s="60">
        <f t="shared" si="4"/>
        <v>2.8966274928774927</v>
      </c>
      <c r="L62" s="57">
        <f t="shared" si="5"/>
        <v>151.03843355718357</v>
      </c>
    </row>
    <row r="63" spans="1:14" ht="15" thickBot="1">
      <c r="A63" s="103" t="s">
        <v>101</v>
      </c>
      <c r="B63" s="75" t="s">
        <v>6</v>
      </c>
      <c r="C63" s="83">
        <v>1431</v>
      </c>
      <c r="D63" s="132">
        <v>1.79</v>
      </c>
      <c r="E63" s="131"/>
      <c r="F63" s="131"/>
      <c r="G63" s="132">
        <v>1.75</v>
      </c>
      <c r="H63" s="131"/>
      <c r="I63" s="131"/>
      <c r="J63" s="131"/>
      <c r="K63" s="60">
        <f t="shared" si="4"/>
        <v>3.54</v>
      </c>
      <c r="L63" s="57">
        <f t="shared" si="5"/>
        <v>184.58571428571429</v>
      </c>
    </row>
    <row r="64" spans="1:14" s="99" customFormat="1" ht="15" thickBot="1">
      <c r="A64" s="103" t="s">
        <v>101</v>
      </c>
      <c r="B64" s="75" t="s">
        <v>20</v>
      </c>
      <c r="C64" s="83">
        <v>391</v>
      </c>
      <c r="D64" s="133"/>
      <c r="E64" s="132">
        <v>0.7</v>
      </c>
      <c r="F64" s="131"/>
      <c r="G64" s="133"/>
      <c r="H64" s="131"/>
      <c r="I64" s="132">
        <v>0.7</v>
      </c>
      <c r="J64" s="131"/>
      <c r="K64" s="60">
        <f t="shared" si="4"/>
        <v>1.4</v>
      </c>
      <c r="L64" s="57">
        <f t="shared" si="5"/>
        <v>73</v>
      </c>
    </row>
    <row r="65" spans="1:12" s="99" customFormat="1" ht="15" thickBot="1">
      <c r="A65" s="103" t="s">
        <v>101</v>
      </c>
      <c r="B65" s="75" t="s">
        <v>7</v>
      </c>
      <c r="C65" s="83">
        <v>1546</v>
      </c>
      <c r="D65" s="131"/>
      <c r="E65" s="131"/>
      <c r="F65" s="132">
        <v>1.9668111111111111</v>
      </c>
      <c r="G65" s="131"/>
      <c r="H65" s="131"/>
      <c r="I65" s="132">
        <v>1.6918376068376069</v>
      </c>
      <c r="J65" s="132">
        <v>0.10469135802469137</v>
      </c>
      <c r="K65" s="60">
        <f t="shared" si="4"/>
        <v>3.7633400759734092</v>
      </c>
      <c r="L65" s="57">
        <f t="shared" si="5"/>
        <v>196.23130396147064</v>
      </c>
    </row>
    <row r="66" spans="1:12" s="99" customFormat="1" ht="15" thickBot="1">
      <c r="A66" s="103" t="s">
        <v>101</v>
      </c>
      <c r="B66" s="75" t="s">
        <v>8</v>
      </c>
      <c r="C66" s="83">
        <v>179</v>
      </c>
      <c r="D66" s="133"/>
      <c r="E66" s="132">
        <v>0.7</v>
      </c>
      <c r="F66" s="131"/>
      <c r="G66" s="133"/>
      <c r="H66" s="131"/>
      <c r="I66" s="132">
        <v>0.7</v>
      </c>
      <c r="J66" s="131"/>
      <c r="K66" s="60">
        <f t="shared" si="4"/>
        <v>1.4</v>
      </c>
      <c r="L66" s="57">
        <f t="shared" si="5"/>
        <v>73</v>
      </c>
    </row>
    <row r="67" spans="1:12" s="99" customFormat="1" ht="15" thickBot="1">
      <c r="A67" s="103" t="s">
        <v>101</v>
      </c>
      <c r="B67" s="75" t="s">
        <v>10</v>
      </c>
      <c r="C67" s="83">
        <v>6548</v>
      </c>
      <c r="D67" s="132">
        <v>3.5</v>
      </c>
      <c r="E67" s="131"/>
      <c r="F67" s="131"/>
      <c r="G67" s="132">
        <v>3.5</v>
      </c>
      <c r="H67" s="131"/>
      <c r="I67" s="132">
        <v>3.5</v>
      </c>
      <c r="J67" s="145">
        <v>2.5</v>
      </c>
      <c r="K67" s="60">
        <f t="shared" si="4"/>
        <v>13</v>
      </c>
      <c r="L67" s="57">
        <f t="shared" si="5"/>
        <v>677.85714285714289</v>
      </c>
    </row>
    <row r="68" spans="1:12" s="99" customFormat="1" ht="15" thickBot="1">
      <c r="A68" s="103" t="s">
        <v>101</v>
      </c>
      <c r="B68" s="75" t="s">
        <v>12</v>
      </c>
      <c r="C68" s="83">
        <v>545</v>
      </c>
      <c r="D68" s="131"/>
      <c r="E68" s="131"/>
      <c r="F68" s="132">
        <v>0.94440972222222219</v>
      </c>
      <c r="G68" s="131"/>
      <c r="H68" s="131"/>
      <c r="I68" s="132">
        <v>0.88457264957264958</v>
      </c>
      <c r="J68" s="132">
        <v>9.5833333333333326E-2</v>
      </c>
      <c r="K68" s="60">
        <f t="shared" si="4"/>
        <v>1.9248157051282049</v>
      </c>
      <c r="L68" s="57">
        <f t="shared" si="5"/>
        <v>100.36539033882784</v>
      </c>
    </row>
    <row r="69" spans="1:12" s="99" customFormat="1" ht="15" thickBot="1">
      <c r="A69" s="103" t="s">
        <v>101</v>
      </c>
      <c r="B69" s="75" t="s">
        <v>13</v>
      </c>
      <c r="C69" s="83">
        <v>6805</v>
      </c>
      <c r="D69" s="131"/>
      <c r="E69" s="132">
        <v>5.2</v>
      </c>
      <c r="F69" s="131"/>
      <c r="G69" s="132">
        <v>5.22</v>
      </c>
      <c r="H69" s="131"/>
      <c r="I69" s="132">
        <v>5.0199999999999996</v>
      </c>
      <c r="J69" s="132">
        <v>2.21</v>
      </c>
      <c r="K69" s="60">
        <f t="shared" si="4"/>
        <v>17.649999999999999</v>
      </c>
      <c r="L69" s="57">
        <f t="shared" si="5"/>
        <v>920.32142857142856</v>
      </c>
    </row>
    <row r="70" spans="1:12" s="99" customFormat="1">
      <c r="A70" s="103" t="s">
        <v>101</v>
      </c>
      <c r="B70" s="75" t="s">
        <v>14</v>
      </c>
      <c r="C70" s="83">
        <v>628</v>
      </c>
      <c r="D70" s="132">
        <v>1.91</v>
      </c>
      <c r="E70" s="131"/>
      <c r="F70" s="131"/>
      <c r="G70" s="132">
        <v>1.97</v>
      </c>
      <c r="H70" s="131"/>
      <c r="I70" s="131"/>
      <c r="J70" s="131"/>
      <c r="K70" s="60">
        <f t="shared" si="4"/>
        <v>3.88</v>
      </c>
      <c r="L70" s="57">
        <f t="shared" si="5"/>
        <v>202.31428571428572</v>
      </c>
    </row>
    <row r="72" spans="1:12">
      <c r="A72" s="345" t="s">
        <v>24</v>
      </c>
      <c r="B72" s="345" t="s">
        <v>0</v>
      </c>
      <c r="C72" s="42"/>
      <c r="D72" s="345" t="s">
        <v>45</v>
      </c>
      <c r="E72" s="345"/>
      <c r="F72" s="345"/>
      <c r="G72" s="345"/>
      <c r="H72" s="345"/>
      <c r="I72" s="345"/>
      <c r="J72" s="345"/>
      <c r="K72" s="345"/>
      <c r="L72" s="345"/>
    </row>
    <row r="73" spans="1:12" ht="29.4" thickBot="1">
      <c r="A73" s="346"/>
      <c r="B73" s="346"/>
      <c r="C73" s="15" t="s">
        <v>91</v>
      </c>
      <c r="D73" s="15" t="s">
        <v>72</v>
      </c>
      <c r="E73" s="15" t="s">
        <v>73</v>
      </c>
      <c r="F73" s="15" t="s">
        <v>74</v>
      </c>
      <c r="G73" s="15" t="s">
        <v>75</v>
      </c>
      <c r="H73" s="15" t="s">
        <v>76</v>
      </c>
      <c r="I73" s="15" t="s">
        <v>77</v>
      </c>
      <c r="J73" s="15" t="s">
        <v>25</v>
      </c>
      <c r="K73" s="15" t="s">
        <v>71</v>
      </c>
      <c r="L73" s="15" t="s">
        <v>70</v>
      </c>
    </row>
    <row r="74" spans="1:12" ht="15" thickBot="1">
      <c r="A74" s="104" t="s">
        <v>102</v>
      </c>
      <c r="B74" s="72" t="s">
        <v>1</v>
      </c>
      <c r="C74" s="82">
        <v>287</v>
      </c>
      <c r="D74" s="10"/>
      <c r="E74" s="121">
        <v>1.1148830409356725</v>
      </c>
      <c r="F74" s="10"/>
      <c r="G74" s="10"/>
      <c r="H74" s="122">
        <v>0.84338888888888897</v>
      </c>
      <c r="I74" s="10"/>
      <c r="J74" s="17">
        <v>0</v>
      </c>
      <c r="K74" s="60">
        <f>SUM(D74:J74)</f>
        <v>1.9582719298245614</v>
      </c>
      <c r="L74" s="56">
        <f>+K74*(365/7)</f>
        <v>102.10989348370929</v>
      </c>
    </row>
    <row r="75" spans="1:12" ht="15" thickBot="1">
      <c r="A75" s="104" t="s">
        <v>102</v>
      </c>
      <c r="B75" s="73" t="s">
        <v>2</v>
      </c>
      <c r="C75" s="83">
        <v>3249</v>
      </c>
      <c r="D75" s="121">
        <v>2.92</v>
      </c>
      <c r="E75" s="10"/>
      <c r="F75" s="10"/>
      <c r="G75" s="10"/>
      <c r="H75" s="122">
        <v>2.44</v>
      </c>
      <c r="I75" s="10"/>
      <c r="J75" s="17">
        <v>0</v>
      </c>
      <c r="K75" s="60">
        <f t="shared" ref="K75:K85" si="6">SUM(D75:J75)</f>
        <v>5.3599999999999994</v>
      </c>
      <c r="L75" s="57">
        <f t="shared" ref="L75:L85" si="7">+K75*(365/7)</f>
        <v>279.48571428571427</v>
      </c>
    </row>
    <row r="76" spans="1:12" ht="15" thickBot="1">
      <c r="A76" s="104" t="s">
        <v>102</v>
      </c>
      <c r="B76" s="73" t="s">
        <v>3</v>
      </c>
      <c r="C76" s="83">
        <v>2122</v>
      </c>
      <c r="D76" s="121">
        <v>2.2000000000000002</v>
      </c>
      <c r="F76" s="10"/>
      <c r="G76" s="121">
        <v>2.2000000000000002</v>
      </c>
      <c r="I76" s="10"/>
      <c r="J76" s="17">
        <v>0</v>
      </c>
      <c r="K76" s="60">
        <f>SUM(D76:J76)</f>
        <v>4.4000000000000004</v>
      </c>
      <c r="L76" s="57">
        <f t="shared" si="7"/>
        <v>229.42857142857147</v>
      </c>
    </row>
    <row r="77" spans="1:12" ht="15" thickBot="1">
      <c r="A77" s="104" t="s">
        <v>102</v>
      </c>
      <c r="B77" s="75" t="s">
        <v>5</v>
      </c>
      <c r="C77" s="83">
        <v>460</v>
      </c>
      <c r="D77" s="10"/>
      <c r="E77" s="121">
        <v>1.3962599206349204</v>
      </c>
      <c r="F77" s="10"/>
      <c r="G77" s="10"/>
      <c r="H77" s="10"/>
      <c r="I77" s="10"/>
      <c r="J77" s="17">
        <v>0</v>
      </c>
      <c r="K77" s="60">
        <f t="shared" si="6"/>
        <v>1.3962599206349204</v>
      </c>
      <c r="L77" s="57">
        <f t="shared" si="7"/>
        <v>72.804981575963708</v>
      </c>
    </row>
    <row r="78" spans="1:12" ht="15" thickBot="1">
      <c r="A78" s="104" t="s">
        <v>102</v>
      </c>
      <c r="B78" s="75" t="s">
        <v>6</v>
      </c>
      <c r="C78" s="83">
        <v>1431</v>
      </c>
      <c r="D78" s="10"/>
      <c r="E78" s="121">
        <v>1.92</v>
      </c>
      <c r="F78" s="10"/>
      <c r="G78" s="10"/>
      <c r="H78" s="122">
        <v>1.8094444444444435</v>
      </c>
      <c r="I78" s="10"/>
      <c r="J78" s="17">
        <v>0</v>
      </c>
      <c r="K78" s="60">
        <f t="shared" si="6"/>
        <v>3.7294444444444435</v>
      </c>
      <c r="L78" s="57">
        <f t="shared" si="7"/>
        <v>194.46388888888885</v>
      </c>
    </row>
    <row r="79" spans="1:12" ht="15" thickBot="1">
      <c r="A79" s="104" t="s">
        <v>102</v>
      </c>
      <c r="B79" s="75" t="s">
        <v>20</v>
      </c>
      <c r="C79" s="83">
        <v>391</v>
      </c>
      <c r="D79" s="121">
        <v>0.84</v>
      </c>
      <c r="E79" s="124"/>
      <c r="F79" s="10"/>
      <c r="G79" s="10"/>
      <c r="H79" s="122">
        <v>0.84</v>
      </c>
      <c r="I79" s="10"/>
      <c r="J79" s="17">
        <v>0</v>
      </c>
      <c r="K79" s="60">
        <f t="shared" si="6"/>
        <v>1.68</v>
      </c>
      <c r="L79" s="57">
        <f t="shared" si="7"/>
        <v>87.600000000000009</v>
      </c>
    </row>
    <row r="80" spans="1:12" ht="15" thickBot="1">
      <c r="A80" s="104" t="s">
        <v>102</v>
      </c>
      <c r="B80" s="75" t="s">
        <v>7</v>
      </c>
      <c r="C80" s="83">
        <v>1546</v>
      </c>
      <c r="D80" s="10"/>
      <c r="E80" s="121">
        <v>1.9940226337448559</v>
      </c>
      <c r="F80" s="10"/>
      <c r="G80" s="10"/>
      <c r="H80" s="122">
        <v>1.6911111111111112</v>
      </c>
      <c r="I80" s="10"/>
      <c r="J80" s="17">
        <v>0</v>
      </c>
      <c r="K80" s="60">
        <f t="shared" si="6"/>
        <v>3.6851337448559671</v>
      </c>
      <c r="L80" s="57">
        <f t="shared" si="7"/>
        <v>192.15340241034687</v>
      </c>
    </row>
    <row r="81" spans="1:12" ht="15" thickBot="1">
      <c r="A81" s="104" t="s">
        <v>102</v>
      </c>
      <c r="B81" s="75" t="s">
        <v>8</v>
      </c>
      <c r="C81" s="83">
        <v>179</v>
      </c>
      <c r="D81" s="121">
        <v>0.9</v>
      </c>
      <c r="E81" s="124"/>
      <c r="F81" s="10"/>
      <c r="G81" s="10"/>
      <c r="H81" s="10"/>
      <c r="I81" s="10"/>
      <c r="J81" s="17">
        <v>0</v>
      </c>
      <c r="K81" s="60">
        <f t="shared" si="6"/>
        <v>0.9</v>
      </c>
      <c r="L81" s="57">
        <f t="shared" si="7"/>
        <v>46.928571428571431</v>
      </c>
    </row>
    <row r="82" spans="1:12" ht="15" thickBot="1">
      <c r="A82" s="104" t="s">
        <v>102</v>
      </c>
      <c r="B82" s="75" t="s">
        <v>10</v>
      </c>
      <c r="C82" s="83">
        <v>6548</v>
      </c>
      <c r="D82" s="121">
        <v>4</v>
      </c>
      <c r="F82" s="10"/>
      <c r="G82" s="121">
        <v>4</v>
      </c>
      <c r="I82" s="10"/>
      <c r="J82" s="17">
        <v>0</v>
      </c>
      <c r="K82" s="60">
        <f>SUM(D82:J82)</f>
        <v>8</v>
      </c>
      <c r="L82" s="57">
        <f t="shared" si="7"/>
        <v>417.14285714285717</v>
      </c>
    </row>
    <row r="83" spans="1:12" ht="15" thickBot="1">
      <c r="A83" s="104" t="s">
        <v>102</v>
      </c>
      <c r="B83" s="75" t="s">
        <v>12</v>
      </c>
      <c r="C83" s="83">
        <v>545</v>
      </c>
      <c r="D83" s="10"/>
      <c r="E83" s="121">
        <v>0.9951333333333332</v>
      </c>
      <c r="F83" s="10"/>
      <c r="G83" s="10"/>
      <c r="H83" s="122">
        <v>0.76398148148148137</v>
      </c>
      <c r="I83" s="10"/>
      <c r="J83" s="17">
        <v>0</v>
      </c>
      <c r="K83" s="60">
        <f t="shared" si="6"/>
        <v>1.7591148148148146</v>
      </c>
      <c r="L83" s="57">
        <f t="shared" si="7"/>
        <v>91.725272486772482</v>
      </c>
    </row>
    <row r="84" spans="1:12" ht="15" thickBot="1">
      <c r="A84" s="104" t="s">
        <v>102</v>
      </c>
      <c r="B84" s="75" t="s">
        <v>13</v>
      </c>
      <c r="C84" s="83">
        <v>6805</v>
      </c>
      <c r="D84" s="121">
        <v>0.94</v>
      </c>
      <c r="E84" s="121">
        <v>3.71</v>
      </c>
      <c r="F84" s="10"/>
      <c r="G84" s="10"/>
      <c r="H84" s="121">
        <v>5.5</v>
      </c>
      <c r="I84" s="10"/>
      <c r="J84" s="17">
        <v>0</v>
      </c>
      <c r="K84" s="60">
        <f t="shared" si="6"/>
        <v>10.15</v>
      </c>
      <c r="L84" s="57">
        <f t="shared" si="7"/>
        <v>529.25</v>
      </c>
    </row>
    <row r="85" spans="1:12">
      <c r="A85" s="104" t="s">
        <v>102</v>
      </c>
      <c r="B85" s="75" t="s">
        <v>14</v>
      </c>
      <c r="C85" s="83">
        <v>628</v>
      </c>
      <c r="D85" s="10"/>
      <c r="E85" s="121">
        <v>2.08</v>
      </c>
      <c r="F85" s="10"/>
      <c r="G85" s="10"/>
      <c r="H85" s="122">
        <v>1.85</v>
      </c>
      <c r="I85" s="10"/>
      <c r="J85" s="17">
        <v>0</v>
      </c>
      <c r="K85" s="60">
        <f t="shared" si="6"/>
        <v>3.93</v>
      </c>
      <c r="L85" s="57">
        <f t="shared" si="7"/>
        <v>204.92142857142858</v>
      </c>
    </row>
    <row r="88" spans="1:12">
      <c r="D88" s="144"/>
      <c r="E88" s="144"/>
    </row>
    <row r="89" spans="1:12" ht="29.4" thickBot="1">
      <c r="D89" s="15" t="s">
        <v>72</v>
      </c>
      <c r="E89" s="15" t="s">
        <v>73</v>
      </c>
      <c r="F89" s="15" t="s">
        <v>74</v>
      </c>
      <c r="G89" s="15" t="s">
        <v>75</v>
      </c>
      <c r="H89" s="15" t="s">
        <v>76</v>
      </c>
      <c r="I89" s="15" t="s">
        <v>77</v>
      </c>
      <c r="J89" s="15" t="s">
        <v>25</v>
      </c>
    </row>
    <row r="90" spans="1:12">
      <c r="C90" s="146" t="s">
        <v>30</v>
      </c>
      <c r="D90" s="151">
        <f>SUM(D4:D20)/60</f>
        <v>15.379999999999999</v>
      </c>
      <c r="E90" s="151">
        <f t="shared" ref="E90:I90" si="8">SUM(E4:E20)/60</f>
        <v>6.2824999999999998</v>
      </c>
      <c r="F90" s="151">
        <f t="shared" si="8"/>
        <v>6.3250000000000002</v>
      </c>
      <c r="G90" s="151">
        <f t="shared" si="8"/>
        <v>13.6175</v>
      </c>
      <c r="H90" s="151">
        <f t="shared" si="8"/>
        <v>10.345833333333333</v>
      </c>
      <c r="I90" s="151">
        <f t="shared" si="8"/>
        <v>9.3341666666666665</v>
      </c>
      <c r="J90" s="151">
        <f t="shared" ref="J90" si="9">SUM(J4:J20)</f>
        <v>0</v>
      </c>
      <c r="K90" s="153">
        <f>SUM(D90:J90)</f>
        <v>61.284999999999997</v>
      </c>
    </row>
    <row r="91" spans="1:12">
      <c r="C91" s="147" t="s">
        <v>31</v>
      </c>
      <c r="D91" s="151">
        <f t="shared" ref="D91:I91" si="10">SUM(D22:D33)/60</f>
        <v>10.541666666666666</v>
      </c>
      <c r="E91" s="151">
        <f t="shared" si="10"/>
        <v>3.335</v>
      </c>
      <c r="F91" s="151">
        <f t="shared" si="10"/>
        <v>4.7583333333333337</v>
      </c>
      <c r="G91" s="151">
        <f t="shared" si="10"/>
        <v>9.3533333333333335</v>
      </c>
      <c r="H91" s="151">
        <f t="shared" si="10"/>
        <v>14.221666666666666</v>
      </c>
      <c r="I91" s="151">
        <f t="shared" si="10"/>
        <v>1.4375</v>
      </c>
      <c r="J91" s="151">
        <f t="shared" ref="J91" si="11">SUM(J22:J33)</f>
        <v>0</v>
      </c>
      <c r="K91" s="153">
        <f t="shared" ref="K91:K95" si="12">SUM(D91:J91)</f>
        <v>43.647499999999994</v>
      </c>
    </row>
    <row r="92" spans="1:12" ht="15" thickBot="1">
      <c r="C92" s="148" t="s">
        <v>32</v>
      </c>
      <c r="D92" s="151">
        <v>0</v>
      </c>
      <c r="E92" s="151">
        <f>N56</f>
        <v>5.1355192307692326</v>
      </c>
      <c r="F92" s="151">
        <f>N56*2</f>
        <v>10.271038461538465</v>
      </c>
      <c r="G92" s="151">
        <v>0</v>
      </c>
      <c r="H92" s="151">
        <v>0</v>
      </c>
      <c r="I92" s="151">
        <v>0</v>
      </c>
      <c r="J92" s="151"/>
      <c r="K92" s="153">
        <f t="shared" si="12"/>
        <v>15.406557692307697</v>
      </c>
    </row>
    <row r="93" spans="1:12" ht="15" thickBot="1">
      <c r="C93" s="149" t="s">
        <v>101</v>
      </c>
      <c r="D93" s="151">
        <f>SUM(D59:D70)</f>
        <v>13.020462962962963</v>
      </c>
      <c r="E93" s="151">
        <f t="shared" ref="E93:J93" si="13">SUM(E59:E70)</f>
        <v>6.6</v>
      </c>
      <c r="F93" s="151">
        <f t="shared" si="13"/>
        <v>6.1420415404040405</v>
      </c>
      <c r="G93" s="151">
        <f t="shared" si="13"/>
        <v>16.326164529914529</v>
      </c>
      <c r="H93" s="151">
        <f t="shared" si="13"/>
        <v>2.2000000000000002</v>
      </c>
      <c r="I93" s="151">
        <f t="shared" si="13"/>
        <v>15.462362637362638</v>
      </c>
      <c r="J93" s="151">
        <f t="shared" si="13"/>
        <v>4.9105246913580247</v>
      </c>
      <c r="K93" s="153">
        <f t="shared" si="12"/>
        <v>64.661556362002202</v>
      </c>
    </row>
    <row r="94" spans="1:12">
      <c r="C94" s="150" t="s">
        <v>102</v>
      </c>
      <c r="D94" s="151">
        <f>SUM(D74:D85)</f>
        <v>11.799999999999999</v>
      </c>
      <c r="E94" s="151">
        <f t="shared" ref="E94:J94" si="14">SUM(E74:E85)</f>
        <v>13.210298928648783</v>
      </c>
      <c r="F94" s="151">
        <f t="shared" si="14"/>
        <v>0</v>
      </c>
      <c r="G94" s="151">
        <f t="shared" si="14"/>
        <v>6.2</v>
      </c>
      <c r="H94" s="151">
        <f t="shared" si="14"/>
        <v>15.737925925925925</v>
      </c>
      <c r="I94" s="151">
        <f t="shared" si="14"/>
        <v>0</v>
      </c>
      <c r="J94" s="151">
        <f t="shared" si="14"/>
        <v>0</v>
      </c>
      <c r="K94" s="153">
        <f t="shared" si="12"/>
        <v>46.948224854574704</v>
      </c>
    </row>
    <row r="95" spans="1:12">
      <c r="D95" s="151">
        <f>SUM(D90:D94)</f>
        <v>50.74212962962963</v>
      </c>
      <c r="E95" s="151">
        <f t="shared" ref="E95:J95" si="15">SUM(E90:E94)</f>
        <v>34.563318159418017</v>
      </c>
      <c r="F95" s="151">
        <f t="shared" si="15"/>
        <v>27.49641333527584</v>
      </c>
      <c r="G95" s="151">
        <f t="shared" si="15"/>
        <v>45.496997863247863</v>
      </c>
      <c r="H95" s="151">
        <f t="shared" si="15"/>
        <v>42.50542592592592</v>
      </c>
      <c r="I95" s="151">
        <f t="shared" si="15"/>
        <v>26.234029304029306</v>
      </c>
      <c r="J95" s="151">
        <f t="shared" si="15"/>
        <v>4.9105246913580247</v>
      </c>
      <c r="K95" s="153">
        <f t="shared" si="12"/>
        <v>231.94883890888462</v>
      </c>
    </row>
    <row r="96" spans="1:12">
      <c r="D96">
        <f>D95/9</f>
        <v>5.6380144032921811</v>
      </c>
      <c r="E96">
        <f>E95/6</f>
        <v>5.7605530265696698</v>
      </c>
      <c r="F96">
        <f>F95/5</f>
        <v>5.4992826670551676</v>
      </c>
      <c r="G96">
        <f>G95/8</f>
        <v>5.6871247329059829</v>
      </c>
      <c r="H96">
        <f>H95/8</f>
        <v>5.31317824074074</v>
      </c>
      <c r="I96">
        <f t="shared" ref="I96" si="16">I95/5</f>
        <v>5.2468058608058614</v>
      </c>
    </row>
    <row r="97" spans="3:9">
      <c r="C97" t="s">
        <v>117</v>
      </c>
      <c r="D97" s="99">
        <v>9</v>
      </c>
      <c r="E97" s="99">
        <v>6</v>
      </c>
      <c r="F97" s="99">
        <v>5</v>
      </c>
      <c r="G97" s="99">
        <v>8</v>
      </c>
      <c r="H97" s="99">
        <v>8</v>
      </c>
      <c r="I97" s="99">
        <v>5</v>
      </c>
    </row>
    <row r="99" spans="3:9">
      <c r="D99" t="e">
        <f>+#REF!</f>
        <v>#REF!</v>
      </c>
      <c r="E99" t="e">
        <f>+#REF!</f>
        <v>#REF!</v>
      </c>
      <c r="F99" t="e">
        <f>+#REF!</f>
        <v>#REF!</v>
      </c>
      <c r="G99" t="e">
        <f>+#REF!</f>
        <v>#REF!</v>
      </c>
      <c r="H99" t="e">
        <f>+#REF!</f>
        <v>#REF!</v>
      </c>
      <c r="I99" t="e">
        <f>+#REF!</f>
        <v>#REF!</v>
      </c>
    </row>
    <row r="101" spans="3:9">
      <c r="D101" t="e">
        <f>SUM(D97:D99)</f>
        <v>#REF!</v>
      </c>
      <c r="E101" t="e">
        <f t="shared" ref="E101:I101" si="17">SUM(E97:E99)</f>
        <v>#REF!</v>
      </c>
      <c r="F101" t="e">
        <f t="shared" si="17"/>
        <v>#REF!</v>
      </c>
      <c r="G101" t="e">
        <f t="shared" si="17"/>
        <v>#REF!</v>
      </c>
      <c r="H101" t="e">
        <f t="shared" si="17"/>
        <v>#REF!</v>
      </c>
      <c r="I101" t="e">
        <f t="shared" si="17"/>
        <v>#REF!</v>
      </c>
    </row>
  </sheetData>
  <mergeCells count="9">
    <mergeCell ref="A72:A73"/>
    <mergeCell ref="B72:B73"/>
    <mergeCell ref="D72:L72"/>
    <mergeCell ref="A2:A3"/>
    <mergeCell ref="B2:B3"/>
    <mergeCell ref="D2:L2"/>
    <mergeCell ref="A57:A58"/>
    <mergeCell ref="B57:B58"/>
    <mergeCell ref="D57:L57"/>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DC760-B5C6-4D1E-B56E-83A1E9EDE39D}">
  <dimension ref="A1:A6"/>
  <sheetViews>
    <sheetView workbookViewId="0">
      <selection activeCell="A12" sqref="A12"/>
    </sheetView>
  </sheetViews>
  <sheetFormatPr baseColWidth="10" defaultRowHeight="14.4"/>
  <cols>
    <col min="1" max="1" width="103.109375" style="154" customWidth="1"/>
  </cols>
  <sheetData>
    <row r="1" spans="1:1">
      <c r="A1" s="156" t="s">
        <v>292</v>
      </c>
    </row>
    <row r="2" spans="1:1" ht="18">
      <c r="A2" s="328" t="s">
        <v>298</v>
      </c>
    </row>
    <row r="3" spans="1:1" ht="43.2">
      <c r="A3" s="329" t="s">
        <v>293</v>
      </c>
    </row>
    <row r="4" spans="1:1" ht="20.399999999999999" customHeight="1">
      <c r="A4" s="330" t="s">
        <v>294</v>
      </c>
    </row>
    <row r="5" spans="1:1" ht="43.2">
      <c r="A5" s="329" t="s">
        <v>295</v>
      </c>
    </row>
    <row r="6" spans="1:1" ht="43.2">
      <c r="A6" s="329" t="s">
        <v>296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FCBD4-D885-4065-B3F0-ADA54341A59D}">
  <sheetPr>
    <tabColor theme="5" tint="-0.249977111117893"/>
    <pageSetUpPr fitToPage="1"/>
  </sheetPr>
  <dimension ref="A1:L142"/>
  <sheetViews>
    <sheetView showGridLines="0" topLeftCell="A59" zoomScaleNormal="100" zoomScaleSheetLayoutView="100" workbookViewId="0">
      <selection activeCell="G72" sqref="G72"/>
    </sheetView>
  </sheetViews>
  <sheetFormatPr baseColWidth="10" defaultColWidth="11.44140625" defaultRowHeight="14.1" customHeight="1"/>
  <cols>
    <col min="1" max="1" width="5" style="163" customWidth="1"/>
    <col min="2" max="3" width="2.6640625" style="164" customWidth="1"/>
    <col min="4" max="4" width="4.21875" style="164" customWidth="1"/>
    <col min="5" max="5" width="18.109375" style="165" customWidth="1"/>
    <col min="6" max="6" width="11" style="165" customWidth="1"/>
    <col min="7" max="7" width="13.33203125" style="165" bestFit="1" customWidth="1"/>
    <col min="8" max="8" width="10.109375" style="165" customWidth="1"/>
    <col min="9" max="12" width="11.44140625" style="157"/>
    <col min="13" max="14" width="17.5546875" style="154" customWidth="1"/>
    <col min="15" max="16384" width="11.44140625" style="154"/>
  </cols>
  <sheetData>
    <row r="1" spans="1:12" s="245" customFormat="1" ht="14.1" customHeight="1">
      <c r="A1" s="245">
        <v>1</v>
      </c>
      <c r="B1" s="245">
        <v>2</v>
      </c>
      <c r="C1" s="245">
        <v>3</v>
      </c>
      <c r="D1" s="245">
        <v>4</v>
      </c>
      <c r="E1" s="245">
        <v>5</v>
      </c>
      <c r="F1" s="245">
        <v>6</v>
      </c>
      <c r="G1" s="245">
        <v>7</v>
      </c>
      <c r="H1" s="245">
        <v>8</v>
      </c>
    </row>
    <row r="2" spans="1:12" s="248" customFormat="1" ht="14.1" customHeight="1">
      <c r="A2" s="246"/>
      <c r="B2" s="247"/>
      <c r="C2" s="247"/>
      <c r="D2" s="247"/>
      <c r="I2" s="247"/>
      <c r="J2" s="247"/>
      <c r="K2" s="247"/>
      <c r="L2" s="247"/>
    </row>
    <row r="3" spans="1:12" ht="14.1" customHeight="1">
      <c r="B3" s="241" t="s">
        <v>129</v>
      </c>
    </row>
    <row r="4" spans="1:12" ht="19.2" customHeight="1" thickBot="1">
      <c r="B4" s="240" t="s">
        <v>263</v>
      </c>
    </row>
    <row r="5" spans="1:12" ht="14.1" customHeight="1" thickBot="1">
      <c r="B5" s="166">
        <v>1</v>
      </c>
      <c r="C5" s="167"/>
      <c r="D5" s="167"/>
      <c r="E5" s="168" t="s">
        <v>204</v>
      </c>
      <c r="F5" s="169"/>
      <c r="G5" s="169"/>
      <c r="H5" s="170"/>
    </row>
    <row r="7" spans="1:12" ht="13.95" customHeight="1">
      <c r="A7" s="163" t="s">
        <v>229</v>
      </c>
      <c r="B7" s="171">
        <f>+B5</f>
        <v>1</v>
      </c>
      <c r="C7" s="171">
        <v>0</v>
      </c>
      <c r="D7" s="172"/>
      <c r="E7" s="173" t="s">
        <v>130</v>
      </c>
      <c r="F7" s="174"/>
      <c r="G7" s="175"/>
      <c r="H7" s="176" t="s">
        <v>131</v>
      </c>
      <c r="I7" s="236"/>
    </row>
    <row r="8" spans="1:12" ht="14.1" customHeight="1">
      <c r="A8" s="163">
        <v>1</v>
      </c>
      <c r="B8" s="177">
        <f t="shared" ref="B8:C8" si="0">+B7</f>
        <v>1</v>
      </c>
      <c r="C8" s="177">
        <f t="shared" si="0"/>
        <v>0</v>
      </c>
      <c r="D8" s="177">
        <v>1</v>
      </c>
      <c r="E8" s="178" t="s">
        <v>132</v>
      </c>
      <c r="F8" s="179"/>
      <c r="G8" s="179"/>
      <c r="H8" s="314"/>
      <c r="I8" s="238"/>
    </row>
    <row r="9" spans="1:12" ht="14.1" customHeight="1">
      <c r="A9" s="163">
        <v>2</v>
      </c>
      <c r="B9" s="177">
        <f>+B7</f>
        <v>1</v>
      </c>
      <c r="C9" s="177">
        <f>+C7</f>
        <v>0</v>
      </c>
      <c r="D9" s="177">
        <f>+D8+1</f>
        <v>2</v>
      </c>
      <c r="E9" s="178" t="s">
        <v>133</v>
      </c>
      <c r="F9" s="179"/>
      <c r="G9" s="179"/>
      <c r="H9" s="314"/>
      <c r="I9" s="238"/>
    </row>
    <row r="10" spans="1:12" ht="14.1" customHeight="1">
      <c r="A10" s="163">
        <v>3</v>
      </c>
      <c r="B10" s="202">
        <f>+B9</f>
        <v>1</v>
      </c>
      <c r="C10" s="202">
        <f>+C9</f>
        <v>0</v>
      </c>
      <c r="D10" s="202">
        <f>+D9+1</f>
        <v>3</v>
      </c>
      <c r="E10" s="197" t="s">
        <v>265</v>
      </c>
      <c r="F10" s="199"/>
      <c r="G10" s="199"/>
      <c r="H10" s="332">
        <v>311724.42000000004</v>
      </c>
      <c r="I10" s="238"/>
    </row>
    <row r="11" spans="1:12" ht="14.1" customHeight="1">
      <c r="A11" s="163">
        <v>4</v>
      </c>
      <c r="B11" s="177">
        <f>+B8</f>
        <v>1</v>
      </c>
      <c r="C11" s="177">
        <f>+C8</f>
        <v>0</v>
      </c>
      <c r="D11" s="177">
        <f>+D10+1</f>
        <v>4</v>
      </c>
      <c r="E11" s="178" t="s">
        <v>210</v>
      </c>
      <c r="F11" s="179"/>
      <c r="G11" s="179"/>
      <c r="H11" s="314"/>
      <c r="I11" s="238"/>
    </row>
    <row r="12" spans="1:12" ht="14.1" customHeight="1">
      <c r="A12" s="163">
        <v>150</v>
      </c>
      <c r="B12" s="181">
        <f>+B9</f>
        <v>1</v>
      </c>
      <c r="C12" s="181">
        <f>+C9</f>
        <v>0</v>
      </c>
      <c r="D12" s="181">
        <f>+D11+1</f>
        <v>5</v>
      </c>
      <c r="E12" s="182" t="s">
        <v>297</v>
      </c>
      <c r="F12" s="183"/>
      <c r="G12" s="183"/>
      <c r="H12" s="313"/>
      <c r="I12" s="238"/>
    </row>
    <row r="13" spans="1:12" ht="14.1" customHeight="1">
      <c r="E13" s="195"/>
      <c r="F13" s="196"/>
      <c r="G13" s="196"/>
      <c r="H13" s="201"/>
      <c r="I13" s="238"/>
    </row>
    <row r="14" spans="1:12" ht="14.1" customHeight="1">
      <c r="B14" s="171">
        <f>+B11</f>
        <v>1</v>
      </c>
      <c r="C14" s="171">
        <v>1</v>
      </c>
      <c r="D14" s="172"/>
      <c r="E14" s="173" t="s">
        <v>207</v>
      </c>
      <c r="F14" s="174"/>
      <c r="G14" s="175"/>
      <c r="H14" s="176" t="s">
        <v>208</v>
      </c>
      <c r="I14" s="238"/>
    </row>
    <row r="15" spans="1:12" ht="14.1" customHeight="1">
      <c r="A15" s="163">
        <v>5</v>
      </c>
      <c r="B15" s="177">
        <f>+B14</f>
        <v>1</v>
      </c>
      <c r="C15" s="177">
        <f>+C14</f>
        <v>1</v>
      </c>
      <c r="D15" s="177">
        <v>1</v>
      </c>
      <c r="E15" s="178" t="s">
        <v>213</v>
      </c>
      <c r="F15" s="179"/>
      <c r="G15" s="179"/>
      <c r="H15" s="314"/>
      <c r="I15" s="238"/>
      <c r="L15" s="162"/>
    </row>
    <row r="16" spans="1:12" ht="14.1" customHeight="1">
      <c r="A16" s="163">
        <v>6</v>
      </c>
      <c r="B16" s="242">
        <f t="shared" ref="B16:C16" si="1">+B14</f>
        <v>1</v>
      </c>
      <c r="C16" s="242">
        <f t="shared" si="1"/>
        <v>1</v>
      </c>
      <c r="D16" s="242">
        <f>+D15+1</f>
        <v>2</v>
      </c>
      <c r="E16" s="243" t="s">
        <v>209</v>
      </c>
      <c r="F16" s="244"/>
      <c r="G16" s="244"/>
      <c r="H16" s="326"/>
      <c r="I16" s="238"/>
      <c r="J16" s="159"/>
    </row>
    <row r="17" spans="1:10" ht="14.1" customHeight="1">
      <c r="E17" s="195"/>
      <c r="F17" s="196"/>
      <c r="G17" s="196"/>
      <c r="H17" s="201"/>
      <c r="I17" s="238"/>
    </row>
    <row r="18" spans="1:10" ht="14.1" customHeight="1">
      <c r="B18" s="171">
        <v>0</v>
      </c>
      <c r="C18" s="171">
        <v>0</v>
      </c>
      <c r="D18" s="171"/>
      <c r="E18" s="173" t="s">
        <v>287</v>
      </c>
      <c r="F18" s="174"/>
      <c r="G18" s="175"/>
      <c r="H18" s="176" t="s">
        <v>155</v>
      </c>
      <c r="I18" s="238"/>
    </row>
    <row r="19" spans="1:10" ht="14.1" customHeight="1">
      <c r="A19" s="163">
        <v>110</v>
      </c>
      <c r="B19" s="177">
        <f t="shared" ref="B19:C19" si="2">+B18</f>
        <v>0</v>
      </c>
      <c r="C19" s="177">
        <f t="shared" si="2"/>
        <v>0</v>
      </c>
      <c r="D19" s="177">
        <v>1</v>
      </c>
      <c r="E19" s="178" t="s">
        <v>132</v>
      </c>
      <c r="F19" s="179"/>
      <c r="G19" s="179"/>
      <c r="H19" s="314"/>
      <c r="I19" s="238"/>
    </row>
    <row r="20" spans="1:10" ht="14.1" customHeight="1">
      <c r="A20" s="163">
        <v>111</v>
      </c>
      <c r="B20" s="177">
        <f>+B18</f>
        <v>0</v>
      </c>
      <c r="C20" s="177">
        <f>+C18</f>
        <v>0</v>
      </c>
      <c r="D20" s="177">
        <f>+D19+1</f>
        <v>2</v>
      </c>
      <c r="E20" s="178" t="s">
        <v>133</v>
      </c>
      <c r="F20" s="179"/>
      <c r="G20" s="179"/>
      <c r="H20" s="314"/>
      <c r="I20" s="238"/>
    </row>
    <row r="21" spans="1:10" ht="14.1" customHeight="1">
      <c r="A21" s="163">
        <v>112</v>
      </c>
      <c r="B21" s="181">
        <f>+B18</f>
        <v>0</v>
      </c>
      <c r="C21" s="181">
        <f>+C18</f>
        <v>0</v>
      </c>
      <c r="D21" s="181">
        <f>+D20+1</f>
        <v>3</v>
      </c>
      <c r="E21" s="182" t="s">
        <v>210</v>
      </c>
      <c r="F21" s="183"/>
      <c r="G21" s="183"/>
      <c r="H21" s="313"/>
      <c r="I21" s="238"/>
      <c r="J21" s="163"/>
    </row>
    <row r="22" spans="1:10" ht="14.1" customHeight="1">
      <c r="E22" s="195"/>
      <c r="F22" s="196"/>
      <c r="G22" s="196"/>
      <c r="H22" s="201"/>
      <c r="I22" s="238"/>
    </row>
    <row r="23" spans="1:10" ht="14.1" customHeight="1">
      <c r="B23" s="171">
        <f>+B5</f>
        <v>1</v>
      </c>
      <c r="C23" s="171">
        <f>+C14+1</f>
        <v>2</v>
      </c>
      <c r="D23" s="172"/>
      <c r="E23" s="173" t="s">
        <v>134</v>
      </c>
      <c r="F23" s="174"/>
      <c r="G23" s="175"/>
      <c r="H23" s="176"/>
      <c r="I23" s="238"/>
      <c r="J23" s="163"/>
    </row>
    <row r="24" spans="1:10" ht="28.8" customHeight="1">
      <c r="B24" s="165"/>
      <c r="C24" s="165"/>
      <c r="D24" s="165"/>
      <c r="E24" s="184" t="s">
        <v>135</v>
      </c>
      <c r="F24" s="185" t="s">
        <v>136</v>
      </c>
      <c r="G24" s="185" t="s">
        <v>137</v>
      </c>
      <c r="H24" s="186" t="s">
        <v>138</v>
      </c>
      <c r="I24" s="238"/>
    </row>
    <row r="25" spans="1:10" ht="14.1" customHeight="1">
      <c r="A25" s="163">
        <v>7</v>
      </c>
      <c r="B25" s="177">
        <f>+B23</f>
        <v>1</v>
      </c>
      <c r="C25" s="177">
        <f>+C23</f>
        <v>2</v>
      </c>
      <c r="D25" s="177">
        <v>1</v>
      </c>
      <c r="E25" s="178" t="s">
        <v>200</v>
      </c>
      <c r="F25" s="187" t="s">
        <v>139</v>
      </c>
      <c r="G25" s="187" t="s">
        <v>205</v>
      </c>
      <c r="H25" s="314"/>
      <c r="I25" s="238"/>
      <c r="J25" s="163"/>
    </row>
    <row r="26" spans="1:10" ht="14.1" customHeight="1">
      <c r="A26" s="163">
        <v>8</v>
      </c>
      <c r="B26" s="177">
        <f t="shared" ref="B26:C34" si="3">+B25</f>
        <v>1</v>
      </c>
      <c r="C26" s="177">
        <f t="shared" si="3"/>
        <v>2</v>
      </c>
      <c r="D26" s="177">
        <f>+D25+1</f>
        <v>2</v>
      </c>
      <c r="E26" s="178" t="s">
        <v>201</v>
      </c>
      <c r="F26" s="187" t="s">
        <v>139</v>
      </c>
      <c r="G26" s="187" t="s">
        <v>140</v>
      </c>
      <c r="H26" s="314"/>
      <c r="I26" s="238"/>
    </row>
    <row r="27" spans="1:10" ht="14.1" customHeight="1">
      <c r="A27" s="163">
        <v>9</v>
      </c>
      <c r="B27" s="177">
        <f>+B25</f>
        <v>1</v>
      </c>
      <c r="C27" s="177">
        <f>+C25</f>
        <v>2</v>
      </c>
      <c r="D27" s="177">
        <f t="shared" ref="D27:D33" si="4">+D26+1</f>
        <v>3</v>
      </c>
      <c r="E27" s="178" t="s">
        <v>200</v>
      </c>
      <c r="F27" s="187" t="s">
        <v>141</v>
      </c>
      <c r="G27" s="187" t="s">
        <v>140</v>
      </c>
      <c r="H27" s="314"/>
      <c r="I27" s="238"/>
      <c r="J27" s="163"/>
    </row>
    <row r="28" spans="1:10" ht="14.1" customHeight="1">
      <c r="A28" s="163">
        <v>10</v>
      </c>
      <c r="B28" s="177">
        <f t="shared" ref="B28:C28" si="5">+B27</f>
        <v>1</v>
      </c>
      <c r="C28" s="177">
        <f t="shared" si="5"/>
        <v>2</v>
      </c>
      <c r="D28" s="177">
        <f t="shared" si="4"/>
        <v>4</v>
      </c>
      <c r="E28" s="178" t="s">
        <v>201</v>
      </c>
      <c r="F28" s="187" t="s">
        <v>141</v>
      </c>
      <c r="G28" s="187" t="s">
        <v>140</v>
      </c>
      <c r="H28" s="314"/>
      <c r="I28" s="238"/>
    </row>
    <row r="29" spans="1:10" ht="14.1" customHeight="1">
      <c r="A29" s="163">
        <v>11</v>
      </c>
      <c r="B29" s="177">
        <f>+B27</f>
        <v>1</v>
      </c>
      <c r="C29" s="177">
        <f>+C27</f>
        <v>2</v>
      </c>
      <c r="D29" s="177">
        <f t="shared" si="4"/>
        <v>5</v>
      </c>
      <c r="E29" s="178" t="s">
        <v>202</v>
      </c>
      <c r="F29" s="187" t="s">
        <v>139</v>
      </c>
      <c r="G29" s="187" t="s">
        <v>140</v>
      </c>
      <c r="H29" s="314"/>
      <c r="I29" s="238"/>
      <c r="J29" s="163"/>
    </row>
    <row r="30" spans="1:10" ht="14.1" customHeight="1">
      <c r="A30" s="163">
        <v>12</v>
      </c>
      <c r="B30" s="177">
        <f t="shared" ref="B30:C30" si="6">+B29</f>
        <v>1</v>
      </c>
      <c r="C30" s="177">
        <f t="shared" si="6"/>
        <v>2</v>
      </c>
      <c r="D30" s="177">
        <f t="shared" si="4"/>
        <v>6</v>
      </c>
      <c r="E30" s="178" t="s">
        <v>203</v>
      </c>
      <c r="F30" s="187" t="s">
        <v>139</v>
      </c>
      <c r="G30" s="187" t="s">
        <v>140</v>
      </c>
      <c r="H30" s="314"/>
      <c r="I30" s="238"/>
    </row>
    <row r="31" spans="1:10" ht="14.1" customHeight="1">
      <c r="A31" s="163">
        <v>13</v>
      </c>
      <c r="B31" s="177">
        <f>+B29</f>
        <v>1</v>
      </c>
      <c r="C31" s="177">
        <f>+C29</f>
        <v>2</v>
      </c>
      <c r="D31" s="177">
        <f t="shared" si="4"/>
        <v>7</v>
      </c>
      <c r="E31" s="178" t="s">
        <v>202</v>
      </c>
      <c r="F31" s="187" t="s">
        <v>141</v>
      </c>
      <c r="G31" s="187" t="s">
        <v>140</v>
      </c>
      <c r="H31" s="314"/>
      <c r="I31" s="238"/>
      <c r="J31" s="163"/>
    </row>
    <row r="32" spans="1:10" ht="14.1" customHeight="1">
      <c r="A32" s="163">
        <v>14</v>
      </c>
      <c r="B32" s="177">
        <f t="shared" ref="B32:C32" si="7">+B31</f>
        <v>1</v>
      </c>
      <c r="C32" s="177">
        <f t="shared" si="7"/>
        <v>2</v>
      </c>
      <c r="D32" s="177">
        <f t="shared" si="4"/>
        <v>8</v>
      </c>
      <c r="E32" s="178" t="s">
        <v>203</v>
      </c>
      <c r="F32" s="187" t="s">
        <v>141</v>
      </c>
      <c r="G32" s="187" t="s">
        <v>140</v>
      </c>
      <c r="H32" s="314"/>
      <c r="I32" s="238"/>
    </row>
    <row r="33" spans="1:10" ht="14.1" customHeight="1">
      <c r="A33" s="163">
        <v>15</v>
      </c>
      <c r="B33" s="177">
        <f>+B26</f>
        <v>1</v>
      </c>
      <c r="C33" s="177">
        <f>+C26</f>
        <v>2</v>
      </c>
      <c r="D33" s="177">
        <f t="shared" si="4"/>
        <v>9</v>
      </c>
      <c r="E33" s="178" t="s">
        <v>142</v>
      </c>
      <c r="F33" s="187" t="s">
        <v>143</v>
      </c>
      <c r="G33" s="187" t="s">
        <v>144</v>
      </c>
      <c r="H33" s="314"/>
      <c r="I33" s="238"/>
      <c r="J33" s="163"/>
    </row>
    <row r="34" spans="1:10" ht="14.1" customHeight="1">
      <c r="A34" s="163">
        <v>16</v>
      </c>
      <c r="B34" s="181">
        <f t="shared" si="3"/>
        <v>1</v>
      </c>
      <c r="C34" s="181">
        <f t="shared" si="3"/>
        <v>2</v>
      </c>
      <c r="D34" s="181">
        <f>+D33+1</f>
        <v>10</v>
      </c>
      <c r="E34" s="182" t="s">
        <v>145</v>
      </c>
      <c r="F34" s="183"/>
      <c r="G34" s="183"/>
      <c r="H34" s="325"/>
      <c r="I34" s="238"/>
    </row>
    <row r="35" spans="1:10" ht="14.1" customHeight="1">
      <c r="A35" s="154"/>
      <c r="I35" s="238"/>
      <c r="J35" s="163"/>
    </row>
    <row r="36" spans="1:10" ht="14.1" customHeight="1">
      <c r="A36" s="154"/>
      <c r="B36" s="171">
        <f>+B11</f>
        <v>1</v>
      </c>
      <c r="C36" s="171">
        <f>+C23+1</f>
        <v>3</v>
      </c>
      <c r="D36" s="172"/>
      <c r="E36" s="173" t="s">
        <v>211</v>
      </c>
      <c r="F36" s="174"/>
      <c r="G36" s="175"/>
      <c r="H36" s="176" t="s">
        <v>138</v>
      </c>
      <c r="I36" s="238"/>
    </row>
    <row r="37" spans="1:10" ht="14.1" customHeight="1">
      <c r="A37" s="163">
        <v>17</v>
      </c>
      <c r="B37" s="177">
        <f t="shared" ref="B37:C41" si="8">+B36</f>
        <v>1</v>
      </c>
      <c r="C37" s="177">
        <f t="shared" si="8"/>
        <v>3</v>
      </c>
      <c r="D37" s="177">
        <v>1</v>
      </c>
      <c r="E37" s="178" t="str">
        <f>+E8</f>
        <v>Càrrega POSTERIOR gran</v>
      </c>
      <c r="F37" s="179"/>
      <c r="G37" s="179"/>
      <c r="H37" s="314"/>
      <c r="I37" s="238"/>
      <c r="J37" s="163"/>
    </row>
    <row r="38" spans="1:10" ht="14.1" customHeight="1">
      <c r="A38" s="163">
        <v>18</v>
      </c>
      <c r="B38" s="177">
        <f t="shared" si="8"/>
        <v>1</v>
      </c>
      <c r="C38" s="177">
        <f t="shared" si="8"/>
        <v>3</v>
      </c>
      <c r="D38" s="177">
        <f t="shared" ref="D38:D41" si="9">+D37+1</f>
        <v>2</v>
      </c>
      <c r="E38" s="178" t="str">
        <f>+E9</f>
        <v>Càrrega POSTERIOR petit</v>
      </c>
      <c r="F38" s="179"/>
      <c r="G38" s="179"/>
      <c r="H38" s="314"/>
      <c r="I38" s="238"/>
    </row>
    <row r="39" spans="1:10" ht="14.1" customHeight="1">
      <c r="A39" s="163">
        <v>19</v>
      </c>
      <c r="B39" s="177">
        <f t="shared" si="8"/>
        <v>1</v>
      </c>
      <c r="C39" s="177">
        <f t="shared" si="8"/>
        <v>3</v>
      </c>
      <c r="D39" s="177">
        <f t="shared" si="9"/>
        <v>3</v>
      </c>
      <c r="E39" s="178" t="str">
        <f>+E11</f>
        <v>Vehicle multifunció amb hidronetejador</v>
      </c>
      <c r="F39" s="179"/>
      <c r="G39" s="179"/>
      <c r="H39" s="314"/>
      <c r="I39" s="238"/>
      <c r="J39" s="163"/>
    </row>
    <row r="40" spans="1:10" ht="14.1" customHeight="1">
      <c r="A40" s="163">
        <v>20</v>
      </c>
      <c r="B40" s="177">
        <f t="shared" si="8"/>
        <v>1</v>
      </c>
      <c r="C40" s="177">
        <f t="shared" si="8"/>
        <v>3</v>
      </c>
      <c r="D40" s="177">
        <f t="shared" si="9"/>
        <v>4</v>
      </c>
      <c r="E40" s="178" t="str">
        <f>+E16</f>
        <v>Vehicle rentacontenidors</v>
      </c>
      <c r="F40" s="179"/>
      <c r="G40" s="179"/>
      <c r="H40" s="314"/>
      <c r="I40" s="238"/>
    </row>
    <row r="41" spans="1:10" ht="14.1" customHeight="1">
      <c r="A41" s="163">
        <v>21</v>
      </c>
      <c r="B41" s="177">
        <f t="shared" si="8"/>
        <v>1</v>
      </c>
      <c r="C41" s="177">
        <f t="shared" si="8"/>
        <v>3</v>
      </c>
      <c r="D41" s="177">
        <f t="shared" si="9"/>
        <v>5</v>
      </c>
      <c r="E41" s="178" t="str">
        <f>+E15</f>
        <v>Vehicle tipus ampliroll amb grua</v>
      </c>
      <c r="F41" s="179"/>
      <c r="G41" s="179"/>
      <c r="H41" s="314"/>
      <c r="I41" s="238"/>
      <c r="J41" s="163"/>
    </row>
    <row r="42" spans="1:10" ht="14.1" customHeight="1">
      <c r="A42" s="163">
        <v>22</v>
      </c>
      <c r="B42" s="181">
        <f t="shared" ref="B42:C42" si="10">+B40</f>
        <v>1</v>
      </c>
      <c r="C42" s="181">
        <f t="shared" si="10"/>
        <v>3</v>
      </c>
      <c r="D42" s="181">
        <f>+D40+1</f>
        <v>5</v>
      </c>
      <c r="E42" s="182" t="s">
        <v>212</v>
      </c>
      <c r="F42" s="183"/>
      <c r="G42" s="183"/>
      <c r="H42" s="313"/>
      <c r="I42" s="238"/>
    </row>
    <row r="43" spans="1:10" ht="14.1" customHeight="1">
      <c r="E43" s="195"/>
      <c r="F43" s="196"/>
      <c r="G43" s="196"/>
      <c r="H43" s="201"/>
      <c r="I43" s="238"/>
      <c r="J43" s="163"/>
    </row>
    <row r="44" spans="1:10" ht="14.1" customHeight="1">
      <c r="A44" s="154"/>
      <c r="B44" s="171">
        <f>+B23</f>
        <v>1</v>
      </c>
      <c r="C44" s="171">
        <f>+C36+1</f>
        <v>4</v>
      </c>
      <c r="D44" s="172"/>
      <c r="E44" s="173" t="s">
        <v>146</v>
      </c>
      <c r="F44" s="174"/>
      <c r="G44" s="175"/>
      <c r="H44" s="176" t="s">
        <v>138</v>
      </c>
      <c r="I44" s="238"/>
    </row>
    <row r="45" spans="1:10" ht="14.1" customHeight="1">
      <c r="A45" s="163">
        <v>23</v>
      </c>
      <c r="B45" s="177">
        <f t="shared" ref="B45:C49" si="11">+B44</f>
        <v>1</v>
      </c>
      <c r="C45" s="177">
        <f t="shared" si="11"/>
        <v>4</v>
      </c>
      <c r="D45" s="177">
        <v>1</v>
      </c>
      <c r="E45" s="178" t="str">
        <f>+E37</f>
        <v>Càrrega POSTERIOR gran</v>
      </c>
      <c r="F45" s="179"/>
      <c r="G45" s="179"/>
      <c r="H45" s="314"/>
    </row>
    <row r="46" spans="1:10" ht="14.1" customHeight="1">
      <c r="A46" s="163">
        <v>24</v>
      </c>
      <c r="B46" s="177">
        <f t="shared" si="11"/>
        <v>1</v>
      </c>
      <c r="C46" s="177">
        <f t="shared" si="11"/>
        <v>4</v>
      </c>
      <c r="D46" s="177">
        <f t="shared" ref="D46:D49" si="12">+D45+1</f>
        <v>2</v>
      </c>
      <c r="E46" s="178" t="str">
        <f>+E38</f>
        <v>Càrrega POSTERIOR petit</v>
      </c>
      <c r="F46" s="179"/>
      <c r="G46" s="179"/>
      <c r="H46" s="314"/>
    </row>
    <row r="47" spans="1:10" ht="14.1" customHeight="1">
      <c r="A47" s="163">
        <v>25</v>
      </c>
      <c r="B47" s="177">
        <f t="shared" si="11"/>
        <v>1</v>
      </c>
      <c r="C47" s="177">
        <f t="shared" si="11"/>
        <v>4</v>
      </c>
      <c r="D47" s="177">
        <f t="shared" si="12"/>
        <v>3</v>
      </c>
      <c r="E47" s="178" t="str">
        <f>+E39</f>
        <v>Vehicle multifunció amb hidronetejador</v>
      </c>
      <c r="F47" s="179"/>
      <c r="G47" s="179"/>
      <c r="H47" s="314"/>
      <c r="J47" s="162"/>
    </row>
    <row r="48" spans="1:10" ht="14.1" customHeight="1">
      <c r="A48" s="163">
        <v>26</v>
      </c>
      <c r="B48" s="177">
        <f t="shared" si="11"/>
        <v>1</v>
      </c>
      <c r="C48" s="177">
        <f t="shared" si="11"/>
        <v>4</v>
      </c>
      <c r="D48" s="177">
        <f t="shared" si="12"/>
        <v>4</v>
      </c>
      <c r="E48" s="178" t="str">
        <f>+E40</f>
        <v>Vehicle rentacontenidors</v>
      </c>
      <c r="F48" s="179"/>
      <c r="G48" s="179"/>
      <c r="H48" s="314"/>
    </row>
    <row r="49" spans="1:9" ht="14.1" customHeight="1">
      <c r="A49" s="163">
        <v>27</v>
      </c>
      <c r="B49" s="177">
        <f t="shared" si="11"/>
        <v>1</v>
      </c>
      <c r="C49" s="177">
        <f t="shared" si="11"/>
        <v>4</v>
      </c>
      <c r="D49" s="177">
        <f t="shared" si="12"/>
        <v>5</v>
      </c>
      <c r="E49" s="178" t="str">
        <f>+E15</f>
        <v>Vehicle tipus ampliroll amb grua</v>
      </c>
      <c r="F49" s="179"/>
      <c r="G49" s="179"/>
      <c r="H49" s="314"/>
    </row>
    <row r="50" spans="1:9" ht="14.1" customHeight="1">
      <c r="A50" s="163">
        <v>28</v>
      </c>
      <c r="B50" s="181">
        <f>+B48</f>
        <v>1</v>
      </c>
      <c r="C50" s="181">
        <f>+C48</f>
        <v>4</v>
      </c>
      <c r="D50" s="181">
        <f>+D49+1</f>
        <v>6</v>
      </c>
      <c r="E50" s="182" t="str">
        <f>+E42</f>
        <v>Vehicle caixa oberta contingències</v>
      </c>
      <c r="F50" s="183"/>
      <c r="G50" s="183"/>
      <c r="H50" s="313"/>
    </row>
    <row r="51" spans="1:9" ht="14.1" customHeight="1" thickBot="1"/>
    <row r="52" spans="1:9" ht="14.1" customHeight="1" thickBot="1">
      <c r="B52" s="166">
        <f>+B5+1</f>
        <v>2</v>
      </c>
      <c r="C52" s="167"/>
      <c r="D52" s="167"/>
      <c r="E52" s="168" t="s">
        <v>148</v>
      </c>
      <c r="F52" s="169"/>
      <c r="G52" s="169"/>
      <c r="H52" s="170"/>
    </row>
    <row r="54" spans="1:9" ht="14.1" customHeight="1">
      <c r="B54" s="171">
        <f>+B52</f>
        <v>2</v>
      </c>
      <c r="C54" s="171">
        <v>1</v>
      </c>
      <c r="D54" s="172"/>
      <c r="E54" s="173" t="s">
        <v>221</v>
      </c>
      <c r="F54" s="174"/>
      <c r="G54" s="175"/>
      <c r="H54" s="176"/>
      <c r="I54" s="236"/>
    </row>
    <row r="55" spans="1:9" ht="14.1" customHeight="1">
      <c r="E55" s="188" t="s">
        <v>137</v>
      </c>
      <c r="F55" s="190"/>
      <c r="G55" s="190" t="s">
        <v>150</v>
      </c>
      <c r="H55" s="186" t="s">
        <v>131</v>
      </c>
    </row>
    <row r="56" spans="1:9" ht="14.1" customHeight="1">
      <c r="A56" s="163">
        <v>32</v>
      </c>
      <c r="B56" s="177">
        <f>+B54</f>
        <v>2</v>
      </c>
      <c r="C56" s="177">
        <f>+C54</f>
        <v>1</v>
      </c>
      <c r="D56" s="177">
        <v>1</v>
      </c>
      <c r="E56" s="178" t="s">
        <v>215</v>
      </c>
      <c r="F56" s="191"/>
      <c r="G56" s="191">
        <v>1</v>
      </c>
      <c r="H56" s="314"/>
      <c r="I56" s="238"/>
    </row>
    <row r="57" spans="1:9" ht="14.1" customHeight="1">
      <c r="A57" s="163">
        <v>33</v>
      </c>
      <c r="B57" s="177">
        <f>+B56</f>
        <v>2</v>
      </c>
      <c r="C57" s="177">
        <f>+C56</f>
        <v>1</v>
      </c>
      <c r="D57" s="177">
        <f>+D56+1</f>
        <v>2</v>
      </c>
      <c r="E57" s="178" t="s">
        <v>220</v>
      </c>
      <c r="F57" s="191"/>
      <c r="G57" s="191">
        <v>1</v>
      </c>
      <c r="H57" s="314"/>
      <c r="I57" s="238"/>
    </row>
    <row r="58" spans="1:9" ht="14.1" customHeight="1">
      <c r="A58" s="163">
        <v>34</v>
      </c>
      <c r="B58" s="177">
        <f>+B56</f>
        <v>2</v>
      </c>
      <c r="C58" s="177">
        <f>+C56</f>
        <v>1</v>
      </c>
      <c r="D58" s="177">
        <f>+D57+1</f>
        <v>3</v>
      </c>
      <c r="E58" s="178" t="s">
        <v>217</v>
      </c>
      <c r="F58" s="191"/>
      <c r="G58" s="191">
        <v>1.7</v>
      </c>
      <c r="H58" s="314"/>
      <c r="I58" s="238"/>
    </row>
    <row r="59" spans="1:9" ht="14.1" customHeight="1">
      <c r="A59" s="163">
        <v>35</v>
      </c>
      <c r="B59" s="177">
        <f>+B56</f>
        <v>2</v>
      </c>
      <c r="C59" s="177">
        <f>+C56</f>
        <v>1</v>
      </c>
      <c r="D59" s="177">
        <f t="shared" ref="D59:D61" si="13">+D58+1</f>
        <v>4</v>
      </c>
      <c r="E59" s="178" t="s">
        <v>216</v>
      </c>
      <c r="F59" s="191"/>
      <c r="G59" s="191">
        <v>0.8</v>
      </c>
      <c r="H59" s="314"/>
      <c r="I59" s="238"/>
    </row>
    <row r="60" spans="1:9" ht="14.1" customHeight="1">
      <c r="A60" s="163">
        <v>36</v>
      </c>
      <c r="B60" s="177">
        <f>+B57</f>
        <v>2</v>
      </c>
      <c r="C60" s="177">
        <f>+C57</f>
        <v>1</v>
      </c>
      <c r="D60" s="177">
        <f t="shared" si="13"/>
        <v>5</v>
      </c>
      <c r="E60" s="178" t="s">
        <v>255</v>
      </c>
      <c r="F60" s="191"/>
      <c r="G60" s="191">
        <v>0.8</v>
      </c>
      <c r="H60" s="314"/>
      <c r="I60" s="238"/>
    </row>
    <row r="61" spans="1:9" ht="14.1" customHeight="1">
      <c r="A61" s="163">
        <v>37</v>
      </c>
      <c r="B61" s="177">
        <f>+B59</f>
        <v>2</v>
      </c>
      <c r="C61" s="177">
        <f>+C59</f>
        <v>1</v>
      </c>
      <c r="D61" s="177">
        <f t="shared" si="13"/>
        <v>6</v>
      </c>
      <c r="E61" s="178" t="s">
        <v>218</v>
      </c>
      <c r="F61" s="191"/>
      <c r="G61" s="191">
        <v>3</v>
      </c>
      <c r="H61" s="314"/>
      <c r="I61" s="238"/>
    </row>
    <row r="62" spans="1:9" ht="14.1" customHeight="1">
      <c r="A62" s="163">
        <v>38</v>
      </c>
      <c r="B62" s="177">
        <f>+B54</f>
        <v>2</v>
      </c>
      <c r="C62" s="177">
        <f>+C56</f>
        <v>1</v>
      </c>
      <c r="D62" s="177">
        <f>+D61+1</f>
        <v>7</v>
      </c>
      <c r="E62" s="178" t="s">
        <v>214</v>
      </c>
      <c r="F62" s="191"/>
      <c r="G62" s="191">
        <v>3</v>
      </c>
      <c r="H62" s="314"/>
      <c r="I62" s="238"/>
    </row>
    <row r="63" spans="1:9" ht="14.1" customHeight="1">
      <c r="A63" s="163">
        <v>39</v>
      </c>
      <c r="B63" s="177">
        <f>+B62</f>
        <v>2</v>
      </c>
      <c r="C63" s="177">
        <f>+C62</f>
        <v>1</v>
      </c>
      <c r="D63" s="177">
        <f t="shared" ref="D63:D64" si="14">+D62+1</f>
        <v>8</v>
      </c>
      <c r="E63" s="178" t="s">
        <v>222</v>
      </c>
      <c r="F63" s="191"/>
      <c r="G63" s="191">
        <v>0.12</v>
      </c>
      <c r="H63" s="314"/>
      <c r="I63" s="238"/>
    </row>
    <row r="64" spans="1:9" ht="14.1" customHeight="1">
      <c r="A64" s="163">
        <v>40</v>
      </c>
      <c r="B64" s="177">
        <f t="shared" ref="B64" si="15">+B63</f>
        <v>2</v>
      </c>
      <c r="C64" s="177">
        <f t="shared" ref="C64" si="16">+C58</f>
        <v>1</v>
      </c>
      <c r="D64" s="177">
        <f t="shared" si="14"/>
        <v>9</v>
      </c>
      <c r="E64" s="178" t="s">
        <v>223</v>
      </c>
      <c r="F64" s="191"/>
      <c r="G64" s="191">
        <v>0.06</v>
      </c>
      <c r="H64" s="314"/>
      <c r="I64" s="238"/>
    </row>
    <row r="65" spans="1:10" ht="14.1" customHeight="1">
      <c r="A65" s="163">
        <v>41</v>
      </c>
      <c r="B65" s="177">
        <f>+B64</f>
        <v>2</v>
      </c>
      <c r="C65" s="177">
        <f>+C64</f>
        <v>1</v>
      </c>
      <c r="D65" s="177">
        <f>+D64+1</f>
        <v>10</v>
      </c>
      <c r="E65" s="178" t="s">
        <v>243</v>
      </c>
      <c r="F65" s="191"/>
      <c r="G65" s="191"/>
      <c r="H65" s="180">
        <v>183567.97200000004</v>
      </c>
      <c r="I65" s="238"/>
    </row>
    <row r="66" spans="1:10" ht="14.1" customHeight="1">
      <c r="A66" s="163">
        <v>101</v>
      </c>
      <c r="B66" s="177">
        <f>+B65</f>
        <v>2</v>
      </c>
      <c r="C66" s="177">
        <f>+C65</f>
        <v>1</v>
      </c>
      <c r="D66" s="177">
        <f>+D65+1</f>
        <v>11</v>
      </c>
      <c r="E66" s="178" t="s">
        <v>257</v>
      </c>
      <c r="F66" s="191"/>
      <c r="G66" s="191">
        <v>0.8</v>
      </c>
      <c r="H66" s="314"/>
      <c r="I66" s="238"/>
    </row>
    <row r="67" spans="1:10" ht="14.1" customHeight="1">
      <c r="A67" s="163">
        <v>100</v>
      </c>
      <c r="B67" s="181">
        <f>+B64</f>
        <v>2</v>
      </c>
      <c r="C67" s="181">
        <f>+C59</f>
        <v>1</v>
      </c>
      <c r="D67" s="182">
        <f>+D66+1</f>
        <v>12</v>
      </c>
      <c r="E67" s="182" t="s">
        <v>256</v>
      </c>
      <c r="F67" s="183"/>
      <c r="G67" s="192">
        <v>1.7</v>
      </c>
      <c r="H67" s="313"/>
      <c r="I67" s="238"/>
    </row>
    <row r="69" spans="1:10" ht="14.1" customHeight="1">
      <c r="A69" s="154"/>
      <c r="B69" s="171">
        <f>+B52</f>
        <v>2</v>
      </c>
      <c r="C69" s="171">
        <f>+C54+1</f>
        <v>2</v>
      </c>
      <c r="D69" s="172"/>
      <c r="E69" s="173" t="s">
        <v>151</v>
      </c>
      <c r="F69" s="174"/>
      <c r="G69" s="175"/>
      <c r="H69" s="176"/>
    </row>
    <row r="70" spans="1:10" ht="14.1" customHeight="1">
      <c r="E70" s="184" t="s">
        <v>137</v>
      </c>
      <c r="F70" s="190"/>
      <c r="G70" s="190" t="s">
        <v>150</v>
      </c>
      <c r="H70" s="189" t="s">
        <v>152</v>
      </c>
    </row>
    <row r="71" spans="1:10" ht="14.1" customHeight="1">
      <c r="A71" s="163">
        <v>42</v>
      </c>
      <c r="B71" s="177">
        <f>+B69</f>
        <v>2</v>
      </c>
      <c r="C71" s="177">
        <f>+C69</f>
        <v>2</v>
      </c>
      <c r="D71" s="177">
        <v>1</v>
      </c>
      <c r="E71" s="178" t="s">
        <v>219</v>
      </c>
      <c r="F71" s="187"/>
      <c r="G71" s="187" t="s">
        <v>226</v>
      </c>
      <c r="H71" s="314"/>
    </row>
    <row r="72" spans="1:10" ht="14.1" customHeight="1">
      <c r="A72" s="163">
        <v>43</v>
      </c>
      <c r="B72" s="177">
        <f>+B71</f>
        <v>2</v>
      </c>
      <c r="C72" s="177">
        <f>+C71</f>
        <v>2</v>
      </c>
      <c r="D72" s="177">
        <f>+D71+1</f>
        <v>2</v>
      </c>
      <c r="E72" s="178" t="s">
        <v>140</v>
      </c>
      <c r="F72" s="187"/>
      <c r="G72" s="187">
        <v>1.7</v>
      </c>
      <c r="H72" s="314"/>
    </row>
    <row r="73" spans="1:10" ht="14.1" customHeight="1">
      <c r="A73" s="163">
        <v>44</v>
      </c>
      <c r="B73" s="177">
        <f t="shared" ref="B73:C74" si="17">+B71</f>
        <v>2</v>
      </c>
      <c r="C73" s="177">
        <f t="shared" si="17"/>
        <v>2</v>
      </c>
      <c r="D73" s="177">
        <f>+D72+1</f>
        <v>3</v>
      </c>
      <c r="E73" s="178" t="s">
        <v>224</v>
      </c>
      <c r="F73" s="187"/>
      <c r="G73" s="187">
        <v>3</v>
      </c>
      <c r="H73" s="314"/>
    </row>
    <row r="74" spans="1:10" ht="14.1" customHeight="1">
      <c r="A74" s="163">
        <v>45</v>
      </c>
      <c r="B74" s="177">
        <f t="shared" si="17"/>
        <v>2</v>
      </c>
      <c r="C74" s="177">
        <f t="shared" si="17"/>
        <v>2</v>
      </c>
      <c r="D74" s="177">
        <f>+D73+1</f>
        <v>4</v>
      </c>
      <c r="E74" s="178" t="s">
        <v>225</v>
      </c>
      <c r="F74" s="187"/>
      <c r="G74" s="187">
        <v>3</v>
      </c>
      <c r="H74" s="314"/>
      <c r="I74" s="238"/>
    </row>
    <row r="75" spans="1:10" ht="14.1" customHeight="1">
      <c r="A75" s="163">
        <v>46</v>
      </c>
      <c r="B75" s="181">
        <f>+B69</f>
        <v>2</v>
      </c>
      <c r="C75" s="181">
        <f>+C71</f>
        <v>2</v>
      </c>
      <c r="D75" s="181">
        <f>+D74+1</f>
        <v>5</v>
      </c>
      <c r="E75" s="182" t="s">
        <v>153</v>
      </c>
      <c r="F75" s="192"/>
      <c r="G75" s="192"/>
      <c r="H75" s="313"/>
      <c r="I75" s="238"/>
    </row>
    <row r="76" spans="1:10" ht="14.1" customHeight="1" thickBot="1">
      <c r="I76" s="165"/>
      <c r="J76" s="165"/>
    </row>
    <row r="77" spans="1:10" ht="14.1" customHeight="1" thickBot="1">
      <c r="B77" s="166">
        <v>3</v>
      </c>
      <c r="C77" s="167"/>
      <c r="D77" s="167"/>
      <c r="E77" s="168" t="s">
        <v>154</v>
      </c>
      <c r="F77" s="169"/>
      <c r="G77" s="169"/>
      <c r="H77" s="170"/>
    </row>
    <row r="78" spans="1:10" ht="14.1" customHeight="1">
      <c r="H78" s="189" t="s">
        <v>131</v>
      </c>
      <c r="I78" s="239"/>
    </row>
    <row r="79" spans="1:10" ht="14.1" customHeight="1">
      <c r="A79" s="163">
        <v>47</v>
      </c>
      <c r="B79" s="177">
        <f>+B77</f>
        <v>3</v>
      </c>
      <c r="C79" s="177">
        <v>1</v>
      </c>
      <c r="D79" s="177">
        <v>1</v>
      </c>
      <c r="E79" s="178" t="s">
        <v>228</v>
      </c>
      <c r="F79" s="187"/>
      <c r="G79" s="187"/>
      <c r="H79" s="314"/>
    </row>
    <row r="80" spans="1:10" ht="14.1" customHeight="1">
      <c r="A80" s="163">
        <v>48</v>
      </c>
      <c r="B80" s="177">
        <f t="shared" ref="B80:C82" si="18">+B79</f>
        <v>3</v>
      </c>
      <c r="C80" s="177">
        <f t="shared" si="18"/>
        <v>1</v>
      </c>
      <c r="D80" s="177">
        <f>+D79+1</f>
        <v>2</v>
      </c>
      <c r="E80" s="178" t="s">
        <v>227</v>
      </c>
      <c r="F80" s="187"/>
      <c r="G80" s="187"/>
      <c r="H80" s="314"/>
    </row>
    <row r="81" spans="1:9" ht="14.1" customHeight="1">
      <c r="A81" s="163">
        <v>102</v>
      </c>
      <c r="B81" s="177">
        <f t="shared" si="18"/>
        <v>3</v>
      </c>
      <c r="C81" s="177">
        <f t="shared" si="18"/>
        <v>1</v>
      </c>
      <c r="D81" s="177">
        <f>+D80+1</f>
        <v>3</v>
      </c>
      <c r="E81" s="178" t="s">
        <v>259</v>
      </c>
      <c r="F81" s="187"/>
      <c r="G81" s="187"/>
      <c r="H81" s="314"/>
      <c r="I81" s="238"/>
    </row>
    <row r="82" spans="1:9" ht="14.1" customHeight="1">
      <c r="A82" s="163">
        <v>103</v>
      </c>
      <c r="B82" s="177">
        <f t="shared" si="18"/>
        <v>3</v>
      </c>
      <c r="C82" s="177">
        <f t="shared" si="18"/>
        <v>1</v>
      </c>
      <c r="D82" s="177">
        <f>+D81+1</f>
        <v>4</v>
      </c>
      <c r="E82" s="178" t="s">
        <v>260</v>
      </c>
      <c r="F82" s="187"/>
      <c r="G82" s="187"/>
      <c r="H82" s="314"/>
      <c r="I82" s="238"/>
    </row>
    <row r="83" spans="1:9" ht="14.1" customHeight="1">
      <c r="A83" s="163">
        <v>53</v>
      </c>
      <c r="B83" s="181">
        <f>+B94</f>
        <v>4</v>
      </c>
      <c r="C83" s="181">
        <f>+C94</f>
        <v>1</v>
      </c>
      <c r="D83" s="181">
        <f>+D94+1</f>
        <v>5</v>
      </c>
      <c r="E83" s="182" t="s">
        <v>258</v>
      </c>
      <c r="F83" s="183"/>
      <c r="G83" s="183"/>
      <c r="H83" s="313"/>
      <c r="I83" s="238"/>
    </row>
    <row r="84" spans="1:9" ht="14.1" customHeight="1">
      <c r="H84" s="193" t="s">
        <v>171</v>
      </c>
    </row>
    <row r="85" spans="1:9" ht="14.1" customHeight="1">
      <c r="A85" s="163">
        <v>49</v>
      </c>
      <c r="B85" s="181">
        <f>+B79</f>
        <v>3</v>
      </c>
      <c r="C85" s="181">
        <f>+C79</f>
        <v>1</v>
      </c>
      <c r="D85" s="181">
        <f>+D83+1</f>
        <v>6</v>
      </c>
      <c r="E85" s="182" t="s">
        <v>266</v>
      </c>
      <c r="F85" s="183"/>
      <c r="G85" s="183"/>
      <c r="H85" s="318"/>
      <c r="I85" s="237"/>
    </row>
    <row r="86" spans="1:9" ht="14.1" customHeight="1" thickBot="1"/>
    <row r="87" spans="1:9" ht="14.1" customHeight="1" thickBot="1">
      <c r="B87" s="166">
        <v>4</v>
      </c>
      <c r="C87" s="167"/>
      <c r="D87" s="167"/>
      <c r="E87" s="168" t="s">
        <v>157</v>
      </c>
      <c r="F87" s="169"/>
      <c r="G87" s="169"/>
      <c r="H87" s="170"/>
    </row>
    <row r="88" spans="1:9" ht="14.1" customHeight="1">
      <c r="I88" s="236"/>
    </row>
    <row r="89" spans="1:9" ht="14.1" customHeight="1">
      <c r="B89" s="171">
        <f>+B87</f>
        <v>4</v>
      </c>
      <c r="C89" s="171">
        <v>1</v>
      </c>
      <c r="D89" s="172"/>
      <c r="E89" s="173" t="s">
        <v>158</v>
      </c>
      <c r="F89" s="174"/>
      <c r="G89" s="175"/>
      <c r="H89" s="176"/>
      <c r="I89" s="237"/>
    </row>
    <row r="90" spans="1:9" ht="14.1" customHeight="1">
      <c r="E90" s="184" t="s">
        <v>159</v>
      </c>
      <c r="F90" s="190"/>
      <c r="G90" s="185"/>
      <c r="H90" s="189" t="s">
        <v>131</v>
      </c>
    </row>
    <row r="91" spans="1:9" ht="14.1" customHeight="1">
      <c r="A91" s="163">
        <v>50</v>
      </c>
      <c r="B91" s="177">
        <f>+B89</f>
        <v>4</v>
      </c>
      <c r="C91" s="177">
        <f>+C89</f>
        <v>1</v>
      </c>
      <c r="D91" s="177">
        <v>1</v>
      </c>
      <c r="E91" s="197" t="s">
        <v>160</v>
      </c>
      <c r="F91" s="198"/>
      <c r="G91" s="198"/>
      <c r="H91" s="314"/>
      <c r="I91" s="238"/>
    </row>
    <row r="92" spans="1:9" ht="14.1" customHeight="1">
      <c r="A92" s="163">
        <v>51</v>
      </c>
      <c r="B92" s="177">
        <f>+B91</f>
        <v>4</v>
      </c>
      <c r="C92" s="177">
        <f t="shared" ref="C92:C93" si="19">+C91</f>
        <v>1</v>
      </c>
      <c r="D92" s="177">
        <f t="shared" ref="D92:D93" si="20">+D91+1</f>
        <v>2</v>
      </c>
      <c r="E92" s="178" t="s">
        <v>161</v>
      </c>
      <c r="F92" s="179"/>
      <c r="G92" s="179"/>
      <c r="H92" s="314"/>
      <c r="I92" s="238"/>
    </row>
    <row r="93" spans="1:9" ht="14.1" customHeight="1">
      <c r="A93" s="163">
        <v>104</v>
      </c>
      <c r="B93" s="177">
        <f>+B92</f>
        <v>4</v>
      </c>
      <c r="C93" s="177">
        <f t="shared" si="19"/>
        <v>1</v>
      </c>
      <c r="D93" s="177">
        <f t="shared" si="20"/>
        <v>3</v>
      </c>
      <c r="E93" s="178" t="s">
        <v>267</v>
      </c>
      <c r="F93" s="179"/>
      <c r="G93" s="179"/>
      <c r="H93" s="314"/>
      <c r="I93" s="238"/>
    </row>
    <row r="94" spans="1:9" ht="14.1" customHeight="1">
      <c r="A94" s="163">
        <v>52</v>
      </c>
      <c r="B94" s="181">
        <f>+B92</f>
        <v>4</v>
      </c>
      <c r="C94" s="181">
        <f>+C92</f>
        <v>1</v>
      </c>
      <c r="D94" s="181">
        <f>+D93+1</f>
        <v>4</v>
      </c>
      <c r="E94" s="182" t="s">
        <v>162</v>
      </c>
      <c r="F94" s="183"/>
      <c r="G94" s="183"/>
      <c r="H94" s="313"/>
      <c r="I94" s="238"/>
    </row>
    <row r="95" spans="1:9" ht="14.1" customHeight="1">
      <c r="E95" s="195"/>
      <c r="F95" s="200"/>
      <c r="G95" s="200"/>
      <c r="H95" s="201"/>
    </row>
    <row r="96" spans="1:9" ht="14.1" customHeight="1">
      <c r="B96" s="171">
        <f>+B89</f>
        <v>4</v>
      </c>
      <c r="C96" s="171">
        <f>+C89+1</f>
        <v>2</v>
      </c>
      <c r="D96" s="172"/>
      <c r="E96" s="173" t="s">
        <v>163</v>
      </c>
      <c r="F96" s="174"/>
      <c r="G96" s="175"/>
      <c r="H96" s="176"/>
      <c r="I96" s="236"/>
    </row>
    <row r="97" spans="1:10" ht="14.1" customHeight="1">
      <c r="E97" s="184" t="s">
        <v>159</v>
      </c>
      <c r="F97" s="190"/>
      <c r="G97" s="185"/>
      <c r="H97" s="189" t="s">
        <v>164</v>
      </c>
    </row>
    <row r="98" spans="1:10" ht="14.1" customHeight="1">
      <c r="A98" s="163">
        <v>54</v>
      </c>
      <c r="B98" s="177">
        <f>+B96</f>
        <v>4</v>
      </c>
      <c r="C98" s="177">
        <f>+C96</f>
        <v>2</v>
      </c>
      <c r="D98" s="177">
        <v>1</v>
      </c>
      <c r="E98" s="178" t="s">
        <v>165</v>
      </c>
      <c r="F98" s="179"/>
      <c r="G98" s="179"/>
      <c r="H98" s="316"/>
      <c r="I98" s="238"/>
    </row>
    <row r="99" spans="1:10" ht="14.1" customHeight="1">
      <c r="A99" s="163">
        <v>55</v>
      </c>
      <c r="B99" s="177">
        <f>+B98</f>
        <v>4</v>
      </c>
      <c r="C99" s="177">
        <f t="shared" ref="C99:C101" si="21">+C98</f>
        <v>2</v>
      </c>
      <c r="D99" s="177">
        <f t="shared" ref="D99:D101" si="22">+D98+1</f>
        <v>2</v>
      </c>
      <c r="E99" s="178" t="s">
        <v>166</v>
      </c>
      <c r="F99" s="179"/>
      <c r="G99" s="179"/>
      <c r="H99" s="316"/>
      <c r="I99" s="238"/>
    </row>
    <row r="100" spans="1:10" ht="14.1" customHeight="1">
      <c r="A100" s="163">
        <v>56</v>
      </c>
      <c r="B100" s="177">
        <f t="shared" ref="B100:B101" si="23">+B99</f>
        <v>4</v>
      </c>
      <c r="C100" s="177">
        <f t="shared" si="21"/>
        <v>2</v>
      </c>
      <c r="D100" s="177">
        <f t="shared" si="22"/>
        <v>3</v>
      </c>
      <c r="E100" s="178" t="s">
        <v>261</v>
      </c>
      <c r="F100" s="179"/>
      <c r="G100" s="179"/>
      <c r="H100" s="316"/>
      <c r="I100" s="238"/>
    </row>
    <row r="101" spans="1:10" ht="14.1" customHeight="1">
      <c r="A101" s="163">
        <v>57</v>
      </c>
      <c r="B101" s="177">
        <f t="shared" si="23"/>
        <v>4</v>
      </c>
      <c r="C101" s="177">
        <f t="shared" si="21"/>
        <v>2</v>
      </c>
      <c r="D101" s="177">
        <f t="shared" si="22"/>
        <v>4</v>
      </c>
      <c r="E101" s="178" t="s">
        <v>262</v>
      </c>
      <c r="F101" s="179"/>
      <c r="G101" s="179"/>
      <c r="H101" s="316"/>
      <c r="I101" s="238"/>
    </row>
    <row r="102" spans="1:10" ht="14.1" customHeight="1">
      <c r="A102" s="163">
        <v>59</v>
      </c>
      <c r="B102" s="181">
        <f>+B101</f>
        <v>4</v>
      </c>
      <c r="C102" s="181">
        <f>+C101</f>
        <v>2</v>
      </c>
      <c r="D102" s="181">
        <f>+D101+1</f>
        <v>5</v>
      </c>
      <c r="E102" s="182" t="s">
        <v>167</v>
      </c>
      <c r="F102" s="183"/>
      <c r="G102" s="183"/>
      <c r="H102" s="317"/>
      <c r="I102" s="238"/>
      <c r="J102" s="246"/>
    </row>
    <row r="103" spans="1:10" ht="14.1" customHeight="1">
      <c r="E103" s="195"/>
      <c r="F103" s="200"/>
      <c r="G103" s="200"/>
      <c r="H103" s="201"/>
      <c r="J103" s="246"/>
    </row>
    <row r="104" spans="1:10" ht="14.1" customHeight="1" thickBot="1"/>
    <row r="105" spans="1:10" ht="14.1" customHeight="1" thickBot="1">
      <c r="B105" s="166">
        <f>+B96+1</f>
        <v>5</v>
      </c>
      <c r="C105" s="167"/>
      <c r="D105" s="167"/>
      <c r="E105" s="168" t="s">
        <v>168</v>
      </c>
      <c r="F105" s="169"/>
      <c r="G105" s="169"/>
      <c r="H105" s="170"/>
    </row>
    <row r="107" spans="1:10" ht="14.1" customHeight="1">
      <c r="B107" s="171">
        <f>+B105</f>
        <v>5</v>
      </c>
      <c r="C107" s="171">
        <v>1</v>
      </c>
      <c r="D107" s="172"/>
      <c r="E107" s="173" t="s">
        <v>169</v>
      </c>
      <c r="F107" s="174"/>
      <c r="G107" s="175"/>
      <c r="H107" s="176"/>
    </row>
    <row r="108" spans="1:10" ht="14.1" customHeight="1">
      <c r="H108" s="189" t="s">
        <v>170</v>
      </c>
    </row>
    <row r="109" spans="1:10" ht="14.1" customHeight="1">
      <c r="A109" s="163">
        <v>64</v>
      </c>
      <c r="B109" s="177">
        <f>+B107</f>
        <v>5</v>
      </c>
      <c r="C109" s="177">
        <f>+C107</f>
        <v>1</v>
      </c>
      <c r="D109" s="177">
        <v>1</v>
      </c>
      <c r="E109" s="178" t="s">
        <v>206</v>
      </c>
      <c r="F109" s="179"/>
      <c r="G109" s="179"/>
      <c r="H109" s="315"/>
    </row>
    <row r="110" spans="1:10" ht="14.1" customHeight="1">
      <c r="H110" s="189" t="s">
        <v>171</v>
      </c>
    </row>
    <row r="111" spans="1:10" ht="14.1" customHeight="1">
      <c r="A111" s="163">
        <v>65</v>
      </c>
      <c r="B111" s="177">
        <f>+B109</f>
        <v>5</v>
      </c>
      <c r="C111" s="177">
        <f>+C109</f>
        <v>1</v>
      </c>
      <c r="D111" s="177">
        <f>+D109+1</f>
        <v>2</v>
      </c>
      <c r="E111" s="178" t="s">
        <v>172</v>
      </c>
      <c r="F111" s="179"/>
      <c r="G111" s="179"/>
      <c r="H111" s="315"/>
    </row>
    <row r="112" spans="1:10" ht="14.1" customHeight="1">
      <c r="A112" s="163">
        <v>66</v>
      </c>
      <c r="B112" s="177">
        <f>+B111</f>
        <v>5</v>
      </c>
      <c r="C112" s="177">
        <f>+C111</f>
        <v>1</v>
      </c>
      <c r="D112" s="177">
        <f>+D111+1</f>
        <v>3</v>
      </c>
      <c r="E112" s="178" t="s">
        <v>173</v>
      </c>
      <c r="F112" s="179"/>
      <c r="G112" s="179"/>
      <c r="H112" s="314"/>
    </row>
    <row r="113" spans="1:9" ht="14.1" customHeight="1">
      <c r="A113" s="154"/>
      <c r="H113" s="189" t="s">
        <v>155</v>
      </c>
    </row>
    <row r="114" spans="1:9" ht="14.1" customHeight="1">
      <c r="A114" s="163">
        <v>67</v>
      </c>
      <c r="B114" s="177">
        <f t="shared" ref="B114:C116" si="24">+B112</f>
        <v>5</v>
      </c>
      <c r="C114" s="177">
        <f t="shared" si="24"/>
        <v>1</v>
      </c>
      <c r="D114" s="177">
        <f>+D112+1</f>
        <v>4</v>
      </c>
      <c r="E114" s="178" t="s">
        <v>285</v>
      </c>
      <c r="F114" s="179"/>
      <c r="G114" s="179"/>
      <c r="H114" s="314"/>
      <c r="I114" s="238"/>
    </row>
    <row r="115" spans="1:9" ht="14.1" customHeight="1">
      <c r="A115" s="163">
        <v>68</v>
      </c>
      <c r="B115" s="177">
        <f>+B114</f>
        <v>5</v>
      </c>
      <c r="C115" s="177">
        <f>+C114</f>
        <v>1</v>
      </c>
      <c r="D115" s="177">
        <f>+D114+1</f>
        <v>5</v>
      </c>
      <c r="E115" s="178" t="s">
        <v>286</v>
      </c>
      <c r="F115" s="179"/>
      <c r="G115" s="179"/>
      <c r="H115" s="314"/>
      <c r="I115" s="238"/>
    </row>
    <row r="116" spans="1:9" ht="14.1" customHeight="1">
      <c r="A116" s="163">
        <v>69</v>
      </c>
      <c r="B116" s="177">
        <f t="shared" si="24"/>
        <v>5</v>
      </c>
      <c r="C116" s="177">
        <f t="shared" si="24"/>
        <v>1</v>
      </c>
      <c r="D116" s="177">
        <f>+D115+1</f>
        <v>6</v>
      </c>
      <c r="E116" s="178" t="s">
        <v>174</v>
      </c>
      <c r="F116" s="179"/>
      <c r="G116" s="179"/>
      <c r="H116" s="314"/>
    </row>
    <row r="117" spans="1:9" ht="14.1" customHeight="1">
      <c r="A117" s="163">
        <v>70</v>
      </c>
      <c r="B117" s="177">
        <f>+B116</f>
        <v>5</v>
      </c>
      <c r="C117" s="177">
        <f>+C116</f>
        <v>1</v>
      </c>
      <c r="D117" s="177">
        <f>+D116+1</f>
        <v>7</v>
      </c>
      <c r="E117" s="178" t="s">
        <v>264</v>
      </c>
      <c r="F117" s="179"/>
      <c r="G117" s="179"/>
      <c r="H117" s="314"/>
      <c r="I117" s="238"/>
    </row>
    <row r="118" spans="1:9" ht="14.1" customHeight="1">
      <c r="B118" s="177"/>
      <c r="C118" s="177"/>
      <c r="D118" s="177"/>
      <c r="E118" s="178"/>
      <c r="F118" s="179"/>
      <c r="G118" s="179"/>
      <c r="H118" s="180"/>
    </row>
    <row r="119" spans="1:9" ht="14.1" customHeight="1">
      <c r="A119" s="154"/>
      <c r="B119" s="177"/>
      <c r="C119" s="177"/>
      <c r="D119" s="177"/>
      <c r="E119" s="178"/>
      <c r="F119" s="179"/>
      <c r="G119" s="179"/>
      <c r="H119" s="189" t="s">
        <v>156</v>
      </c>
    </row>
    <row r="120" spans="1:9" ht="14.1" customHeight="1">
      <c r="A120" s="163">
        <v>71</v>
      </c>
      <c r="B120" s="177">
        <f>+B117</f>
        <v>5</v>
      </c>
      <c r="C120" s="177">
        <f>+C117</f>
        <v>1</v>
      </c>
      <c r="D120" s="177">
        <f>+D117+1</f>
        <v>8</v>
      </c>
      <c r="E120" s="178" t="s">
        <v>237</v>
      </c>
      <c r="F120" s="179"/>
      <c r="G120" s="179"/>
      <c r="H120" s="314"/>
      <c r="I120" s="238"/>
    </row>
    <row r="121" spans="1:9" ht="14.1" customHeight="1">
      <c r="A121" s="163">
        <v>72</v>
      </c>
      <c r="B121" s="181">
        <f>+B120</f>
        <v>5</v>
      </c>
      <c r="C121" s="181">
        <f>+C116</f>
        <v>1</v>
      </c>
      <c r="D121" s="181">
        <f>+D120+1</f>
        <v>9</v>
      </c>
      <c r="E121" s="182" t="s">
        <v>238</v>
      </c>
      <c r="F121" s="183"/>
      <c r="G121" s="183"/>
      <c r="H121" s="313"/>
    </row>
    <row r="122" spans="1:9" ht="14.1" customHeight="1">
      <c r="A122" s="154"/>
      <c r="H122" s="189" t="s">
        <v>284</v>
      </c>
    </row>
    <row r="123" spans="1:9" ht="14.1" customHeight="1">
      <c r="A123" s="163">
        <v>73</v>
      </c>
      <c r="B123" s="181">
        <v>5</v>
      </c>
      <c r="C123" s="181">
        <v>1</v>
      </c>
      <c r="D123" s="181">
        <v>10</v>
      </c>
      <c r="E123" s="182" t="s">
        <v>283</v>
      </c>
      <c r="F123" s="183"/>
      <c r="G123" s="183"/>
      <c r="H123" s="339">
        <f>+F142</f>
        <v>0</v>
      </c>
    </row>
    <row r="125" spans="1:9" ht="14.1" customHeight="1">
      <c r="E125" s="165" t="s">
        <v>308</v>
      </c>
      <c r="F125" s="340"/>
    </row>
    <row r="126" spans="1:9" ht="14.1" customHeight="1">
      <c r="E126" s="165" t="s">
        <v>309</v>
      </c>
      <c r="F126" s="340"/>
    </row>
    <row r="128" spans="1:9" ht="14.1" customHeight="1">
      <c r="E128" s="335" t="s">
        <v>299</v>
      </c>
    </row>
    <row r="129" spans="5:6" ht="14.1" customHeight="1">
      <c r="E129" s="188" t="s">
        <v>300</v>
      </c>
    </row>
    <row r="130" spans="5:6" ht="14.1" customHeight="1">
      <c r="F130" s="185" t="s">
        <v>301</v>
      </c>
    </row>
    <row r="131" spans="5:6" ht="14.1" customHeight="1">
      <c r="E131" s="336" t="s">
        <v>303</v>
      </c>
      <c r="F131" s="337"/>
    </row>
    <row r="132" spans="5:6" ht="14.1" customHeight="1">
      <c r="E132" s="336" t="s">
        <v>11</v>
      </c>
      <c r="F132" s="337"/>
    </row>
    <row r="133" spans="5:6" ht="14.1" customHeight="1">
      <c r="E133" s="336" t="s">
        <v>15</v>
      </c>
      <c r="F133" s="337"/>
    </row>
    <row r="134" spans="5:6" ht="14.1" customHeight="1">
      <c r="E134" s="336" t="s">
        <v>4</v>
      </c>
      <c r="F134" s="337"/>
    </row>
    <row r="135" spans="5:6" ht="14.1" customHeight="1">
      <c r="E135" s="336" t="s">
        <v>16</v>
      </c>
      <c r="F135" s="337"/>
    </row>
    <row r="136" spans="5:6" ht="14.1" customHeight="1">
      <c r="E136" s="336" t="s">
        <v>304</v>
      </c>
      <c r="F136" s="337"/>
    </row>
    <row r="137" spans="5:6" ht="14.1" customHeight="1">
      <c r="E137" s="336" t="s">
        <v>9</v>
      </c>
      <c r="F137" s="337"/>
    </row>
    <row r="138" spans="5:6" ht="14.1" customHeight="1">
      <c r="E138" s="336" t="s">
        <v>305</v>
      </c>
      <c r="F138" s="337"/>
    </row>
    <row r="139" spans="5:6" ht="14.1" customHeight="1">
      <c r="E139" s="336" t="s">
        <v>36</v>
      </c>
      <c r="F139" s="337"/>
    </row>
    <row r="140" spans="5:6" ht="14.1" customHeight="1">
      <c r="E140" s="336" t="s">
        <v>306</v>
      </c>
      <c r="F140" s="337"/>
    </row>
    <row r="141" spans="5:6" ht="14.1" customHeight="1">
      <c r="E141" s="336" t="s">
        <v>307</v>
      </c>
      <c r="F141" s="337"/>
    </row>
    <row r="142" spans="5:6" ht="14.1" customHeight="1">
      <c r="E142" s="338" t="s">
        <v>302</v>
      </c>
      <c r="F142" s="338">
        <f>SUM(F131:F141)</f>
        <v>0</v>
      </c>
    </row>
  </sheetData>
  <pageMargins left="0.70866141732283472" right="0.70866141732283472" top="0.35433070866141736" bottom="0.35433070866141736" header="0.31496062992125984" footer="0.31496062992125984"/>
  <pageSetup paperSize="9" scale="95"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48BA-BDF6-4B27-A5F1-B6498D1DAEA6}">
  <sheetPr>
    <tabColor theme="5" tint="-0.249977111117893"/>
    <pageSetUpPr fitToPage="1"/>
  </sheetPr>
  <dimension ref="A1:O180"/>
  <sheetViews>
    <sheetView showGridLines="0" tabSelected="1" topLeftCell="A96" workbookViewId="0">
      <selection activeCell="A146" sqref="A146:XFD146"/>
    </sheetView>
  </sheetViews>
  <sheetFormatPr baseColWidth="10" defaultColWidth="11.44140625" defaultRowHeight="14.1" customHeight="1"/>
  <cols>
    <col min="1" max="1" width="2.88671875" style="157" customWidth="1"/>
    <col min="2" max="2" width="7.33203125" style="157" customWidth="1"/>
    <col min="3" max="3" width="6.109375" style="164" customWidth="1"/>
    <col min="4" max="4" width="2.44140625" style="164" customWidth="1"/>
    <col min="5" max="5" width="4.109375" style="164" customWidth="1"/>
    <col min="6" max="6" width="39.109375" style="165" customWidth="1"/>
    <col min="7" max="7" width="10.5546875" style="165" customWidth="1"/>
    <col min="8" max="8" width="9.109375" style="165" customWidth="1"/>
    <col min="9" max="9" width="10" style="229" customWidth="1"/>
    <col min="10" max="10" width="15.33203125" style="229" customWidth="1"/>
    <col min="11" max="11" width="4.6640625" style="154" customWidth="1"/>
    <col min="12" max="16384" width="11.44140625" style="154"/>
  </cols>
  <sheetData>
    <row r="1" spans="1:15" ht="14.1" customHeight="1" thickBot="1">
      <c r="C1" s="166">
        <v>1</v>
      </c>
      <c r="D1" s="167"/>
      <c r="E1" s="167"/>
      <c r="F1" s="168" t="s">
        <v>242</v>
      </c>
      <c r="G1" s="169"/>
      <c r="H1" s="169"/>
      <c r="I1" s="203"/>
      <c r="J1" s="204">
        <f>+J3+J10+J19+J49+J72+J14</f>
        <v>38965.550000000003</v>
      </c>
      <c r="K1" s="205"/>
    </row>
    <row r="2" spans="1:15" ht="9" customHeight="1">
      <c r="A2" s="154"/>
      <c r="G2" s="206"/>
      <c r="I2" s="194"/>
      <c r="J2" s="194"/>
      <c r="N2" s="206"/>
    </row>
    <row r="3" spans="1:15" ht="14.1" customHeight="1">
      <c r="C3" s="207">
        <f>+'PREUS UNITARIS LOT 2'!B7</f>
        <v>1</v>
      </c>
      <c r="D3" s="207">
        <f>+'PREUS UNITARIS LOT 2'!C7</f>
        <v>0</v>
      </c>
      <c r="E3" s="208"/>
      <c r="F3" s="209" t="s">
        <v>130</v>
      </c>
      <c r="G3" s="210"/>
      <c r="H3" s="210"/>
      <c r="I3" s="211"/>
      <c r="J3" s="212">
        <f>+SUM(J5:J8)</f>
        <v>38965.550000000003</v>
      </c>
      <c r="K3" s="213"/>
      <c r="L3" s="154" t="s">
        <v>175</v>
      </c>
      <c r="N3" s="319"/>
    </row>
    <row r="4" spans="1:15" ht="14.1" customHeight="1">
      <c r="B4" s="157" t="s">
        <v>229</v>
      </c>
      <c r="C4" s="185"/>
      <c r="D4" s="185"/>
      <c r="F4" s="214" t="s">
        <v>176</v>
      </c>
      <c r="G4" s="186" t="s">
        <v>177</v>
      </c>
      <c r="H4" s="186" t="s">
        <v>178</v>
      </c>
      <c r="I4" s="215" t="s">
        <v>179</v>
      </c>
      <c r="J4" s="215" t="s">
        <v>155</v>
      </c>
      <c r="L4" s="154" t="s">
        <v>180</v>
      </c>
      <c r="N4" s="253">
        <v>8</v>
      </c>
      <c r="O4" s="154" t="s">
        <v>181</v>
      </c>
    </row>
    <row r="5" spans="1:15" ht="14.1" customHeight="1">
      <c r="B5" s="157">
        <f>+'PREUS UNITARIS LOT 2'!A8</f>
        <v>1</v>
      </c>
      <c r="C5" s="164">
        <f>+VLOOKUP(B5,MATRIU2,2,0)</f>
        <v>1</v>
      </c>
      <c r="D5" s="164">
        <f>+VLOOKUP(B5,MATRIU2,3,0)</f>
        <v>0</v>
      </c>
      <c r="E5" s="164">
        <f>+VLOOKUP(B5,MATRIU2,4,0)</f>
        <v>1</v>
      </c>
      <c r="F5" s="249" t="str">
        <f>+VLOOKUP(B5,MATRIU2,5,0)</f>
        <v>Càrrega POSTERIOR gran</v>
      </c>
      <c r="G5" s="250">
        <f>+VLOOKUP(B5,MATRIU2,8,0)</f>
        <v>0</v>
      </c>
      <c r="H5" s="320"/>
      <c r="I5" s="250">
        <f>+H5*G5</f>
        <v>0</v>
      </c>
      <c r="J5" s="206">
        <f>ROUND(-PMT($N$3/12,$N$4*12,I5)*12,2)*N5</f>
        <v>0</v>
      </c>
      <c r="L5" s="154" t="s">
        <v>269</v>
      </c>
      <c r="N5" s="273">
        <v>0.5</v>
      </c>
    </row>
    <row r="6" spans="1:15" ht="14.1" customHeight="1">
      <c r="A6" s="154"/>
      <c r="B6" s="157">
        <f>+'PREUS UNITARIS LOT 2'!A9</f>
        <v>2</v>
      </c>
      <c r="C6" s="164">
        <f>+VLOOKUP(B6,MATRIU2,2,0)</f>
        <v>1</v>
      </c>
      <c r="D6" s="164">
        <f>+VLOOKUP(B6,MATRIU2,3,0)</f>
        <v>0</v>
      </c>
      <c r="E6" s="164">
        <f>+VLOOKUP(B6,MATRIU2,4,0)</f>
        <v>2</v>
      </c>
      <c r="F6" s="249" t="str">
        <f>+VLOOKUP(B6,MATRIU2,5,0)</f>
        <v>Càrrega POSTERIOR petit</v>
      </c>
      <c r="G6" s="250">
        <f>+VLOOKUP(B6,MATRIU2,8,0)</f>
        <v>0</v>
      </c>
      <c r="H6" s="320"/>
      <c r="I6" s="250">
        <f>+H6*G6</f>
        <v>0</v>
      </c>
      <c r="J6" s="206">
        <f>ROUND(-PMT($N$3/12,$N$4*12,I6)*12,2)*N5</f>
        <v>0</v>
      </c>
      <c r="L6" s="155" t="s">
        <v>288</v>
      </c>
      <c r="N6" s="206"/>
    </row>
    <row r="7" spans="1:15" ht="14.1" customHeight="1">
      <c r="A7" s="154"/>
      <c r="B7" s="157">
        <f>+'PREUS UNITARIS LOT 2'!A10</f>
        <v>3</v>
      </c>
      <c r="C7" s="164">
        <f>+VLOOKUP(B7,MATRIU2,2,0)</f>
        <v>1</v>
      </c>
      <c r="D7" s="164">
        <f>+VLOOKUP(B7,MATRIU2,3,0)</f>
        <v>0</v>
      </c>
      <c r="E7" s="164">
        <f>+VLOOKUP(B7,MATRIU2,4,0)</f>
        <v>3</v>
      </c>
      <c r="F7" s="249" t="str">
        <f>+VLOOKUP(B7,MATRIU2,5,0)</f>
        <v>Valor residual vehicles actuals LOT 2</v>
      </c>
      <c r="G7" s="250">
        <f>+VLOOKUP(B7,MATRIU2,8,0)</f>
        <v>311724.42000000004</v>
      </c>
      <c r="H7" s="164">
        <v>1</v>
      </c>
      <c r="I7" s="250">
        <f t="shared" ref="I7:I8" si="0">+H7*G7</f>
        <v>311724.42000000004</v>
      </c>
      <c r="J7" s="206">
        <f>ROUND(-PMT($N$3/12,$N$4*12,I7)*12,2)</f>
        <v>38965.550000000003</v>
      </c>
      <c r="N7" s="206"/>
    </row>
    <row r="8" spans="1:15" ht="14.1" customHeight="1">
      <c r="A8" s="154"/>
      <c r="B8" s="157">
        <f>+'PREUS UNITARIS LOT 2'!A11</f>
        <v>4</v>
      </c>
      <c r="C8" s="164">
        <f>+VLOOKUP(B8,MATRIU2,2,0)</f>
        <v>1</v>
      </c>
      <c r="D8" s="164">
        <f>+VLOOKUP(B8,MATRIU2,3,0)</f>
        <v>0</v>
      </c>
      <c r="E8" s="164">
        <f>+VLOOKUP(B8,MATRIU2,4,0)</f>
        <v>4</v>
      </c>
      <c r="F8" s="249" t="str">
        <f>+VLOOKUP(B8,MATRIU2,5,0)</f>
        <v>Vehicle multifunció amb hidronetejador</v>
      </c>
      <c r="G8" s="250">
        <f>+VLOOKUP(B8,MATRIU2,8,0)</f>
        <v>0</v>
      </c>
      <c r="H8" s="320"/>
      <c r="I8" s="250">
        <f t="shared" si="0"/>
        <v>0</v>
      </c>
      <c r="J8" s="206">
        <f>ROUND(-PMT($N$3/12,$N$4*12,I8)*12,2)*N5</f>
        <v>0</v>
      </c>
      <c r="N8" s="206"/>
    </row>
    <row r="9" spans="1:15" ht="14.1" customHeight="1">
      <c r="A9" s="154"/>
      <c r="F9" s="249"/>
      <c r="G9" s="250"/>
      <c r="H9" s="164"/>
      <c r="I9" s="250"/>
      <c r="J9" s="206"/>
      <c r="N9" s="206"/>
    </row>
    <row r="10" spans="1:15" ht="14.1" customHeight="1">
      <c r="A10" s="154"/>
      <c r="C10" s="207">
        <f>+'PREUS UNITARIS LOT 2'!B14</f>
        <v>1</v>
      </c>
      <c r="D10" s="207">
        <f>+'PREUS UNITARIS LOT 2'!C14</f>
        <v>1</v>
      </c>
      <c r="E10" s="208"/>
      <c r="F10" s="209" t="s">
        <v>230</v>
      </c>
      <c r="G10" s="210"/>
      <c r="H10" s="210"/>
      <c r="I10" s="211"/>
      <c r="J10" s="212">
        <f>+J11+J12</f>
        <v>0</v>
      </c>
      <c r="L10" s="155"/>
      <c r="N10" s="206"/>
    </row>
    <row r="11" spans="1:15" ht="14.1" customHeight="1">
      <c r="A11" s="154"/>
      <c r="B11" s="157">
        <f>+'PREUS UNITARIS LOT 2'!A15</f>
        <v>5</v>
      </c>
      <c r="C11" s="164">
        <f>+VLOOKUP(B11,MATRIU2,2,0)</f>
        <v>1</v>
      </c>
      <c r="D11" s="164">
        <f>+VLOOKUP(B11,MATRIU2,3,0)</f>
        <v>1</v>
      </c>
      <c r="E11" s="164">
        <f>+VLOOKUP(B11,MATRIU2,4,0)</f>
        <v>1</v>
      </c>
      <c r="F11" s="249" t="str">
        <f>+VLOOKUP(B11,MATRIU2,5,0)</f>
        <v>Vehicle tipus ampliroll amb grua</v>
      </c>
      <c r="G11" s="250">
        <f>+VLOOKUP(B11,MATRIU2,8,0)</f>
        <v>0</v>
      </c>
      <c r="H11" s="321"/>
      <c r="I11" s="250"/>
      <c r="J11" s="206">
        <f>+H11*G11</f>
        <v>0</v>
      </c>
      <c r="N11" s="206"/>
    </row>
    <row r="12" spans="1:15" ht="14.1" customHeight="1">
      <c r="A12" s="154"/>
      <c r="B12" s="157">
        <f>+'PREUS UNITARIS LOT 2'!A16</f>
        <v>6</v>
      </c>
      <c r="C12" s="164">
        <f>+VLOOKUP(B12,MATRIU2,2,0)</f>
        <v>1</v>
      </c>
      <c r="D12" s="164">
        <f>+VLOOKUP(B12,MATRIU2,3,0)</f>
        <v>1</v>
      </c>
      <c r="E12" s="164">
        <f>+VLOOKUP(B12,MATRIU2,4,0)</f>
        <v>2</v>
      </c>
      <c r="F12" s="249" t="str">
        <f>+VLOOKUP(B12,MATRIU2,5,0)</f>
        <v>Vehicle rentacontenidors</v>
      </c>
      <c r="G12" s="250">
        <f>+VLOOKUP(B12,MATRIU2,8,0)</f>
        <v>0</v>
      </c>
      <c r="H12" s="322"/>
      <c r="I12" s="250"/>
      <c r="J12" s="206">
        <f>+G12*H12</f>
        <v>0</v>
      </c>
      <c r="N12" s="206"/>
    </row>
    <row r="13" spans="1:15" ht="18.600000000000001" customHeight="1">
      <c r="A13" s="154"/>
      <c r="G13" s="206"/>
      <c r="I13" s="194"/>
      <c r="J13" s="194"/>
      <c r="N13" s="206"/>
    </row>
    <row r="14" spans="1:15" ht="15.6" customHeight="1">
      <c r="A14" s="154"/>
      <c r="C14" s="207">
        <f>+'PREUS UNITARIS LOT 2'!B18</f>
        <v>0</v>
      </c>
      <c r="D14" s="207">
        <f>+'PREUS UNITARIS LOT 2'!C18</f>
        <v>0</v>
      </c>
      <c r="E14" s="208"/>
      <c r="F14" s="209" t="s">
        <v>291</v>
      </c>
      <c r="G14" s="210"/>
      <c r="H14" s="210"/>
      <c r="I14" s="211"/>
      <c r="J14" s="212">
        <f>SUM(J15:J17)</f>
        <v>0</v>
      </c>
      <c r="N14" s="206"/>
    </row>
    <row r="15" spans="1:15" ht="13.8" customHeight="1">
      <c r="A15" s="154"/>
      <c r="B15" s="157">
        <v>110</v>
      </c>
      <c r="C15" s="164">
        <f>+VLOOKUP(B15,MATRIU2,2,0)</f>
        <v>0</v>
      </c>
      <c r="D15" s="164">
        <f>+VLOOKUP(B15,MATRIU2,3,0)</f>
        <v>0</v>
      </c>
      <c r="E15" s="164">
        <f>+VLOOKUP(B15,MATRIU2,4,0)</f>
        <v>1</v>
      </c>
      <c r="F15" s="249" t="str">
        <f>+VLOOKUP(B15,MATRIU2,5,0)</f>
        <v>Càrrega POSTERIOR gran</v>
      </c>
      <c r="G15" s="250">
        <f>+VLOOKUP(B15,MATRIU2,8,0)</f>
        <v>0</v>
      </c>
      <c r="H15" s="321"/>
      <c r="I15" s="273">
        <v>0.5</v>
      </c>
      <c r="J15" s="206">
        <f>+H15*G15*I15</f>
        <v>0</v>
      </c>
      <c r="L15" s="155" t="s">
        <v>289</v>
      </c>
      <c r="N15" s="206"/>
    </row>
    <row r="16" spans="1:15" ht="13.8" customHeight="1">
      <c r="A16" s="154"/>
      <c r="B16" s="157">
        <v>111</v>
      </c>
      <c r="C16" s="164">
        <f>+VLOOKUP(B16,MATRIU2,2,0)</f>
        <v>0</v>
      </c>
      <c r="D16" s="164">
        <f>+VLOOKUP(B16,MATRIU2,3,0)</f>
        <v>0</v>
      </c>
      <c r="E16" s="164">
        <f>+VLOOKUP(B16,MATRIU2,4,0)</f>
        <v>2</v>
      </c>
      <c r="F16" s="249" t="str">
        <f>+VLOOKUP(B16,MATRIU2,5,0)</f>
        <v>Càrrega POSTERIOR petit</v>
      </c>
      <c r="G16" s="250">
        <f>+VLOOKUP(B16,MATRIU2,8,0)</f>
        <v>0</v>
      </c>
      <c r="H16" s="322"/>
      <c r="I16" s="273">
        <f>+I15</f>
        <v>0.5</v>
      </c>
      <c r="J16" s="206">
        <f>+G16*H16*I16</f>
        <v>0</v>
      </c>
      <c r="N16" s="206"/>
    </row>
    <row r="17" spans="1:15" ht="13.8" customHeight="1">
      <c r="A17" s="154"/>
      <c r="B17" s="157">
        <v>112</v>
      </c>
      <c r="C17" s="164">
        <f>+VLOOKUP(B17,MATRIU2,2,0)</f>
        <v>0</v>
      </c>
      <c r="D17" s="164">
        <f>+VLOOKUP(B17,MATRIU2,3,0)</f>
        <v>0</v>
      </c>
      <c r="E17" s="164">
        <f>+VLOOKUP(B17,MATRIU2,4,0)</f>
        <v>3</v>
      </c>
      <c r="F17" s="249" t="str">
        <f>+VLOOKUP(B17,MATRIU2,5,0)</f>
        <v>Vehicle multifunció amb hidronetejador</v>
      </c>
      <c r="G17" s="250">
        <f>+VLOOKUP(B17,MATRIU2,8,0)</f>
        <v>0</v>
      </c>
      <c r="H17" s="322"/>
      <c r="I17" s="273">
        <f>+I16</f>
        <v>0.5</v>
      </c>
      <c r="J17" s="206">
        <f>+G17*H17*I17</f>
        <v>0</v>
      </c>
      <c r="N17" s="206"/>
    </row>
    <row r="18" spans="1:15" ht="8.4" customHeight="1">
      <c r="A18" s="154"/>
      <c r="G18" s="206"/>
      <c r="I18" s="194"/>
      <c r="J18" s="194"/>
      <c r="N18" s="206"/>
    </row>
    <row r="19" spans="1:15" ht="14.1" customHeight="1">
      <c r="A19" s="154"/>
      <c r="C19" s="207">
        <f>+'PREUS UNITARIS LOT 2'!B23</f>
        <v>1</v>
      </c>
      <c r="D19" s="207">
        <f>+'PREUS UNITARIS LOT 2'!C23</f>
        <v>2</v>
      </c>
      <c r="E19" s="208"/>
      <c r="F19" s="209" t="s">
        <v>239</v>
      </c>
      <c r="G19" s="210"/>
      <c r="H19" s="210"/>
      <c r="I19" s="211"/>
      <c r="J19" s="212">
        <f>+SUM(J22:J48)</f>
        <v>0</v>
      </c>
      <c r="N19" s="206"/>
    </row>
    <row r="20" spans="1:15" ht="14.1" customHeight="1">
      <c r="A20" s="154"/>
      <c r="C20" s="185"/>
      <c r="D20" s="185"/>
      <c r="F20" s="214" t="s">
        <v>135</v>
      </c>
      <c r="G20" s="185" t="s">
        <v>178</v>
      </c>
      <c r="H20" s="186" t="s">
        <v>182</v>
      </c>
      <c r="I20" s="215" t="s">
        <v>183</v>
      </c>
      <c r="J20" s="215" t="s">
        <v>155</v>
      </c>
    </row>
    <row r="21" spans="1:15" ht="14.1" customHeight="1">
      <c r="A21" s="154"/>
      <c r="C21" s="185"/>
      <c r="D21" s="185"/>
      <c r="F21" s="214" t="s">
        <v>119</v>
      </c>
      <c r="G21" s="185"/>
      <c r="H21" s="186"/>
      <c r="I21" s="215"/>
      <c r="J21" s="215"/>
    </row>
    <row r="22" spans="1:15" ht="14.1" customHeight="1">
      <c r="A22" s="154"/>
      <c r="B22" s="157">
        <v>7</v>
      </c>
      <c r="C22" s="164">
        <f>+VLOOKUP(B22,MATRIU2,2,0)</f>
        <v>1</v>
      </c>
      <c r="D22" s="164">
        <f>+VLOOKUP(B22,MATRIU2,3,0)</f>
        <v>2</v>
      </c>
      <c r="E22" s="164">
        <f>+VLOOKUP(B22,MATRIU2,4,0)</f>
        <v>1</v>
      </c>
      <c r="F22" s="249" t="str">
        <f>+VLOOKUP(B22,MATRIU2,5,0)</f>
        <v>Conductor dia</v>
      </c>
      <c r="G22" s="250">
        <v>1</v>
      </c>
      <c r="H22" s="323"/>
      <c r="I22" s="206">
        <f>+VLOOKUP(B22,MATRIU2,8,0)</f>
        <v>0</v>
      </c>
      <c r="J22" s="194">
        <f>+I22*H22*G22</f>
        <v>0</v>
      </c>
      <c r="N22" s="154" t="s">
        <v>184</v>
      </c>
      <c r="O22" s="216">
        <f>+H22+H25+H28+H34+H40</f>
        <v>0</v>
      </c>
    </row>
    <row r="23" spans="1:15" ht="14.1" customHeight="1">
      <c r="A23" s="154"/>
      <c r="B23" s="157">
        <v>8</v>
      </c>
      <c r="C23" s="164">
        <f>+VLOOKUP(B23,MATRIU2,2,0)</f>
        <v>1</v>
      </c>
      <c r="D23" s="164">
        <f>+VLOOKUP(B23,MATRIU2,3,0)</f>
        <v>2</v>
      </c>
      <c r="E23" s="164">
        <f>+VLOOKUP(B23,MATRIU2,4,0)</f>
        <v>2</v>
      </c>
      <c r="F23" s="249" t="str">
        <f>+VLOOKUP(B23,MATRIU2,5,0)</f>
        <v>Peó dia</v>
      </c>
      <c r="G23" s="250">
        <v>1</v>
      </c>
      <c r="H23" s="323"/>
      <c r="I23" s="206">
        <f>+VLOOKUP(B23,MATRIU2,8,0)</f>
        <v>0</v>
      </c>
      <c r="J23" s="194">
        <f t="shared" ref="J23:J38" si="1">+I23*H23*G23</f>
        <v>0</v>
      </c>
      <c r="N23" s="154" t="s">
        <v>231</v>
      </c>
      <c r="O23" s="217">
        <f>+H23*G23+H26*G26+H29*G29+H35*G35+H41*G41</f>
        <v>0</v>
      </c>
    </row>
    <row r="24" spans="1:15" ht="14.1" customHeight="1">
      <c r="A24" s="154"/>
      <c r="F24" s="214" t="s">
        <v>232</v>
      </c>
      <c r="G24" s="250"/>
      <c r="H24" s="323"/>
      <c r="I24" s="206"/>
      <c r="J24" s="194"/>
      <c r="O24" s="217"/>
    </row>
    <row r="25" spans="1:15" ht="14.1" customHeight="1">
      <c r="A25" s="154"/>
      <c r="B25" s="157">
        <v>7</v>
      </c>
      <c r="C25" s="164">
        <f>+VLOOKUP(B25,MATRIU2,2,0)</f>
        <v>1</v>
      </c>
      <c r="D25" s="164">
        <f>+VLOOKUP(B25,MATRIU2,3,0)</f>
        <v>2</v>
      </c>
      <c r="E25" s="164">
        <f>+VLOOKUP(B25,MATRIU2,4,0)</f>
        <v>1</v>
      </c>
      <c r="F25" s="249" t="str">
        <f>+VLOOKUP(B25,MATRIU2,5,0)</f>
        <v>Conductor dia</v>
      </c>
      <c r="G25" s="250">
        <v>1</v>
      </c>
      <c r="H25" s="315"/>
      <c r="I25" s="206">
        <f>+VLOOKUP(B25,MATRIU2,8,0)</f>
        <v>0</v>
      </c>
      <c r="J25" s="194">
        <f>+I25*H25*G25</f>
        <v>0</v>
      </c>
      <c r="O25" s="217"/>
    </row>
    <row r="26" spans="1:15" ht="14.1" customHeight="1">
      <c r="A26" s="154"/>
      <c r="B26" s="157">
        <v>8</v>
      </c>
      <c r="C26" s="164">
        <f>+VLOOKUP(B26,MATRIU2,2,0)</f>
        <v>1</v>
      </c>
      <c r="D26" s="164">
        <f>+VLOOKUP(B26,MATRIU2,3,0)</f>
        <v>2</v>
      </c>
      <c r="E26" s="164">
        <f>+VLOOKUP(B26,MATRIU2,4,0)</f>
        <v>2</v>
      </c>
      <c r="F26" s="249" t="str">
        <f>+VLOOKUP(B26,MATRIU2,5,0)</f>
        <v>Peó dia</v>
      </c>
      <c r="G26" s="250">
        <v>2</v>
      </c>
      <c r="H26" s="315"/>
      <c r="I26" s="206">
        <f>+VLOOKUP(B26,MATRIU2,8,0)</f>
        <v>0</v>
      </c>
      <c r="J26" s="194">
        <f t="shared" si="1"/>
        <v>0</v>
      </c>
    </row>
    <row r="27" spans="1:15" ht="14.1" customHeight="1">
      <c r="A27" s="154"/>
      <c r="F27" s="214" t="s">
        <v>120</v>
      </c>
      <c r="G27" s="250"/>
      <c r="H27" s="315"/>
      <c r="I27" s="206"/>
      <c r="J27" s="194"/>
    </row>
    <row r="28" spans="1:15" ht="14.1" customHeight="1">
      <c r="A28" s="154"/>
      <c r="B28" s="157">
        <v>7</v>
      </c>
      <c r="C28" s="164">
        <f>+VLOOKUP(B28,MATRIU2,2,0)</f>
        <v>1</v>
      </c>
      <c r="D28" s="164">
        <f>+VLOOKUP(B28,MATRIU2,3,0)</f>
        <v>2</v>
      </c>
      <c r="E28" s="164">
        <f>+VLOOKUP(B28,MATRIU2,4,0)</f>
        <v>1</v>
      </c>
      <c r="F28" s="249" t="str">
        <f>+VLOOKUP(B28,MATRIU2,5,0)</f>
        <v>Conductor dia</v>
      </c>
      <c r="G28" s="250">
        <v>1</v>
      </c>
      <c r="H28" s="323"/>
      <c r="I28" s="206">
        <f>+VLOOKUP(B28,MATRIU2,8,0)</f>
        <v>0</v>
      </c>
      <c r="J28" s="194">
        <f>+I28*H28*G28</f>
        <v>0</v>
      </c>
    </row>
    <row r="29" spans="1:15" ht="14.1" customHeight="1">
      <c r="A29" s="154"/>
      <c r="B29" s="157">
        <v>8</v>
      </c>
      <c r="C29" s="164">
        <f>+VLOOKUP(B29,MATRIU2,2,0)</f>
        <v>1</v>
      </c>
      <c r="D29" s="164">
        <f>+VLOOKUP(B29,MATRIU2,3,0)</f>
        <v>2</v>
      </c>
      <c r="E29" s="164">
        <f>+VLOOKUP(B29,MATRIU2,4,0)</f>
        <v>2</v>
      </c>
      <c r="F29" s="249" t="str">
        <f>+VLOOKUP(B29,MATRIU2,5,0)</f>
        <v>Peó dia</v>
      </c>
      <c r="G29" s="250">
        <v>2</v>
      </c>
      <c r="H29" s="323"/>
      <c r="I29" s="206">
        <f>+VLOOKUP(B29,MATRIU2,8,0)</f>
        <v>0</v>
      </c>
      <c r="J29" s="194">
        <f t="shared" si="1"/>
        <v>0</v>
      </c>
    </row>
    <row r="30" spans="1:15" ht="14.1" customHeight="1">
      <c r="A30" s="154"/>
      <c r="F30" s="214" t="s">
        <v>233</v>
      </c>
      <c r="G30" s="250"/>
      <c r="H30" s="315"/>
      <c r="I30" s="206"/>
      <c r="J30" s="194"/>
    </row>
    <row r="31" spans="1:15" ht="14.1" customHeight="1">
      <c r="A31" s="154"/>
      <c r="B31" s="157">
        <v>7</v>
      </c>
      <c r="C31" s="164">
        <f>+VLOOKUP(B31,MATRIU2,2,0)</f>
        <v>1</v>
      </c>
      <c r="D31" s="164">
        <f>+VLOOKUP(B31,MATRIU2,3,0)</f>
        <v>2</v>
      </c>
      <c r="E31" s="164">
        <f>+VLOOKUP(B31,MATRIU2,4,0)</f>
        <v>1</v>
      </c>
      <c r="F31" s="249" t="str">
        <f>+VLOOKUP(B31,MATRIU2,5,0)</f>
        <v>Conductor dia</v>
      </c>
      <c r="G31" s="250">
        <v>1</v>
      </c>
      <c r="H31" s="323"/>
      <c r="I31" s="206">
        <f>+VLOOKUP(B31,MATRIU2,8,0)</f>
        <v>0</v>
      </c>
      <c r="J31" s="194">
        <f>+I31*H31*G31</f>
        <v>0</v>
      </c>
    </row>
    <row r="32" spans="1:15" ht="14.1" customHeight="1">
      <c r="A32" s="154"/>
      <c r="B32" s="157">
        <v>8</v>
      </c>
      <c r="C32" s="164">
        <f>+VLOOKUP(B32,MATRIU2,2,0)</f>
        <v>1</v>
      </c>
      <c r="D32" s="164">
        <f>+VLOOKUP(B32,MATRIU2,3,0)</f>
        <v>2</v>
      </c>
      <c r="E32" s="164">
        <f>+VLOOKUP(B32,MATRIU2,4,0)</f>
        <v>2</v>
      </c>
      <c r="F32" s="249" t="str">
        <f>+VLOOKUP(B32,MATRIU2,5,0)</f>
        <v>Peó dia</v>
      </c>
      <c r="G32" s="250">
        <v>1</v>
      </c>
      <c r="H32" s="323"/>
      <c r="I32" s="206">
        <f>+VLOOKUP(B32,MATRIU2,8,0)</f>
        <v>0</v>
      </c>
      <c r="J32" s="194">
        <f>+I32*H32*G32</f>
        <v>0</v>
      </c>
    </row>
    <row r="33" spans="1:14" ht="14.1" customHeight="1">
      <c r="A33" s="154"/>
      <c r="F33" s="214" t="s">
        <v>101</v>
      </c>
      <c r="G33" s="250"/>
      <c r="H33" s="323"/>
      <c r="I33" s="206"/>
      <c r="J33" s="194"/>
    </row>
    <row r="34" spans="1:14" ht="14.1" customHeight="1">
      <c r="A34" s="154"/>
      <c r="B34" s="157">
        <v>7</v>
      </c>
      <c r="C34" s="164">
        <f>+VLOOKUP(B34,MATRIU2,2,0)</f>
        <v>1</v>
      </c>
      <c r="D34" s="164">
        <f>+VLOOKUP(B34,MATRIU2,3,0)</f>
        <v>2</v>
      </c>
      <c r="E34" s="164">
        <f>+VLOOKUP(B34,MATRIU2,4,0)</f>
        <v>1</v>
      </c>
      <c r="F34" s="249" t="str">
        <f>+VLOOKUP(B34,MATRIU2,5,0)</f>
        <v>Conductor dia</v>
      </c>
      <c r="G34" s="250">
        <v>1</v>
      </c>
      <c r="H34" s="323"/>
      <c r="I34" s="206">
        <f>+VLOOKUP(B34,MATRIU2,8,0)</f>
        <v>0</v>
      </c>
      <c r="J34" s="194">
        <f>+I34*H34*G34</f>
        <v>0</v>
      </c>
    </row>
    <row r="35" spans="1:14" ht="14.1" customHeight="1">
      <c r="A35" s="154"/>
      <c r="B35" s="157">
        <v>8</v>
      </c>
      <c r="C35" s="164">
        <f>+VLOOKUP(B35,MATRIU2,2,0)</f>
        <v>1</v>
      </c>
      <c r="D35" s="164">
        <f>+VLOOKUP(B35,MATRIU2,3,0)</f>
        <v>2</v>
      </c>
      <c r="E35" s="164">
        <f>+VLOOKUP(B35,MATRIU2,4,0)</f>
        <v>2</v>
      </c>
      <c r="F35" s="249" t="str">
        <f>+VLOOKUP(B35,MATRIU2,5,0)</f>
        <v>Peó dia</v>
      </c>
      <c r="G35" s="250">
        <v>1</v>
      </c>
      <c r="H35" s="323"/>
      <c r="I35" s="206">
        <f>+VLOOKUP(B35,MATRIU2,8,0)</f>
        <v>0</v>
      </c>
      <c r="J35" s="194">
        <f t="shared" si="1"/>
        <v>0</v>
      </c>
    </row>
    <row r="36" spans="1:14" ht="14.1" customHeight="1">
      <c r="A36" s="154"/>
      <c r="F36" s="214" t="s">
        <v>121</v>
      </c>
      <c r="G36" s="250"/>
      <c r="H36" s="323"/>
      <c r="I36" s="206"/>
      <c r="J36" s="194"/>
    </row>
    <row r="37" spans="1:14" ht="14.1" customHeight="1">
      <c r="A37" s="154"/>
      <c r="B37" s="157">
        <v>7</v>
      </c>
      <c r="C37" s="164">
        <f>+VLOOKUP(B37,MATRIU2,2,0)</f>
        <v>1</v>
      </c>
      <c r="D37" s="164">
        <f>+VLOOKUP(B37,MATRIU2,3,0)</f>
        <v>2</v>
      </c>
      <c r="E37" s="164">
        <f>+VLOOKUP(B37,MATRIU2,4,0)</f>
        <v>1</v>
      </c>
      <c r="F37" s="249" t="str">
        <f>+VLOOKUP(B37,MATRIU2,5,0)</f>
        <v>Conductor dia</v>
      </c>
      <c r="G37" s="250">
        <v>1</v>
      </c>
      <c r="H37" s="323"/>
      <c r="I37" s="206">
        <f>+VLOOKUP(B37,MATRIU2,8,0)</f>
        <v>0</v>
      </c>
      <c r="J37" s="194">
        <f>+I37*H37*G37</f>
        <v>0</v>
      </c>
    </row>
    <row r="38" spans="1:14" ht="14.1" customHeight="1">
      <c r="A38" s="154"/>
      <c r="B38" s="157">
        <v>8</v>
      </c>
      <c r="C38" s="164">
        <f>+VLOOKUP(B38,MATRIU2,2,0)</f>
        <v>1</v>
      </c>
      <c r="D38" s="164">
        <f>+VLOOKUP(B38,MATRIU2,3,0)</f>
        <v>2</v>
      </c>
      <c r="E38" s="164">
        <f>+VLOOKUP(B38,MATRIU2,4,0)</f>
        <v>2</v>
      </c>
      <c r="F38" s="249" t="str">
        <f>+VLOOKUP(B38,MATRIU2,5,0)</f>
        <v>Peó dia</v>
      </c>
      <c r="G38" s="250">
        <v>2</v>
      </c>
      <c r="H38" s="323"/>
      <c r="I38" s="206">
        <f>+VLOOKUP(B38,MATRIU2,8,0)</f>
        <v>0</v>
      </c>
      <c r="J38" s="194">
        <f t="shared" si="1"/>
        <v>0</v>
      </c>
    </row>
    <row r="39" spans="1:14" ht="14.1" customHeight="1">
      <c r="A39" s="154"/>
      <c r="F39" s="214" t="s">
        <v>234</v>
      </c>
      <c r="G39" s="250"/>
      <c r="H39" s="323"/>
      <c r="I39" s="206"/>
      <c r="J39" s="194"/>
    </row>
    <row r="40" spans="1:14" ht="14.1" customHeight="1">
      <c r="A40" s="154"/>
      <c r="B40" s="157">
        <v>9</v>
      </c>
      <c r="C40" s="164">
        <f>+VLOOKUP(B40,MATRIU2,2,0)</f>
        <v>1</v>
      </c>
      <c r="D40" s="164">
        <f>+VLOOKUP(B40,MATRIU2,3,0)</f>
        <v>2</v>
      </c>
      <c r="E40" s="164">
        <f>+VLOOKUP(B40,MATRIU2,4,0)</f>
        <v>3</v>
      </c>
      <c r="F40" s="249" t="str">
        <f>+VLOOKUP(B40,MATRIU2,5,0)</f>
        <v>Conductor dia</v>
      </c>
      <c r="G40" s="250">
        <v>1</v>
      </c>
      <c r="H40" s="324"/>
      <c r="I40" s="206">
        <f>+VLOOKUP(B40,MATRIU2,8,0)-I37</f>
        <v>0</v>
      </c>
      <c r="J40" s="194">
        <f>+I40*H40*G40</f>
        <v>0</v>
      </c>
      <c r="L40" s="160"/>
    </row>
    <row r="41" spans="1:14" ht="13.8" customHeight="1">
      <c r="A41" s="154"/>
      <c r="B41" s="157">
        <v>10</v>
      </c>
      <c r="C41" s="164">
        <f>+VLOOKUP(B41,MATRIU2,2,0)</f>
        <v>1</v>
      </c>
      <c r="D41" s="164">
        <f>+VLOOKUP(B41,MATRIU2,3,0)</f>
        <v>2</v>
      </c>
      <c r="E41" s="164">
        <f>+VLOOKUP(B41,MATRIU2,4,0)</f>
        <v>4</v>
      </c>
      <c r="F41" s="249" t="str">
        <f>+VLOOKUP(B41,MATRIU2,5,0)</f>
        <v>Peó dia</v>
      </c>
      <c r="G41" s="250">
        <v>2</v>
      </c>
      <c r="H41" s="324"/>
      <c r="I41" s="206">
        <f>+VLOOKUP(B41,MATRIU2,8,0)-I38</f>
        <v>0</v>
      </c>
      <c r="J41" s="194">
        <f>+I41*H41*G41</f>
        <v>0</v>
      </c>
    </row>
    <row r="42" spans="1:14" ht="13.8" customHeight="1">
      <c r="A42" s="154"/>
      <c r="F42" s="214" t="s">
        <v>240</v>
      </c>
      <c r="G42" s="250"/>
      <c r="H42" s="323"/>
      <c r="I42" s="206"/>
      <c r="J42" s="194"/>
    </row>
    <row r="43" spans="1:14" ht="13.8" customHeight="1">
      <c r="A43" s="154"/>
      <c r="B43" s="157">
        <v>7</v>
      </c>
      <c r="C43" s="164">
        <f>+VLOOKUP(B43,MATRIU2,2,0)</f>
        <v>1</v>
      </c>
      <c r="D43" s="164">
        <f>+VLOOKUP(B43,MATRIU2,3,0)</f>
        <v>2</v>
      </c>
      <c r="E43" s="164">
        <f>+VLOOKUP(B43,MATRIU2,4,0)</f>
        <v>1</v>
      </c>
      <c r="F43" s="249" t="str">
        <f>+VLOOKUP(B43,MATRIU2,5,0)</f>
        <v>Conductor dia</v>
      </c>
      <c r="G43" s="250">
        <v>1</v>
      </c>
      <c r="H43" s="324"/>
      <c r="I43" s="206">
        <f>+VLOOKUP(B43,MATRIU2,8,0)</f>
        <v>0</v>
      </c>
      <c r="J43" s="194">
        <f>+I43*H43*G43</f>
        <v>0</v>
      </c>
    </row>
    <row r="44" spans="1:14" ht="13.8" customHeight="1">
      <c r="A44" s="154"/>
      <c r="B44" s="157">
        <v>8</v>
      </c>
      <c r="C44" s="164">
        <f>+VLOOKUP(B44,MATRIU2,2,0)</f>
        <v>1</v>
      </c>
      <c r="D44" s="164">
        <f>+VLOOKUP(B44,MATRIU2,3,0)</f>
        <v>2</v>
      </c>
      <c r="E44" s="164">
        <f>+VLOOKUP(B44,MATRIU2,4,0)</f>
        <v>2</v>
      </c>
      <c r="F44" s="249" t="str">
        <f>+VLOOKUP(B44,MATRIU2,5,0)</f>
        <v>Peó dia</v>
      </c>
      <c r="G44" s="250">
        <v>1</v>
      </c>
      <c r="H44" s="324"/>
      <c r="I44" s="206">
        <f>+VLOOKUP(B44,MATRIU2,8,0)</f>
        <v>0</v>
      </c>
      <c r="J44" s="194">
        <f>+I44*H44*G44</f>
        <v>0</v>
      </c>
    </row>
    <row r="45" spans="1:14" ht="13.8" customHeight="1">
      <c r="A45" s="154"/>
      <c r="F45" s="214" t="s">
        <v>241</v>
      </c>
      <c r="G45" s="250"/>
      <c r="H45" s="323"/>
      <c r="I45" s="206"/>
      <c r="J45" s="194"/>
    </row>
    <row r="46" spans="1:14" ht="16.2" customHeight="1">
      <c r="A46" s="154"/>
      <c r="B46" s="157">
        <v>8</v>
      </c>
      <c r="C46" s="164">
        <f>+VLOOKUP(B46,MATRIU2,2,0)</f>
        <v>1</v>
      </c>
      <c r="D46" s="164">
        <f>+VLOOKUP(B46,MATRIU2,3,0)</f>
        <v>2</v>
      </c>
      <c r="E46" s="164">
        <f>+VLOOKUP(B46,MATRIU2,4,0)</f>
        <v>2</v>
      </c>
      <c r="F46" s="249" t="str">
        <f>+VLOOKUP(B46,MATRIU2,5,0)</f>
        <v>Peó dia</v>
      </c>
      <c r="G46" s="250">
        <v>1</v>
      </c>
      <c r="H46" s="324"/>
      <c r="I46" s="206">
        <f>+VLOOKUP(B46,MATRIU2,8,0)</f>
        <v>0</v>
      </c>
      <c r="J46" s="194">
        <f>+I46*H46*G46</f>
        <v>0</v>
      </c>
    </row>
    <row r="47" spans="1:14" ht="9" customHeight="1">
      <c r="A47" s="154"/>
      <c r="G47" s="206"/>
      <c r="I47" s="194"/>
      <c r="J47" s="194"/>
      <c r="N47" s="206"/>
    </row>
    <row r="48" spans="1:14" ht="9" customHeight="1">
      <c r="A48" s="154"/>
      <c r="G48" s="206"/>
      <c r="I48" s="194"/>
      <c r="J48" s="194"/>
      <c r="N48" s="206"/>
    </row>
    <row r="49" spans="1:14" ht="18.600000000000001" customHeight="1">
      <c r="C49" s="171">
        <f>+'PREUS UNITARIS LOT 2'!B36</f>
        <v>1</v>
      </c>
      <c r="D49" s="171">
        <f>+'PREUS UNITARIS LOT 2'!C36</f>
        <v>3</v>
      </c>
      <c r="E49" s="172"/>
      <c r="F49" s="173" t="s">
        <v>211</v>
      </c>
      <c r="G49" s="174"/>
      <c r="H49" s="175"/>
      <c r="I49" s="176"/>
      <c r="J49" s="212">
        <f>SUM(J52:J71)</f>
        <v>0</v>
      </c>
    </row>
    <row r="50" spans="1:14" ht="14.1" customHeight="1">
      <c r="C50" s="185"/>
      <c r="D50" s="185"/>
      <c r="F50" s="214" t="s">
        <v>235</v>
      </c>
      <c r="G50" s="186"/>
      <c r="H50" s="186" t="s">
        <v>182</v>
      </c>
      <c r="I50" s="215" t="s">
        <v>183</v>
      </c>
      <c r="J50" s="215" t="s">
        <v>155</v>
      </c>
      <c r="K50" s="219"/>
    </row>
    <row r="51" spans="1:14" ht="14.1" customHeight="1">
      <c r="C51" s="185"/>
      <c r="D51" s="185"/>
      <c r="F51" s="214" t="s">
        <v>119</v>
      </c>
      <c r="G51" s="185"/>
      <c r="H51" s="186"/>
      <c r="I51" s="215"/>
      <c r="J51" s="215"/>
      <c r="K51" s="219"/>
    </row>
    <row r="52" spans="1:14" ht="13.8" customHeight="1">
      <c r="B52" s="157">
        <v>17</v>
      </c>
      <c r="C52" s="164">
        <f>+VLOOKUP(B52,MATRIU2,2,0)</f>
        <v>1</v>
      </c>
      <c r="D52" s="164">
        <f>+VLOOKUP(B52,MATRIU2,3,0)</f>
        <v>3</v>
      </c>
      <c r="E52" s="164">
        <f>+VLOOKUP(B52,MATRIU2,4,0)</f>
        <v>1</v>
      </c>
      <c r="F52" s="249" t="str">
        <f>+VLOOKUP(B52,MATRIU2,5,0)</f>
        <v>Càrrega POSTERIOR gran</v>
      </c>
      <c r="G52" s="250">
        <v>1</v>
      </c>
      <c r="H52" s="323"/>
      <c r="I52" s="206">
        <f>+VLOOKUP(B52,MATRIU2,8,0)</f>
        <v>0</v>
      </c>
      <c r="J52" s="194">
        <f>+I52*H52*G52</f>
        <v>0</v>
      </c>
      <c r="K52" s="219"/>
    </row>
    <row r="53" spans="1:14" ht="13.8" customHeight="1">
      <c r="B53" s="157">
        <v>18</v>
      </c>
      <c r="C53" s="164">
        <f>+VLOOKUP(B53,MATRIU2,2,0)</f>
        <v>1</v>
      </c>
      <c r="D53" s="164">
        <f>+VLOOKUP(B53,MATRIU2,3,0)</f>
        <v>3</v>
      </c>
      <c r="E53" s="164">
        <f>+VLOOKUP(B53,MATRIU2,4,0)</f>
        <v>2</v>
      </c>
      <c r="F53" s="249" t="str">
        <f>+VLOOKUP(B53,MATRIU2,5,0)</f>
        <v>Càrrega POSTERIOR petit</v>
      </c>
      <c r="G53" s="250">
        <v>1</v>
      </c>
      <c r="H53" s="323"/>
      <c r="I53" s="206">
        <f>+VLOOKUP(B53,MATRIU2,8,0)</f>
        <v>0</v>
      </c>
      <c r="J53" s="194">
        <f>+I53*H53*G53</f>
        <v>0</v>
      </c>
      <c r="K53" s="219"/>
    </row>
    <row r="54" spans="1:14" ht="13.8" customHeight="1">
      <c r="F54" s="214" t="s">
        <v>232</v>
      </c>
      <c r="G54" s="250"/>
      <c r="H54" s="323"/>
      <c r="I54" s="206"/>
      <c r="J54" s="194"/>
      <c r="K54" s="219"/>
    </row>
    <row r="55" spans="1:14" ht="13.8" customHeight="1">
      <c r="B55" s="157">
        <v>17</v>
      </c>
      <c r="C55" s="164">
        <f>+VLOOKUP(B55,MATRIU2,2,0)</f>
        <v>1</v>
      </c>
      <c r="D55" s="164">
        <f>+VLOOKUP(B55,MATRIU2,3,0)</f>
        <v>3</v>
      </c>
      <c r="E55" s="164">
        <f>+VLOOKUP(B55,MATRIU2,4,0)</f>
        <v>1</v>
      </c>
      <c r="F55" s="249" t="str">
        <f>+VLOOKUP(B55,MATRIU2,5,0)</f>
        <v>Càrrega POSTERIOR gran</v>
      </c>
      <c r="G55" s="250">
        <v>1</v>
      </c>
      <c r="H55" s="323"/>
      <c r="I55" s="206">
        <f>+VLOOKUP(B55,MATRIU2,8,0)</f>
        <v>0</v>
      </c>
      <c r="J55" s="194">
        <f>+I55*H55*G55</f>
        <v>0</v>
      </c>
    </row>
    <row r="56" spans="1:14" ht="13.8" customHeight="1">
      <c r="B56" s="157">
        <v>18</v>
      </c>
      <c r="C56" s="164">
        <f>+VLOOKUP(B56,MATRIU2,2,0)</f>
        <v>1</v>
      </c>
      <c r="D56" s="164">
        <f>+VLOOKUP(B56,MATRIU2,3,0)</f>
        <v>3</v>
      </c>
      <c r="E56" s="164">
        <f>+VLOOKUP(B56,MATRIU2,4,0)</f>
        <v>2</v>
      </c>
      <c r="F56" s="249" t="str">
        <f>+VLOOKUP(B56,MATRIU2,5,0)</f>
        <v>Càrrega POSTERIOR petit</v>
      </c>
      <c r="G56" s="250">
        <v>1</v>
      </c>
      <c r="H56" s="323"/>
      <c r="I56" s="206">
        <f>+VLOOKUP(B56,MATRIU2,8,0)</f>
        <v>0</v>
      </c>
      <c r="J56" s="194">
        <f>+I56*H56*G56</f>
        <v>0</v>
      </c>
    </row>
    <row r="57" spans="1:14" ht="13.8" customHeight="1">
      <c r="A57" s="154"/>
      <c r="F57" s="214" t="s">
        <v>120</v>
      </c>
      <c r="G57" s="250"/>
      <c r="H57" s="315"/>
      <c r="I57" s="206"/>
      <c r="J57" s="194"/>
      <c r="N57" s="206"/>
    </row>
    <row r="58" spans="1:14" ht="13.8" customHeight="1">
      <c r="A58" s="154"/>
      <c r="B58" s="157">
        <v>18</v>
      </c>
      <c r="C58" s="164">
        <f>+VLOOKUP(B58,MATRIU2,2,0)</f>
        <v>1</v>
      </c>
      <c r="D58" s="164">
        <f>+VLOOKUP(B58,MATRIU2,3,0)</f>
        <v>3</v>
      </c>
      <c r="E58" s="164">
        <f>+VLOOKUP(B58,MATRIU2,4,0)</f>
        <v>2</v>
      </c>
      <c r="F58" s="249" t="str">
        <f>+VLOOKUP(B58,MATRIU2,5,0)</f>
        <v>Càrrega POSTERIOR petit</v>
      </c>
      <c r="G58" s="250">
        <v>1</v>
      </c>
      <c r="H58" s="323"/>
      <c r="I58" s="206">
        <f>+VLOOKUP(B58,MATRIU2,8,0)</f>
        <v>0</v>
      </c>
      <c r="J58" s="194">
        <f>+I58*H58*G58</f>
        <v>0</v>
      </c>
      <c r="N58" s="206"/>
    </row>
    <row r="59" spans="1:14" ht="13.8" customHeight="1">
      <c r="A59" s="154"/>
      <c r="F59" s="214" t="s">
        <v>233</v>
      </c>
      <c r="G59" s="250"/>
      <c r="H59" s="315"/>
      <c r="I59" s="206"/>
      <c r="J59" s="194"/>
      <c r="N59" s="206"/>
    </row>
    <row r="60" spans="1:14" ht="13.8" customHeight="1">
      <c r="A60" s="154"/>
      <c r="B60" s="157">
        <v>21</v>
      </c>
      <c r="C60" s="164">
        <f>+VLOOKUP(B60,MATRIU2,2,0)</f>
        <v>1</v>
      </c>
      <c r="D60" s="164">
        <f>+VLOOKUP(B60,MATRIU2,3,0)</f>
        <v>3</v>
      </c>
      <c r="E60" s="164">
        <f>+VLOOKUP(B60,MATRIU2,4,0)</f>
        <v>5</v>
      </c>
      <c r="F60" s="249" t="str">
        <f>+VLOOKUP(B60,MATRIU2,5,0)</f>
        <v>Vehicle tipus ampliroll amb grua</v>
      </c>
      <c r="G60" s="250">
        <v>1</v>
      </c>
      <c r="H60" s="323"/>
      <c r="I60" s="206">
        <f>+VLOOKUP(B60,MATRIU2,8,0)</f>
        <v>0</v>
      </c>
      <c r="J60" s="194">
        <f>+I60*H60*G60</f>
        <v>0</v>
      </c>
      <c r="N60" s="206"/>
    </row>
    <row r="61" spans="1:14" ht="13.8" customHeight="1">
      <c r="A61" s="154"/>
      <c r="F61" s="214" t="s">
        <v>101</v>
      </c>
      <c r="G61" s="250"/>
      <c r="H61" s="323"/>
      <c r="I61" s="206"/>
      <c r="J61" s="194"/>
      <c r="N61" s="206"/>
    </row>
    <row r="62" spans="1:14" ht="13.8" customHeight="1">
      <c r="A62" s="154"/>
      <c r="B62" s="157">
        <v>17</v>
      </c>
      <c r="C62" s="164">
        <f>+VLOOKUP(B62,MATRIU2,2,0)</f>
        <v>1</v>
      </c>
      <c r="D62" s="164">
        <f>+VLOOKUP(B62,MATRIU2,3,0)</f>
        <v>3</v>
      </c>
      <c r="E62" s="164">
        <f>+VLOOKUP(B62,MATRIU2,4,0)</f>
        <v>1</v>
      </c>
      <c r="F62" s="249" t="str">
        <f>+VLOOKUP(B62,MATRIU2,5,0)</f>
        <v>Càrrega POSTERIOR gran</v>
      </c>
      <c r="G62" s="250">
        <v>1</v>
      </c>
      <c r="H62" s="323"/>
      <c r="I62" s="206">
        <f>+VLOOKUP(B62,MATRIU2,8,0)</f>
        <v>0</v>
      </c>
      <c r="J62" s="194">
        <f>+I62*H62*G62</f>
        <v>0</v>
      </c>
      <c r="N62" s="206"/>
    </row>
    <row r="63" spans="1:14" ht="13.8" customHeight="1">
      <c r="A63" s="154"/>
      <c r="B63" s="157">
        <v>18</v>
      </c>
      <c r="C63" s="164">
        <f>+VLOOKUP(B63,MATRIU2,2,0)</f>
        <v>1</v>
      </c>
      <c r="D63" s="164">
        <f>+VLOOKUP(B63,MATRIU2,3,0)</f>
        <v>3</v>
      </c>
      <c r="E63" s="164">
        <f>+VLOOKUP(B63,MATRIU2,4,0)</f>
        <v>2</v>
      </c>
      <c r="F63" s="249" t="str">
        <f>+VLOOKUP(B63,MATRIU2,5,0)</f>
        <v>Càrrega POSTERIOR petit</v>
      </c>
      <c r="G63" s="250">
        <v>1</v>
      </c>
      <c r="H63" s="323"/>
      <c r="I63" s="206">
        <f>+VLOOKUP(B63,MATRIU2,8,0)</f>
        <v>0</v>
      </c>
      <c r="J63" s="194">
        <f>+I63*H63*G63</f>
        <v>0</v>
      </c>
      <c r="N63" s="206"/>
    </row>
    <row r="64" spans="1:14" ht="13.8" customHeight="1">
      <c r="A64" s="154"/>
      <c r="F64" s="214" t="s">
        <v>121</v>
      </c>
      <c r="G64" s="250"/>
      <c r="H64" s="323"/>
      <c r="I64" s="206"/>
      <c r="J64" s="194"/>
      <c r="N64" s="206"/>
    </row>
    <row r="65" spans="1:14" ht="13.8" customHeight="1">
      <c r="A65" s="154"/>
      <c r="B65" s="157">
        <v>17</v>
      </c>
      <c r="C65" s="164">
        <f>+VLOOKUP(B65,MATRIU2,2,0)</f>
        <v>1</v>
      </c>
      <c r="D65" s="164">
        <f>+VLOOKUP(B65,MATRIU2,3,0)</f>
        <v>3</v>
      </c>
      <c r="E65" s="164">
        <f>+VLOOKUP(B65,MATRIU2,4,0)</f>
        <v>1</v>
      </c>
      <c r="F65" s="249" t="str">
        <f>+VLOOKUP(B65,MATRIU2,5,0)</f>
        <v>Càrrega POSTERIOR gran</v>
      </c>
      <c r="G65" s="250">
        <v>1</v>
      </c>
      <c r="H65" s="323"/>
      <c r="I65" s="206">
        <f>+VLOOKUP(B65,MATRIU2,8,0)</f>
        <v>0</v>
      </c>
      <c r="J65" s="194">
        <f>+I65*H65*G65</f>
        <v>0</v>
      </c>
      <c r="N65" s="206"/>
    </row>
    <row r="66" spans="1:14" ht="12" customHeight="1">
      <c r="A66" s="154"/>
      <c r="B66" s="157">
        <v>18</v>
      </c>
      <c r="C66" s="164">
        <f>+VLOOKUP(B66,MATRIU2,2,0)</f>
        <v>1</v>
      </c>
      <c r="D66" s="164">
        <f>+VLOOKUP(B66,MATRIU2,3,0)</f>
        <v>3</v>
      </c>
      <c r="E66" s="164">
        <f>+VLOOKUP(B66,MATRIU2,4,0)</f>
        <v>2</v>
      </c>
      <c r="F66" s="249" t="str">
        <f>+VLOOKUP(B66,MATRIU2,5,0)</f>
        <v>Càrrega POSTERIOR petit</v>
      </c>
      <c r="G66" s="250">
        <v>1</v>
      </c>
      <c r="H66" s="323"/>
      <c r="I66" s="206">
        <f>+VLOOKUP(B66,MATRIU2,8,0)</f>
        <v>0</v>
      </c>
      <c r="J66" s="194">
        <f>+I66*H66*G66</f>
        <v>0</v>
      </c>
      <c r="N66" s="206"/>
    </row>
    <row r="67" spans="1:14" ht="12" customHeight="1">
      <c r="A67" s="154"/>
      <c r="F67" s="214" t="str">
        <f>+F42</f>
        <v>Rentat interior de contenidors</v>
      </c>
      <c r="G67" s="250"/>
      <c r="H67" s="323"/>
      <c r="I67" s="206"/>
      <c r="J67" s="194"/>
      <c r="N67" s="206"/>
    </row>
    <row r="68" spans="1:14" ht="13.8" customHeight="1">
      <c r="A68" s="154"/>
      <c r="B68" s="157">
        <v>20</v>
      </c>
      <c r="C68" s="164">
        <f>+VLOOKUP(B68,MATRIU2,2,0)</f>
        <v>1</v>
      </c>
      <c r="D68" s="164">
        <f>+VLOOKUP(B68,MATRIU2,3,0)</f>
        <v>3</v>
      </c>
      <c r="E68" s="164">
        <f>+VLOOKUP(B68,MATRIU2,4,0)</f>
        <v>4</v>
      </c>
      <c r="F68" s="249" t="str">
        <f>+VLOOKUP(B68,MATRIU2,5,0)</f>
        <v>Vehicle rentacontenidors</v>
      </c>
      <c r="G68" s="250">
        <v>1</v>
      </c>
      <c r="H68" s="323"/>
      <c r="I68" s="206">
        <f>+VLOOKUP(B68,MATRIU2,8,0)</f>
        <v>0</v>
      </c>
      <c r="J68" s="194">
        <f>+I68*H68*G68</f>
        <v>0</v>
      </c>
      <c r="N68" s="206"/>
    </row>
    <row r="69" spans="1:14" ht="13.8" customHeight="1">
      <c r="A69" s="154"/>
      <c r="F69" s="214" t="str">
        <f>+F45</f>
        <v>Rentat exterior de contenidors i ubicacions</v>
      </c>
      <c r="G69" s="250"/>
      <c r="H69" s="323"/>
      <c r="I69" s="206"/>
      <c r="J69" s="194"/>
      <c r="N69" s="206"/>
    </row>
    <row r="70" spans="1:14" ht="13.8" customHeight="1">
      <c r="A70" s="154"/>
      <c r="B70" s="157">
        <v>19</v>
      </c>
      <c r="C70" s="164">
        <f>+VLOOKUP(B70,MATRIU2,2,0)</f>
        <v>1</v>
      </c>
      <c r="D70" s="164">
        <f>+VLOOKUP(B70,MATRIU2,3,0)</f>
        <v>3</v>
      </c>
      <c r="E70" s="164">
        <f>+VLOOKUP(B70,MATRIU2,4,0)</f>
        <v>3</v>
      </c>
      <c r="F70" s="249" t="str">
        <f>+VLOOKUP(B70,MATRIU2,5,0)</f>
        <v>Vehicle multifunció amb hidronetejador</v>
      </c>
      <c r="G70" s="250">
        <v>1</v>
      </c>
      <c r="H70" s="323"/>
      <c r="I70" s="206">
        <f>+VLOOKUP(B70,MATRIU2,8,0)</f>
        <v>0</v>
      </c>
      <c r="J70" s="194">
        <f>+I70*H70*G70</f>
        <v>0</v>
      </c>
      <c r="N70" s="206"/>
    </row>
    <row r="71" spans="1:14" ht="10.8" customHeight="1">
      <c r="A71" s="154"/>
      <c r="G71" s="206"/>
      <c r="I71" s="194"/>
      <c r="J71" s="194"/>
      <c r="N71" s="206"/>
    </row>
    <row r="72" spans="1:14" ht="14.4" customHeight="1">
      <c r="C72" s="171">
        <f>+'PREUS UNITARIS LOT 2'!B44</f>
        <v>1</v>
      </c>
      <c r="D72" s="171">
        <f>+'PREUS UNITARIS LOT 2'!C44</f>
        <v>4</v>
      </c>
      <c r="E72" s="172"/>
      <c r="F72" s="173" t="s">
        <v>146</v>
      </c>
      <c r="G72" s="174"/>
      <c r="H72" s="175"/>
      <c r="I72" s="176"/>
      <c r="J72" s="212">
        <f>SUM(J75:J93)</f>
        <v>0</v>
      </c>
      <c r="N72" s="206"/>
    </row>
    <row r="73" spans="1:14" ht="14.4" customHeight="1">
      <c r="C73" s="185"/>
      <c r="D73" s="185"/>
      <c r="F73" s="214" t="s">
        <v>236</v>
      </c>
      <c r="G73" s="186"/>
      <c r="H73" s="186" t="s">
        <v>182</v>
      </c>
      <c r="I73" s="215" t="s">
        <v>183</v>
      </c>
      <c r="J73" s="215" t="s">
        <v>155</v>
      </c>
      <c r="N73" s="206"/>
    </row>
    <row r="74" spans="1:14" ht="14.4" customHeight="1">
      <c r="C74" s="185"/>
      <c r="D74" s="185"/>
      <c r="F74" s="214" t="s">
        <v>119</v>
      </c>
      <c r="G74" s="185"/>
      <c r="H74" s="186"/>
      <c r="I74" s="215"/>
      <c r="J74" s="215"/>
      <c r="N74" s="206"/>
    </row>
    <row r="75" spans="1:14" ht="14.4" customHeight="1">
      <c r="B75" s="157">
        <v>23</v>
      </c>
      <c r="C75" s="164">
        <f>+VLOOKUP(B75,MATRIU2,2,0)</f>
        <v>1</v>
      </c>
      <c r="D75" s="164">
        <f>+VLOOKUP(B75,MATRIU2,3,0)</f>
        <v>4</v>
      </c>
      <c r="E75" s="164">
        <f>+VLOOKUP(B75,MATRIU2,4,0)</f>
        <v>1</v>
      </c>
      <c r="F75" s="249" t="str">
        <f>+VLOOKUP(B75,MATRIU2,5,0)</f>
        <v>Càrrega POSTERIOR gran</v>
      </c>
      <c r="G75" s="250">
        <v>1</v>
      </c>
      <c r="H75" s="323"/>
      <c r="I75" s="206">
        <f>+VLOOKUP(B75,MATRIU2,8,0)</f>
        <v>0</v>
      </c>
      <c r="J75" s="194">
        <f>+I75*H75*G75</f>
        <v>0</v>
      </c>
      <c r="N75" s="206"/>
    </row>
    <row r="76" spans="1:14" ht="14.4" customHeight="1">
      <c r="B76" s="157">
        <v>24</v>
      </c>
      <c r="C76" s="164">
        <f>+VLOOKUP(B76,MATRIU2,2,0)</f>
        <v>1</v>
      </c>
      <c r="D76" s="164">
        <f>+VLOOKUP(B76,MATRIU2,3,0)</f>
        <v>4</v>
      </c>
      <c r="E76" s="164">
        <f>+VLOOKUP(B76,MATRIU2,4,0)</f>
        <v>2</v>
      </c>
      <c r="F76" s="249" t="str">
        <f>+VLOOKUP(B76,MATRIU2,5,0)</f>
        <v>Càrrega POSTERIOR petit</v>
      </c>
      <c r="G76" s="250">
        <v>1</v>
      </c>
      <c r="H76" s="323"/>
      <c r="I76" s="206">
        <f>+VLOOKUP(B76,MATRIU2,8,0)</f>
        <v>0</v>
      </c>
      <c r="J76" s="194">
        <f>+I76*H76*G76</f>
        <v>0</v>
      </c>
      <c r="N76" s="206"/>
    </row>
    <row r="77" spans="1:14" ht="14.4" customHeight="1">
      <c r="F77" s="214" t="s">
        <v>232</v>
      </c>
      <c r="G77" s="250"/>
      <c r="H77" s="323"/>
      <c r="I77" s="206"/>
      <c r="J77" s="194"/>
      <c r="N77" s="206"/>
    </row>
    <row r="78" spans="1:14" ht="14.4" customHeight="1">
      <c r="B78" s="157">
        <v>23</v>
      </c>
      <c r="C78" s="164">
        <f>+VLOOKUP(B78,MATRIU2,2,0)</f>
        <v>1</v>
      </c>
      <c r="D78" s="164">
        <f>+VLOOKUP(B78,MATRIU2,3,0)</f>
        <v>4</v>
      </c>
      <c r="E78" s="164">
        <f>+VLOOKUP(B78,MATRIU2,4,0)</f>
        <v>1</v>
      </c>
      <c r="F78" s="249" t="str">
        <f>+VLOOKUP(B78,MATRIU2,5,0)</f>
        <v>Càrrega POSTERIOR gran</v>
      </c>
      <c r="G78" s="250">
        <v>1</v>
      </c>
      <c r="H78" s="323"/>
      <c r="I78" s="206">
        <f>+VLOOKUP(B78,MATRIU2,8,0)</f>
        <v>0</v>
      </c>
      <c r="J78" s="194">
        <f>+I78*H78*G78</f>
        <v>0</v>
      </c>
      <c r="N78" s="206"/>
    </row>
    <row r="79" spans="1:14" ht="14.4" customHeight="1">
      <c r="B79" s="157">
        <v>24</v>
      </c>
      <c r="C79" s="164">
        <f>+VLOOKUP(B79,MATRIU2,2,0)</f>
        <v>1</v>
      </c>
      <c r="D79" s="164">
        <f>+VLOOKUP(B79,MATRIU2,3,0)</f>
        <v>4</v>
      </c>
      <c r="E79" s="164">
        <f>+VLOOKUP(B79,MATRIU2,4,0)</f>
        <v>2</v>
      </c>
      <c r="F79" s="249" t="str">
        <f>+VLOOKUP(B79,MATRIU2,5,0)</f>
        <v>Càrrega POSTERIOR petit</v>
      </c>
      <c r="G79" s="250">
        <v>1</v>
      </c>
      <c r="H79" s="323"/>
      <c r="I79" s="206">
        <f>+VLOOKUP(B79,MATRIU2,8,0)</f>
        <v>0</v>
      </c>
      <c r="J79" s="194">
        <f>+I79*H79*G79</f>
        <v>0</v>
      </c>
      <c r="N79" s="206"/>
    </row>
    <row r="80" spans="1:14" ht="14.4" customHeight="1">
      <c r="A80" s="154"/>
      <c r="F80" s="214" t="s">
        <v>120</v>
      </c>
      <c r="G80" s="250"/>
      <c r="H80" s="315"/>
      <c r="I80" s="206"/>
      <c r="J80" s="194"/>
      <c r="N80" s="206"/>
    </row>
    <row r="81" spans="1:14" ht="14.4" customHeight="1">
      <c r="A81" s="154"/>
      <c r="B81" s="157">
        <v>24</v>
      </c>
      <c r="C81" s="164">
        <f>+VLOOKUP(B81,MATRIU2,2,0)</f>
        <v>1</v>
      </c>
      <c r="D81" s="164">
        <f>+VLOOKUP(B81,MATRIU2,3,0)</f>
        <v>4</v>
      </c>
      <c r="E81" s="164">
        <f>+VLOOKUP(B81,MATRIU2,4,0)</f>
        <v>2</v>
      </c>
      <c r="F81" s="249" t="str">
        <f>+VLOOKUP(B81,MATRIU2,5,0)</f>
        <v>Càrrega POSTERIOR petit</v>
      </c>
      <c r="G81" s="250">
        <v>1</v>
      </c>
      <c r="H81" s="323"/>
      <c r="I81" s="206">
        <f>+VLOOKUP(B81,MATRIU2,8,0)</f>
        <v>0</v>
      </c>
      <c r="J81" s="194">
        <f>+I81*H81*G81</f>
        <v>0</v>
      </c>
      <c r="N81" s="206"/>
    </row>
    <row r="82" spans="1:14" ht="14.4" customHeight="1">
      <c r="A82" s="154"/>
      <c r="F82" s="214" t="s">
        <v>233</v>
      </c>
      <c r="G82" s="250"/>
      <c r="H82" s="315"/>
      <c r="I82" s="206"/>
      <c r="J82" s="194"/>
      <c r="N82" s="206"/>
    </row>
    <row r="83" spans="1:14" ht="14.4" customHeight="1">
      <c r="A83" s="154"/>
      <c r="B83" s="157">
        <v>27</v>
      </c>
      <c r="C83" s="164">
        <f>+VLOOKUP(B83,MATRIU2,2,0)</f>
        <v>1</v>
      </c>
      <c r="D83" s="164">
        <f>+VLOOKUP(B83,MATRIU2,3,0)</f>
        <v>4</v>
      </c>
      <c r="E83" s="164">
        <f>+VLOOKUP(B83,MATRIU2,4,0)</f>
        <v>5</v>
      </c>
      <c r="F83" s="249" t="str">
        <f>+VLOOKUP(B83,MATRIU2,5,0)</f>
        <v>Vehicle tipus ampliroll amb grua</v>
      </c>
      <c r="G83" s="250">
        <v>1</v>
      </c>
      <c r="H83" s="323"/>
      <c r="I83" s="206">
        <f>+VLOOKUP(B83,MATRIU2,8,0)</f>
        <v>0</v>
      </c>
      <c r="J83" s="194">
        <f>+I83*H83*G83</f>
        <v>0</v>
      </c>
      <c r="N83" s="206"/>
    </row>
    <row r="84" spans="1:14" ht="14.4" customHeight="1">
      <c r="A84" s="154"/>
      <c r="F84" s="214" t="s">
        <v>101</v>
      </c>
      <c r="G84" s="250"/>
      <c r="H84" s="323"/>
      <c r="I84" s="206"/>
      <c r="J84" s="194"/>
      <c r="N84" s="206"/>
    </row>
    <row r="85" spans="1:14" ht="14.4" customHeight="1">
      <c r="A85" s="154"/>
      <c r="B85" s="157">
        <v>23</v>
      </c>
      <c r="C85" s="164">
        <f>+VLOOKUP(B85,MATRIU2,2,0)</f>
        <v>1</v>
      </c>
      <c r="D85" s="164">
        <f>+VLOOKUP(B85,MATRIU2,3,0)</f>
        <v>4</v>
      </c>
      <c r="E85" s="164">
        <f>+VLOOKUP(B85,MATRIU2,4,0)</f>
        <v>1</v>
      </c>
      <c r="F85" s="249" t="str">
        <f>+VLOOKUP(B85,MATRIU2,5,0)</f>
        <v>Càrrega POSTERIOR gran</v>
      </c>
      <c r="G85" s="250">
        <v>1</v>
      </c>
      <c r="H85" s="323"/>
      <c r="I85" s="206">
        <f>+VLOOKUP(B85,MATRIU2,8,0)</f>
        <v>0</v>
      </c>
      <c r="J85" s="194">
        <f>+I85*H85*G85</f>
        <v>0</v>
      </c>
      <c r="N85" s="206"/>
    </row>
    <row r="86" spans="1:14" ht="14.4" customHeight="1">
      <c r="A86" s="154"/>
      <c r="B86" s="157">
        <v>24</v>
      </c>
      <c r="C86" s="164">
        <f>+VLOOKUP(B86,MATRIU2,2,0)</f>
        <v>1</v>
      </c>
      <c r="D86" s="164">
        <f>+VLOOKUP(B86,MATRIU2,3,0)</f>
        <v>4</v>
      </c>
      <c r="E86" s="164">
        <f>+VLOOKUP(B86,MATRIU2,4,0)</f>
        <v>2</v>
      </c>
      <c r="F86" s="249" t="str">
        <f>+VLOOKUP(B86,MATRIU2,5,0)</f>
        <v>Càrrega POSTERIOR petit</v>
      </c>
      <c r="G86" s="250">
        <v>1</v>
      </c>
      <c r="H86" s="323"/>
      <c r="I86" s="206">
        <f>+VLOOKUP(B86,MATRIU2,8,0)</f>
        <v>0</v>
      </c>
      <c r="J86" s="194">
        <f>+I86*H86*G86</f>
        <v>0</v>
      </c>
      <c r="N86" s="206"/>
    </row>
    <row r="87" spans="1:14" ht="14.4" customHeight="1">
      <c r="A87" s="154"/>
      <c r="F87" s="214" t="s">
        <v>121</v>
      </c>
      <c r="G87" s="250"/>
      <c r="H87" s="323"/>
      <c r="I87" s="206"/>
      <c r="J87" s="194"/>
      <c r="N87" s="206"/>
    </row>
    <row r="88" spans="1:14" ht="14.4" customHeight="1">
      <c r="A88" s="154"/>
      <c r="B88" s="157">
        <v>23</v>
      </c>
      <c r="C88" s="164">
        <f>+VLOOKUP(B88,MATRIU2,2,0)</f>
        <v>1</v>
      </c>
      <c r="D88" s="164">
        <f>+VLOOKUP(B88,MATRIU2,3,0)</f>
        <v>4</v>
      </c>
      <c r="E88" s="164">
        <f>+VLOOKUP(B88,MATRIU2,4,0)</f>
        <v>1</v>
      </c>
      <c r="F88" s="249" t="str">
        <f>+VLOOKUP(B88,MATRIU2,5,0)</f>
        <v>Càrrega POSTERIOR gran</v>
      </c>
      <c r="G88" s="250">
        <v>1</v>
      </c>
      <c r="H88" s="323"/>
      <c r="I88" s="206">
        <f>+VLOOKUP(B88,MATRIU2,8,0)</f>
        <v>0</v>
      </c>
      <c r="J88" s="194">
        <f>+I88*H88*G88</f>
        <v>0</v>
      </c>
      <c r="N88" s="206"/>
    </row>
    <row r="89" spans="1:14" ht="14.4" customHeight="1">
      <c r="A89" s="154"/>
      <c r="B89" s="157">
        <v>24</v>
      </c>
      <c r="C89" s="164">
        <f>+VLOOKUP(B89,MATRIU2,2,0)</f>
        <v>1</v>
      </c>
      <c r="D89" s="164">
        <f>+VLOOKUP(B89,MATRIU2,3,0)</f>
        <v>4</v>
      </c>
      <c r="E89" s="164">
        <f>+VLOOKUP(B89,MATRIU2,4,0)</f>
        <v>2</v>
      </c>
      <c r="F89" s="249" t="str">
        <f>+VLOOKUP(B89,MATRIU2,5,0)</f>
        <v>Càrrega POSTERIOR petit</v>
      </c>
      <c r="G89" s="250">
        <v>1</v>
      </c>
      <c r="H89" s="323"/>
      <c r="I89" s="206">
        <f>+VLOOKUP(B89,MATRIU2,8,0)</f>
        <v>0</v>
      </c>
      <c r="J89" s="194">
        <f>+I89*H89*G89</f>
        <v>0</v>
      </c>
      <c r="N89" s="206"/>
    </row>
    <row r="90" spans="1:14" ht="14.4" customHeight="1">
      <c r="A90" s="154"/>
      <c r="F90" s="214" t="str">
        <f>+F66</f>
        <v>Càrrega POSTERIOR petit</v>
      </c>
      <c r="G90" s="250"/>
      <c r="H90" s="323"/>
      <c r="I90" s="206"/>
      <c r="J90" s="194"/>
      <c r="N90" s="206"/>
    </row>
    <row r="91" spans="1:14" ht="14.4" customHeight="1">
      <c r="A91" s="154"/>
      <c r="B91" s="157">
        <v>26</v>
      </c>
      <c r="C91" s="164">
        <f>+VLOOKUP(B91,MATRIU2,2,0)</f>
        <v>1</v>
      </c>
      <c r="D91" s="164">
        <f>+VLOOKUP(B91,MATRIU2,3,0)</f>
        <v>4</v>
      </c>
      <c r="E91" s="164">
        <f>+VLOOKUP(B91,MATRIU2,4,0)</f>
        <v>4</v>
      </c>
      <c r="F91" s="249" t="str">
        <f>+VLOOKUP(B91,MATRIU2,5,0)</f>
        <v>Vehicle rentacontenidors</v>
      </c>
      <c r="G91" s="250">
        <v>1</v>
      </c>
      <c r="H91" s="323"/>
      <c r="I91" s="206">
        <f>+VLOOKUP(B91,MATRIU2,8,0)</f>
        <v>0</v>
      </c>
      <c r="J91" s="194">
        <f>+I91*H91*G91</f>
        <v>0</v>
      </c>
      <c r="N91" s="206"/>
    </row>
    <row r="92" spans="1:14" ht="14.4" customHeight="1">
      <c r="A92" s="154"/>
      <c r="F92" s="214" t="str">
        <f>+F69</f>
        <v>Rentat exterior de contenidors i ubicacions</v>
      </c>
      <c r="G92" s="250"/>
      <c r="H92" s="323"/>
      <c r="I92" s="206"/>
      <c r="J92" s="194"/>
      <c r="N92" s="206"/>
    </row>
    <row r="93" spans="1:14" ht="14.4" customHeight="1">
      <c r="A93" s="154"/>
      <c r="B93" s="157">
        <v>25</v>
      </c>
      <c r="C93" s="164">
        <f>+VLOOKUP(B93,MATRIU2,2,0)</f>
        <v>1</v>
      </c>
      <c r="D93" s="164">
        <f>+VLOOKUP(B93,MATRIU2,3,0)</f>
        <v>4</v>
      </c>
      <c r="E93" s="164">
        <f>+VLOOKUP(B93,MATRIU2,4,0)</f>
        <v>3</v>
      </c>
      <c r="F93" s="249" t="str">
        <f>+VLOOKUP(B93,MATRIU2,5,0)</f>
        <v>Vehicle multifunció amb hidronetejador</v>
      </c>
      <c r="G93" s="250">
        <v>1</v>
      </c>
      <c r="H93" s="323"/>
      <c r="I93" s="206">
        <f>+VLOOKUP(B93,MATRIU2,8,0)</f>
        <v>0</v>
      </c>
      <c r="J93" s="194">
        <f>+I93*H93*G93</f>
        <v>0</v>
      </c>
      <c r="N93" s="206"/>
    </row>
    <row r="94" spans="1:14" ht="9" customHeight="1">
      <c r="A94" s="154"/>
      <c r="G94" s="206"/>
      <c r="I94" s="194"/>
      <c r="J94" s="194"/>
      <c r="N94" s="206"/>
    </row>
    <row r="95" spans="1:14" ht="9" customHeight="1" thickBot="1">
      <c r="A95" s="154"/>
      <c r="G95" s="206"/>
      <c r="I95" s="194"/>
      <c r="J95" s="194"/>
      <c r="N95" s="206"/>
    </row>
    <row r="96" spans="1:14" ht="14.1" customHeight="1" thickBot="1">
      <c r="C96" s="166">
        <f>+'PREUS UNITARIS LOT 2'!B52</f>
        <v>2</v>
      </c>
      <c r="D96" s="167"/>
      <c r="E96" s="167"/>
      <c r="F96" s="168" t="s">
        <v>148</v>
      </c>
      <c r="G96" s="169"/>
      <c r="H96" s="169"/>
      <c r="I96" s="203"/>
      <c r="J96" s="204">
        <f>+J98+J112</f>
        <v>22946</v>
      </c>
    </row>
    <row r="97" spans="1:14" ht="9" customHeight="1">
      <c r="A97" s="154"/>
      <c r="G97" s="206"/>
      <c r="I97" s="194"/>
      <c r="J97" s="194"/>
      <c r="N97" s="206"/>
    </row>
    <row r="98" spans="1:14" ht="16.8" customHeight="1">
      <c r="C98" s="207">
        <f>+'PREUS UNITARIS LOT 2'!B54</f>
        <v>2</v>
      </c>
      <c r="D98" s="207">
        <f>+'PREUS UNITARIS LOT 2'!C54</f>
        <v>1</v>
      </c>
      <c r="E98" s="208"/>
      <c r="F98" s="209" t="s">
        <v>149</v>
      </c>
      <c r="G98" s="210"/>
      <c r="H98" s="210"/>
      <c r="I98" s="211"/>
      <c r="J98" s="212">
        <f>SUM(J100:J111)</f>
        <v>22946</v>
      </c>
    </row>
    <row r="99" spans="1:14" ht="14.1" customHeight="1">
      <c r="C99" s="185"/>
      <c r="D99" s="185"/>
      <c r="F99" s="214" t="s">
        <v>185</v>
      </c>
      <c r="G99" s="186" t="s">
        <v>177</v>
      </c>
      <c r="H99" s="186" t="s">
        <v>178</v>
      </c>
      <c r="I99" s="215" t="s">
        <v>179</v>
      </c>
      <c r="J99" s="215" t="s">
        <v>155</v>
      </c>
    </row>
    <row r="100" spans="1:14" ht="14.1" customHeight="1">
      <c r="A100" s="154"/>
      <c r="B100" s="157">
        <f>+'PREUS UNITARIS LOT 2'!A56</f>
        <v>32</v>
      </c>
      <c r="C100" s="164">
        <f t="shared" ref="C100:C109" si="2">+VLOOKUP(B100,MATRIU2,2,0)</f>
        <v>2</v>
      </c>
      <c r="D100" s="164">
        <f t="shared" ref="D100:D109" si="3">+VLOOKUP(B100,MATRIU2,3,0)</f>
        <v>1</v>
      </c>
      <c r="E100" s="164">
        <f t="shared" ref="E100:E109" si="4">+VLOOKUP(B100,MATRIU2,4,0)</f>
        <v>1</v>
      </c>
      <c r="F100" s="249" t="str">
        <f t="shared" ref="F100:F109" si="5">+VLOOKUP(B100,MATRIU2,5,0)</f>
        <v>Posterior 1.000 l amb sobretapa</v>
      </c>
      <c r="G100" s="250">
        <f t="shared" ref="G100:G109" si="6">+VLOOKUP(B100,MATRIU2,8,0)</f>
        <v>0</v>
      </c>
      <c r="H100" s="218">
        <v>317</v>
      </c>
      <c r="I100" s="194">
        <f t="shared" ref="I100:I109" si="7">+H100*G100</f>
        <v>0</v>
      </c>
      <c r="J100" s="206">
        <f>ROUND(-PMT($N$3/12,$N$4*12,I100)*12,2)</f>
        <v>0</v>
      </c>
    </row>
    <row r="101" spans="1:14" ht="14.1" customHeight="1">
      <c r="A101" s="154"/>
      <c r="B101" s="157">
        <f>+'PREUS UNITARIS LOT 2'!A57</f>
        <v>33</v>
      </c>
      <c r="C101" s="164">
        <f t="shared" si="2"/>
        <v>2</v>
      </c>
      <c r="D101" s="164">
        <f t="shared" si="3"/>
        <v>1</v>
      </c>
      <c r="E101" s="164">
        <f t="shared" si="4"/>
        <v>2</v>
      </c>
      <c r="F101" s="249" t="str">
        <f t="shared" si="5"/>
        <v xml:space="preserve">Posterior 1.000 l </v>
      </c>
      <c r="G101" s="250">
        <f t="shared" si="6"/>
        <v>0</v>
      </c>
      <c r="H101" s="218">
        <v>0</v>
      </c>
      <c r="I101" s="194">
        <f t="shared" si="7"/>
        <v>0</v>
      </c>
      <c r="J101" s="206">
        <f t="shared" ref="J101:J108" si="8">ROUND(-PMT($N$3/12,$N$4*12,I101)*12,2)</f>
        <v>0</v>
      </c>
    </row>
    <row r="102" spans="1:14" ht="14.1" customHeight="1">
      <c r="A102" s="154"/>
      <c r="B102" s="157">
        <f>+'PREUS UNITARIS LOT 2'!A58</f>
        <v>34</v>
      </c>
      <c r="C102" s="164">
        <f t="shared" si="2"/>
        <v>2</v>
      </c>
      <c r="D102" s="164">
        <f t="shared" si="3"/>
        <v>1</v>
      </c>
      <c r="E102" s="164">
        <f t="shared" si="4"/>
        <v>3</v>
      </c>
      <c r="F102" s="249" t="str">
        <f t="shared" si="5"/>
        <v>Posterior 1.700 amb boca reduida</v>
      </c>
      <c r="G102" s="250">
        <f t="shared" si="6"/>
        <v>0</v>
      </c>
      <c r="H102" s="218">
        <v>623</v>
      </c>
      <c r="I102" s="194">
        <f t="shared" si="7"/>
        <v>0</v>
      </c>
      <c r="J102" s="206">
        <f>ROUND(-PMT($N$3/12,$N$4*12,I102)*12,2)</f>
        <v>0</v>
      </c>
      <c r="N102" s="272"/>
    </row>
    <row r="103" spans="1:14" ht="14.1" customHeight="1">
      <c r="A103" s="154"/>
      <c r="B103" s="157">
        <f>+'PREUS UNITARIS LOT 2'!A59</f>
        <v>35</v>
      </c>
      <c r="C103" s="164">
        <f t="shared" si="2"/>
        <v>2</v>
      </c>
      <c r="D103" s="164">
        <f t="shared" si="3"/>
        <v>1</v>
      </c>
      <c r="E103" s="164">
        <f t="shared" si="4"/>
        <v>4</v>
      </c>
      <c r="F103" s="249" t="str">
        <f t="shared" si="5"/>
        <v>Posterior 800 l amb sobretapa</v>
      </c>
      <c r="G103" s="250">
        <f t="shared" si="6"/>
        <v>0</v>
      </c>
      <c r="H103" s="218">
        <v>242</v>
      </c>
      <c r="I103" s="194">
        <f t="shared" si="7"/>
        <v>0</v>
      </c>
      <c r="J103" s="206">
        <f t="shared" si="8"/>
        <v>0</v>
      </c>
    </row>
    <row r="104" spans="1:14" ht="14.1" customHeight="1">
      <c r="A104" s="154"/>
      <c r="B104" s="157">
        <f>+'PREUS UNITARIS LOT 2'!A60</f>
        <v>36</v>
      </c>
      <c r="C104" s="164">
        <f t="shared" si="2"/>
        <v>2</v>
      </c>
      <c r="D104" s="164">
        <f t="shared" si="3"/>
        <v>1</v>
      </c>
      <c r="E104" s="164">
        <f t="shared" si="4"/>
        <v>5</v>
      </c>
      <c r="F104" s="249" t="str">
        <f t="shared" si="5"/>
        <v>Posterior 800 l amb boca reduida</v>
      </c>
      <c r="G104" s="250">
        <f t="shared" si="6"/>
        <v>0</v>
      </c>
      <c r="H104" s="218">
        <v>63</v>
      </c>
      <c r="I104" s="194">
        <f t="shared" si="7"/>
        <v>0</v>
      </c>
      <c r="J104" s="206">
        <f t="shared" si="8"/>
        <v>0</v>
      </c>
    </row>
    <row r="105" spans="1:14" ht="14.1" customHeight="1">
      <c r="A105" s="154"/>
      <c r="B105" s="157">
        <f>+'PREUS UNITARIS LOT 2'!A61</f>
        <v>37</v>
      </c>
      <c r="C105" s="164">
        <f t="shared" si="2"/>
        <v>2</v>
      </c>
      <c r="D105" s="164">
        <f t="shared" si="3"/>
        <v>1</v>
      </c>
      <c r="E105" s="164">
        <f t="shared" si="4"/>
        <v>6</v>
      </c>
      <c r="F105" s="249" t="str">
        <f t="shared" si="5"/>
        <v>Superior 3000 l amb sistema vacry</v>
      </c>
      <c r="G105" s="250">
        <f t="shared" si="6"/>
        <v>0</v>
      </c>
      <c r="H105" s="218">
        <v>20</v>
      </c>
      <c r="I105" s="194">
        <f t="shared" si="7"/>
        <v>0</v>
      </c>
      <c r="J105" s="206">
        <f t="shared" si="8"/>
        <v>0</v>
      </c>
      <c r="L105" s="160"/>
    </row>
    <row r="106" spans="1:14" ht="14.1" customHeight="1">
      <c r="A106" s="154"/>
      <c r="B106" s="157">
        <f>+'PREUS UNITARIS LOT 2'!A62</f>
        <v>38</v>
      </c>
      <c r="C106" s="164">
        <f t="shared" si="2"/>
        <v>2</v>
      </c>
      <c r="D106" s="164">
        <f t="shared" si="3"/>
        <v>1</v>
      </c>
      <c r="E106" s="164">
        <f t="shared" si="4"/>
        <v>7</v>
      </c>
      <c r="F106" s="249" t="str">
        <f t="shared" si="5"/>
        <v>Superior 3000 l</v>
      </c>
      <c r="G106" s="250">
        <f t="shared" si="6"/>
        <v>0</v>
      </c>
      <c r="H106" s="218">
        <v>353</v>
      </c>
      <c r="I106" s="194">
        <f t="shared" si="7"/>
        <v>0</v>
      </c>
      <c r="J106" s="206">
        <f t="shared" si="8"/>
        <v>0</v>
      </c>
    </row>
    <row r="107" spans="1:14" ht="14.1" customHeight="1">
      <c r="A107" s="154"/>
      <c r="B107" s="157">
        <f>+'PREUS UNITARIS LOT 2'!A63</f>
        <v>39</v>
      </c>
      <c r="C107" s="164">
        <f t="shared" si="2"/>
        <v>2</v>
      </c>
      <c r="D107" s="164">
        <f t="shared" si="3"/>
        <v>1</v>
      </c>
      <c r="E107" s="164">
        <f t="shared" si="4"/>
        <v>8</v>
      </c>
      <c r="F107" s="249" t="str">
        <f t="shared" si="5"/>
        <v>Bujols 120-240 L amb pany</v>
      </c>
      <c r="G107" s="250">
        <f t="shared" si="6"/>
        <v>0</v>
      </c>
      <c r="H107" s="218">
        <v>0</v>
      </c>
      <c r="I107" s="194">
        <f t="shared" si="7"/>
        <v>0</v>
      </c>
      <c r="J107" s="206">
        <f t="shared" si="8"/>
        <v>0</v>
      </c>
      <c r="L107" s="160"/>
    </row>
    <row r="108" spans="1:14" ht="14.1" customHeight="1">
      <c r="A108" s="154"/>
      <c r="B108" s="157">
        <f>+'PREUS UNITARIS LOT 2'!A64</f>
        <v>40</v>
      </c>
      <c r="C108" s="164">
        <f t="shared" si="2"/>
        <v>2</v>
      </c>
      <c r="D108" s="164">
        <f t="shared" si="3"/>
        <v>1</v>
      </c>
      <c r="E108" s="164">
        <f t="shared" si="4"/>
        <v>9</v>
      </c>
      <c r="F108" s="249" t="str">
        <f t="shared" si="5"/>
        <v>Bujols 60 L amb pany</v>
      </c>
      <c r="G108" s="250">
        <f t="shared" si="6"/>
        <v>0</v>
      </c>
      <c r="H108" s="218">
        <v>0</v>
      </c>
      <c r="I108" s="194">
        <f t="shared" si="7"/>
        <v>0</v>
      </c>
      <c r="J108" s="206">
        <f t="shared" si="8"/>
        <v>0</v>
      </c>
      <c r="L108" s="160"/>
    </row>
    <row r="109" spans="1:14" ht="14.1" customHeight="1">
      <c r="A109" s="154"/>
      <c r="B109" s="157">
        <f>+'PREUS UNITARIS LOT 2'!A65</f>
        <v>41</v>
      </c>
      <c r="C109" s="164">
        <f t="shared" si="2"/>
        <v>2</v>
      </c>
      <c r="D109" s="164">
        <f t="shared" si="3"/>
        <v>1</v>
      </c>
      <c r="E109" s="164">
        <f t="shared" si="4"/>
        <v>10</v>
      </c>
      <c r="F109" s="249" t="str">
        <f t="shared" si="5"/>
        <v>Valors residuals contenidors (reserva)</v>
      </c>
      <c r="G109" s="250">
        <f t="shared" si="6"/>
        <v>183567.97200000004</v>
      </c>
      <c r="H109" s="218">
        <v>1</v>
      </c>
      <c r="I109" s="194">
        <f t="shared" si="7"/>
        <v>183567.97200000004</v>
      </c>
      <c r="J109" s="206">
        <f>ROUND(-PMT($N$3/12,$N$4*12,I109)*12,2)</f>
        <v>22946</v>
      </c>
    </row>
    <row r="110" spans="1:14" ht="14.1" customHeight="1">
      <c r="A110" s="154"/>
      <c r="F110" s="249"/>
      <c r="G110" s="250"/>
      <c r="H110" s="206"/>
      <c r="I110" s="250"/>
      <c r="J110" s="194"/>
    </row>
    <row r="111" spans="1:14" ht="8.4" customHeight="1">
      <c r="A111" s="154"/>
      <c r="G111" s="206"/>
      <c r="I111" s="194"/>
      <c r="J111" s="194"/>
      <c r="N111" s="206"/>
    </row>
    <row r="112" spans="1:14" customFormat="1" ht="14.1" customHeight="1">
      <c r="A112" s="157"/>
      <c r="B112" s="157"/>
      <c r="C112" s="207">
        <f>+'PREUS UNITARIS LOT 2'!B69</f>
        <v>2</v>
      </c>
      <c r="D112" s="207">
        <f>+'PREUS UNITARIS LOT 2'!C69</f>
        <v>2</v>
      </c>
      <c r="E112" s="208"/>
      <c r="F112" s="209" t="s">
        <v>151</v>
      </c>
      <c r="G112" s="210"/>
      <c r="H112" s="210"/>
      <c r="I112" s="211"/>
      <c r="J112" s="212">
        <f>SUM(J114:J118)</f>
        <v>0</v>
      </c>
      <c r="K112" s="154"/>
    </row>
    <row r="113" spans="1:12" customFormat="1" ht="14.1" customHeight="1">
      <c r="A113" s="157"/>
      <c r="B113" s="157"/>
      <c r="C113" s="185"/>
      <c r="D113" s="185"/>
      <c r="E113" s="164"/>
      <c r="F113" s="214" t="s">
        <v>118</v>
      </c>
      <c r="G113" s="186"/>
      <c r="H113" s="186" t="s">
        <v>186</v>
      </c>
      <c r="I113" s="221" t="s">
        <v>147</v>
      </c>
      <c r="J113" s="221" t="s">
        <v>155</v>
      </c>
      <c r="K113" s="154"/>
    </row>
    <row r="114" spans="1:12" customFormat="1" ht="14.1" customHeight="1">
      <c r="A114" s="157"/>
      <c r="B114" s="157">
        <f>+'PREUS UNITARIS LOT 2'!A71</f>
        <v>42</v>
      </c>
      <c r="C114" s="164">
        <f>+VLOOKUP(B114,MATRIU2,2,0)</f>
        <v>2</v>
      </c>
      <c r="D114" s="164">
        <f>+VLOOKUP(B114,MATRIU2,3,0)</f>
        <v>2</v>
      </c>
      <c r="E114" s="164">
        <f>+VLOOKUP(B114,MATRIU2,4,0)</f>
        <v>1</v>
      </c>
      <c r="F114" s="249" t="str">
        <f>+VLOOKUP(B114,MATRIU2,5,0)</f>
        <v>Posterior amb sobretapa</v>
      </c>
      <c r="G114" s="206"/>
      <c r="H114" s="218">
        <v>559</v>
      </c>
      <c r="I114" s="206">
        <f>+VLOOKUP(B114,MATRIU2,8,0)</f>
        <v>0</v>
      </c>
      <c r="J114" s="194">
        <f>+H114*I114</f>
        <v>0</v>
      </c>
      <c r="K114" s="154"/>
    </row>
    <row r="115" spans="1:12" customFormat="1" ht="14.1" customHeight="1">
      <c r="A115" s="157"/>
      <c r="B115" s="157">
        <f>+'PREUS UNITARIS LOT 2'!A72</f>
        <v>43</v>
      </c>
      <c r="C115" s="164">
        <f>+VLOOKUP(B115,MATRIU2,2,0)</f>
        <v>2</v>
      </c>
      <c r="D115" s="164">
        <f>+VLOOKUP(B115,MATRIU2,3,0)</f>
        <v>2</v>
      </c>
      <c r="E115" s="164">
        <f>+VLOOKUP(B115,MATRIU2,4,0)</f>
        <v>2</v>
      </c>
      <c r="F115" s="249" t="str">
        <f>+VLOOKUP(B115,MATRIU2,5,0)</f>
        <v>Posterior</v>
      </c>
      <c r="G115" s="206"/>
      <c r="H115" s="218">
        <v>952</v>
      </c>
      <c r="I115" s="206">
        <f>+VLOOKUP(B115,MATRIU2,8,0)</f>
        <v>0</v>
      </c>
      <c r="J115" s="194">
        <f t="shared" ref="J115:J118" si="9">+H115*I115</f>
        <v>0</v>
      </c>
      <c r="K115" s="154"/>
    </row>
    <row r="116" spans="1:12" customFormat="1" ht="14.1" customHeight="1">
      <c r="A116" s="157"/>
      <c r="B116" s="157">
        <f>+'PREUS UNITARIS LOT 2'!A73</f>
        <v>44</v>
      </c>
      <c r="C116" s="164">
        <f>+VLOOKUP(B116,MATRIU2,2,0)</f>
        <v>2</v>
      </c>
      <c r="D116" s="164">
        <f>+VLOOKUP(B116,MATRIU2,3,0)</f>
        <v>2</v>
      </c>
      <c r="E116" s="164">
        <f>+VLOOKUP(B116,MATRIU2,4,0)</f>
        <v>3</v>
      </c>
      <c r="F116" s="249" t="str">
        <f>+VLOOKUP(B116,MATRIU2,5,0)</f>
        <v>Superior amb vacry</v>
      </c>
      <c r="G116" s="206"/>
      <c r="H116" s="218">
        <v>20</v>
      </c>
      <c r="I116" s="206">
        <f>+VLOOKUP(B116,MATRIU2,8,0)</f>
        <v>0</v>
      </c>
      <c r="J116" s="194">
        <f t="shared" si="9"/>
        <v>0</v>
      </c>
      <c r="K116" s="154"/>
    </row>
    <row r="117" spans="1:12" customFormat="1" ht="14.1" customHeight="1">
      <c r="A117" s="157"/>
      <c r="B117" s="157">
        <f>+'PREUS UNITARIS LOT 2'!A74</f>
        <v>45</v>
      </c>
      <c r="C117" s="164">
        <f>+VLOOKUP(B117,MATRIU2,2,0)</f>
        <v>2</v>
      </c>
      <c r="D117" s="164">
        <f>+VLOOKUP(B117,MATRIU2,3,0)</f>
        <v>2</v>
      </c>
      <c r="E117" s="164">
        <f>+VLOOKUP(B117,MATRIU2,4,0)</f>
        <v>4</v>
      </c>
      <c r="F117" s="249" t="str">
        <f>+VLOOKUP(B117,MATRIU2,5,0)</f>
        <v>Superior</v>
      </c>
      <c r="G117" s="206"/>
      <c r="H117" s="218">
        <v>353</v>
      </c>
      <c r="I117" s="206">
        <f>+VLOOKUP(B117,MATRIU2,8,0)</f>
        <v>0</v>
      </c>
      <c r="J117" s="194">
        <f t="shared" si="9"/>
        <v>0</v>
      </c>
      <c r="K117" s="154"/>
    </row>
    <row r="118" spans="1:12" customFormat="1" ht="14.1" customHeight="1">
      <c r="A118" s="157"/>
      <c r="B118" s="157">
        <f>+'PREUS UNITARIS LOT 2'!A75</f>
        <v>46</v>
      </c>
      <c r="C118" s="164">
        <f>+VLOOKUP(B118,MATRIU2,2,0)</f>
        <v>2</v>
      </c>
      <c r="D118" s="164">
        <f>+VLOOKUP(B118,MATRIU2,3,0)</f>
        <v>2</v>
      </c>
      <c r="E118" s="164">
        <f>+VLOOKUP(B118,MATRIU2,4,0)</f>
        <v>5</v>
      </c>
      <c r="F118" s="249" t="str">
        <f>+VLOOKUP(B118,MATRIU2,5,0)</f>
        <v>Tancament amb clau</v>
      </c>
      <c r="G118" s="206"/>
      <c r="H118" s="218">
        <v>20</v>
      </c>
      <c r="I118" s="206">
        <f>+VLOOKUP(B118,MATRIU2,8,0)</f>
        <v>0</v>
      </c>
      <c r="J118" s="194">
        <f t="shared" si="9"/>
        <v>0</v>
      </c>
      <c r="K118" s="154"/>
      <c r="L118" s="160"/>
    </row>
    <row r="119" spans="1:12" ht="14.1" customHeight="1" thickBot="1">
      <c r="F119" s="195"/>
      <c r="I119" s="165"/>
      <c r="J119" s="220"/>
      <c r="L119"/>
    </row>
    <row r="120" spans="1:12" ht="14.1" customHeight="1" thickBot="1">
      <c r="C120" s="166">
        <f>+'PREUS UNITARIS LOT 2'!B77</f>
        <v>3</v>
      </c>
      <c r="D120" s="167"/>
      <c r="E120" s="167"/>
      <c r="F120" s="168" t="s">
        <v>154</v>
      </c>
      <c r="G120" s="169"/>
      <c r="H120" s="169"/>
      <c r="I120" s="203"/>
      <c r="J120" s="204">
        <f>SUM(J121:J130)</f>
        <v>0</v>
      </c>
      <c r="L120"/>
    </row>
    <row r="121" spans="1:12" ht="14.1" customHeight="1">
      <c r="C121" s="185"/>
      <c r="D121" s="185"/>
      <c r="F121" s="214" t="s">
        <v>244</v>
      </c>
      <c r="G121" s="186" t="s">
        <v>177</v>
      </c>
      <c r="H121" s="186" t="s">
        <v>178</v>
      </c>
      <c r="I121" s="215" t="s">
        <v>179</v>
      </c>
      <c r="J121" s="215" t="s">
        <v>155</v>
      </c>
      <c r="L121"/>
    </row>
    <row r="122" spans="1:12" ht="14.1" customHeight="1">
      <c r="B122" s="157">
        <f>+'PREUS UNITARIS LOT 2'!A79</f>
        <v>47</v>
      </c>
      <c r="C122" s="164">
        <f>+VLOOKUP(B122,MATRIU2,2,0)</f>
        <v>3</v>
      </c>
      <c r="D122" s="164">
        <f>+VLOOKUP(B122,MATRIU2,3,0)</f>
        <v>1</v>
      </c>
      <c r="E122" s="164">
        <f>+VLOOKUP(B122,MATRIU2,4,0)</f>
        <v>1</v>
      </c>
      <c r="F122" s="249" t="str">
        <f>+VLOOKUP(B122,MATRIU2,5,0)</f>
        <v>Software gestió i parametrització del projecte</v>
      </c>
      <c r="G122" s="250">
        <f>+VLOOKUP(B122,MATRIU2,8,0)</f>
        <v>0</v>
      </c>
      <c r="H122" s="164">
        <v>1</v>
      </c>
      <c r="I122" s="250">
        <f>+H122*G122</f>
        <v>0</v>
      </c>
      <c r="J122" s="206">
        <f>ROUND(-PMT($N$3/12,$N$4*12,I122)*12,2)</f>
        <v>0</v>
      </c>
      <c r="L122"/>
    </row>
    <row r="123" spans="1:12" ht="14.1" customHeight="1">
      <c r="B123" s="157">
        <f>+'PREUS UNITARIS LOT 2'!A80</f>
        <v>48</v>
      </c>
      <c r="C123" s="164">
        <f>+VLOOKUP(B123,MATRIU2,2,0)</f>
        <v>3</v>
      </c>
      <c r="D123" s="164">
        <f>+VLOOKUP(B123,MATRIU2,3,0)</f>
        <v>1</v>
      </c>
      <c r="E123" s="164">
        <f>+VLOOKUP(B123,MATRIU2,4,0)</f>
        <v>2</v>
      </c>
      <c r="F123" s="249" t="str">
        <f>+VLOOKUP(B123,MATRIU2,5,0)</f>
        <v>Terminals de ma</v>
      </c>
      <c r="G123" s="250">
        <f>+VLOOKUP(B123,MATRIU2,8,0)</f>
        <v>0</v>
      </c>
      <c r="H123" s="164">
        <v>5</v>
      </c>
      <c r="I123" s="250">
        <f>+H123*G123</f>
        <v>0</v>
      </c>
      <c r="J123" s="206">
        <f>ROUND(-PMT($N$3/12,$N$4*12,I123)*12,2)</f>
        <v>0</v>
      </c>
      <c r="L123"/>
    </row>
    <row r="124" spans="1:12" ht="14.1" customHeight="1">
      <c r="B124" s="157">
        <f>+'PREUS UNITARIS LOT 2'!A81</f>
        <v>102</v>
      </c>
      <c r="C124" s="164">
        <f>+VLOOKUP(B124,MATRIU2,2,0)</f>
        <v>3</v>
      </c>
      <c r="D124" s="164">
        <f>+VLOOKUP(B124,MATRIU2,3,0)</f>
        <v>1</v>
      </c>
      <c r="E124" s="164">
        <f>+VLOOKUP(B124,MATRIU2,4,0)</f>
        <v>3</v>
      </c>
      <c r="F124" s="249" t="str">
        <f>+VLOOKUP(B124,MATRIU2,5,0)</f>
        <v>Tags contenidors càrrega posterior</v>
      </c>
      <c r="G124" s="250">
        <f>+VLOOKUP(B124,MATRIU2,8,0)</f>
        <v>0</v>
      </c>
      <c r="H124" s="251">
        <v>1245</v>
      </c>
      <c r="I124" s="250">
        <f>+H124*G124</f>
        <v>0</v>
      </c>
      <c r="J124" s="206">
        <f>ROUND(-PMT($N$3/12,$N$4*12,I124)*12,2)</f>
        <v>0</v>
      </c>
      <c r="L124"/>
    </row>
    <row r="125" spans="1:12" ht="14.1" customHeight="1">
      <c r="B125" s="157">
        <f>+'PREUS UNITARIS LOT 2'!A82</f>
        <v>103</v>
      </c>
      <c r="C125" s="164">
        <f>+VLOOKUP(B125,MATRIU2,2,0)</f>
        <v>3</v>
      </c>
      <c r="D125" s="164">
        <f>+VLOOKUP(B125,MATRIU2,3,0)</f>
        <v>1</v>
      </c>
      <c r="E125" s="164">
        <f>+VLOOKUP(B125,MATRIU2,4,0)</f>
        <v>4</v>
      </c>
      <c r="F125" s="249" t="str">
        <f>+VLOOKUP(B125,MATRIU2,5,0)</f>
        <v>Tags contenidors càrrega superior</v>
      </c>
      <c r="G125" s="250">
        <f>+VLOOKUP(B125,MATRIU2,8,0)</f>
        <v>0</v>
      </c>
      <c r="H125" s="250">
        <v>373</v>
      </c>
      <c r="I125" s="250">
        <f>+H125*G125</f>
        <v>0</v>
      </c>
      <c r="J125" s="206">
        <f>ROUND(-PMT($N$3/12,$N$4*12,I125)*12,2)</f>
        <v>0</v>
      </c>
      <c r="L125"/>
    </row>
    <row r="126" spans="1:12" ht="14.1" customHeight="1">
      <c r="B126" s="157">
        <v>53</v>
      </c>
      <c r="C126" s="164">
        <f>+VLOOKUP(B126,MATRIU2,2,0)</f>
        <v>4</v>
      </c>
      <c r="D126" s="164">
        <f>+VLOOKUP(B126,MATRIU2,3,0)</f>
        <v>1</v>
      </c>
      <c r="E126" s="164">
        <f>+VLOOKUP(B126,MATRIU2,4,0)</f>
        <v>5</v>
      </c>
      <c r="F126" s="249" t="str">
        <f>+VLOOKUP(B126,MATRIU2,5,0)</f>
        <v>Tags per a la recollida de cartró</v>
      </c>
      <c r="G126" s="250">
        <f>+VLOOKUP(B126,MATRIU2,8,0)</f>
        <v>0</v>
      </c>
      <c r="H126" s="250">
        <v>700</v>
      </c>
      <c r="I126" s="194">
        <f>+H126*G126</f>
        <v>0</v>
      </c>
      <c r="J126" s="206">
        <f>ROUND(-PMT($N$3/12,$N$4*12,I126)*12,2)</f>
        <v>0</v>
      </c>
      <c r="L126" s="160"/>
    </row>
    <row r="127" spans="1:12" ht="14.1" customHeight="1">
      <c r="F127" s="249"/>
      <c r="G127" s="250"/>
      <c r="H127" s="164"/>
      <c r="I127" s="250"/>
      <c r="J127" s="206"/>
      <c r="L127"/>
    </row>
    <row r="128" spans="1:12" ht="14.1" customHeight="1">
      <c r="F128" s="249"/>
      <c r="G128" s="250" t="s">
        <v>178</v>
      </c>
      <c r="H128" s="186" t="s">
        <v>245</v>
      </c>
      <c r="I128" s="254" t="s">
        <v>131</v>
      </c>
      <c r="J128" s="206"/>
      <c r="L128"/>
    </row>
    <row r="129" spans="1:14" ht="14.1" customHeight="1">
      <c r="B129" s="157">
        <v>49</v>
      </c>
      <c r="C129" s="164">
        <f>+VLOOKUP(B129,MATRIU2,2,0)</f>
        <v>3</v>
      </c>
      <c r="D129" s="164">
        <f>+VLOOKUP(B129,MATRIU2,3,0)</f>
        <v>1</v>
      </c>
      <c r="E129" s="164">
        <f>+VLOOKUP(B129,MATRIU2,4,0)</f>
        <v>6</v>
      </c>
      <c r="F129" s="249" t="str">
        <f>+VLOOKUP(B129,MATRIU2,5,0)</f>
        <v>Manteniment del software i quotes per la flota del LOT 2</v>
      </c>
      <c r="G129" s="327"/>
      <c r="H129" s="252">
        <v>12</v>
      </c>
      <c r="I129" s="206">
        <f>+VLOOKUP(B129,MATRIU2,8,0)</f>
        <v>0</v>
      </c>
      <c r="J129" s="194">
        <f>+I129*H129*G129</f>
        <v>0</v>
      </c>
      <c r="L129"/>
    </row>
    <row r="130" spans="1:14" ht="14.1" customHeight="1" thickBot="1">
      <c r="F130" s="195"/>
      <c r="H130" s="222"/>
      <c r="I130" s="194"/>
      <c r="J130" s="194"/>
      <c r="L130"/>
    </row>
    <row r="131" spans="1:14" ht="14.1" customHeight="1" thickBot="1">
      <c r="C131" s="166">
        <f>+'PREUS UNITARIS LOT 2'!B87</f>
        <v>4</v>
      </c>
      <c r="D131" s="167"/>
      <c r="E131" s="167"/>
      <c r="F131" s="168" t="s">
        <v>157</v>
      </c>
      <c r="G131" s="169"/>
      <c r="H131" s="169"/>
      <c r="I131" s="203"/>
      <c r="J131" s="204">
        <f>+J133+J140</f>
        <v>0</v>
      </c>
      <c r="L131"/>
    </row>
    <row r="132" spans="1:14" ht="9" customHeight="1">
      <c r="A132" s="154"/>
      <c r="G132" s="206"/>
      <c r="I132" s="194"/>
      <c r="J132" s="194"/>
      <c r="N132" s="206"/>
    </row>
    <row r="133" spans="1:14" ht="14.1" customHeight="1">
      <c r="C133" s="207">
        <f>+'PREUS UNITARIS LOT 2'!B89</f>
        <v>4</v>
      </c>
      <c r="D133" s="207">
        <f>+'PREUS UNITARIS LOT 2'!C89</f>
        <v>1</v>
      </c>
      <c r="E133" s="208"/>
      <c r="F133" s="209" t="s">
        <v>158</v>
      </c>
      <c r="G133" s="210"/>
      <c r="H133" s="210"/>
      <c r="I133" s="211"/>
      <c r="J133" s="212">
        <f>SUM(J135:J139)</f>
        <v>0</v>
      </c>
    </row>
    <row r="134" spans="1:14" ht="14.1" customHeight="1">
      <c r="C134" s="185"/>
      <c r="D134" s="185"/>
      <c r="F134" s="214" t="s">
        <v>159</v>
      </c>
      <c r="G134" s="186" t="s">
        <v>177</v>
      </c>
      <c r="H134" s="186" t="s">
        <v>178</v>
      </c>
      <c r="I134" s="221" t="s">
        <v>179</v>
      </c>
      <c r="J134" s="221" t="s">
        <v>155</v>
      </c>
    </row>
    <row r="135" spans="1:14" ht="14.1" customHeight="1">
      <c r="B135" s="157">
        <f>+'PREUS UNITARIS LOT 2'!A91</f>
        <v>50</v>
      </c>
      <c r="C135" s="164">
        <f>+VLOOKUP(B135,MATRIU2,2,0)</f>
        <v>4</v>
      </c>
      <c r="D135" s="164">
        <f>+VLOOKUP(B135,MATRIU2,3,0)</f>
        <v>1</v>
      </c>
      <c r="E135" s="164">
        <f>+VLOOKUP(B135,MATRIU2,4,0)</f>
        <v>1</v>
      </c>
      <c r="F135" s="249" t="str">
        <f>+VLOOKUP(B135,MATRIU2,5,0)</f>
        <v>Tancament electrònic contenidor</v>
      </c>
      <c r="G135" s="250">
        <f>+VLOOKUP(B135,MATRIU2,8,0)</f>
        <v>0</v>
      </c>
      <c r="H135" s="218">
        <f>+H100+H103</f>
        <v>559</v>
      </c>
      <c r="I135" s="194">
        <f>+H135*G135</f>
        <v>0</v>
      </c>
      <c r="J135" s="206">
        <f>ROUND(-PMT($N$3/12,$N$4*12,I135)*12,2)</f>
        <v>0</v>
      </c>
    </row>
    <row r="136" spans="1:14" ht="14.1" customHeight="1">
      <c r="B136" s="157">
        <f>+'PREUS UNITARIS LOT 2'!A92</f>
        <v>51</v>
      </c>
      <c r="C136" s="164">
        <f>+VLOOKUP(B136,MATRIU2,2,0)</f>
        <v>4</v>
      </c>
      <c r="D136" s="164">
        <f>+VLOOKUP(B136,MATRIU2,3,0)</f>
        <v>1</v>
      </c>
      <c r="E136" s="164">
        <f>+VLOOKUP(B136,MATRIU2,4,0)</f>
        <v>2</v>
      </c>
      <c r="F136" s="249" t="str">
        <f>+VLOOKUP(B136,MATRIU2,5,0)</f>
        <v>Tancament electrònic àrea</v>
      </c>
      <c r="G136" s="250">
        <f>+VLOOKUP(B136,MATRIU2,8,0)</f>
        <v>0</v>
      </c>
      <c r="H136" s="218">
        <v>15</v>
      </c>
      <c r="I136" s="194">
        <f t="shared" ref="I136:I137" si="10">+H136*G136</f>
        <v>0</v>
      </c>
      <c r="J136" s="206">
        <f t="shared" ref="J136:J137" si="11">ROUND(-PMT($N$3/12,$N$4*12,I136)*12,2)</f>
        <v>0</v>
      </c>
      <c r="L136" s="160"/>
    </row>
    <row r="137" spans="1:14" ht="14.1" customHeight="1">
      <c r="B137" s="157">
        <f>+'PREUS UNITARIS LOT 2'!A93</f>
        <v>104</v>
      </c>
      <c r="C137" s="164">
        <f>+VLOOKUP(B137,MATRIU2,2,0)</f>
        <v>4</v>
      </c>
      <c r="D137" s="164">
        <f>+VLOOKUP(B137,MATRIU2,3,0)</f>
        <v>1</v>
      </c>
      <c r="E137" s="164">
        <f>+VLOOKUP(B137,MATRIU2,4,0)</f>
        <v>3</v>
      </c>
      <c r="F137" s="249" t="str">
        <f>+VLOOKUP(B137,MATRIU2,5,0)</f>
        <v>Implantació del sistema (cost projecte)</v>
      </c>
      <c r="G137" s="250">
        <f>+VLOOKUP(B137,MATRIU2,8,0)</f>
        <v>0</v>
      </c>
      <c r="H137" s="271">
        <v>1</v>
      </c>
      <c r="I137" s="194">
        <f t="shared" si="10"/>
        <v>0</v>
      </c>
      <c r="J137" s="206">
        <f t="shared" si="11"/>
        <v>0</v>
      </c>
      <c r="L137" s="160"/>
    </row>
    <row r="138" spans="1:14" ht="14.1" customHeight="1">
      <c r="B138" s="157">
        <v>52</v>
      </c>
      <c r="C138" s="164">
        <f>+VLOOKUP(B138,MATRIU2,2,0)</f>
        <v>4</v>
      </c>
      <c r="D138" s="164">
        <f>+VLOOKUP(B138,MATRIU2,3,0)</f>
        <v>1</v>
      </c>
      <c r="E138" s="164">
        <f>+VLOOKUP(B138,MATRIU2,4,0)</f>
        <v>4</v>
      </c>
      <c r="F138" s="249" t="str">
        <f>+VLOOKUP(B138,MATRIU2,5,0)</f>
        <v>Element identificatiu (targeta/clauer)</v>
      </c>
      <c r="G138" s="250">
        <f>+VLOOKUP(B138,MATRIU2,8,0)</f>
        <v>0</v>
      </c>
      <c r="H138" s="218">
        <v>12096</v>
      </c>
      <c r="I138" s="194">
        <f>+H138*G138</f>
        <v>0</v>
      </c>
      <c r="J138" s="206">
        <f>ROUND(-PMT($N$3/12,$N$4*12,I138)*12,2)</f>
        <v>0</v>
      </c>
    </row>
    <row r="139" spans="1:14" ht="9" customHeight="1">
      <c r="A139" s="154"/>
      <c r="G139" s="206"/>
      <c r="I139" s="194"/>
      <c r="J139" s="194"/>
      <c r="N139" s="206"/>
    </row>
    <row r="140" spans="1:14" ht="14.1" customHeight="1">
      <c r="C140" s="207">
        <f>+C133</f>
        <v>4</v>
      </c>
      <c r="D140" s="207">
        <f>+D133+1</f>
        <v>2</v>
      </c>
      <c r="E140" s="208"/>
      <c r="F140" s="209" t="s">
        <v>163</v>
      </c>
      <c r="G140" s="210"/>
      <c r="H140" s="210"/>
      <c r="I140" s="211"/>
      <c r="J140" s="212">
        <f>SUM(J142:J146)</f>
        <v>0</v>
      </c>
    </row>
    <row r="141" spans="1:14" ht="14.1" customHeight="1">
      <c r="C141" s="185"/>
      <c r="D141" s="185"/>
      <c r="F141" s="214" t="s">
        <v>159</v>
      </c>
      <c r="G141" s="186"/>
      <c r="H141" s="186" t="s">
        <v>178</v>
      </c>
      <c r="I141" s="221" t="s">
        <v>131</v>
      </c>
      <c r="J141" s="221" t="s">
        <v>155</v>
      </c>
    </row>
    <row r="142" spans="1:14" ht="14.1" customHeight="1">
      <c r="B142" s="157">
        <f>+'PREUS UNITARIS LOT 2'!A98</f>
        <v>54</v>
      </c>
      <c r="C142" s="164">
        <f t="shared" ref="C142:C146" si="12">+VLOOKUP(B142,MATRIU2,2,0)</f>
        <v>4</v>
      </c>
      <c r="D142" s="164">
        <f t="shared" ref="D142:D146" si="13">+VLOOKUP(B142,MATRIU2,3,0)</f>
        <v>2</v>
      </c>
      <c r="E142" s="164">
        <f t="shared" ref="E142:E146" si="14">+VLOOKUP(B142,MATRIU2,4,0)</f>
        <v>1</v>
      </c>
      <c r="F142" s="249" t="str">
        <f t="shared" ref="F142:F146" si="15">+VLOOKUP(B142,MATRIU2,5,0)</f>
        <v>Tancament contenidor</v>
      </c>
      <c r="H142" s="255">
        <f>+H135</f>
        <v>559</v>
      </c>
      <c r="I142" s="206">
        <f t="shared" ref="I142:I146" si="16">+VLOOKUP(B142,MATRIU2,8,0)</f>
        <v>0</v>
      </c>
      <c r="J142" s="206">
        <f t="shared" ref="J142:J146" si="17">+I142*H142</f>
        <v>0</v>
      </c>
    </row>
    <row r="143" spans="1:14" ht="14.1" customHeight="1">
      <c r="B143" s="157">
        <f>+'PREUS UNITARIS LOT 2'!A99</f>
        <v>55</v>
      </c>
      <c r="C143" s="164">
        <f t="shared" si="12"/>
        <v>4</v>
      </c>
      <c r="D143" s="164">
        <f t="shared" si="13"/>
        <v>2</v>
      </c>
      <c r="E143" s="164">
        <f t="shared" si="14"/>
        <v>2</v>
      </c>
      <c r="F143" s="249" t="str">
        <f t="shared" si="15"/>
        <v>Tancament àrea</v>
      </c>
      <c r="H143" s="255">
        <f>+H136</f>
        <v>15</v>
      </c>
      <c r="I143" s="206">
        <f t="shared" si="16"/>
        <v>0</v>
      </c>
      <c r="J143" s="206">
        <f t="shared" si="17"/>
        <v>0</v>
      </c>
    </row>
    <row r="144" spans="1:14" ht="14.1" customHeight="1">
      <c r="B144" s="157">
        <f>+'PREUS UNITARIS LOT 2'!A100</f>
        <v>56</v>
      </c>
      <c r="C144" s="164">
        <f t="shared" si="12"/>
        <v>4</v>
      </c>
      <c r="D144" s="164">
        <f t="shared" si="13"/>
        <v>2</v>
      </c>
      <c r="E144" s="164">
        <f t="shared" si="14"/>
        <v>3</v>
      </c>
      <c r="F144" s="249" t="str">
        <f t="shared" si="15"/>
        <v>Software contenidors (comunicacions)</v>
      </c>
      <c r="H144" s="255">
        <f>+H135</f>
        <v>559</v>
      </c>
      <c r="I144" s="206">
        <f t="shared" si="16"/>
        <v>0</v>
      </c>
      <c r="J144" s="206">
        <f t="shared" si="17"/>
        <v>0</v>
      </c>
    </row>
    <row r="145" spans="1:14" ht="14.1" customHeight="1">
      <c r="B145" s="157">
        <f>+'PREUS UNITARIS LOT 2'!A101</f>
        <v>57</v>
      </c>
      <c r="C145" s="164">
        <f t="shared" si="12"/>
        <v>4</v>
      </c>
      <c r="D145" s="164">
        <f t="shared" si="13"/>
        <v>2</v>
      </c>
      <c r="E145" s="164">
        <f t="shared" si="14"/>
        <v>4</v>
      </c>
      <c r="F145" s="249" t="str">
        <f t="shared" si="15"/>
        <v>Software àrees (comunicacions)</v>
      </c>
      <c r="H145" s="255">
        <f>+H136</f>
        <v>15</v>
      </c>
      <c r="I145" s="206">
        <f t="shared" si="16"/>
        <v>0</v>
      </c>
      <c r="J145" s="206">
        <f t="shared" si="17"/>
        <v>0</v>
      </c>
    </row>
    <row r="146" spans="1:14" ht="14.1" customHeight="1">
      <c r="B146" s="157">
        <f>+'PREUS UNITARIS LOT 2'!A102</f>
        <v>59</v>
      </c>
      <c r="C146" s="164">
        <f t="shared" si="12"/>
        <v>4</v>
      </c>
      <c r="D146" s="164">
        <f t="shared" si="13"/>
        <v>2</v>
      </c>
      <c r="E146" s="164">
        <f t="shared" si="14"/>
        <v>5</v>
      </c>
      <c r="F146" s="249" t="str">
        <f t="shared" si="15"/>
        <v>Software</v>
      </c>
      <c r="G146" s="154"/>
      <c r="H146" s="256">
        <v>1</v>
      </c>
      <c r="I146" s="206">
        <f t="shared" si="16"/>
        <v>0</v>
      </c>
      <c r="J146" s="206">
        <f t="shared" si="17"/>
        <v>0</v>
      </c>
    </row>
    <row r="147" spans="1:14" ht="14.1" customHeight="1" thickBot="1">
      <c r="I147" s="220"/>
      <c r="J147" s="220"/>
      <c r="K147" s="224"/>
    </row>
    <row r="148" spans="1:14" ht="14.1" customHeight="1" thickBot="1">
      <c r="C148" s="166">
        <f>+'PREUS UNITARIS LOT 2'!B105</f>
        <v>5</v>
      </c>
      <c r="D148" s="167"/>
      <c r="E148" s="167"/>
      <c r="F148" s="168" t="s">
        <v>168</v>
      </c>
      <c r="G148" s="169"/>
      <c r="H148" s="169"/>
      <c r="I148" s="203"/>
      <c r="J148" s="204">
        <f>+J150</f>
        <v>0</v>
      </c>
      <c r="K148" s="224"/>
    </row>
    <row r="149" spans="1:14" ht="9" customHeight="1">
      <c r="A149" s="154"/>
      <c r="G149" s="206"/>
      <c r="I149" s="194"/>
      <c r="J149" s="194"/>
      <c r="N149" s="206"/>
    </row>
    <row r="150" spans="1:14" ht="14.1" customHeight="1">
      <c r="C150" s="207" t="s">
        <v>189</v>
      </c>
      <c r="D150" s="207">
        <v>2</v>
      </c>
      <c r="E150" s="208"/>
      <c r="F150" s="209" t="s">
        <v>190</v>
      </c>
      <c r="G150" s="210"/>
      <c r="H150" s="210"/>
      <c r="I150" s="211"/>
      <c r="J150" s="212">
        <f>SUM(J152:J165)</f>
        <v>0</v>
      </c>
      <c r="K150" s="194"/>
    </row>
    <row r="151" spans="1:14" ht="14.1" customHeight="1">
      <c r="F151" s="225"/>
      <c r="G151" s="225"/>
      <c r="H151" s="226" t="s">
        <v>191</v>
      </c>
      <c r="I151" s="226" t="s">
        <v>192</v>
      </c>
      <c r="J151" s="227" t="s">
        <v>155</v>
      </c>
      <c r="K151" s="224"/>
    </row>
    <row r="152" spans="1:14" ht="14.1" customHeight="1">
      <c r="B152" s="157">
        <v>64</v>
      </c>
      <c r="C152" s="164">
        <f>+VLOOKUP(B152,MATRIU2,2,0)</f>
        <v>5</v>
      </c>
      <c r="D152" s="164">
        <f>+VLOOKUP(B152,MATRIU2,3,0)</f>
        <v>1</v>
      </c>
      <c r="E152" s="164">
        <f>+VLOOKUP(B152,MATRIU2,4,0)</f>
        <v>1</v>
      </c>
      <c r="F152" s="249" t="str">
        <f>+VLOOKUP(B152,MATRIU2,5,0)</f>
        <v>Vesturai / epis personal / Formació</v>
      </c>
      <c r="G152" s="225"/>
      <c r="H152" s="315"/>
      <c r="I152" s="206">
        <f>+VLOOKUP(B152,MATRIU2,8,0)</f>
        <v>0</v>
      </c>
      <c r="J152" s="194">
        <f>+I152*H152</f>
        <v>0</v>
      </c>
      <c r="K152" s="224"/>
    </row>
    <row r="153" spans="1:14" ht="14.1" customHeight="1">
      <c r="F153" s="225"/>
      <c r="G153" s="226" t="s">
        <v>193</v>
      </c>
      <c r="H153" s="186" t="s">
        <v>187</v>
      </c>
      <c r="I153" s="226" t="s">
        <v>171</v>
      </c>
      <c r="J153" s="227" t="s">
        <v>155</v>
      </c>
      <c r="K153" s="224"/>
    </row>
    <row r="154" spans="1:14" ht="14.1" customHeight="1">
      <c r="B154" s="157">
        <v>65</v>
      </c>
      <c r="C154" s="164">
        <f t="shared" ref="C154:C159" si="18">+VLOOKUP(B154,MATRIU2,2,0)</f>
        <v>5</v>
      </c>
      <c r="D154" s="164">
        <f t="shared" ref="D154:D159" si="19">+VLOOKUP(B154,MATRIU2,3,0)</f>
        <v>1</v>
      </c>
      <c r="E154" s="164">
        <f t="shared" ref="E154:E159" si="20">+VLOOKUP(B154,MATRIU2,4,0)</f>
        <v>2</v>
      </c>
      <c r="F154" s="249" t="str">
        <f t="shared" ref="F154:F159" si="21">+VLOOKUP(B154,MATRIU2,5,0)</f>
        <v>Instal.lacions</v>
      </c>
      <c r="G154" s="165">
        <v>12</v>
      </c>
      <c r="H154" s="223">
        <v>1</v>
      </c>
      <c r="I154" s="206">
        <f>+VLOOKUP(B154,MATRIU2,8,0)</f>
        <v>0</v>
      </c>
      <c r="J154" s="194">
        <f>+G154*I154*H154</f>
        <v>0</v>
      </c>
      <c r="K154" s="228"/>
    </row>
    <row r="155" spans="1:14" ht="14.1" customHeight="1">
      <c r="B155" s="157">
        <v>66</v>
      </c>
      <c r="C155" s="164">
        <f t="shared" si="18"/>
        <v>5</v>
      </c>
      <c r="D155" s="164">
        <f t="shared" si="19"/>
        <v>1</v>
      </c>
      <c r="E155" s="164">
        <f t="shared" si="20"/>
        <v>3</v>
      </c>
      <c r="F155" s="249" t="str">
        <f t="shared" si="21"/>
        <v>Vehicle encarregat servei</v>
      </c>
      <c r="G155" s="165">
        <v>12</v>
      </c>
      <c r="H155" s="223">
        <f>+H154</f>
        <v>1</v>
      </c>
      <c r="I155" s="206">
        <f t="shared" ref="I155:I159" si="22">+VLOOKUP(B155,MATRIU2,8,0)</f>
        <v>0</v>
      </c>
      <c r="J155" s="194">
        <f t="shared" ref="J155" si="23">+G155*I155*H155</f>
        <v>0</v>
      </c>
      <c r="K155" s="224"/>
    </row>
    <row r="156" spans="1:14" ht="14.1" customHeight="1">
      <c r="B156" s="157">
        <v>67</v>
      </c>
      <c r="C156" s="164">
        <f t="shared" si="18"/>
        <v>5</v>
      </c>
      <c r="D156" s="164">
        <f t="shared" si="19"/>
        <v>1</v>
      </c>
      <c r="E156" s="164">
        <f t="shared" si="20"/>
        <v>4</v>
      </c>
      <c r="F156" s="249" t="str">
        <f>+VLOOKUP(B156,MATRIU2,5,0)</f>
        <v>Encarregat/da del servei</v>
      </c>
      <c r="G156" s="225">
        <v>1</v>
      </c>
      <c r="H156" s="223">
        <v>1</v>
      </c>
      <c r="I156" s="206">
        <f t="shared" si="22"/>
        <v>0</v>
      </c>
      <c r="J156" s="194">
        <f>+G156*I156*H156</f>
        <v>0</v>
      </c>
      <c r="K156" s="224"/>
    </row>
    <row r="157" spans="1:14" ht="14.1" customHeight="1">
      <c r="B157" s="157">
        <v>68</v>
      </c>
      <c r="C157" s="164">
        <f t="shared" si="18"/>
        <v>5</v>
      </c>
      <c r="D157" s="164">
        <f t="shared" si="19"/>
        <v>1</v>
      </c>
      <c r="E157" s="164">
        <f t="shared" si="20"/>
        <v>5</v>
      </c>
      <c r="F157" s="249" t="str">
        <f t="shared" si="21"/>
        <v>Tècnic/ca del servei</v>
      </c>
      <c r="G157" s="225">
        <v>1</v>
      </c>
      <c r="H157" s="223">
        <v>0.5</v>
      </c>
      <c r="I157" s="206">
        <f t="shared" si="22"/>
        <v>0</v>
      </c>
      <c r="J157" s="194">
        <f>+G157*I157*H157</f>
        <v>0</v>
      </c>
    </row>
    <row r="158" spans="1:14" ht="14.4" customHeight="1">
      <c r="A158" s="154"/>
      <c r="B158" s="157">
        <v>69</v>
      </c>
      <c r="C158" s="164">
        <f t="shared" si="18"/>
        <v>5</v>
      </c>
      <c r="D158" s="164">
        <f t="shared" si="19"/>
        <v>1</v>
      </c>
      <c r="E158" s="164">
        <f t="shared" si="20"/>
        <v>6</v>
      </c>
      <c r="F158" s="249" t="str">
        <f t="shared" si="21"/>
        <v>Assegurances servei (RC, no vehicles)</v>
      </c>
      <c r="G158" s="225">
        <v>1</v>
      </c>
      <c r="H158" s="223">
        <v>1</v>
      </c>
      <c r="I158" s="206">
        <f t="shared" si="22"/>
        <v>0</v>
      </c>
      <c r="J158" s="194">
        <f>+G158*I158*H158</f>
        <v>0</v>
      </c>
      <c r="N158" s="206"/>
    </row>
    <row r="159" spans="1:14" ht="14.4" customHeight="1">
      <c r="A159" s="154"/>
      <c r="B159" s="157">
        <v>70</v>
      </c>
      <c r="C159" s="164">
        <f t="shared" si="18"/>
        <v>5</v>
      </c>
      <c r="D159" s="164">
        <f t="shared" si="19"/>
        <v>1</v>
      </c>
      <c r="E159" s="164">
        <f t="shared" si="20"/>
        <v>7</v>
      </c>
      <c r="F159" s="249" t="str">
        <f t="shared" si="21"/>
        <v>Antiguitat del personal LOT 2</v>
      </c>
      <c r="G159" s="225">
        <v>1</v>
      </c>
      <c r="H159" s="223">
        <v>1</v>
      </c>
      <c r="I159" s="206">
        <f t="shared" si="22"/>
        <v>0</v>
      </c>
      <c r="J159" s="194">
        <f>+G159*I159*H159</f>
        <v>0</v>
      </c>
      <c r="L159" s="155"/>
      <c r="N159" s="206"/>
    </row>
    <row r="160" spans="1:14" ht="14.1" customHeight="1">
      <c r="C160"/>
      <c r="F160" s="225"/>
      <c r="G160" s="225"/>
      <c r="H160" s="226" t="s">
        <v>188</v>
      </c>
      <c r="I160" s="226" t="s">
        <v>156</v>
      </c>
      <c r="J160" s="227" t="s">
        <v>155</v>
      </c>
      <c r="K160" s="224"/>
    </row>
    <row r="161" spans="1:14" ht="14.1" customHeight="1">
      <c r="B161" s="157">
        <v>71</v>
      </c>
      <c r="C161" s="164">
        <f>+VLOOKUP(B161,MATRIU2,2,0)</f>
        <v>5</v>
      </c>
      <c r="D161" s="164">
        <f>+VLOOKUP(B161,MATRIU2,3,0)</f>
        <v>1</v>
      </c>
      <c r="E161" s="164">
        <f>+VLOOKUP(B161,MATRIU2,4,0)</f>
        <v>8</v>
      </c>
      <c r="F161" s="249" t="str">
        <f>+VLOOKUP(B161,MATRIU2,5,0)</f>
        <v>Assegurances vehicles grans</v>
      </c>
      <c r="G161" s="225"/>
      <c r="H161" s="315"/>
      <c r="I161" s="206">
        <f>+VLOOKUP(B161,MATRIU2,8,0)</f>
        <v>0</v>
      </c>
      <c r="J161" s="194">
        <f>+I161*H161</f>
        <v>0</v>
      </c>
      <c r="K161" s="224"/>
    </row>
    <row r="162" spans="1:14" ht="14.1" customHeight="1">
      <c r="B162" s="157">
        <v>72</v>
      </c>
      <c r="C162" s="164">
        <f>+VLOOKUP(B162,MATRIU2,2,0)</f>
        <v>5</v>
      </c>
      <c r="D162" s="164">
        <f>+VLOOKUP(B162,MATRIU2,3,0)</f>
        <v>1</v>
      </c>
      <c r="E162" s="164">
        <f>+VLOOKUP(B162,MATRIU2,4,0)</f>
        <v>9</v>
      </c>
      <c r="F162" s="249" t="str">
        <f>+VLOOKUP(B162,MATRIU2,5,0)</f>
        <v>Assegurances vehicles mitjans / petits</v>
      </c>
      <c r="G162" s="225"/>
      <c r="H162" s="315"/>
      <c r="I162" s="206">
        <f>+VLOOKUP(B162,MATRIU2,8,0)</f>
        <v>0</v>
      </c>
      <c r="J162" s="194">
        <f>+I162*H162</f>
        <v>0</v>
      </c>
      <c r="K162" s="224"/>
    </row>
    <row r="163" spans="1:14" ht="14.1" customHeight="1">
      <c r="F163" s="214" t="s">
        <v>159</v>
      </c>
      <c r="G163" s="186" t="s">
        <v>177</v>
      </c>
      <c r="H163" s="186" t="s">
        <v>178</v>
      </c>
      <c r="I163" s="221" t="s">
        <v>179</v>
      </c>
      <c r="J163" s="221" t="s">
        <v>155</v>
      </c>
      <c r="K163" s="224"/>
    </row>
    <row r="164" spans="1:14" ht="14.1" customHeight="1">
      <c r="B164" s="157">
        <v>73</v>
      </c>
      <c r="C164" s="164">
        <f>+VLOOKUP(B164,MATRIU2,2,0)</f>
        <v>5</v>
      </c>
      <c r="D164" s="164">
        <f>+VLOOKUP(B164,MATRIU2,3,0)</f>
        <v>1</v>
      </c>
      <c r="E164" s="164">
        <f>+VLOOKUP(B164,MATRIU2,4,0)</f>
        <v>10</v>
      </c>
      <c r="F164" s="249" t="str">
        <f>+VLOOKUP(B164,MATRIU2,5,0)</f>
        <v>Import previst per a la fase  de canvi inicial (inversió)</v>
      </c>
      <c r="G164" s="250">
        <f>+VLOOKUP(B164,MATRIU2,8,0)</f>
        <v>0</v>
      </c>
      <c r="H164" s="218">
        <v>1</v>
      </c>
      <c r="I164" s="194">
        <f>+H164*G164</f>
        <v>0</v>
      </c>
      <c r="J164" s="206">
        <f>ROUND(-PMT($N$3/12,$N$4*12,I164)*12,2)</f>
        <v>0</v>
      </c>
      <c r="K164" s="224"/>
    </row>
    <row r="165" spans="1:14" ht="14.1" customHeight="1" thickBot="1"/>
    <row r="166" spans="1:14" ht="14.1" customHeight="1" thickBot="1">
      <c r="C166" s="166" t="s">
        <v>194</v>
      </c>
      <c r="D166" s="167">
        <v>1</v>
      </c>
      <c r="E166" s="167"/>
      <c r="F166" s="168" t="s">
        <v>246</v>
      </c>
      <c r="G166" s="169"/>
      <c r="H166" s="169"/>
      <c r="I166" s="203"/>
      <c r="J166" s="204">
        <f>+J148+J131+J120+J96+J1</f>
        <v>61911.55</v>
      </c>
    </row>
    <row r="167" spans="1:14" ht="9" customHeight="1">
      <c r="A167" s="154"/>
      <c r="G167" s="206"/>
      <c r="I167" s="194"/>
      <c r="J167" s="194"/>
      <c r="N167" s="206"/>
    </row>
    <row r="168" spans="1:14" ht="14.1" customHeight="1">
      <c r="F168" s="165" t="s">
        <v>195</v>
      </c>
      <c r="H168" s="334">
        <f>+'PREUS UNITARIS LOT 2'!F125</f>
        <v>0</v>
      </c>
      <c r="J168" s="194">
        <f>+ROUND(J166*H168,2)</f>
        <v>0</v>
      </c>
      <c r="K168" s="158"/>
    </row>
    <row r="169" spans="1:14" ht="14.1" customHeight="1">
      <c r="F169" s="165" t="s">
        <v>196</v>
      </c>
      <c r="H169" s="334">
        <f>+'PREUS UNITARIS LOT 2'!F126</f>
        <v>0</v>
      </c>
      <c r="J169" s="194">
        <f>+ROUND(J166*H169,2)</f>
        <v>0</v>
      </c>
    </row>
    <row r="170" spans="1:14" ht="9" customHeight="1">
      <c r="A170" s="154"/>
      <c r="G170" s="206"/>
      <c r="I170" s="194"/>
      <c r="J170" s="194"/>
      <c r="N170" s="206"/>
    </row>
    <row r="171" spans="1:14" ht="14.1" customHeight="1">
      <c r="C171" s="230"/>
      <c r="D171" s="230"/>
      <c r="E171" s="230"/>
      <c r="F171" s="231" t="s">
        <v>197</v>
      </c>
      <c r="G171" s="232"/>
      <c r="H171" s="233"/>
      <c r="I171" s="234"/>
      <c r="J171" s="235">
        <f>SUM(J166:J169)</f>
        <v>61911.55</v>
      </c>
    </row>
    <row r="172" spans="1:14" ht="9" customHeight="1">
      <c r="A172" s="154"/>
      <c r="G172" s="206"/>
      <c r="I172" s="194"/>
      <c r="J172" s="194"/>
      <c r="N172" s="206"/>
    </row>
    <row r="173" spans="1:14" ht="14.1" customHeight="1">
      <c r="F173" s="165" t="s">
        <v>198</v>
      </c>
      <c r="H173" s="223">
        <v>0.1</v>
      </c>
      <c r="J173" s="194">
        <f>+ROUND(J171*H173,2)</f>
        <v>6191.16</v>
      </c>
    </row>
    <row r="174" spans="1:14" ht="9" customHeight="1" thickBot="1">
      <c r="A174" s="154"/>
      <c r="G174" s="206"/>
      <c r="I174" s="194"/>
      <c r="J174" s="194"/>
      <c r="N174" s="206"/>
    </row>
    <row r="175" spans="1:14" ht="14.1" customHeight="1" thickBot="1">
      <c r="C175" s="166" t="s">
        <v>194</v>
      </c>
      <c r="D175" s="167">
        <v>1</v>
      </c>
      <c r="E175" s="167"/>
      <c r="F175" s="168" t="s">
        <v>199</v>
      </c>
      <c r="G175" s="169"/>
      <c r="H175" s="169"/>
      <c r="I175" s="203"/>
      <c r="J175" s="204">
        <f>+J171+J173</f>
        <v>68102.710000000006</v>
      </c>
    </row>
    <row r="176" spans="1:14" ht="14.1" customHeight="1">
      <c r="I176" s="258"/>
      <c r="J176" s="257"/>
    </row>
    <row r="177" spans="9:10" ht="14.1" customHeight="1">
      <c r="I177" s="258"/>
      <c r="J177" s="257"/>
    </row>
    <row r="178" spans="9:10" ht="14.1" customHeight="1">
      <c r="J178" s="194"/>
    </row>
    <row r="179" spans="9:10" ht="14.1" customHeight="1">
      <c r="J179" s="194"/>
    </row>
    <row r="180" spans="9:10" ht="14.1" customHeight="1">
      <c r="J180" s="194"/>
    </row>
  </sheetData>
  <pageMargins left="0.7" right="0.7" top="0.75" bottom="0.75" header="0.3" footer="0.3"/>
  <pageSetup paperSize="8"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7EC0D-8D7F-48F1-8F83-EF79F9A1A4E5}">
  <sheetPr>
    <tabColor theme="5" tint="-0.249977111117893"/>
    <pageSetUpPr fitToPage="1"/>
  </sheetPr>
  <dimension ref="A1:O175"/>
  <sheetViews>
    <sheetView showGridLines="0" topLeftCell="A125" workbookViewId="0">
      <selection activeCell="A141" sqref="A141:XFD141"/>
    </sheetView>
  </sheetViews>
  <sheetFormatPr baseColWidth="10" defaultColWidth="11.44140625" defaultRowHeight="14.1" customHeight="1"/>
  <cols>
    <col min="1" max="1" width="2.88671875" style="157" customWidth="1"/>
    <col min="2" max="2" width="7.33203125" style="157" customWidth="1"/>
    <col min="3" max="3" width="6.109375" style="164" customWidth="1"/>
    <col min="4" max="4" width="2.44140625" style="164" customWidth="1"/>
    <col min="5" max="5" width="4.109375" style="164" customWidth="1"/>
    <col min="6" max="6" width="39.88671875" style="165" customWidth="1"/>
    <col min="7" max="7" width="10.5546875" style="165" customWidth="1"/>
    <col min="8" max="8" width="9.109375" style="165" customWidth="1"/>
    <col min="9" max="9" width="10" style="229" customWidth="1"/>
    <col min="10" max="10" width="14.6640625" style="229" customWidth="1"/>
    <col min="11" max="11" width="4.6640625" style="154" customWidth="1"/>
    <col min="12" max="16384" width="11.44140625" style="154"/>
  </cols>
  <sheetData>
    <row r="1" spans="1:15" ht="14.1" customHeight="1" thickBot="1">
      <c r="C1" s="166">
        <v>1</v>
      </c>
      <c r="D1" s="167"/>
      <c r="E1" s="167"/>
      <c r="F1" s="168" t="s">
        <v>242</v>
      </c>
      <c r="G1" s="169"/>
      <c r="H1" s="169"/>
      <c r="I1" s="203"/>
      <c r="J1" s="204">
        <f>+J3+J10+J14+J44+J67</f>
        <v>38965.550000000003</v>
      </c>
      <c r="K1" s="205"/>
    </row>
    <row r="2" spans="1:15" ht="9" customHeight="1">
      <c r="A2" s="154"/>
      <c r="G2" s="206"/>
      <c r="I2" s="194"/>
      <c r="J2" s="194"/>
      <c r="N2" s="206"/>
    </row>
    <row r="3" spans="1:15" ht="14.1" customHeight="1">
      <c r="C3" s="207">
        <f>+'PREUS UNITARIS LOT 2'!B7</f>
        <v>1</v>
      </c>
      <c r="D3" s="207">
        <f>+'PREUS UNITARIS LOT 2'!C7</f>
        <v>0</v>
      </c>
      <c r="E3" s="208"/>
      <c r="F3" s="209" t="s">
        <v>130</v>
      </c>
      <c r="G3" s="210"/>
      <c r="H3" s="210"/>
      <c r="I3" s="211"/>
      <c r="J3" s="212">
        <f>+SUM(J5:J8)</f>
        <v>38965.550000000003</v>
      </c>
      <c r="K3" s="213"/>
      <c r="L3" s="154" t="s">
        <v>175</v>
      </c>
      <c r="N3" s="333">
        <f>+'LOT 2 primer any'!N3</f>
        <v>0</v>
      </c>
    </row>
    <row r="4" spans="1:15" ht="14.1" customHeight="1">
      <c r="B4" s="157" t="s">
        <v>229</v>
      </c>
      <c r="C4" s="185"/>
      <c r="D4" s="185"/>
      <c r="F4" s="214" t="s">
        <v>176</v>
      </c>
      <c r="G4" s="186" t="s">
        <v>177</v>
      </c>
      <c r="H4" s="186" t="s">
        <v>178</v>
      </c>
      <c r="I4" s="215" t="s">
        <v>179</v>
      </c>
      <c r="J4" s="215" t="s">
        <v>155</v>
      </c>
      <c r="L4" s="154" t="s">
        <v>180</v>
      </c>
      <c r="N4" s="253">
        <v>8</v>
      </c>
      <c r="O4" s="154" t="s">
        <v>181</v>
      </c>
    </row>
    <row r="5" spans="1:15" ht="14.1" customHeight="1">
      <c r="B5" s="157">
        <f>+'PREUS UNITARIS LOT 2'!A8</f>
        <v>1</v>
      </c>
      <c r="C5" s="164">
        <f>+VLOOKUP(B5,MATRIU2,2,0)</f>
        <v>1</v>
      </c>
      <c r="D5" s="164">
        <f>+VLOOKUP(B5,MATRIU2,3,0)</f>
        <v>0</v>
      </c>
      <c r="E5" s="164">
        <f>+VLOOKUP(B5,MATRIU2,4,0)</f>
        <v>1</v>
      </c>
      <c r="F5" s="249" t="str">
        <f>+VLOOKUP(B5,MATRIU2,5,0)</f>
        <v>Càrrega POSTERIOR gran</v>
      </c>
      <c r="G5" s="250">
        <f>+VLOOKUP(B5,MATRIU2,8,0)</f>
        <v>0</v>
      </c>
      <c r="H5" s="164">
        <f>+'LOT 2 primer any'!H5</f>
        <v>0</v>
      </c>
      <c r="I5" s="250">
        <f>+H5*G5</f>
        <v>0</v>
      </c>
      <c r="J5" s="206">
        <f>ROUND(-PMT($N$3/12,$N$4*12,I5)*12,2)</f>
        <v>0</v>
      </c>
      <c r="N5" s="206"/>
    </row>
    <row r="6" spans="1:15" ht="14.1" customHeight="1">
      <c r="A6" s="154"/>
      <c r="B6" s="157">
        <f>+'PREUS UNITARIS LOT 2'!A9</f>
        <v>2</v>
      </c>
      <c r="C6" s="164">
        <f>+VLOOKUP(B6,MATRIU2,2,0)</f>
        <v>1</v>
      </c>
      <c r="D6" s="164">
        <f>+VLOOKUP(B6,MATRIU2,3,0)</f>
        <v>0</v>
      </c>
      <c r="E6" s="164">
        <f>+VLOOKUP(B6,MATRIU2,4,0)</f>
        <v>2</v>
      </c>
      <c r="F6" s="249" t="str">
        <f>+VLOOKUP(B6,MATRIU2,5,0)</f>
        <v>Càrrega POSTERIOR petit</v>
      </c>
      <c r="G6" s="250">
        <f>+VLOOKUP(B6,MATRIU2,8,0)</f>
        <v>0</v>
      </c>
      <c r="H6" s="164">
        <f>+'LOT 2 primer any'!H6</f>
        <v>0</v>
      </c>
      <c r="I6" s="250">
        <f>+H6*G6</f>
        <v>0</v>
      </c>
      <c r="J6" s="206">
        <f t="shared" ref="J6:J8" si="0">ROUND(-PMT($N$3/12,$N$4*12,I6)*12,2)</f>
        <v>0</v>
      </c>
      <c r="N6" s="206"/>
    </row>
    <row r="7" spans="1:15" ht="14.1" customHeight="1">
      <c r="A7" s="154"/>
      <c r="B7" s="157">
        <f>+'PREUS UNITARIS LOT 2'!A10</f>
        <v>3</v>
      </c>
      <c r="C7" s="164">
        <f>+VLOOKUP(B7,MATRIU2,2,0)</f>
        <v>1</v>
      </c>
      <c r="D7" s="164">
        <f>+VLOOKUP(B7,MATRIU2,3,0)</f>
        <v>0</v>
      </c>
      <c r="E7" s="164">
        <f>+VLOOKUP(B7,MATRIU2,4,0)</f>
        <v>3</v>
      </c>
      <c r="F7" s="249" t="str">
        <f>+VLOOKUP(B7,MATRIU2,5,0)</f>
        <v>Valor residual vehicles actuals LOT 2</v>
      </c>
      <c r="G7" s="250">
        <f>+VLOOKUP(B7,MATRIU2,8,0)</f>
        <v>311724.42000000004</v>
      </c>
      <c r="H7" s="164">
        <f>+'LOT 2 primer any'!H7</f>
        <v>1</v>
      </c>
      <c r="I7" s="250">
        <f t="shared" ref="I7:I8" si="1">+H7*G7</f>
        <v>311724.42000000004</v>
      </c>
      <c r="J7" s="206">
        <f t="shared" si="0"/>
        <v>38965.550000000003</v>
      </c>
      <c r="N7" s="206"/>
    </row>
    <row r="8" spans="1:15" ht="14.1" customHeight="1">
      <c r="A8" s="154"/>
      <c r="B8" s="157">
        <f>+'PREUS UNITARIS LOT 2'!A11</f>
        <v>4</v>
      </c>
      <c r="C8" s="164">
        <f>+VLOOKUP(B8,MATRIU2,2,0)</f>
        <v>1</v>
      </c>
      <c r="D8" s="164">
        <f>+VLOOKUP(B8,MATRIU2,3,0)</f>
        <v>0</v>
      </c>
      <c r="E8" s="164">
        <f>+VLOOKUP(B8,MATRIU2,4,0)</f>
        <v>4</v>
      </c>
      <c r="F8" s="249" t="str">
        <f>+VLOOKUP(B8,MATRIU2,5,0)</f>
        <v>Vehicle multifunció amb hidronetejador</v>
      </c>
      <c r="G8" s="250">
        <f>+VLOOKUP(B8,MATRIU2,8,0)</f>
        <v>0</v>
      </c>
      <c r="H8" s="164">
        <f>+'LOT 2 primer any'!H8</f>
        <v>0</v>
      </c>
      <c r="I8" s="250">
        <f t="shared" si="1"/>
        <v>0</v>
      </c>
      <c r="J8" s="206">
        <f t="shared" si="0"/>
        <v>0</v>
      </c>
      <c r="N8" s="206"/>
    </row>
    <row r="9" spans="1:15" ht="14.1" customHeight="1">
      <c r="A9" s="154"/>
      <c r="F9" s="249"/>
      <c r="G9" s="250"/>
      <c r="H9" s="164"/>
      <c r="I9" s="250"/>
      <c r="J9" s="206"/>
      <c r="N9" s="206"/>
    </row>
    <row r="10" spans="1:15" ht="14.1" customHeight="1">
      <c r="A10" s="154"/>
      <c r="C10" s="207">
        <f>+'PREUS UNITARIS LOT 2'!B14</f>
        <v>1</v>
      </c>
      <c r="D10" s="207">
        <f>+'PREUS UNITARIS LOT 2'!C14</f>
        <v>1</v>
      </c>
      <c r="E10" s="208"/>
      <c r="F10" s="209" t="s">
        <v>230</v>
      </c>
      <c r="G10" s="210"/>
      <c r="H10" s="210"/>
      <c r="I10" s="211"/>
      <c r="J10" s="212">
        <f>+J11+J12</f>
        <v>0</v>
      </c>
      <c r="N10" s="206"/>
    </row>
    <row r="11" spans="1:15" ht="14.1" customHeight="1">
      <c r="A11" s="154"/>
      <c r="B11" s="157">
        <f>+'PREUS UNITARIS LOT 2'!A15</f>
        <v>5</v>
      </c>
      <c r="C11" s="164">
        <f>+VLOOKUP(B11,MATRIU2,2,0)</f>
        <v>1</v>
      </c>
      <c r="D11" s="164">
        <f>+VLOOKUP(B11,MATRIU2,3,0)</f>
        <v>1</v>
      </c>
      <c r="E11" s="164">
        <f>+VLOOKUP(B11,MATRIU2,4,0)</f>
        <v>1</v>
      </c>
      <c r="F11" s="249" t="str">
        <f>+VLOOKUP(B11,MATRIU2,5,0)</f>
        <v>Vehicle tipus ampliroll amb grua</v>
      </c>
      <c r="G11" s="250">
        <f>+VLOOKUP(B11,MATRIU2,8,0)</f>
        <v>0</v>
      </c>
      <c r="H11" s="251">
        <f>+'LOT 2 primer any'!H11</f>
        <v>0</v>
      </c>
      <c r="I11" s="250"/>
      <c r="J11" s="206">
        <f>+H11*G11</f>
        <v>0</v>
      </c>
      <c r="N11" s="206"/>
    </row>
    <row r="12" spans="1:15" ht="14.1" customHeight="1">
      <c r="A12" s="154"/>
      <c r="B12" s="157">
        <f>+'PREUS UNITARIS LOT 2'!A16</f>
        <v>6</v>
      </c>
      <c r="C12" s="164">
        <f>+VLOOKUP(B12,MATRIU2,2,0)</f>
        <v>1</v>
      </c>
      <c r="D12" s="164">
        <f>+VLOOKUP(B12,MATRIU2,3,0)</f>
        <v>1</v>
      </c>
      <c r="E12" s="164">
        <f>+VLOOKUP(B12,MATRIU2,4,0)</f>
        <v>2</v>
      </c>
      <c r="F12" s="249" t="str">
        <f>+VLOOKUP(B12,MATRIU2,5,0)</f>
        <v>Vehicle rentacontenidors</v>
      </c>
      <c r="G12" s="250">
        <f>+VLOOKUP(B12,MATRIU2,8,0)</f>
        <v>0</v>
      </c>
      <c r="H12" s="251">
        <f>+'LOT 2 primer any'!H12</f>
        <v>0</v>
      </c>
      <c r="I12" s="250"/>
      <c r="J12" s="206">
        <f>+G12*H12</f>
        <v>0</v>
      </c>
      <c r="N12" s="206"/>
    </row>
    <row r="13" spans="1:15" ht="8.4" customHeight="1">
      <c r="A13" s="154"/>
      <c r="G13" s="206"/>
      <c r="I13" s="194"/>
      <c r="J13" s="194"/>
      <c r="N13" s="206"/>
    </row>
    <row r="14" spans="1:15" ht="14.1" customHeight="1">
      <c r="A14" s="154"/>
      <c r="C14" s="207">
        <f>+'PREUS UNITARIS LOT 2'!B23</f>
        <v>1</v>
      </c>
      <c r="D14" s="207">
        <f>+'PREUS UNITARIS LOT 2'!C23</f>
        <v>2</v>
      </c>
      <c r="E14" s="208"/>
      <c r="F14" s="209" t="s">
        <v>239</v>
      </c>
      <c r="G14" s="210"/>
      <c r="H14" s="210"/>
      <c r="I14" s="211"/>
      <c r="J14" s="212">
        <f>+SUM(J17:J43)</f>
        <v>0</v>
      </c>
      <c r="N14" s="206"/>
    </row>
    <row r="15" spans="1:15" ht="14.1" customHeight="1">
      <c r="A15" s="154"/>
      <c r="C15" s="185"/>
      <c r="D15" s="185"/>
      <c r="F15" s="214" t="s">
        <v>135</v>
      </c>
      <c r="G15" s="185" t="s">
        <v>178</v>
      </c>
      <c r="H15" s="186" t="s">
        <v>182</v>
      </c>
      <c r="I15" s="215" t="s">
        <v>183</v>
      </c>
      <c r="J15" s="215" t="s">
        <v>155</v>
      </c>
    </row>
    <row r="16" spans="1:15" ht="14.1" customHeight="1">
      <c r="A16" s="154"/>
      <c r="C16" s="185"/>
      <c r="D16" s="185"/>
      <c r="F16" s="214" t="s">
        <v>119</v>
      </c>
      <c r="G16" s="185"/>
      <c r="H16" s="186"/>
      <c r="I16" s="215"/>
      <c r="J16" s="215"/>
    </row>
    <row r="17" spans="1:15" ht="14.1" customHeight="1">
      <c r="A17" s="154"/>
      <c r="B17" s="157">
        <v>7</v>
      </c>
      <c r="C17" s="164">
        <f>+VLOOKUP(B17,MATRIU2,2,0)</f>
        <v>1</v>
      </c>
      <c r="D17" s="164">
        <f>+VLOOKUP(B17,MATRIU2,3,0)</f>
        <v>2</v>
      </c>
      <c r="E17" s="164">
        <f>+VLOOKUP(B17,MATRIU2,4,0)</f>
        <v>1</v>
      </c>
      <c r="F17" s="249" t="str">
        <f>+VLOOKUP(B17,MATRIU2,5,0)</f>
        <v>Conductor dia</v>
      </c>
      <c r="G17" s="250">
        <v>1</v>
      </c>
      <c r="H17" s="331">
        <f>+'LOT 2 primer any'!H22</f>
        <v>0</v>
      </c>
      <c r="I17" s="206">
        <f>+VLOOKUP(B17,MATRIU2,8,0)</f>
        <v>0</v>
      </c>
      <c r="J17" s="194">
        <f>+I17*H17*G17</f>
        <v>0</v>
      </c>
      <c r="O17" s="216"/>
    </row>
    <row r="18" spans="1:15" ht="14.1" customHeight="1">
      <c r="A18" s="154"/>
      <c r="B18" s="157">
        <v>8</v>
      </c>
      <c r="C18" s="164">
        <f>+VLOOKUP(B18,MATRIU2,2,0)</f>
        <v>1</v>
      </c>
      <c r="D18" s="164">
        <f>+VLOOKUP(B18,MATRIU2,3,0)</f>
        <v>2</v>
      </c>
      <c r="E18" s="164">
        <f>+VLOOKUP(B18,MATRIU2,4,0)</f>
        <v>2</v>
      </c>
      <c r="F18" s="249" t="str">
        <f>+VLOOKUP(B18,MATRIU2,5,0)</f>
        <v>Peó dia</v>
      </c>
      <c r="G18" s="250">
        <v>1</v>
      </c>
      <c r="H18" s="331">
        <f>+'LOT 2 primer any'!H23</f>
        <v>0</v>
      </c>
      <c r="I18" s="206">
        <f>+VLOOKUP(B18,MATRIU2,8,0)</f>
        <v>0</v>
      </c>
      <c r="J18" s="194">
        <f t="shared" ref="J18:J33" si="2">+I18*H18*G18</f>
        <v>0</v>
      </c>
      <c r="O18" s="217"/>
    </row>
    <row r="19" spans="1:15" ht="14.1" customHeight="1">
      <c r="A19" s="154"/>
      <c r="F19" s="214" t="s">
        <v>232</v>
      </c>
      <c r="G19" s="250"/>
      <c r="H19" s="250"/>
      <c r="I19" s="206"/>
      <c r="J19" s="194"/>
      <c r="O19" s="217"/>
    </row>
    <row r="20" spans="1:15" ht="14.1" customHeight="1">
      <c r="A20" s="154"/>
      <c r="B20" s="157">
        <v>7</v>
      </c>
      <c r="C20" s="164">
        <f>+VLOOKUP(B20,MATRIU2,2,0)</f>
        <v>1</v>
      </c>
      <c r="D20" s="164">
        <f>+VLOOKUP(B20,MATRIU2,3,0)</f>
        <v>2</v>
      </c>
      <c r="E20" s="164">
        <f>+VLOOKUP(B20,MATRIU2,4,0)</f>
        <v>1</v>
      </c>
      <c r="F20" s="249" t="str">
        <f>+VLOOKUP(B20,MATRIU2,5,0)</f>
        <v>Conductor dia</v>
      </c>
      <c r="G20" s="250">
        <v>1</v>
      </c>
      <c r="H20" s="331">
        <f>+'LOT 2 primer any'!H25</f>
        <v>0</v>
      </c>
      <c r="I20" s="206">
        <f>+VLOOKUP(B20,MATRIU2,8,0)</f>
        <v>0</v>
      </c>
      <c r="J20" s="194">
        <f>+I20*H20*G20</f>
        <v>0</v>
      </c>
      <c r="O20" s="217"/>
    </row>
    <row r="21" spans="1:15" ht="14.1" customHeight="1">
      <c r="A21" s="154"/>
      <c r="B21" s="157">
        <v>8</v>
      </c>
      <c r="C21" s="164">
        <f>+VLOOKUP(B21,MATRIU2,2,0)</f>
        <v>1</v>
      </c>
      <c r="D21" s="164">
        <f>+VLOOKUP(B21,MATRIU2,3,0)</f>
        <v>2</v>
      </c>
      <c r="E21" s="164">
        <f>+VLOOKUP(B21,MATRIU2,4,0)</f>
        <v>2</v>
      </c>
      <c r="F21" s="249" t="str">
        <f>+VLOOKUP(B21,MATRIU2,5,0)</f>
        <v>Peó dia</v>
      </c>
      <c r="G21" s="250">
        <v>2</v>
      </c>
      <c r="H21" s="331">
        <f>+'LOT 2 primer any'!H26</f>
        <v>0</v>
      </c>
      <c r="I21" s="206">
        <f>+VLOOKUP(B21,MATRIU2,8,0)</f>
        <v>0</v>
      </c>
      <c r="J21" s="194">
        <f t="shared" si="2"/>
        <v>0</v>
      </c>
    </row>
    <row r="22" spans="1:15" ht="14.1" customHeight="1">
      <c r="A22" s="154"/>
      <c r="F22" s="214" t="s">
        <v>120</v>
      </c>
      <c r="G22" s="250"/>
      <c r="H22" s="250"/>
      <c r="I22" s="250"/>
      <c r="J22" s="194"/>
    </row>
    <row r="23" spans="1:15" ht="14.1" customHeight="1">
      <c r="A23" s="154"/>
      <c r="B23" s="157">
        <v>7</v>
      </c>
      <c r="C23" s="164">
        <f>+VLOOKUP(B23,MATRIU2,2,0)</f>
        <v>1</v>
      </c>
      <c r="D23" s="164">
        <f>+VLOOKUP(B23,MATRIU2,3,0)</f>
        <v>2</v>
      </c>
      <c r="E23" s="164">
        <f>+VLOOKUP(B23,MATRIU2,4,0)</f>
        <v>1</v>
      </c>
      <c r="F23" s="249" t="str">
        <f>+VLOOKUP(B23,MATRIU2,5,0)</f>
        <v>Conductor dia</v>
      </c>
      <c r="G23" s="250">
        <v>1</v>
      </c>
      <c r="H23" s="331">
        <f>+'LOT 2 primer any'!H28</f>
        <v>0</v>
      </c>
      <c r="I23" s="206">
        <f>+VLOOKUP(B23,MATRIU2,8,0)</f>
        <v>0</v>
      </c>
      <c r="J23" s="194">
        <f>+I23*H23*G23</f>
        <v>0</v>
      </c>
    </row>
    <row r="24" spans="1:15" ht="14.1" customHeight="1">
      <c r="A24" s="154"/>
      <c r="B24" s="157">
        <v>8</v>
      </c>
      <c r="C24" s="164">
        <f>+VLOOKUP(B24,MATRIU2,2,0)</f>
        <v>1</v>
      </c>
      <c r="D24" s="164">
        <f>+VLOOKUP(B24,MATRIU2,3,0)</f>
        <v>2</v>
      </c>
      <c r="E24" s="164">
        <f>+VLOOKUP(B24,MATRIU2,4,0)</f>
        <v>2</v>
      </c>
      <c r="F24" s="249" t="str">
        <f>+VLOOKUP(B24,MATRIU2,5,0)</f>
        <v>Peó dia</v>
      </c>
      <c r="G24" s="250">
        <v>2</v>
      </c>
      <c r="H24" s="331">
        <f>+'LOT 2 primer any'!H29</f>
        <v>0</v>
      </c>
      <c r="I24" s="206">
        <f>+VLOOKUP(B24,MATRIU2,8,0)</f>
        <v>0</v>
      </c>
      <c r="J24" s="194">
        <f t="shared" si="2"/>
        <v>0</v>
      </c>
    </row>
    <row r="25" spans="1:15" ht="14.1" customHeight="1">
      <c r="A25" s="154"/>
      <c r="F25" s="214" t="s">
        <v>233</v>
      </c>
      <c r="G25" s="250"/>
      <c r="H25" s="250"/>
      <c r="I25" s="250"/>
      <c r="J25" s="194"/>
    </row>
    <row r="26" spans="1:15" ht="14.1" customHeight="1">
      <c r="A26" s="154"/>
      <c r="B26" s="157">
        <v>7</v>
      </c>
      <c r="C26" s="164">
        <f>+VLOOKUP(B26,MATRIU2,2,0)</f>
        <v>1</v>
      </c>
      <c r="D26" s="164">
        <f>+VLOOKUP(B26,MATRIU2,3,0)</f>
        <v>2</v>
      </c>
      <c r="E26" s="164">
        <f>+VLOOKUP(B26,MATRIU2,4,0)</f>
        <v>1</v>
      </c>
      <c r="F26" s="249" t="str">
        <f>+VLOOKUP(B26,MATRIU2,5,0)</f>
        <v>Conductor dia</v>
      </c>
      <c r="G26" s="250">
        <v>1</v>
      </c>
      <c r="H26" s="331">
        <f>+'LOT 2 primer any'!H31</f>
        <v>0</v>
      </c>
      <c r="I26" s="206">
        <f>+VLOOKUP(B26,MATRIU2,8,0)</f>
        <v>0</v>
      </c>
      <c r="J26" s="194">
        <f>+I26*H26*G26</f>
        <v>0</v>
      </c>
    </row>
    <row r="27" spans="1:15" ht="14.1" customHeight="1">
      <c r="A27" s="154"/>
      <c r="B27" s="157">
        <v>8</v>
      </c>
      <c r="C27" s="164">
        <f>+VLOOKUP(B27,MATRIU2,2,0)</f>
        <v>1</v>
      </c>
      <c r="D27" s="164">
        <f>+VLOOKUP(B27,MATRIU2,3,0)</f>
        <v>2</v>
      </c>
      <c r="E27" s="164">
        <f>+VLOOKUP(B27,MATRIU2,4,0)</f>
        <v>2</v>
      </c>
      <c r="F27" s="249" t="str">
        <f>+VLOOKUP(B27,MATRIU2,5,0)</f>
        <v>Peó dia</v>
      </c>
      <c r="G27" s="250">
        <v>1</v>
      </c>
      <c r="H27" s="331">
        <f>+'LOT 2 primer any'!H32</f>
        <v>0</v>
      </c>
      <c r="I27" s="206">
        <f>+VLOOKUP(B27,MATRIU2,8,0)</f>
        <v>0</v>
      </c>
      <c r="J27" s="194">
        <f>+I27*H27*G27</f>
        <v>0</v>
      </c>
    </row>
    <row r="28" spans="1:15" ht="14.1" customHeight="1">
      <c r="A28" s="154"/>
      <c r="F28" s="214" t="s">
        <v>101</v>
      </c>
      <c r="G28" s="250"/>
      <c r="H28" s="250"/>
      <c r="I28" s="250"/>
      <c r="J28" s="194"/>
    </row>
    <row r="29" spans="1:15" ht="14.1" customHeight="1">
      <c r="A29" s="154"/>
      <c r="B29" s="157">
        <v>7</v>
      </c>
      <c r="C29" s="164">
        <f>+VLOOKUP(B29,MATRIU2,2,0)</f>
        <v>1</v>
      </c>
      <c r="D29" s="164">
        <f>+VLOOKUP(B29,MATRIU2,3,0)</f>
        <v>2</v>
      </c>
      <c r="E29" s="164">
        <f>+VLOOKUP(B29,MATRIU2,4,0)</f>
        <v>1</v>
      </c>
      <c r="F29" s="249" t="str">
        <f>+VLOOKUP(B29,MATRIU2,5,0)</f>
        <v>Conductor dia</v>
      </c>
      <c r="G29" s="250">
        <v>1</v>
      </c>
      <c r="H29" s="331">
        <f>+'LOT 2 primer any'!H34</f>
        <v>0</v>
      </c>
      <c r="I29" s="206">
        <f>+VLOOKUP(B29,MATRIU2,8,0)</f>
        <v>0</v>
      </c>
      <c r="J29" s="194">
        <f>+I29*H29*G29</f>
        <v>0</v>
      </c>
    </row>
    <row r="30" spans="1:15" ht="14.1" customHeight="1">
      <c r="A30" s="154"/>
      <c r="B30" s="157">
        <v>8</v>
      </c>
      <c r="C30" s="164">
        <f>+VLOOKUP(B30,MATRIU2,2,0)</f>
        <v>1</v>
      </c>
      <c r="D30" s="164">
        <f>+VLOOKUP(B30,MATRIU2,3,0)</f>
        <v>2</v>
      </c>
      <c r="E30" s="164">
        <f>+VLOOKUP(B30,MATRIU2,4,0)</f>
        <v>2</v>
      </c>
      <c r="F30" s="249" t="str">
        <f>+VLOOKUP(B30,MATRIU2,5,0)</f>
        <v>Peó dia</v>
      </c>
      <c r="G30" s="250">
        <v>1</v>
      </c>
      <c r="H30" s="331">
        <f>+'LOT 2 primer any'!H35</f>
        <v>0</v>
      </c>
      <c r="I30" s="206">
        <f>+VLOOKUP(B30,MATRIU2,8,0)</f>
        <v>0</v>
      </c>
      <c r="J30" s="194">
        <f t="shared" si="2"/>
        <v>0</v>
      </c>
    </row>
    <row r="31" spans="1:15" ht="14.1" customHeight="1">
      <c r="A31" s="154"/>
      <c r="F31" s="214" t="s">
        <v>121</v>
      </c>
      <c r="G31" s="250"/>
      <c r="H31" s="250"/>
      <c r="I31" s="250"/>
      <c r="J31" s="194"/>
    </row>
    <row r="32" spans="1:15" ht="14.1" customHeight="1">
      <c r="A32" s="154"/>
      <c r="B32" s="157">
        <v>7</v>
      </c>
      <c r="C32" s="164">
        <f>+VLOOKUP(B32,MATRIU2,2,0)</f>
        <v>1</v>
      </c>
      <c r="D32" s="164">
        <f>+VLOOKUP(B32,MATRIU2,3,0)</f>
        <v>2</v>
      </c>
      <c r="E32" s="164">
        <f>+VLOOKUP(B32,MATRIU2,4,0)</f>
        <v>1</v>
      </c>
      <c r="F32" s="249" t="str">
        <f>+VLOOKUP(B32,MATRIU2,5,0)</f>
        <v>Conductor dia</v>
      </c>
      <c r="G32" s="250">
        <v>1</v>
      </c>
      <c r="H32" s="331">
        <f>+'LOT 2 primer any'!H37</f>
        <v>0</v>
      </c>
      <c r="I32" s="206">
        <f>+VLOOKUP(B32,MATRIU2,8,0)</f>
        <v>0</v>
      </c>
      <c r="J32" s="194">
        <f>+I32*H32*G32</f>
        <v>0</v>
      </c>
    </row>
    <row r="33" spans="1:14" ht="14.1" customHeight="1">
      <c r="A33" s="154"/>
      <c r="B33" s="157">
        <v>8</v>
      </c>
      <c r="C33" s="164">
        <f>+VLOOKUP(B33,MATRIU2,2,0)</f>
        <v>1</v>
      </c>
      <c r="D33" s="164">
        <f>+VLOOKUP(B33,MATRIU2,3,0)</f>
        <v>2</v>
      </c>
      <c r="E33" s="164">
        <f>+VLOOKUP(B33,MATRIU2,4,0)</f>
        <v>2</v>
      </c>
      <c r="F33" s="249" t="str">
        <f>+VLOOKUP(B33,MATRIU2,5,0)</f>
        <v>Peó dia</v>
      </c>
      <c r="G33" s="250">
        <v>2</v>
      </c>
      <c r="H33" s="331">
        <f>+'LOT 2 primer any'!H38</f>
        <v>0</v>
      </c>
      <c r="I33" s="206">
        <f>+VLOOKUP(B33,MATRIU2,8,0)</f>
        <v>0</v>
      </c>
      <c r="J33" s="194">
        <f t="shared" si="2"/>
        <v>0</v>
      </c>
    </row>
    <row r="34" spans="1:14" ht="14.1" customHeight="1">
      <c r="A34" s="154"/>
      <c r="F34" s="214" t="s">
        <v>234</v>
      </c>
      <c r="G34" s="250"/>
      <c r="H34" s="250"/>
      <c r="I34" s="250"/>
      <c r="J34" s="194"/>
    </row>
    <row r="35" spans="1:14" ht="14.1" customHeight="1">
      <c r="A35" s="154"/>
      <c r="B35" s="157">
        <v>9</v>
      </c>
      <c r="C35" s="164">
        <f>+VLOOKUP(B35,MATRIU2,2,0)</f>
        <v>1</v>
      </c>
      <c r="D35" s="164">
        <f>+VLOOKUP(B35,MATRIU2,3,0)</f>
        <v>2</v>
      </c>
      <c r="E35" s="164">
        <f>+VLOOKUP(B35,MATRIU2,4,0)</f>
        <v>3</v>
      </c>
      <c r="F35" s="249" t="str">
        <f>+VLOOKUP(B35,MATRIU2,5,0)</f>
        <v>Conductor dia</v>
      </c>
      <c r="G35" s="250">
        <v>1</v>
      </c>
      <c r="H35" s="331">
        <f>+'LOT 2 primer any'!H40</f>
        <v>0</v>
      </c>
      <c r="I35" s="206">
        <f>+VLOOKUP(B35,MATRIU2,8,0)-I32</f>
        <v>0</v>
      </c>
      <c r="J35" s="194">
        <f>+I35*H35*G35</f>
        <v>0</v>
      </c>
      <c r="L35" s="160"/>
    </row>
    <row r="36" spans="1:14" ht="13.8" customHeight="1">
      <c r="A36" s="154"/>
      <c r="B36" s="157">
        <v>10</v>
      </c>
      <c r="C36" s="164">
        <f>+VLOOKUP(B36,MATRIU2,2,0)</f>
        <v>1</v>
      </c>
      <c r="D36" s="164">
        <f>+VLOOKUP(B36,MATRIU2,3,0)</f>
        <v>2</v>
      </c>
      <c r="E36" s="164">
        <f>+VLOOKUP(B36,MATRIU2,4,0)</f>
        <v>4</v>
      </c>
      <c r="F36" s="249" t="str">
        <f>+VLOOKUP(B36,MATRIU2,5,0)</f>
        <v>Peó dia</v>
      </c>
      <c r="G36" s="250">
        <v>2</v>
      </c>
      <c r="H36" s="331">
        <f>+'LOT 2 primer any'!H41</f>
        <v>0</v>
      </c>
      <c r="I36" s="206">
        <f>+VLOOKUP(B36,MATRIU2,8,0)-I33</f>
        <v>0</v>
      </c>
      <c r="J36" s="194">
        <f>+I36*H36*G36</f>
        <v>0</v>
      </c>
    </row>
    <row r="37" spans="1:14" ht="13.8" customHeight="1">
      <c r="A37" s="154"/>
      <c r="F37" s="214" t="s">
        <v>240</v>
      </c>
      <c r="G37" s="250"/>
      <c r="H37" s="250"/>
      <c r="I37" s="250"/>
      <c r="J37" s="250"/>
    </row>
    <row r="38" spans="1:14" ht="13.8" customHeight="1">
      <c r="A38" s="154"/>
      <c r="B38" s="157">
        <v>7</v>
      </c>
      <c r="C38" s="164">
        <f>+VLOOKUP(B38,MATRIU2,2,0)</f>
        <v>1</v>
      </c>
      <c r="D38" s="164">
        <f>+VLOOKUP(B38,MATRIU2,3,0)</f>
        <v>2</v>
      </c>
      <c r="E38" s="164">
        <f>+VLOOKUP(B38,MATRIU2,4,0)</f>
        <v>1</v>
      </c>
      <c r="F38" s="249" t="str">
        <f>+VLOOKUP(B38,MATRIU2,5,0)</f>
        <v>Conductor dia</v>
      </c>
      <c r="G38" s="250">
        <v>1</v>
      </c>
      <c r="H38" s="331">
        <f>+'LOT 2 primer any'!H43</f>
        <v>0</v>
      </c>
      <c r="I38" s="206">
        <f>+VLOOKUP(B38,MATRIU2,8,0)</f>
        <v>0</v>
      </c>
      <c r="J38" s="194">
        <f>+I38*H38*G38</f>
        <v>0</v>
      </c>
    </row>
    <row r="39" spans="1:14" ht="13.8" customHeight="1">
      <c r="A39" s="154"/>
      <c r="B39" s="157">
        <v>8</v>
      </c>
      <c r="C39" s="164">
        <f>+VLOOKUP(B39,MATRIU2,2,0)</f>
        <v>1</v>
      </c>
      <c r="D39" s="164">
        <f>+VLOOKUP(B39,MATRIU2,3,0)</f>
        <v>2</v>
      </c>
      <c r="E39" s="164">
        <f>+VLOOKUP(B39,MATRIU2,4,0)</f>
        <v>2</v>
      </c>
      <c r="F39" s="249" t="str">
        <f>+VLOOKUP(B39,MATRIU2,5,0)</f>
        <v>Peó dia</v>
      </c>
      <c r="G39" s="250">
        <v>1</v>
      </c>
      <c r="H39" s="331">
        <f>+'LOT 2 primer any'!H44</f>
        <v>0</v>
      </c>
      <c r="I39" s="206">
        <f>+VLOOKUP(B39,MATRIU2,8,0)</f>
        <v>0</v>
      </c>
      <c r="J39" s="194">
        <f>+I39*H39*G39</f>
        <v>0</v>
      </c>
    </row>
    <row r="40" spans="1:14" ht="13.8" customHeight="1">
      <c r="A40" s="154"/>
      <c r="F40" s="214" t="s">
        <v>241</v>
      </c>
      <c r="G40" s="250"/>
      <c r="H40" s="250"/>
      <c r="I40" s="250"/>
      <c r="J40" s="194"/>
    </row>
    <row r="41" spans="1:14" ht="16.2" customHeight="1">
      <c r="A41" s="154"/>
      <c r="B41" s="157">
        <v>8</v>
      </c>
      <c r="C41" s="164">
        <f>+VLOOKUP(B41,MATRIU2,2,0)</f>
        <v>1</v>
      </c>
      <c r="D41" s="164">
        <f>+VLOOKUP(B41,MATRIU2,3,0)</f>
        <v>2</v>
      </c>
      <c r="E41" s="164">
        <f>+VLOOKUP(B41,MATRIU2,4,0)</f>
        <v>2</v>
      </c>
      <c r="F41" s="249" t="str">
        <f>+VLOOKUP(B41,MATRIU2,5,0)</f>
        <v>Peó dia</v>
      </c>
      <c r="G41" s="250">
        <v>1</v>
      </c>
      <c r="H41" s="331">
        <f>+'LOT 2 primer any'!H46</f>
        <v>0</v>
      </c>
      <c r="I41" s="206">
        <f>+VLOOKUP(B41,MATRIU2,8,0)</f>
        <v>0</v>
      </c>
      <c r="J41" s="194">
        <f>+I41*H41*G41</f>
        <v>0</v>
      </c>
    </row>
    <row r="42" spans="1:14" ht="9" customHeight="1">
      <c r="A42" s="154"/>
      <c r="G42" s="206"/>
      <c r="I42" s="194"/>
      <c r="J42" s="194"/>
      <c r="N42" s="206"/>
    </row>
    <row r="43" spans="1:14" ht="9" customHeight="1">
      <c r="A43" s="154"/>
      <c r="G43" s="206"/>
      <c r="I43" s="194"/>
      <c r="J43" s="194"/>
      <c r="N43" s="206"/>
    </row>
    <row r="44" spans="1:14" ht="18.600000000000001" customHeight="1">
      <c r="C44" s="171">
        <f>+'PREUS UNITARIS LOT 2'!B36</f>
        <v>1</v>
      </c>
      <c r="D44" s="171">
        <f>+'PREUS UNITARIS LOT 2'!C36</f>
        <v>3</v>
      </c>
      <c r="E44" s="172"/>
      <c r="F44" s="173" t="s">
        <v>211</v>
      </c>
      <c r="G44" s="174"/>
      <c r="H44" s="175"/>
      <c r="I44" s="176"/>
      <c r="J44" s="212">
        <f>SUM(J47:J66)</f>
        <v>0</v>
      </c>
    </row>
    <row r="45" spans="1:14" ht="14.1" customHeight="1">
      <c r="C45" s="185"/>
      <c r="D45" s="185"/>
      <c r="F45" s="214" t="s">
        <v>235</v>
      </c>
      <c r="G45" s="186"/>
      <c r="H45" s="186" t="s">
        <v>182</v>
      </c>
      <c r="I45" s="215" t="s">
        <v>183</v>
      </c>
      <c r="J45" s="215" t="s">
        <v>155</v>
      </c>
      <c r="K45" s="219"/>
    </row>
    <row r="46" spans="1:14" ht="14.1" customHeight="1">
      <c r="C46" s="185"/>
      <c r="D46" s="185"/>
      <c r="F46" s="214" t="s">
        <v>119</v>
      </c>
      <c r="G46" s="185"/>
      <c r="H46" s="186"/>
      <c r="I46" s="215"/>
      <c r="J46" s="215"/>
      <c r="K46" s="219"/>
    </row>
    <row r="47" spans="1:14" ht="13.8" customHeight="1">
      <c r="B47" s="157">
        <v>17</v>
      </c>
      <c r="C47" s="164">
        <f>+VLOOKUP(B47,MATRIU2,2,0)</f>
        <v>1</v>
      </c>
      <c r="D47" s="164">
        <f>+VLOOKUP(B47,MATRIU2,3,0)</f>
        <v>3</v>
      </c>
      <c r="E47" s="164">
        <f>+VLOOKUP(B47,MATRIU2,4,0)</f>
        <v>1</v>
      </c>
      <c r="F47" s="249" t="str">
        <f>+VLOOKUP(B47,MATRIU2,5,0)</f>
        <v>Càrrega POSTERIOR gran</v>
      </c>
      <c r="G47" s="250">
        <v>1</v>
      </c>
      <c r="H47" s="331">
        <f>+'LOT 2 primer any'!H52</f>
        <v>0</v>
      </c>
      <c r="I47" s="206">
        <f>+VLOOKUP(B47,MATRIU2,8,0)</f>
        <v>0</v>
      </c>
      <c r="J47" s="194">
        <f>+I47*H47*G47</f>
        <v>0</v>
      </c>
      <c r="K47" s="219"/>
    </row>
    <row r="48" spans="1:14" ht="13.8" customHeight="1">
      <c r="B48" s="157">
        <v>18</v>
      </c>
      <c r="C48" s="164">
        <f>+VLOOKUP(B48,MATRIU2,2,0)</f>
        <v>1</v>
      </c>
      <c r="D48" s="164">
        <f>+VLOOKUP(B48,MATRIU2,3,0)</f>
        <v>3</v>
      </c>
      <c r="E48" s="164">
        <f>+VLOOKUP(B48,MATRIU2,4,0)</f>
        <v>2</v>
      </c>
      <c r="F48" s="249" t="str">
        <f>+VLOOKUP(B48,MATRIU2,5,0)</f>
        <v>Càrrega POSTERIOR petit</v>
      </c>
      <c r="G48" s="250">
        <v>1</v>
      </c>
      <c r="H48" s="331">
        <f>+'LOT 2 primer any'!H53</f>
        <v>0</v>
      </c>
      <c r="I48" s="206">
        <f>+VLOOKUP(B48,MATRIU2,8,0)</f>
        <v>0</v>
      </c>
      <c r="J48" s="194">
        <f>+I48*H48*G48</f>
        <v>0</v>
      </c>
      <c r="K48" s="219"/>
    </row>
    <row r="49" spans="1:14" ht="13.8" customHeight="1">
      <c r="F49" s="214" t="s">
        <v>232</v>
      </c>
      <c r="G49" s="250"/>
      <c r="H49" s="331"/>
      <c r="I49" s="206"/>
      <c r="J49" s="194"/>
      <c r="K49" s="219"/>
    </row>
    <row r="50" spans="1:14" ht="13.8" customHeight="1">
      <c r="B50" s="157">
        <v>17</v>
      </c>
      <c r="C50" s="164">
        <f>+VLOOKUP(B50,MATRIU2,2,0)</f>
        <v>1</v>
      </c>
      <c r="D50" s="164">
        <f>+VLOOKUP(B50,MATRIU2,3,0)</f>
        <v>3</v>
      </c>
      <c r="E50" s="164">
        <f>+VLOOKUP(B50,MATRIU2,4,0)</f>
        <v>1</v>
      </c>
      <c r="F50" s="249" t="str">
        <f>+VLOOKUP(B50,MATRIU2,5,0)</f>
        <v>Càrrega POSTERIOR gran</v>
      </c>
      <c r="G50" s="250">
        <v>1</v>
      </c>
      <c r="H50" s="331">
        <f>+'LOT 2 primer any'!H55</f>
        <v>0</v>
      </c>
      <c r="I50" s="206">
        <f>+VLOOKUP(B50,MATRIU2,8,0)</f>
        <v>0</v>
      </c>
      <c r="J50" s="194">
        <f>+I50*H50*G50</f>
        <v>0</v>
      </c>
    </row>
    <row r="51" spans="1:14" ht="13.8" customHeight="1">
      <c r="B51" s="157">
        <v>18</v>
      </c>
      <c r="C51" s="164">
        <f>+VLOOKUP(B51,MATRIU2,2,0)</f>
        <v>1</v>
      </c>
      <c r="D51" s="164">
        <f>+VLOOKUP(B51,MATRIU2,3,0)</f>
        <v>3</v>
      </c>
      <c r="E51" s="164">
        <f>+VLOOKUP(B51,MATRIU2,4,0)</f>
        <v>2</v>
      </c>
      <c r="F51" s="249" t="str">
        <f>+VLOOKUP(B51,MATRIU2,5,0)</f>
        <v>Càrrega POSTERIOR petit</v>
      </c>
      <c r="G51" s="250">
        <v>1</v>
      </c>
      <c r="H51" s="331">
        <f>+'LOT 2 primer any'!H56</f>
        <v>0</v>
      </c>
      <c r="I51" s="206">
        <f>+VLOOKUP(B51,MATRIU2,8,0)</f>
        <v>0</v>
      </c>
      <c r="J51" s="194">
        <f>+I51*H51*G51</f>
        <v>0</v>
      </c>
    </row>
    <row r="52" spans="1:14" ht="13.8" customHeight="1">
      <c r="A52" s="154"/>
      <c r="F52" s="214" t="s">
        <v>120</v>
      </c>
      <c r="G52" s="250"/>
      <c r="H52" s="331"/>
      <c r="I52" s="206"/>
      <c r="J52" s="194"/>
      <c r="N52" s="206"/>
    </row>
    <row r="53" spans="1:14" ht="13.8" customHeight="1">
      <c r="A53" s="154"/>
      <c r="B53" s="157">
        <v>18</v>
      </c>
      <c r="C53" s="164">
        <f>+VLOOKUP(B53,MATRIU2,2,0)</f>
        <v>1</v>
      </c>
      <c r="D53" s="164">
        <f>+VLOOKUP(B53,MATRIU2,3,0)</f>
        <v>3</v>
      </c>
      <c r="E53" s="164">
        <f>+VLOOKUP(B53,MATRIU2,4,0)</f>
        <v>2</v>
      </c>
      <c r="F53" s="249" t="str">
        <f>+VLOOKUP(B53,MATRIU2,5,0)</f>
        <v>Càrrega POSTERIOR petit</v>
      </c>
      <c r="G53" s="250">
        <v>1</v>
      </c>
      <c r="H53" s="331">
        <f>+'LOT 2 primer any'!H58</f>
        <v>0</v>
      </c>
      <c r="I53" s="206">
        <f>+VLOOKUP(B53,MATRIU2,8,0)</f>
        <v>0</v>
      </c>
      <c r="J53" s="194">
        <f>+I53*H53*G53</f>
        <v>0</v>
      </c>
      <c r="N53" s="206"/>
    </row>
    <row r="54" spans="1:14" ht="13.8" customHeight="1">
      <c r="A54" s="154"/>
      <c r="F54" s="214" t="s">
        <v>233</v>
      </c>
      <c r="G54" s="250"/>
      <c r="H54" s="331"/>
      <c r="I54" s="206"/>
      <c r="J54" s="194"/>
      <c r="N54" s="206"/>
    </row>
    <row r="55" spans="1:14" ht="13.8" customHeight="1">
      <c r="A55" s="154"/>
      <c r="B55" s="157">
        <v>21</v>
      </c>
      <c r="C55" s="164">
        <f>+VLOOKUP(B55,MATRIU2,2,0)</f>
        <v>1</v>
      </c>
      <c r="D55" s="164">
        <f>+VLOOKUP(B55,MATRIU2,3,0)</f>
        <v>3</v>
      </c>
      <c r="E55" s="164">
        <f>+VLOOKUP(B55,MATRIU2,4,0)</f>
        <v>5</v>
      </c>
      <c r="F55" s="249" t="str">
        <f>+VLOOKUP(B55,MATRIU2,5,0)</f>
        <v>Vehicle tipus ampliroll amb grua</v>
      </c>
      <c r="G55" s="250">
        <v>1</v>
      </c>
      <c r="H55" s="331">
        <f>+'LOT 2 primer any'!H60</f>
        <v>0</v>
      </c>
      <c r="I55" s="206">
        <f>+VLOOKUP(B55,MATRIU2,8,0)</f>
        <v>0</v>
      </c>
      <c r="J55" s="194">
        <f>+I55*H55*G55</f>
        <v>0</v>
      </c>
      <c r="N55" s="206"/>
    </row>
    <row r="56" spans="1:14" ht="13.8" customHeight="1">
      <c r="A56" s="154"/>
      <c r="F56" s="214" t="s">
        <v>101</v>
      </c>
      <c r="G56" s="250"/>
      <c r="H56" s="331"/>
      <c r="I56" s="206"/>
      <c r="J56" s="194"/>
      <c r="N56" s="206"/>
    </row>
    <row r="57" spans="1:14" ht="13.8" customHeight="1">
      <c r="A57" s="154"/>
      <c r="B57" s="157">
        <v>17</v>
      </c>
      <c r="C57" s="164">
        <f>+VLOOKUP(B57,MATRIU2,2,0)</f>
        <v>1</v>
      </c>
      <c r="D57" s="164">
        <f>+VLOOKUP(B57,MATRIU2,3,0)</f>
        <v>3</v>
      </c>
      <c r="E57" s="164">
        <f>+VLOOKUP(B57,MATRIU2,4,0)</f>
        <v>1</v>
      </c>
      <c r="F57" s="249" t="str">
        <f>+VLOOKUP(B57,MATRIU2,5,0)</f>
        <v>Càrrega POSTERIOR gran</v>
      </c>
      <c r="G57" s="250">
        <v>1</v>
      </c>
      <c r="H57" s="331">
        <f>+'LOT 2 primer any'!H62</f>
        <v>0</v>
      </c>
      <c r="I57" s="206">
        <f>+VLOOKUP(B57,MATRIU2,8,0)</f>
        <v>0</v>
      </c>
      <c r="J57" s="194">
        <f>+I57*H57*G57</f>
        <v>0</v>
      </c>
      <c r="N57" s="206"/>
    </row>
    <row r="58" spans="1:14" ht="13.8" customHeight="1">
      <c r="A58" s="154"/>
      <c r="B58" s="157">
        <v>18</v>
      </c>
      <c r="C58" s="164">
        <f>+VLOOKUP(B58,MATRIU2,2,0)</f>
        <v>1</v>
      </c>
      <c r="D58" s="164">
        <f>+VLOOKUP(B58,MATRIU2,3,0)</f>
        <v>3</v>
      </c>
      <c r="E58" s="164">
        <f>+VLOOKUP(B58,MATRIU2,4,0)</f>
        <v>2</v>
      </c>
      <c r="F58" s="249" t="str">
        <f>+VLOOKUP(B58,MATRIU2,5,0)</f>
        <v>Càrrega POSTERIOR petit</v>
      </c>
      <c r="G58" s="250">
        <v>1</v>
      </c>
      <c r="H58" s="331">
        <f>+'LOT 2 primer any'!H63</f>
        <v>0</v>
      </c>
      <c r="I58" s="206">
        <f>+VLOOKUP(B58,MATRIU2,8,0)</f>
        <v>0</v>
      </c>
      <c r="J58" s="194">
        <f>+I58*H58*G58</f>
        <v>0</v>
      </c>
      <c r="N58" s="206"/>
    </row>
    <row r="59" spans="1:14" ht="13.8" customHeight="1">
      <c r="A59" s="154"/>
      <c r="F59" s="214" t="s">
        <v>121</v>
      </c>
      <c r="G59" s="250"/>
      <c r="H59" s="331"/>
      <c r="I59" s="206"/>
      <c r="J59" s="194"/>
      <c r="N59" s="206"/>
    </row>
    <row r="60" spans="1:14" ht="13.8" customHeight="1">
      <c r="A60" s="154"/>
      <c r="B60" s="157">
        <v>17</v>
      </c>
      <c r="C60" s="164">
        <f>+VLOOKUP(B60,MATRIU2,2,0)</f>
        <v>1</v>
      </c>
      <c r="D60" s="164">
        <f>+VLOOKUP(B60,MATRIU2,3,0)</f>
        <v>3</v>
      </c>
      <c r="E60" s="164">
        <f>+VLOOKUP(B60,MATRIU2,4,0)</f>
        <v>1</v>
      </c>
      <c r="F60" s="249" t="str">
        <f>+VLOOKUP(B60,MATRIU2,5,0)</f>
        <v>Càrrega POSTERIOR gran</v>
      </c>
      <c r="G60" s="250">
        <v>1</v>
      </c>
      <c r="H60" s="331">
        <f>+'LOT 2 primer any'!H65</f>
        <v>0</v>
      </c>
      <c r="I60" s="206">
        <f>+VLOOKUP(B60,MATRIU2,8,0)</f>
        <v>0</v>
      </c>
      <c r="J60" s="194">
        <f>+I60*H60*G60</f>
        <v>0</v>
      </c>
      <c r="N60" s="206"/>
    </row>
    <row r="61" spans="1:14" ht="12" customHeight="1">
      <c r="A61" s="154"/>
      <c r="B61" s="157">
        <v>18</v>
      </c>
      <c r="C61" s="164">
        <f>+VLOOKUP(B61,MATRIU2,2,0)</f>
        <v>1</v>
      </c>
      <c r="D61" s="164">
        <f>+VLOOKUP(B61,MATRIU2,3,0)</f>
        <v>3</v>
      </c>
      <c r="E61" s="164">
        <f>+VLOOKUP(B61,MATRIU2,4,0)</f>
        <v>2</v>
      </c>
      <c r="F61" s="249" t="str">
        <f>+VLOOKUP(B61,MATRIU2,5,0)</f>
        <v>Càrrega POSTERIOR petit</v>
      </c>
      <c r="G61" s="250">
        <v>1</v>
      </c>
      <c r="H61" s="331">
        <f>+'LOT 2 primer any'!H66</f>
        <v>0</v>
      </c>
      <c r="I61" s="206">
        <f>+VLOOKUP(B61,MATRIU2,8,0)</f>
        <v>0</v>
      </c>
      <c r="J61" s="194">
        <f>+I61*H61*G61</f>
        <v>0</v>
      </c>
      <c r="N61" s="206"/>
    </row>
    <row r="62" spans="1:14" ht="12" customHeight="1">
      <c r="A62" s="154"/>
      <c r="F62" s="214" t="str">
        <f>+F37</f>
        <v>Rentat interior de contenidors</v>
      </c>
      <c r="G62" s="250"/>
      <c r="H62" s="331"/>
      <c r="I62" s="206"/>
      <c r="J62" s="194"/>
      <c r="N62" s="206"/>
    </row>
    <row r="63" spans="1:14" ht="13.8" customHeight="1">
      <c r="A63" s="154"/>
      <c r="B63" s="157">
        <v>20</v>
      </c>
      <c r="C63" s="164">
        <f>+VLOOKUP(B63,MATRIU2,2,0)</f>
        <v>1</v>
      </c>
      <c r="D63" s="164">
        <f>+VLOOKUP(B63,MATRIU2,3,0)</f>
        <v>3</v>
      </c>
      <c r="E63" s="164">
        <f>+VLOOKUP(B63,MATRIU2,4,0)</f>
        <v>4</v>
      </c>
      <c r="F63" s="249" t="str">
        <f>+VLOOKUP(B63,MATRIU2,5,0)</f>
        <v>Vehicle rentacontenidors</v>
      </c>
      <c r="G63" s="250">
        <v>1</v>
      </c>
      <c r="H63" s="331">
        <f>+'LOT 2 primer any'!H68</f>
        <v>0</v>
      </c>
      <c r="I63" s="206">
        <f>+VLOOKUP(B63,MATRIU2,8,0)</f>
        <v>0</v>
      </c>
      <c r="J63" s="194">
        <f>+I63*H63*G63</f>
        <v>0</v>
      </c>
      <c r="N63" s="206"/>
    </row>
    <row r="64" spans="1:14" ht="13.8" customHeight="1">
      <c r="A64" s="154"/>
      <c r="F64" s="214" t="str">
        <f>+F40</f>
        <v>Rentat exterior de contenidors i ubicacions</v>
      </c>
      <c r="G64" s="250"/>
      <c r="H64" s="331"/>
      <c r="I64" s="206"/>
      <c r="J64" s="194"/>
      <c r="N64" s="206"/>
    </row>
    <row r="65" spans="1:14" ht="13.8" customHeight="1">
      <c r="A65" s="154"/>
      <c r="B65" s="157">
        <v>19</v>
      </c>
      <c r="C65" s="164">
        <f>+VLOOKUP(B65,MATRIU2,2,0)</f>
        <v>1</v>
      </c>
      <c r="D65" s="164">
        <f>+VLOOKUP(B65,MATRIU2,3,0)</f>
        <v>3</v>
      </c>
      <c r="E65" s="164">
        <f>+VLOOKUP(B65,MATRIU2,4,0)</f>
        <v>3</v>
      </c>
      <c r="F65" s="249" t="str">
        <f>+VLOOKUP(B65,MATRIU2,5,0)</f>
        <v>Vehicle multifunció amb hidronetejador</v>
      </c>
      <c r="G65" s="250">
        <v>1</v>
      </c>
      <c r="H65" s="331">
        <f>+'LOT 2 primer any'!H70</f>
        <v>0</v>
      </c>
      <c r="I65" s="206">
        <f>+VLOOKUP(B65,MATRIU2,8,0)</f>
        <v>0</v>
      </c>
      <c r="J65" s="194">
        <f>+I65*H65*G65</f>
        <v>0</v>
      </c>
      <c r="N65" s="206"/>
    </row>
    <row r="66" spans="1:14" ht="10.8" customHeight="1">
      <c r="A66" s="154"/>
      <c r="G66" s="206"/>
      <c r="I66" s="194"/>
      <c r="J66" s="194"/>
      <c r="N66" s="206"/>
    </row>
    <row r="67" spans="1:14" ht="14.4" customHeight="1">
      <c r="C67" s="171">
        <f>+'PREUS UNITARIS LOT 2'!B44</f>
        <v>1</v>
      </c>
      <c r="D67" s="171">
        <f>+'PREUS UNITARIS LOT 2'!C44</f>
        <v>4</v>
      </c>
      <c r="E67" s="172"/>
      <c r="F67" s="173" t="s">
        <v>146</v>
      </c>
      <c r="G67" s="174"/>
      <c r="H67" s="175"/>
      <c r="I67" s="176"/>
      <c r="J67" s="212">
        <f>SUM(J70:J88)</f>
        <v>0</v>
      </c>
      <c r="N67" s="206"/>
    </row>
    <row r="68" spans="1:14" ht="14.4" customHeight="1">
      <c r="C68" s="185"/>
      <c r="D68" s="185"/>
      <c r="F68" s="214" t="s">
        <v>236</v>
      </c>
      <c r="G68" s="186"/>
      <c r="H68" s="186" t="s">
        <v>182</v>
      </c>
      <c r="I68" s="215" t="s">
        <v>183</v>
      </c>
      <c r="J68" s="215" t="s">
        <v>155</v>
      </c>
      <c r="N68" s="206"/>
    </row>
    <row r="69" spans="1:14" ht="14.4" customHeight="1">
      <c r="C69" s="185"/>
      <c r="D69" s="185"/>
      <c r="F69" s="214" t="s">
        <v>119</v>
      </c>
      <c r="G69" s="185"/>
      <c r="H69" s="186"/>
      <c r="I69" s="215"/>
      <c r="J69" s="215"/>
      <c r="N69" s="206"/>
    </row>
    <row r="70" spans="1:14" ht="14.4" customHeight="1">
      <c r="B70" s="157">
        <v>23</v>
      </c>
      <c r="C70" s="164">
        <f>+VLOOKUP(B70,MATRIU2,2,0)</f>
        <v>1</v>
      </c>
      <c r="D70" s="164">
        <f>+VLOOKUP(B70,MATRIU2,3,0)</f>
        <v>4</v>
      </c>
      <c r="E70" s="164">
        <f>+VLOOKUP(B70,MATRIU2,4,0)</f>
        <v>1</v>
      </c>
      <c r="F70" s="249" t="str">
        <f>+VLOOKUP(B70,MATRIU2,5,0)</f>
        <v>Càrrega POSTERIOR gran</v>
      </c>
      <c r="G70" s="250">
        <v>1</v>
      </c>
      <c r="H70" s="331">
        <f>+'LOT 2 primer any'!H75</f>
        <v>0</v>
      </c>
      <c r="I70" s="206">
        <f>+VLOOKUP(B70,MATRIU2,8,0)</f>
        <v>0</v>
      </c>
      <c r="J70" s="194">
        <f>+I70*H70*G70</f>
        <v>0</v>
      </c>
      <c r="N70" s="206"/>
    </row>
    <row r="71" spans="1:14" ht="14.4" customHeight="1">
      <c r="B71" s="157">
        <v>24</v>
      </c>
      <c r="C71" s="164">
        <f>+VLOOKUP(B71,MATRIU2,2,0)</f>
        <v>1</v>
      </c>
      <c r="D71" s="164">
        <f>+VLOOKUP(B71,MATRIU2,3,0)</f>
        <v>4</v>
      </c>
      <c r="E71" s="164">
        <f>+VLOOKUP(B71,MATRIU2,4,0)</f>
        <v>2</v>
      </c>
      <c r="F71" s="249" t="str">
        <f>+VLOOKUP(B71,MATRIU2,5,0)</f>
        <v>Càrrega POSTERIOR petit</v>
      </c>
      <c r="G71" s="250">
        <v>1</v>
      </c>
      <c r="H71" s="331">
        <f>+'LOT 2 primer any'!H76</f>
        <v>0</v>
      </c>
      <c r="I71" s="206">
        <f>+VLOOKUP(B71,MATRIU2,8,0)</f>
        <v>0</v>
      </c>
      <c r="J71" s="194">
        <f>+I71*H71*G71</f>
        <v>0</v>
      </c>
      <c r="N71" s="206"/>
    </row>
    <row r="72" spans="1:14" ht="14.4" customHeight="1">
      <c r="F72" s="214" t="s">
        <v>232</v>
      </c>
      <c r="G72" s="250"/>
      <c r="H72" s="250"/>
      <c r="I72" s="206"/>
      <c r="J72" s="194"/>
      <c r="N72" s="206"/>
    </row>
    <row r="73" spans="1:14" ht="14.4" customHeight="1">
      <c r="B73" s="157">
        <v>23</v>
      </c>
      <c r="C73" s="164">
        <f>+VLOOKUP(B73,MATRIU2,2,0)</f>
        <v>1</v>
      </c>
      <c r="D73" s="164">
        <f>+VLOOKUP(B73,MATRIU2,3,0)</f>
        <v>4</v>
      </c>
      <c r="E73" s="164">
        <f>+VLOOKUP(B73,MATRIU2,4,0)</f>
        <v>1</v>
      </c>
      <c r="F73" s="249" t="str">
        <f>+VLOOKUP(B73,MATRIU2,5,0)</f>
        <v>Càrrega POSTERIOR gran</v>
      </c>
      <c r="G73" s="250">
        <v>1</v>
      </c>
      <c r="H73" s="331">
        <f>+'LOT 2 primer any'!H78</f>
        <v>0</v>
      </c>
      <c r="I73" s="206">
        <f>+VLOOKUP(B73,MATRIU2,8,0)</f>
        <v>0</v>
      </c>
      <c r="J73" s="194">
        <f>+I73*H73*G73</f>
        <v>0</v>
      </c>
      <c r="N73" s="206"/>
    </row>
    <row r="74" spans="1:14" ht="14.4" customHeight="1">
      <c r="B74" s="157">
        <v>24</v>
      </c>
      <c r="C74" s="164">
        <f>+VLOOKUP(B74,MATRIU2,2,0)</f>
        <v>1</v>
      </c>
      <c r="D74" s="164">
        <f>+VLOOKUP(B74,MATRIU2,3,0)</f>
        <v>4</v>
      </c>
      <c r="E74" s="164">
        <f>+VLOOKUP(B74,MATRIU2,4,0)</f>
        <v>2</v>
      </c>
      <c r="F74" s="249" t="str">
        <f>+VLOOKUP(B74,MATRIU2,5,0)</f>
        <v>Càrrega POSTERIOR petit</v>
      </c>
      <c r="G74" s="250">
        <v>1</v>
      </c>
      <c r="H74" s="331">
        <f>+'LOT 2 primer any'!H79</f>
        <v>0</v>
      </c>
      <c r="I74" s="206">
        <f>+VLOOKUP(B74,MATRIU2,8,0)</f>
        <v>0</v>
      </c>
      <c r="J74" s="194">
        <f>+I74*H74*G74</f>
        <v>0</v>
      </c>
      <c r="N74" s="206"/>
    </row>
    <row r="75" spans="1:14" ht="14.4" customHeight="1">
      <c r="A75" s="154"/>
      <c r="F75" s="214" t="s">
        <v>120</v>
      </c>
      <c r="G75" s="250"/>
      <c r="H75" s="250"/>
      <c r="I75" s="250"/>
      <c r="J75" s="194"/>
      <c r="N75" s="206"/>
    </row>
    <row r="76" spans="1:14" ht="14.4" customHeight="1">
      <c r="A76" s="154"/>
      <c r="B76" s="157">
        <v>24</v>
      </c>
      <c r="C76" s="164">
        <f>+VLOOKUP(B76,MATRIU2,2,0)</f>
        <v>1</v>
      </c>
      <c r="D76" s="164">
        <f>+VLOOKUP(B76,MATRIU2,3,0)</f>
        <v>4</v>
      </c>
      <c r="E76" s="164">
        <f>+VLOOKUP(B76,MATRIU2,4,0)</f>
        <v>2</v>
      </c>
      <c r="F76" s="249" t="str">
        <f>+VLOOKUP(B76,MATRIU2,5,0)</f>
        <v>Càrrega POSTERIOR petit</v>
      </c>
      <c r="G76" s="250">
        <v>1</v>
      </c>
      <c r="H76" s="331">
        <f>+'LOT 2 primer any'!H81</f>
        <v>0</v>
      </c>
      <c r="I76" s="206">
        <f>+VLOOKUP(B76,MATRIU2,8,0)</f>
        <v>0</v>
      </c>
      <c r="J76" s="194">
        <f>+I76*H76*G76</f>
        <v>0</v>
      </c>
      <c r="N76" s="206"/>
    </row>
    <row r="77" spans="1:14" ht="14.4" customHeight="1">
      <c r="A77" s="154"/>
      <c r="F77" s="214" t="s">
        <v>233</v>
      </c>
      <c r="G77" s="250"/>
      <c r="H77" s="250"/>
      <c r="I77" s="250"/>
      <c r="J77" s="194"/>
      <c r="N77" s="206"/>
    </row>
    <row r="78" spans="1:14" ht="14.4" customHeight="1">
      <c r="A78" s="154"/>
      <c r="B78" s="157">
        <v>27</v>
      </c>
      <c r="C78" s="164">
        <f>+VLOOKUP(B78,MATRIU2,2,0)</f>
        <v>1</v>
      </c>
      <c r="D78" s="164">
        <f>+VLOOKUP(B78,MATRIU2,3,0)</f>
        <v>4</v>
      </c>
      <c r="E78" s="164">
        <f>+VLOOKUP(B78,MATRIU2,4,0)</f>
        <v>5</v>
      </c>
      <c r="F78" s="249" t="str">
        <f>+VLOOKUP(B78,MATRIU2,5,0)</f>
        <v>Vehicle tipus ampliroll amb grua</v>
      </c>
      <c r="G78" s="250">
        <v>1</v>
      </c>
      <c r="H78" s="331">
        <f>+'LOT 2 primer any'!H83</f>
        <v>0</v>
      </c>
      <c r="I78" s="206">
        <f>+VLOOKUP(B78,MATRIU2,8,0)</f>
        <v>0</v>
      </c>
      <c r="J78" s="194">
        <f>+I78*H78*G78</f>
        <v>0</v>
      </c>
      <c r="N78" s="206"/>
    </row>
    <row r="79" spans="1:14" ht="14.4" customHeight="1">
      <c r="A79" s="154"/>
      <c r="F79" s="214" t="s">
        <v>101</v>
      </c>
      <c r="G79" s="250"/>
      <c r="H79" s="250"/>
      <c r="I79" s="250"/>
      <c r="J79" s="194"/>
      <c r="N79" s="206"/>
    </row>
    <row r="80" spans="1:14" ht="14.4" customHeight="1">
      <c r="A80" s="154"/>
      <c r="B80" s="157">
        <v>23</v>
      </c>
      <c r="C80" s="164">
        <f>+VLOOKUP(B80,MATRIU2,2,0)</f>
        <v>1</v>
      </c>
      <c r="D80" s="164">
        <f>+VLOOKUP(B80,MATRIU2,3,0)</f>
        <v>4</v>
      </c>
      <c r="E80" s="164">
        <f>+VLOOKUP(B80,MATRIU2,4,0)</f>
        <v>1</v>
      </c>
      <c r="F80" s="249" t="str">
        <f>+VLOOKUP(B80,MATRIU2,5,0)</f>
        <v>Càrrega POSTERIOR gran</v>
      </c>
      <c r="G80" s="250">
        <v>1</v>
      </c>
      <c r="H80" s="331">
        <f>+'LOT 2 primer any'!H85</f>
        <v>0</v>
      </c>
      <c r="I80" s="206">
        <f>+VLOOKUP(B80,MATRIU2,8,0)</f>
        <v>0</v>
      </c>
      <c r="J80" s="194">
        <f>+I80*H80*G80</f>
        <v>0</v>
      </c>
      <c r="N80" s="206"/>
    </row>
    <row r="81" spans="1:14" ht="14.4" customHeight="1">
      <c r="A81" s="154"/>
      <c r="B81" s="157">
        <v>24</v>
      </c>
      <c r="C81" s="164">
        <f>+VLOOKUP(B81,MATRIU2,2,0)</f>
        <v>1</v>
      </c>
      <c r="D81" s="164">
        <f>+VLOOKUP(B81,MATRIU2,3,0)</f>
        <v>4</v>
      </c>
      <c r="E81" s="164">
        <f>+VLOOKUP(B81,MATRIU2,4,0)</f>
        <v>2</v>
      </c>
      <c r="F81" s="249" t="str">
        <f>+VLOOKUP(B81,MATRIU2,5,0)</f>
        <v>Càrrega POSTERIOR petit</v>
      </c>
      <c r="G81" s="250">
        <v>1</v>
      </c>
      <c r="H81" s="331">
        <f>+'LOT 2 primer any'!H86</f>
        <v>0</v>
      </c>
      <c r="I81" s="206">
        <f>+VLOOKUP(B81,MATRIU2,8,0)</f>
        <v>0</v>
      </c>
      <c r="J81" s="194">
        <f>+I81*H81*G81</f>
        <v>0</v>
      </c>
      <c r="N81" s="206"/>
    </row>
    <row r="82" spans="1:14" ht="14.4" customHeight="1">
      <c r="A82" s="154"/>
      <c r="F82" s="214" t="s">
        <v>121</v>
      </c>
      <c r="G82" s="250"/>
      <c r="H82" s="250"/>
      <c r="I82" s="250"/>
      <c r="J82" s="194"/>
      <c r="N82" s="206"/>
    </row>
    <row r="83" spans="1:14" ht="14.4" customHeight="1">
      <c r="A83" s="154"/>
      <c r="B83" s="157">
        <v>23</v>
      </c>
      <c r="C83" s="164">
        <f>+VLOOKUP(B83,MATRIU2,2,0)</f>
        <v>1</v>
      </c>
      <c r="D83" s="164">
        <f>+VLOOKUP(B83,MATRIU2,3,0)</f>
        <v>4</v>
      </c>
      <c r="E83" s="164">
        <f>+VLOOKUP(B83,MATRIU2,4,0)</f>
        <v>1</v>
      </c>
      <c r="F83" s="249" t="str">
        <f>+VLOOKUP(B83,MATRIU2,5,0)</f>
        <v>Càrrega POSTERIOR gran</v>
      </c>
      <c r="G83" s="250">
        <v>1</v>
      </c>
      <c r="H83" s="331">
        <f>+'LOT 2 primer any'!H88</f>
        <v>0</v>
      </c>
      <c r="I83" s="206">
        <f>+VLOOKUP(B83,MATRIU2,8,0)</f>
        <v>0</v>
      </c>
      <c r="J83" s="194">
        <f>+I83*H83*G83</f>
        <v>0</v>
      </c>
      <c r="N83" s="206"/>
    </row>
    <row r="84" spans="1:14" ht="14.4" customHeight="1">
      <c r="A84" s="154"/>
      <c r="B84" s="157">
        <v>24</v>
      </c>
      <c r="C84" s="164">
        <f>+VLOOKUP(B84,MATRIU2,2,0)</f>
        <v>1</v>
      </c>
      <c r="D84" s="164">
        <f>+VLOOKUP(B84,MATRIU2,3,0)</f>
        <v>4</v>
      </c>
      <c r="E84" s="164">
        <f>+VLOOKUP(B84,MATRIU2,4,0)</f>
        <v>2</v>
      </c>
      <c r="F84" s="249" t="str">
        <f>+VLOOKUP(B84,MATRIU2,5,0)</f>
        <v>Càrrega POSTERIOR petit</v>
      </c>
      <c r="G84" s="250">
        <v>1</v>
      </c>
      <c r="H84" s="331">
        <f>+'LOT 2 primer any'!H89</f>
        <v>0</v>
      </c>
      <c r="I84" s="206">
        <f>+VLOOKUP(B84,MATRIU2,8,0)</f>
        <v>0</v>
      </c>
      <c r="J84" s="194">
        <f>+I84*H84*G84</f>
        <v>0</v>
      </c>
      <c r="N84" s="206"/>
    </row>
    <row r="85" spans="1:14" ht="14.4" customHeight="1">
      <c r="A85" s="154"/>
      <c r="F85" s="214" t="str">
        <f>+F61</f>
        <v>Càrrega POSTERIOR petit</v>
      </c>
      <c r="G85" s="250"/>
      <c r="H85" s="250"/>
      <c r="I85" s="250"/>
      <c r="J85" s="194"/>
      <c r="N85" s="206"/>
    </row>
    <row r="86" spans="1:14" ht="14.4" customHeight="1">
      <c r="A86" s="154"/>
      <c r="B86" s="157">
        <v>26</v>
      </c>
      <c r="C86" s="164">
        <f>+VLOOKUP(B86,MATRIU2,2,0)</f>
        <v>1</v>
      </c>
      <c r="D86" s="164">
        <f>+VLOOKUP(B86,MATRIU2,3,0)</f>
        <v>4</v>
      </c>
      <c r="E86" s="164">
        <f>+VLOOKUP(B86,MATRIU2,4,0)</f>
        <v>4</v>
      </c>
      <c r="F86" s="249" t="str">
        <f>+VLOOKUP(B86,MATRIU2,5,0)</f>
        <v>Vehicle rentacontenidors</v>
      </c>
      <c r="G86" s="250">
        <v>1</v>
      </c>
      <c r="H86" s="331">
        <f>+'LOT 2 primer any'!H91</f>
        <v>0</v>
      </c>
      <c r="I86" s="206">
        <f>+VLOOKUP(B86,MATRIU2,8,0)</f>
        <v>0</v>
      </c>
      <c r="J86" s="194">
        <f>+I86*H86*G86</f>
        <v>0</v>
      </c>
      <c r="N86" s="206"/>
    </row>
    <row r="87" spans="1:14" ht="14.4" customHeight="1">
      <c r="A87" s="154"/>
      <c r="F87" s="214" t="str">
        <f>+F64</f>
        <v>Rentat exterior de contenidors i ubicacions</v>
      </c>
      <c r="G87" s="250"/>
      <c r="H87" s="250"/>
      <c r="I87" s="206"/>
      <c r="J87" s="194"/>
      <c r="N87" s="206"/>
    </row>
    <row r="88" spans="1:14" ht="14.4" customHeight="1">
      <c r="A88" s="154"/>
      <c r="B88" s="157">
        <v>25</v>
      </c>
      <c r="C88" s="164">
        <f>+VLOOKUP(B88,MATRIU2,2,0)</f>
        <v>1</v>
      </c>
      <c r="D88" s="164">
        <f>+VLOOKUP(B88,MATRIU2,3,0)</f>
        <v>4</v>
      </c>
      <c r="E88" s="164">
        <f>+VLOOKUP(B88,MATRIU2,4,0)</f>
        <v>3</v>
      </c>
      <c r="F88" s="249" t="str">
        <f>+VLOOKUP(B88,MATRIU2,5,0)</f>
        <v>Vehicle multifunció amb hidronetejador</v>
      </c>
      <c r="G88" s="250">
        <v>1</v>
      </c>
      <c r="H88" s="331">
        <f>+'LOT 2 primer any'!H93</f>
        <v>0</v>
      </c>
      <c r="I88" s="206">
        <f>+VLOOKUP(B88,MATRIU2,8,0)</f>
        <v>0</v>
      </c>
      <c r="J88" s="194">
        <f>+I88*H88*G88</f>
        <v>0</v>
      </c>
      <c r="N88" s="206"/>
    </row>
    <row r="89" spans="1:14" ht="9" customHeight="1">
      <c r="A89" s="154"/>
      <c r="G89" s="206"/>
      <c r="I89" s="194"/>
      <c r="J89" s="194"/>
      <c r="N89" s="206"/>
    </row>
    <row r="90" spans="1:14" ht="9" customHeight="1" thickBot="1">
      <c r="A90" s="154"/>
      <c r="G90" s="206"/>
      <c r="I90" s="194"/>
      <c r="J90" s="194"/>
      <c r="N90" s="206"/>
    </row>
    <row r="91" spans="1:14" ht="14.1" customHeight="1" thickBot="1">
      <c r="C91" s="166">
        <f>+'PREUS UNITARIS LOT 2'!B52</f>
        <v>2</v>
      </c>
      <c r="D91" s="167"/>
      <c r="E91" s="167"/>
      <c r="F91" s="168" t="s">
        <v>148</v>
      </c>
      <c r="G91" s="169"/>
      <c r="H91" s="169"/>
      <c r="I91" s="203"/>
      <c r="J91" s="204">
        <f>+J93+J107</f>
        <v>22946</v>
      </c>
    </row>
    <row r="92" spans="1:14" ht="9" customHeight="1">
      <c r="A92" s="154"/>
      <c r="G92" s="206"/>
      <c r="I92" s="194"/>
      <c r="J92" s="194"/>
      <c r="N92" s="206"/>
    </row>
    <row r="93" spans="1:14" ht="16.8" customHeight="1">
      <c r="C93" s="207">
        <f>+'PREUS UNITARIS LOT 2'!B54</f>
        <v>2</v>
      </c>
      <c r="D93" s="207">
        <f>+'PREUS UNITARIS LOT 2'!C54</f>
        <v>1</v>
      </c>
      <c r="E93" s="208"/>
      <c r="F93" s="209" t="s">
        <v>149</v>
      </c>
      <c r="G93" s="210"/>
      <c r="H93" s="210"/>
      <c r="I93" s="211"/>
      <c r="J93" s="212">
        <f>SUM(J95:J106)</f>
        <v>22946</v>
      </c>
    </row>
    <row r="94" spans="1:14" ht="14.1" customHeight="1">
      <c r="C94" s="185"/>
      <c r="D94" s="185"/>
      <c r="F94" s="214" t="s">
        <v>185</v>
      </c>
      <c r="G94" s="186" t="s">
        <v>177</v>
      </c>
      <c r="H94" s="186" t="s">
        <v>178</v>
      </c>
      <c r="I94" s="215" t="s">
        <v>179</v>
      </c>
      <c r="J94" s="215" t="s">
        <v>155</v>
      </c>
    </row>
    <row r="95" spans="1:14" ht="14.1" customHeight="1">
      <c r="A95" s="154"/>
      <c r="B95" s="157">
        <f>+'PREUS UNITARIS LOT 2'!A56</f>
        <v>32</v>
      </c>
      <c r="C95" s="164">
        <f t="shared" ref="C95:C104" si="3">+VLOOKUP(B95,MATRIU2,2,0)</f>
        <v>2</v>
      </c>
      <c r="D95" s="164">
        <f t="shared" ref="D95:D104" si="4">+VLOOKUP(B95,MATRIU2,3,0)</f>
        <v>1</v>
      </c>
      <c r="E95" s="164">
        <f t="shared" ref="E95:E104" si="5">+VLOOKUP(B95,MATRIU2,4,0)</f>
        <v>1</v>
      </c>
      <c r="F95" s="249" t="str">
        <f t="shared" ref="F95:F104" si="6">+VLOOKUP(B95,MATRIU2,5,0)</f>
        <v>Posterior 1.000 l amb sobretapa</v>
      </c>
      <c r="G95" s="250">
        <f t="shared" ref="G95:G104" si="7">+VLOOKUP(B95,MATRIU2,8,0)</f>
        <v>0</v>
      </c>
      <c r="H95" s="218">
        <v>317</v>
      </c>
      <c r="I95" s="194">
        <f>+H95*G95</f>
        <v>0</v>
      </c>
      <c r="J95" s="206">
        <f>ROUND(-PMT($N$3/12,$N$4*12,I95)*12,2)</f>
        <v>0</v>
      </c>
    </row>
    <row r="96" spans="1:14" ht="14.1" customHeight="1">
      <c r="A96" s="154"/>
      <c r="B96" s="157">
        <f>+'PREUS UNITARIS LOT 2'!A57</f>
        <v>33</v>
      </c>
      <c r="C96" s="164">
        <f t="shared" si="3"/>
        <v>2</v>
      </c>
      <c r="D96" s="164">
        <f t="shared" si="4"/>
        <v>1</v>
      </c>
      <c r="E96" s="164">
        <f t="shared" si="5"/>
        <v>2</v>
      </c>
      <c r="F96" s="249" t="str">
        <f t="shared" si="6"/>
        <v xml:space="preserve">Posterior 1.000 l </v>
      </c>
      <c r="G96" s="250">
        <f t="shared" si="7"/>
        <v>0</v>
      </c>
      <c r="H96" s="165">
        <v>0</v>
      </c>
      <c r="I96" s="194">
        <f t="shared" ref="I96:I104" si="8">+H96*G96</f>
        <v>0</v>
      </c>
      <c r="J96" s="206">
        <f t="shared" ref="J96:J103" si="9">ROUND(-PMT($N$3/12,$N$4*12,I96)*12,2)</f>
        <v>0</v>
      </c>
    </row>
    <row r="97" spans="1:14" ht="14.1" customHeight="1">
      <c r="A97" s="154"/>
      <c r="B97" s="157">
        <f>+'PREUS UNITARIS LOT 2'!A58</f>
        <v>34</v>
      </c>
      <c r="C97" s="164">
        <f t="shared" si="3"/>
        <v>2</v>
      </c>
      <c r="D97" s="164">
        <f t="shared" si="4"/>
        <v>1</v>
      </c>
      <c r="E97" s="164">
        <f t="shared" si="5"/>
        <v>3</v>
      </c>
      <c r="F97" s="249" t="str">
        <f t="shared" si="6"/>
        <v>Posterior 1.700 amb boca reduida</v>
      </c>
      <c r="G97" s="250">
        <f t="shared" si="7"/>
        <v>0</v>
      </c>
      <c r="H97" s="194">
        <v>623</v>
      </c>
      <c r="I97" s="194">
        <f t="shared" si="8"/>
        <v>0</v>
      </c>
      <c r="J97" s="206">
        <f>ROUND(-PMT($N$3/12,$N$4*12,I97)*12,2)</f>
        <v>0</v>
      </c>
    </row>
    <row r="98" spans="1:14" ht="14.1" customHeight="1">
      <c r="A98" s="154"/>
      <c r="B98" s="157">
        <f>+'PREUS UNITARIS LOT 2'!A59</f>
        <v>35</v>
      </c>
      <c r="C98" s="164">
        <f t="shared" si="3"/>
        <v>2</v>
      </c>
      <c r="D98" s="164">
        <f t="shared" si="4"/>
        <v>1</v>
      </c>
      <c r="E98" s="164">
        <f t="shared" si="5"/>
        <v>4</v>
      </c>
      <c r="F98" s="249" t="str">
        <f t="shared" si="6"/>
        <v>Posterior 800 l amb sobretapa</v>
      </c>
      <c r="G98" s="250">
        <f t="shared" si="7"/>
        <v>0</v>
      </c>
      <c r="H98" s="194">
        <v>242</v>
      </c>
      <c r="I98" s="194">
        <f t="shared" si="8"/>
        <v>0</v>
      </c>
      <c r="J98" s="206">
        <f t="shared" si="9"/>
        <v>0</v>
      </c>
    </row>
    <row r="99" spans="1:14" ht="14.1" customHeight="1">
      <c r="A99" s="154"/>
      <c r="B99" s="157">
        <f>+'PREUS UNITARIS LOT 2'!A60</f>
        <v>36</v>
      </c>
      <c r="C99" s="164">
        <f t="shared" si="3"/>
        <v>2</v>
      </c>
      <c r="D99" s="164">
        <f t="shared" si="4"/>
        <v>1</v>
      </c>
      <c r="E99" s="164">
        <f t="shared" si="5"/>
        <v>5</v>
      </c>
      <c r="F99" s="249" t="str">
        <f t="shared" si="6"/>
        <v>Posterior 800 l amb boca reduida</v>
      </c>
      <c r="G99" s="250">
        <f t="shared" si="7"/>
        <v>0</v>
      </c>
      <c r="H99" s="194">
        <v>63</v>
      </c>
      <c r="I99" s="194">
        <f t="shared" si="8"/>
        <v>0</v>
      </c>
      <c r="J99" s="206">
        <f t="shared" si="9"/>
        <v>0</v>
      </c>
    </row>
    <row r="100" spans="1:14" ht="14.1" customHeight="1">
      <c r="A100" s="154"/>
      <c r="B100" s="157">
        <f>+'PREUS UNITARIS LOT 2'!A61</f>
        <v>37</v>
      </c>
      <c r="C100" s="164">
        <f t="shared" si="3"/>
        <v>2</v>
      </c>
      <c r="D100" s="164">
        <f t="shared" si="4"/>
        <v>1</v>
      </c>
      <c r="E100" s="164">
        <f t="shared" si="5"/>
        <v>6</v>
      </c>
      <c r="F100" s="249" t="str">
        <f t="shared" si="6"/>
        <v>Superior 3000 l amb sistema vacry</v>
      </c>
      <c r="G100" s="250">
        <f t="shared" si="7"/>
        <v>0</v>
      </c>
      <c r="H100" s="194">
        <v>20</v>
      </c>
      <c r="I100" s="194">
        <f t="shared" si="8"/>
        <v>0</v>
      </c>
      <c r="J100" s="206">
        <f t="shared" si="9"/>
        <v>0</v>
      </c>
      <c r="L100" s="160"/>
    </row>
    <row r="101" spans="1:14" ht="14.1" customHeight="1">
      <c r="A101" s="154"/>
      <c r="B101" s="157">
        <f>+'PREUS UNITARIS LOT 2'!A62</f>
        <v>38</v>
      </c>
      <c r="C101" s="164">
        <f t="shared" si="3"/>
        <v>2</v>
      </c>
      <c r="D101" s="164">
        <f t="shared" si="4"/>
        <v>1</v>
      </c>
      <c r="E101" s="164">
        <f t="shared" si="5"/>
        <v>7</v>
      </c>
      <c r="F101" s="249" t="str">
        <f t="shared" si="6"/>
        <v>Superior 3000 l</v>
      </c>
      <c r="G101" s="250">
        <f t="shared" si="7"/>
        <v>0</v>
      </c>
      <c r="H101" s="194">
        <v>353</v>
      </c>
      <c r="I101" s="194">
        <f t="shared" si="8"/>
        <v>0</v>
      </c>
      <c r="J101" s="206">
        <f t="shared" si="9"/>
        <v>0</v>
      </c>
    </row>
    <row r="102" spans="1:14" ht="14.1" customHeight="1">
      <c r="A102" s="154"/>
      <c r="B102" s="157">
        <f>+'PREUS UNITARIS LOT 2'!A63</f>
        <v>39</v>
      </c>
      <c r="C102" s="164">
        <f t="shared" si="3"/>
        <v>2</v>
      </c>
      <c r="D102" s="164">
        <f t="shared" si="4"/>
        <v>1</v>
      </c>
      <c r="E102" s="164">
        <f t="shared" si="5"/>
        <v>8</v>
      </c>
      <c r="F102" s="249" t="str">
        <f t="shared" si="6"/>
        <v>Bujols 120-240 L amb pany</v>
      </c>
      <c r="G102" s="250">
        <f t="shared" si="7"/>
        <v>0</v>
      </c>
      <c r="H102" s="194">
        <v>0</v>
      </c>
      <c r="I102" s="194">
        <f t="shared" si="8"/>
        <v>0</v>
      </c>
      <c r="J102" s="206">
        <f t="shared" si="9"/>
        <v>0</v>
      </c>
      <c r="L102" s="160"/>
    </row>
    <row r="103" spans="1:14" ht="14.1" customHeight="1">
      <c r="A103" s="154"/>
      <c r="B103" s="157">
        <f>+'PREUS UNITARIS LOT 2'!A64</f>
        <v>40</v>
      </c>
      <c r="C103" s="164">
        <f t="shared" si="3"/>
        <v>2</v>
      </c>
      <c r="D103" s="164">
        <f t="shared" si="4"/>
        <v>1</v>
      </c>
      <c r="E103" s="164">
        <f t="shared" si="5"/>
        <v>9</v>
      </c>
      <c r="F103" s="249" t="str">
        <f t="shared" si="6"/>
        <v>Bujols 60 L amb pany</v>
      </c>
      <c r="G103" s="250">
        <f t="shared" si="7"/>
        <v>0</v>
      </c>
      <c r="H103" s="194">
        <v>0</v>
      </c>
      <c r="I103" s="194">
        <f t="shared" si="8"/>
        <v>0</v>
      </c>
      <c r="J103" s="206">
        <f t="shared" si="9"/>
        <v>0</v>
      </c>
      <c r="L103" s="160"/>
    </row>
    <row r="104" spans="1:14" ht="14.1" customHeight="1">
      <c r="A104" s="154"/>
      <c r="B104" s="157">
        <f>+'PREUS UNITARIS LOT 2'!A65</f>
        <v>41</v>
      </c>
      <c r="C104" s="164">
        <f t="shared" si="3"/>
        <v>2</v>
      </c>
      <c r="D104" s="164">
        <f t="shared" si="4"/>
        <v>1</v>
      </c>
      <c r="E104" s="164">
        <f t="shared" si="5"/>
        <v>10</v>
      </c>
      <c r="F104" s="249" t="str">
        <f t="shared" si="6"/>
        <v>Valors residuals contenidors (reserva)</v>
      </c>
      <c r="G104" s="250">
        <f t="shared" si="7"/>
        <v>183567.97200000004</v>
      </c>
      <c r="H104" s="194">
        <v>1</v>
      </c>
      <c r="I104" s="194">
        <f t="shared" si="8"/>
        <v>183567.97200000004</v>
      </c>
      <c r="J104" s="206">
        <f>ROUND(-PMT($N$3/12,$N$4*12,I104)*12,2)</f>
        <v>22946</v>
      </c>
    </row>
    <row r="105" spans="1:14" ht="14.1" customHeight="1">
      <c r="A105" s="154"/>
      <c r="F105" s="249"/>
      <c r="G105" s="250"/>
      <c r="H105" s="206"/>
      <c r="I105" s="250"/>
      <c r="J105" s="194"/>
    </row>
    <row r="106" spans="1:14" ht="8.4" customHeight="1">
      <c r="A106" s="154"/>
      <c r="G106" s="206"/>
      <c r="I106" s="194"/>
      <c r="J106" s="194"/>
      <c r="N106" s="206"/>
    </row>
    <row r="107" spans="1:14" customFormat="1" ht="14.1" customHeight="1">
      <c r="A107" s="157"/>
      <c r="B107" s="157"/>
      <c r="C107" s="207">
        <f>+'PREUS UNITARIS LOT 2'!B69</f>
        <v>2</v>
      </c>
      <c r="D107" s="207">
        <f>+'PREUS UNITARIS LOT 2'!C69</f>
        <v>2</v>
      </c>
      <c r="E107" s="208"/>
      <c r="F107" s="209" t="s">
        <v>151</v>
      </c>
      <c r="G107" s="210"/>
      <c r="H107" s="210"/>
      <c r="I107" s="211"/>
      <c r="J107" s="212">
        <f>SUM(J109:J113)</f>
        <v>0</v>
      </c>
      <c r="K107" s="154"/>
    </row>
    <row r="108" spans="1:14" customFormat="1" ht="14.1" customHeight="1">
      <c r="A108" s="157"/>
      <c r="B108" s="157"/>
      <c r="C108" s="185"/>
      <c r="D108" s="185"/>
      <c r="E108" s="164"/>
      <c r="F108" s="214" t="s">
        <v>118</v>
      </c>
      <c r="G108" s="186"/>
      <c r="H108" s="186" t="s">
        <v>186</v>
      </c>
      <c r="I108" s="221" t="s">
        <v>147</v>
      </c>
      <c r="J108" s="221" t="s">
        <v>155</v>
      </c>
      <c r="K108" s="154"/>
    </row>
    <row r="109" spans="1:14" customFormat="1" ht="14.1" customHeight="1">
      <c r="A109" s="157"/>
      <c r="B109" s="157">
        <f>+'PREUS UNITARIS LOT 2'!A71</f>
        <v>42</v>
      </c>
      <c r="C109" s="164">
        <f>+VLOOKUP(B109,MATRIU2,2,0)</f>
        <v>2</v>
      </c>
      <c r="D109" s="164">
        <f>+VLOOKUP(B109,MATRIU2,3,0)</f>
        <v>2</v>
      </c>
      <c r="E109" s="164">
        <f>+VLOOKUP(B109,MATRIU2,4,0)</f>
        <v>1</v>
      </c>
      <c r="F109" s="249" t="str">
        <f>+VLOOKUP(B109,MATRIU2,5,0)</f>
        <v>Posterior amb sobretapa</v>
      </c>
      <c r="G109" s="206"/>
      <c r="H109" s="218">
        <v>559</v>
      </c>
      <c r="I109" s="206">
        <f>+VLOOKUP(B109,MATRIU2,8,0)</f>
        <v>0</v>
      </c>
      <c r="J109" s="194">
        <f>+H109*I109</f>
        <v>0</v>
      </c>
      <c r="K109" s="154"/>
    </row>
    <row r="110" spans="1:14" customFormat="1" ht="14.1" customHeight="1">
      <c r="A110" s="157"/>
      <c r="B110" s="157">
        <f>+'PREUS UNITARIS LOT 2'!A72</f>
        <v>43</v>
      </c>
      <c r="C110" s="164">
        <f>+VLOOKUP(B110,MATRIU2,2,0)</f>
        <v>2</v>
      </c>
      <c r="D110" s="164">
        <f>+VLOOKUP(B110,MATRIU2,3,0)</f>
        <v>2</v>
      </c>
      <c r="E110" s="164">
        <f>+VLOOKUP(B110,MATRIU2,4,0)</f>
        <v>2</v>
      </c>
      <c r="F110" s="249" t="str">
        <f>+VLOOKUP(B110,MATRIU2,5,0)</f>
        <v>Posterior</v>
      </c>
      <c r="G110" s="206"/>
      <c r="H110" s="218">
        <v>952</v>
      </c>
      <c r="I110" s="206">
        <f>+VLOOKUP(B110,MATRIU2,8,0)</f>
        <v>0</v>
      </c>
      <c r="J110" s="194">
        <f t="shared" ref="J110:J113" si="10">+H110*I110</f>
        <v>0</v>
      </c>
      <c r="K110" s="154"/>
    </row>
    <row r="111" spans="1:14" customFormat="1" ht="14.1" customHeight="1">
      <c r="A111" s="157"/>
      <c r="B111" s="157">
        <f>+'PREUS UNITARIS LOT 2'!A73</f>
        <v>44</v>
      </c>
      <c r="C111" s="164">
        <f>+VLOOKUP(B111,MATRIU2,2,0)</f>
        <v>2</v>
      </c>
      <c r="D111" s="164">
        <f>+VLOOKUP(B111,MATRIU2,3,0)</f>
        <v>2</v>
      </c>
      <c r="E111" s="164">
        <f>+VLOOKUP(B111,MATRIU2,4,0)</f>
        <v>3</v>
      </c>
      <c r="F111" s="249" t="str">
        <f>+VLOOKUP(B111,MATRIU2,5,0)</f>
        <v>Superior amb vacry</v>
      </c>
      <c r="G111" s="206"/>
      <c r="H111" s="218">
        <v>20</v>
      </c>
      <c r="I111" s="206">
        <f>+VLOOKUP(B111,MATRIU2,8,0)</f>
        <v>0</v>
      </c>
      <c r="J111" s="194">
        <f t="shared" si="10"/>
        <v>0</v>
      </c>
      <c r="K111" s="154"/>
    </row>
    <row r="112" spans="1:14" customFormat="1" ht="14.1" customHeight="1">
      <c r="A112" s="157"/>
      <c r="B112" s="157">
        <f>+'PREUS UNITARIS LOT 2'!A74</f>
        <v>45</v>
      </c>
      <c r="C112" s="164">
        <f>+VLOOKUP(B112,MATRIU2,2,0)</f>
        <v>2</v>
      </c>
      <c r="D112" s="164">
        <f>+VLOOKUP(B112,MATRIU2,3,0)</f>
        <v>2</v>
      </c>
      <c r="E112" s="164">
        <f>+VLOOKUP(B112,MATRIU2,4,0)</f>
        <v>4</v>
      </c>
      <c r="F112" s="249" t="str">
        <f>+VLOOKUP(B112,MATRIU2,5,0)</f>
        <v>Superior</v>
      </c>
      <c r="G112" s="206"/>
      <c r="H112" s="218">
        <v>353</v>
      </c>
      <c r="I112" s="206">
        <f>+VLOOKUP(B112,MATRIU2,8,0)</f>
        <v>0</v>
      </c>
      <c r="J112" s="194">
        <f t="shared" si="10"/>
        <v>0</v>
      </c>
      <c r="K112" s="154"/>
    </row>
    <row r="113" spans="1:14" customFormat="1" ht="14.1" customHeight="1">
      <c r="A113" s="157"/>
      <c r="B113" s="157">
        <f>+'PREUS UNITARIS LOT 2'!A75</f>
        <v>46</v>
      </c>
      <c r="C113" s="164">
        <f>+VLOOKUP(B113,MATRIU2,2,0)</f>
        <v>2</v>
      </c>
      <c r="D113" s="164">
        <f>+VLOOKUP(B113,MATRIU2,3,0)</f>
        <v>2</v>
      </c>
      <c r="E113" s="164">
        <f>+VLOOKUP(B113,MATRIU2,4,0)</f>
        <v>5</v>
      </c>
      <c r="F113" s="249" t="str">
        <f>+VLOOKUP(B113,MATRIU2,5,0)</f>
        <v>Tancament amb clau</v>
      </c>
      <c r="G113" s="206"/>
      <c r="H113" s="218">
        <v>20</v>
      </c>
      <c r="I113" s="206">
        <f>+VLOOKUP(B113,MATRIU2,8,0)</f>
        <v>0</v>
      </c>
      <c r="J113" s="194">
        <f t="shared" si="10"/>
        <v>0</v>
      </c>
      <c r="K113" s="154"/>
      <c r="L113" s="160"/>
    </row>
    <row r="114" spans="1:14" ht="14.1" customHeight="1" thickBot="1">
      <c r="F114" s="195"/>
      <c r="I114" s="165"/>
      <c r="J114" s="220"/>
      <c r="L114"/>
    </row>
    <row r="115" spans="1:14" ht="14.1" customHeight="1" thickBot="1">
      <c r="C115" s="166">
        <f>+'PREUS UNITARIS LOT 2'!B77</f>
        <v>3</v>
      </c>
      <c r="D115" s="167"/>
      <c r="E115" s="167"/>
      <c r="F115" s="168" t="s">
        <v>154</v>
      </c>
      <c r="G115" s="169"/>
      <c r="H115" s="169"/>
      <c r="I115" s="203"/>
      <c r="J115" s="204">
        <f>SUM(J116:J125)</f>
        <v>0</v>
      </c>
      <c r="L115"/>
    </row>
    <row r="116" spans="1:14" ht="14.1" customHeight="1">
      <c r="C116" s="185"/>
      <c r="D116" s="185"/>
      <c r="F116" s="214" t="s">
        <v>244</v>
      </c>
      <c r="G116" s="186" t="s">
        <v>177</v>
      </c>
      <c r="H116" s="186" t="s">
        <v>178</v>
      </c>
      <c r="I116" s="215" t="s">
        <v>179</v>
      </c>
      <c r="J116" s="215" t="s">
        <v>155</v>
      </c>
      <c r="L116"/>
    </row>
    <row r="117" spans="1:14" ht="14.1" customHeight="1">
      <c r="B117" s="157">
        <f>+'PREUS UNITARIS LOT 2'!A79</f>
        <v>47</v>
      </c>
      <c r="C117" s="164">
        <f>+VLOOKUP(B117,MATRIU2,2,0)</f>
        <v>3</v>
      </c>
      <c r="D117" s="164">
        <f>+VLOOKUP(B117,MATRIU2,3,0)</f>
        <v>1</v>
      </c>
      <c r="E117" s="164">
        <f>+VLOOKUP(B117,MATRIU2,4,0)</f>
        <v>1</v>
      </c>
      <c r="F117" s="249" t="str">
        <f>+VLOOKUP(B117,MATRIU2,5,0)</f>
        <v>Software gestió i parametrització del projecte</v>
      </c>
      <c r="G117" s="250">
        <f>+VLOOKUP(B117,MATRIU2,8,0)</f>
        <v>0</v>
      </c>
      <c r="H117" s="164">
        <v>1</v>
      </c>
      <c r="I117" s="250">
        <f>+H117*G117</f>
        <v>0</v>
      </c>
      <c r="J117" s="206">
        <f>ROUND(-PMT($N$3/12,$N$4*12,I117)*12,2)</f>
        <v>0</v>
      </c>
      <c r="L117"/>
    </row>
    <row r="118" spans="1:14" ht="14.1" customHeight="1">
      <c r="B118" s="157">
        <f>+'PREUS UNITARIS LOT 2'!A80</f>
        <v>48</v>
      </c>
      <c r="C118" s="164">
        <f>+VLOOKUP(B118,MATRIU2,2,0)</f>
        <v>3</v>
      </c>
      <c r="D118" s="164">
        <f>+VLOOKUP(B118,MATRIU2,3,0)</f>
        <v>1</v>
      </c>
      <c r="E118" s="164">
        <f>+VLOOKUP(B118,MATRIU2,4,0)</f>
        <v>2</v>
      </c>
      <c r="F118" s="249" t="str">
        <f>+VLOOKUP(B118,MATRIU2,5,0)</f>
        <v>Terminals de ma</v>
      </c>
      <c r="G118" s="250">
        <f>+VLOOKUP(B118,MATRIU2,8,0)</f>
        <v>0</v>
      </c>
      <c r="H118" s="164">
        <v>5</v>
      </c>
      <c r="I118" s="250">
        <f>+H118*G118</f>
        <v>0</v>
      </c>
      <c r="J118" s="206">
        <f>ROUND(-PMT($N$3/12,$N$4*12,I118)*12,2)</f>
        <v>0</v>
      </c>
      <c r="L118"/>
    </row>
    <row r="119" spans="1:14" ht="14.1" customHeight="1">
      <c r="B119" s="157">
        <f>+'PREUS UNITARIS LOT 2'!A81</f>
        <v>102</v>
      </c>
      <c r="C119" s="164">
        <f>+VLOOKUP(B119,MATRIU2,2,0)</f>
        <v>3</v>
      </c>
      <c r="D119" s="164">
        <f>+VLOOKUP(B119,MATRIU2,3,0)</f>
        <v>1</v>
      </c>
      <c r="E119" s="164">
        <f>+VLOOKUP(B119,MATRIU2,4,0)</f>
        <v>3</v>
      </c>
      <c r="F119" s="249" t="str">
        <f>+VLOOKUP(B119,MATRIU2,5,0)</f>
        <v>Tags contenidors càrrega posterior</v>
      </c>
      <c r="G119" s="250">
        <f>+VLOOKUP(B119,MATRIU2,8,0)</f>
        <v>0</v>
      </c>
      <c r="H119" s="251">
        <f>+H95+H96+H97+H98+H99</f>
        <v>1245</v>
      </c>
      <c r="I119" s="250">
        <f>+H119*G119</f>
        <v>0</v>
      </c>
      <c r="J119" s="206">
        <f>ROUND(-PMT($N$3/12,$N$4*12,I119)*12,2)</f>
        <v>0</v>
      </c>
      <c r="L119"/>
    </row>
    <row r="120" spans="1:14" ht="14.1" customHeight="1">
      <c r="B120" s="157">
        <f>+'PREUS UNITARIS LOT 2'!A82</f>
        <v>103</v>
      </c>
      <c r="C120" s="164">
        <f>+VLOOKUP(B120,MATRIU2,2,0)</f>
        <v>3</v>
      </c>
      <c r="D120" s="164">
        <f>+VLOOKUP(B120,MATRIU2,3,0)</f>
        <v>1</v>
      </c>
      <c r="E120" s="164">
        <f>+VLOOKUP(B120,MATRIU2,4,0)</f>
        <v>4</v>
      </c>
      <c r="F120" s="249" t="str">
        <f>+VLOOKUP(B120,MATRIU2,5,0)</f>
        <v>Tags contenidors càrrega superior</v>
      </c>
      <c r="G120" s="250">
        <f>+VLOOKUP(B120,MATRIU2,8,0)</f>
        <v>0</v>
      </c>
      <c r="H120" s="250">
        <f>+H100+H101</f>
        <v>373</v>
      </c>
      <c r="I120" s="250">
        <f>+H120*G120</f>
        <v>0</v>
      </c>
      <c r="J120" s="206">
        <f>ROUND(-PMT($N$3/12,$N$4*12,I120)*12,2)</f>
        <v>0</v>
      </c>
      <c r="L120"/>
    </row>
    <row r="121" spans="1:14" ht="14.1" customHeight="1">
      <c r="B121" s="157">
        <v>53</v>
      </c>
      <c r="C121" s="164">
        <f>+VLOOKUP(B121,MATRIU2,2,0)</f>
        <v>4</v>
      </c>
      <c r="D121" s="164">
        <f>+VLOOKUP(B121,MATRIU2,3,0)</f>
        <v>1</v>
      </c>
      <c r="E121" s="164">
        <f>+VLOOKUP(B121,MATRIU2,4,0)</f>
        <v>5</v>
      </c>
      <c r="F121" s="249" t="str">
        <f>+VLOOKUP(B121,MATRIU2,5,0)</f>
        <v>Tags per a la recollida de cartró</v>
      </c>
      <c r="G121" s="250">
        <f>+VLOOKUP(B121,MATRIU2,8,0)</f>
        <v>0</v>
      </c>
      <c r="H121" s="250">
        <v>700</v>
      </c>
      <c r="I121" s="194">
        <f>+H121*G121</f>
        <v>0</v>
      </c>
      <c r="J121" s="206">
        <f>ROUND(-PMT($N$3/12,$N$4*12,I121)*12,2)</f>
        <v>0</v>
      </c>
      <c r="L121" s="160"/>
    </row>
    <row r="122" spans="1:14" ht="14.1" customHeight="1">
      <c r="F122" s="249"/>
      <c r="G122" s="250"/>
      <c r="H122" s="164"/>
      <c r="I122" s="250"/>
      <c r="J122" s="206"/>
      <c r="L122"/>
    </row>
    <row r="123" spans="1:14" ht="14.1" customHeight="1">
      <c r="F123" s="249"/>
      <c r="G123" s="250" t="s">
        <v>178</v>
      </c>
      <c r="H123" s="186" t="s">
        <v>245</v>
      </c>
      <c r="I123" s="254" t="s">
        <v>131</v>
      </c>
      <c r="J123" s="206"/>
      <c r="L123"/>
    </row>
    <row r="124" spans="1:14" ht="14.1" customHeight="1">
      <c r="B124" s="157">
        <v>49</v>
      </c>
      <c r="C124" s="164">
        <f>+VLOOKUP(B124,MATRIU2,2,0)</f>
        <v>3</v>
      </c>
      <c r="D124" s="164">
        <f>+VLOOKUP(B124,MATRIU2,3,0)</f>
        <v>1</v>
      </c>
      <c r="E124" s="164">
        <f>+VLOOKUP(B124,MATRIU2,4,0)</f>
        <v>6</v>
      </c>
      <c r="F124" s="312" t="str">
        <f>+VLOOKUP(B124,MATRIU2,5,0)</f>
        <v>Manteniment del software i quotes per la flota del LOT 2</v>
      </c>
      <c r="G124" s="250">
        <f>+'LOT 2 primer any'!G129</f>
        <v>0</v>
      </c>
      <c r="H124" s="252">
        <v>12</v>
      </c>
      <c r="I124" s="206">
        <f>+VLOOKUP(B124,MATRIU2,8,0)</f>
        <v>0</v>
      </c>
      <c r="J124" s="194">
        <f>+I124*H124*G124</f>
        <v>0</v>
      </c>
      <c r="L124"/>
    </row>
    <row r="125" spans="1:14" ht="14.1" customHeight="1" thickBot="1">
      <c r="F125" s="195"/>
      <c r="H125" s="222"/>
      <c r="I125" s="194"/>
      <c r="J125" s="194"/>
      <c r="L125"/>
    </row>
    <row r="126" spans="1:14" ht="14.1" customHeight="1" thickBot="1">
      <c r="C126" s="166">
        <f>+'PREUS UNITARIS LOT 2'!B87</f>
        <v>4</v>
      </c>
      <c r="D126" s="167"/>
      <c r="E126" s="167"/>
      <c r="F126" s="168" t="s">
        <v>157</v>
      </c>
      <c r="G126" s="169"/>
      <c r="H126" s="169"/>
      <c r="I126" s="203"/>
      <c r="J126" s="204">
        <f>+J128+J135</f>
        <v>0</v>
      </c>
      <c r="L126"/>
    </row>
    <row r="127" spans="1:14" ht="9" customHeight="1">
      <c r="A127" s="154"/>
      <c r="G127" s="206"/>
      <c r="I127" s="194"/>
      <c r="J127" s="194"/>
      <c r="N127" s="206"/>
    </row>
    <row r="128" spans="1:14" ht="14.1" customHeight="1">
      <c r="C128" s="207">
        <f>+'PREUS UNITARIS LOT 2'!B89</f>
        <v>4</v>
      </c>
      <c r="D128" s="207">
        <f>+'PREUS UNITARIS LOT 2'!C89</f>
        <v>1</v>
      </c>
      <c r="E128" s="208"/>
      <c r="F128" s="209" t="s">
        <v>158</v>
      </c>
      <c r="G128" s="210"/>
      <c r="H128" s="210"/>
      <c r="I128" s="211"/>
      <c r="J128" s="212">
        <f>SUM(J130:J134)</f>
        <v>0</v>
      </c>
    </row>
    <row r="129" spans="1:14" ht="14.1" customHeight="1">
      <c r="C129" s="185"/>
      <c r="D129" s="185"/>
      <c r="F129" s="214" t="s">
        <v>159</v>
      </c>
      <c r="G129" s="186" t="s">
        <v>177</v>
      </c>
      <c r="H129" s="186" t="s">
        <v>178</v>
      </c>
      <c r="I129" s="221" t="s">
        <v>179</v>
      </c>
      <c r="J129" s="221" t="s">
        <v>155</v>
      </c>
    </row>
    <row r="130" spans="1:14" ht="14.1" customHeight="1">
      <c r="B130" s="157">
        <f>+'PREUS UNITARIS LOT 2'!A91</f>
        <v>50</v>
      </c>
      <c r="C130" s="164">
        <f>+VLOOKUP(B130,MATRIU2,2,0)</f>
        <v>4</v>
      </c>
      <c r="D130" s="164">
        <f>+VLOOKUP(B130,MATRIU2,3,0)</f>
        <v>1</v>
      </c>
      <c r="E130" s="164">
        <f>+VLOOKUP(B130,MATRIU2,4,0)</f>
        <v>1</v>
      </c>
      <c r="F130" s="249" t="str">
        <f>+VLOOKUP(B130,MATRIU2,5,0)</f>
        <v>Tancament electrònic contenidor</v>
      </c>
      <c r="G130" s="250">
        <f>+VLOOKUP(B130,MATRIU2,8,0)</f>
        <v>0</v>
      </c>
      <c r="H130" s="218">
        <f>+H95+H98</f>
        <v>559</v>
      </c>
      <c r="I130" s="194">
        <f>+H130*G130</f>
        <v>0</v>
      </c>
      <c r="J130" s="206">
        <f>ROUND(-PMT($N$3/12,$N$4*12,I130)*12,2)</f>
        <v>0</v>
      </c>
    </row>
    <row r="131" spans="1:14" ht="14.1" customHeight="1">
      <c r="B131" s="157">
        <f>+'PREUS UNITARIS LOT 2'!A92</f>
        <v>51</v>
      </c>
      <c r="C131" s="164">
        <f>+VLOOKUP(B131,MATRIU2,2,0)</f>
        <v>4</v>
      </c>
      <c r="D131" s="164">
        <f>+VLOOKUP(B131,MATRIU2,3,0)</f>
        <v>1</v>
      </c>
      <c r="E131" s="164">
        <f>+VLOOKUP(B131,MATRIU2,4,0)</f>
        <v>2</v>
      </c>
      <c r="F131" s="249" t="str">
        <f>+VLOOKUP(B131,MATRIU2,5,0)</f>
        <v>Tancament electrònic àrea</v>
      </c>
      <c r="G131" s="250">
        <f>+VLOOKUP(B131,MATRIU2,8,0)</f>
        <v>0</v>
      </c>
      <c r="H131" s="218">
        <v>15</v>
      </c>
      <c r="I131" s="194">
        <f t="shared" ref="I131:I132" si="11">+H131*G131</f>
        <v>0</v>
      </c>
      <c r="J131" s="206">
        <f t="shared" ref="J131:J132" si="12">ROUND(-PMT($N$3/12,$N$4*12,I131)*12,2)</f>
        <v>0</v>
      </c>
      <c r="L131" s="160"/>
    </row>
    <row r="132" spans="1:14" ht="14.1" customHeight="1">
      <c r="B132" s="157">
        <f>+'PREUS UNITARIS LOT 2'!A93</f>
        <v>104</v>
      </c>
      <c r="C132" s="164">
        <f>+VLOOKUP(B132,MATRIU2,2,0)</f>
        <v>4</v>
      </c>
      <c r="D132" s="164">
        <f>+VLOOKUP(B132,MATRIU2,3,0)</f>
        <v>1</v>
      </c>
      <c r="E132" s="164">
        <f>+VLOOKUP(B132,MATRIU2,4,0)</f>
        <v>3</v>
      </c>
      <c r="F132" s="249" t="str">
        <f>+VLOOKUP(B132,MATRIU2,5,0)</f>
        <v>Implantació del sistema (cost projecte)</v>
      </c>
      <c r="G132" s="250">
        <f>+VLOOKUP(B132,MATRIU2,8,0)</f>
        <v>0</v>
      </c>
      <c r="H132" s="271">
        <v>1</v>
      </c>
      <c r="I132" s="194">
        <f t="shared" si="11"/>
        <v>0</v>
      </c>
      <c r="J132" s="206">
        <f t="shared" si="12"/>
        <v>0</v>
      </c>
      <c r="L132" s="160"/>
    </row>
    <row r="133" spans="1:14" ht="14.1" customHeight="1">
      <c r="B133" s="157">
        <v>52</v>
      </c>
      <c r="C133" s="164">
        <f>+VLOOKUP(B133,MATRIU2,2,0)</f>
        <v>4</v>
      </c>
      <c r="D133" s="164">
        <f>+VLOOKUP(B133,MATRIU2,3,0)</f>
        <v>1</v>
      </c>
      <c r="E133" s="164">
        <f>+VLOOKUP(B133,MATRIU2,4,0)</f>
        <v>4</v>
      </c>
      <c r="F133" s="249" t="str">
        <f>+VLOOKUP(B133,MATRIU2,5,0)</f>
        <v>Element identificatiu (targeta/clauer)</v>
      </c>
      <c r="G133" s="250">
        <f>+VLOOKUP(B133,MATRIU2,8,0)</f>
        <v>0</v>
      </c>
      <c r="H133" s="218">
        <v>12096</v>
      </c>
      <c r="I133" s="194">
        <f>+H133*G133</f>
        <v>0</v>
      </c>
      <c r="J133" s="206">
        <f>ROUND(-PMT($N$3/12,$N$4*12,I133)*12,2)</f>
        <v>0</v>
      </c>
    </row>
    <row r="134" spans="1:14" ht="9" customHeight="1">
      <c r="A134" s="154"/>
      <c r="G134" s="206"/>
      <c r="I134" s="194"/>
      <c r="J134" s="194"/>
      <c r="N134" s="206"/>
    </row>
    <row r="135" spans="1:14" ht="14.1" customHeight="1">
      <c r="C135" s="207">
        <f>+C128</f>
        <v>4</v>
      </c>
      <c r="D135" s="207">
        <f>+D128+1</f>
        <v>2</v>
      </c>
      <c r="E135" s="208"/>
      <c r="F135" s="209" t="s">
        <v>163</v>
      </c>
      <c r="G135" s="210"/>
      <c r="H135" s="210"/>
      <c r="I135" s="211"/>
      <c r="J135" s="212">
        <f>SUM(J137:J141)</f>
        <v>0</v>
      </c>
    </row>
    <row r="136" spans="1:14" ht="14.1" customHeight="1">
      <c r="C136" s="185"/>
      <c r="D136" s="185"/>
      <c r="F136" s="214" t="s">
        <v>159</v>
      </c>
      <c r="G136" s="186"/>
      <c r="H136" s="186" t="s">
        <v>178</v>
      </c>
      <c r="I136" s="221" t="s">
        <v>131</v>
      </c>
      <c r="J136" s="221" t="s">
        <v>155</v>
      </c>
    </row>
    <row r="137" spans="1:14" ht="14.1" customHeight="1">
      <c r="B137" s="157">
        <f>+'PREUS UNITARIS LOT 2'!A98</f>
        <v>54</v>
      </c>
      <c r="C137" s="164">
        <f t="shared" ref="C137:C141" si="13">+VLOOKUP(B137,MATRIU2,2,0)</f>
        <v>4</v>
      </c>
      <c r="D137" s="164">
        <f t="shared" ref="D137:D141" si="14">+VLOOKUP(B137,MATRIU2,3,0)</f>
        <v>2</v>
      </c>
      <c r="E137" s="164">
        <f t="shared" ref="E137:E141" si="15">+VLOOKUP(B137,MATRIU2,4,0)</f>
        <v>1</v>
      </c>
      <c r="F137" s="249" t="str">
        <f t="shared" ref="F137:F141" si="16">+VLOOKUP(B137,MATRIU2,5,0)</f>
        <v>Tancament contenidor</v>
      </c>
      <c r="H137" s="255">
        <f>+H130</f>
        <v>559</v>
      </c>
      <c r="I137" s="206">
        <f t="shared" ref="I137:I141" si="17">+VLOOKUP(B137,MATRIU2,8,0)</f>
        <v>0</v>
      </c>
      <c r="J137" s="206">
        <f t="shared" ref="J137:J141" si="18">+I137*H137</f>
        <v>0</v>
      </c>
    </row>
    <row r="138" spans="1:14" ht="14.1" customHeight="1">
      <c r="B138" s="157">
        <f>+'PREUS UNITARIS LOT 2'!A99</f>
        <v>55</v>
      </c>
      <c r="C138" s="164">
        <f t="shared" si="13"/>
        <v>4</v>
      </c>
      <c r="D138" s="164">
        <f t="shared" si="14"/>
        <v>2</v>
      </c>
      <c r="E138" s="164">
        <f t="shared" si="15"/>
        <v>2</v>
      </c>
      <c r="F138" s="249" t="str">
        <f t="shared" si="16"/>
        <v>Tancament àrea</v>
      </c>
      <c r="H138" s="255">
        <f>+H131</f>
        <v>15</v>
      </c>
      <c r="I138" s="206">
        <f t="shared" si="17"/>
        <v>0</v>
      </c>
      <c r="J138" s="206">
        <f t="shared" si="18"/>
        <v>0</v>
      </c>
    </row>
    <row r="139" spans="1:14" ht="14.1" customHeight="1">
      <c r="B139" s="157">
        <f>+'PREUS UNITARIS LOT 2'!A100</f>
        <v>56</v>
      </c>
      <c r="C139" s="164">
        <f t="shared" si="13"/>
        <v>4</v>
      </c>
      <c r="D139" s="164">
        <f t="shared" si="14"/>
        <v>2</v>
      </c>
      <c r="E139" s="164">
        <f t="shared" si="15"/>
        <v>3</v>
      </c>
      <c r="F139" s="249" t="str">
        <f t="shared" si="16"/>
        <v>Software contenidors (comunicacions)</v>
      </c>
      <c r="H139" s="255">
        <f>+H130</f>
        <v>559</v>
      </c>
      <c r="I139" s="206">
        <f t="shared" si="17"/>
        <v>0</v>
      </c>
      <c r="J139" s="206">
        <f t="shared" si="18"/>
        <v>0</v>
      </c>
    </row>
    <row r="140" spans="1:14" ht="14.1" customHeight="1">
      <c r="B140" s="157">
        <f>+'PREUS UNITARIS LOT 2'!A101</f>
        <v>57</v>
      </c>
      <c r="C140" s="164">
        <f t="shared" si="13"/>
        <v>4</v>
      </c>
      <c r="D140" s="164">
        <f t="shared" si="14"/>
        <v>2</v>
      </c>
      <c r="E140" s="164">
        <f t="shared" si="15"/>
        <v>4</v>
      </c>
      <c r="F140" s="249" t="str">
        <f t="shared" si="16"/>
        <v>Software àrees (comunicacions)</v>
      </c>
      <c r="H140" s="255">
        <f>+H131</f>
        <v>15</v>
      </c>
      <c r="I140" s="206">
        <f t="shared" si="17"/>
        <v>0</v>
      </c>
      <c r="J140" s="206">
        <f t="shared" si="18"/>
        <v>0</v>
      </c>
    </row>
    <row r="141" spans="1:14" ht="14.1" customHeight="1">
      <c r="B141" s="157">
        <f>+'PREUS UNITARIS LOT 2'!A102</f>
        <v>59</v>
      </c>
      <c r="C141" s="164">
        <f t="shared" si="13"/>
        <v>4</v>
      </c>
      <c r="D141" s="164">
        <f t="shared" si="14"/>
        <v>2</v>
      </c>
      <c r="E141" s="164">
        <f t="shared" si="15"/>
        <v>5</v>
      </c>
      <c r="F141" s="249" t="str">
        <f t="shared" si="16"/>
        <v>Software</v>
      </c>
      <c r="G141" s="154"/>
      <c r="H141" s="256">
        <v>1</v>
      </c>
      <c r="I141" s="206">
        <f t="shared" si="17"/>
        <v>0</v>
      </c>
      <c r="J141" s="206">
        <f t="shared" si="18"/>
        <v>0</v>
      </c>
    </row>
    <row r="142" spans="1:14" ht="14.1" customHeight="1" thickBot="1">
      <c r="I142" s="220"/>
      <c r="J142" s="220"/>
      <c r="K142" s="224"/>
    </row>
    <row r="143" spans="1:14" ht="14.1" customHeight="1" thickBot="1">
      <c r="C143" s="166">
        <f>+'PREUS UNITARIS LOT 2'!B105</f>
        <v>5</v>
      </c>
      <c r="D143" s="167"/>
      <c r="E143" s="167"/>
      <c r="F143" s="168" t="s">
        <v>168</v>
      </c>
      <c r="G143" s="169"/>
      <c r="H143" s="169"/>
      <c r="I143" s="203"/>
      <c r="J143" s="204">
        <f>+J145</f>
        <v>0</v>
      </c>
      <c r="K143" s="224"/>
    </row>
    <row r="144" spans="1:14" ht="9" customHeight="1">
      <c r="A144" s="154"/>
      <c r="G144" s="206"/>
      <c r="I144" s="194"/>
      <c r="J144" s="194"/>
      <c r="N144" s="206"/>
    </row>
    <row r="145" spans="1:14" ht="14.1" customHeight="1">
      <c r="C145" s="207" t="s">
        <v>189</v>
      </c>
      <c r="D145" s="207">
        <v>2</v>
      </c>
      <c r="E145" s="208"/>
      <c r="F145" s="209" t="s">
        <v>190</v>
      </c>
      <c r="G145" s="210"/>
      <c r="H145" s="210"/>
      <c r="I145" s="211"/>
      <c r="J145" s="212">
        <f>SUM(J147:J159)</f>
        <v>0</v>
      </c>
      <c r="K145" s="194"/>
    </row>
    <row r="146" spans="1:14" ht="14.1" customHeight="1">
      <c r="F146" s="225"/>
      <c r="G146" s="225"/>
      <c r="H146" s="226" t="s">
        <v>191</v>
      </c>
      <c r="I146" s="226" t="s">
        <v>192</v>
      </c>
      <c r="J146" s="227" t="s">
        <v>155</v>
      </c>
      <c r="K146" s="224"/>
    </row>
    <row r="147" spans="1:14" ht="14.1" customHeight="1">
      <c r="B147" s="157">
        <v>64</v>
      </c>
      <c r="C147" s="164">
        <f>+VLOOKUP(B147,MATRIU2,2,0)</f>
        <v>5</v>
      </c>
      <c r="D147" s="164">
        <f>+VLOOKUP(B147,MATRIU2,3,0)</f>
        <v>1</v>
      </c>
      <c r="E147" s="164">
        <f>+VLOOKUP(B147,MATRIU2,4,0)</f>
        <v>1</v>
      </c>
      <c r="F147" s="249" t="str">
        <f>+VLOOKUP(B147,MATRIU2,5,0)</f>
        <v>Vesturai / epis personal / Formació</v>
      </c>
      <c r="G147" s="225"/>
      <c r="H147" s="194">
        <f>+'LOT 2 primer any'!H152</f>
        <v>0</v>
      </c>
      <c r="I147" s="206">
        <f>+VLOOKUP(B147,MATRIU2,8,0)</f>
        <v>0</v>
      </c>
      <c r="J147" s="194">
        <f>+I147*H147</f>
        <v>0</v>
      </c>
      <c r="K147" s="224"/>
    </row>
    <row r="148" spans="1:14" ht="14.1" customHeight="1">
      <c r="F148" s="225"/>
      <c r="G148" s="226" t="s">
        <v>193</v>
      </c>
      <c r="H148" s="186" t="s">
        <v>187</v>
      </c>
      <c r="I148" s="226" t="s">
        <v>171</v>
      </c>
      <c r="J148" s="227" t="s">
        <v>155</v>
      </c>
      <c r="K148" s="224"/>
    </row>
    <row r="149" spans="1:14" ht="14.1" customHeight="1">
      <c r="B149" s="157">
        <v>65</v>
      </c>
      <c r="C149" s="164">
        <f t="shared" ref="C149:C154" si="19">+VLOOKUP(B149,MATRIU2,2,0)</f>
        <v>5</v>
      </c>
      <c r="D149" s="164">
        <f t="shared" ref="D149:D154" si="20">+VLOOKUP(B149,MATRIU2,3,0)</f>
        <v>1</v>
      </c>
      <c r="E149" s="164">
        <f t="shared" ref="E149:E154" si="21">+VLOOKUP(B149,MATRIU2,4,0)</f>
        <v>2</v>
      </c>
      <c r="F149" s="249" t="str">
        <f t="shared" ref="F149:F154" si="22">+VLOOKUP(B149,MATRIU2,5,0)</f>
        <v>Instal.lacions</v>
      </c>
      <c r="G149" s="165">
        <v>12</v>
      </c>
      <c r="H149" s="223">
        <v>1</v>
      </c>
      <c r="I149" s="206">
        <f t="shared" ref="I149:I154" si="23">+VLOOKUP(B149,MATRIU2,8,0)</f>
        <v>0</v>
      </c>
      <c r="J149" s="194">
        <f>+G149*I149*H149</f>
        <v>0</v>
      </c>
      <c r="K149" s="228"/>
    </row>
    <row r="150" spans="1:14" ht="14.1" customHeight="1">
      <c r="B150" s="157">
        <v>66</v>
      </c>
      <c r="C150" s="164">
        <f t="shared" si="19"/>
        <v>5</v>
      </c>
      <c r="D150" s="164">
        <f t="shared" si="20"/>
        <v>1</v>
      </c>
      <c r="E150" s="164">
        <f t="shared" si="21"/>
        <v>3</v>
      </c>
      <c r="F150" s="249" t="str">
        <f t="shared" si="22"/>
        <v>Vehicle encarregat servei</v>
      </c>
      <c r="G150" s="165">
        <v>12</v>
      </c>
      <c r="H150" s="223">
        <f>+H149</f>
        <v>1</v>
      </c>
      <c r="I150" s="206">
        <f t="shared" si="23"/>
        <v>0</v>
      </c>
      <c r="J150" s="194">
        <f t="shared" ref="J150" si="24">+G150*I150*H150</f>
        <v>0</v>
      </c>
      <c r="K150" s="224"/>
    </row>
    <row r="151" spans="1:14" ht="14.1" customHeight="1">
      <c r="B151" s="157">
        <v>67</v>
      </c>
      <c r="C151" s="164">
        <f t="shared" si="19"/>
        <v>5</v>
      </c>
      <c r="D151" s="164">
        <f t="shared" si="20"/>
        <v>1</v>
      </c>
      <c r="E151" s="164">
        <f t="shared" si="21"/>
        <v>4</v>
      </c>
      <c r="F151" s="249" t="str">
        <f>+VLOOKUP(B151,MATRIU2,5,0)</f>
        <v>Encarregat/da del servei</v>
      </c>
      <c r="G151" s="225">
        <v>1</v>
      </c>
      <c r="H151" s="223">
        <v>1</v>
      </c>
      <c r="I151" s="206">
        <f t="shared" si="23"/>
        <v>0</v>
      </c>
      <c r="J151" s="194">
        <f>+G151*I151*H151</f>
        <v>0</v>
      </c>
      <c r="K151" s="224"/>
    </row>
    <row r="152" spans="1:14" ht="14.1" customHeight="1">
      <c r="B152" s="157">
        <v>68</v>
      </c>
      <c r="C152" s="164">
        <f t="shared" si="19"/>
        <v>5</v>
      </c>
      <c r="D152" s="164">
        <f t="shared" si="20"/>
        <v>1</v>
      </c>
      <c r="E152" s="164">
        <f t="shared" si="21"/>
        <v>5</v>
      </c>
      <c r="F152" s="249" t="str">
        <f t="shared" si="22"/>
        <v>Tècnic/ca del servei</v>
      </c>
      <c r="G152" s="225">
        <v>1</v>
      </c>
      <c r="H152" s="223">
        <v>0.5</v>
      </c>
      <c r="I152" s="206">
        <f t="shared" si="23"/>
        <v>0</v>
      </c>
      <c r="J152" s="194">
        <f>+G152*I152*H152</f>
        <v>0</v>
      </c>
    </row>
    <row r="153" spans="1:14" ht="14.4" customHeight="1">
      <c r="A153" s="154"/>
      <c r="B153" s="157">
        <v>69</v>
      </c>
      <c r="C153" s="164">
        <f t="shared" si="19"/>
        <v>5</v>
      </c>
      <c r="D153" s="164">
        <f t="shared" si="20"/>
        <v>1</v>
      </c>
      <c r="E153" s="164">
        <f t="shared" si="21"/>
        <v>6</v>
      </c>
      <c r="F153" s="249" t="str">
        <f t="shared" si="22"/>
        <v>Assegurances servei (RC, no vehicles)</v>
      </c>
      <c r="G153" s="225">
        <v>1</v>
      </c>
      <c r="H153" s="223">
        <v>1</v>
      </c>
      <c r="I153" s="206">
        <f t="shared" si="23"/>
        <v>0</v>
      </c>
      <c r="J153" s="194">
        <f>+G153*I153*H153</f>
        <v>0</v>
      </c>
      <c r="N153" s="206"/>
    </row>
    <row r="154" spans="1:14" ht="14.4" customHeight="1">
      <c r="A154" s="154"/>
      <c r="B154" s="157">
        <v>70</v>
      </c>
      <c r="C154" s="164">
        <f t="shared" si="19"/>
        <v>5</v>
      </c>
      <c r="D154" s="164">
        <f t="shared" si="20"/>
        <v>1</v>
      </c>
      <c r="E154" s="164">
        <f t="shared" si="21"/>
        <v>7</v>
      </c>
      <c r="F154" s="249" t="str">
        <f t="shared" si="22"/>
        <v>Antiguitat del personal LOT 2</v>
      </c>
      <c r="G154" s="225">
        <v>1</v>
      </c>
      <c r="H154" s="223">
        <v>1</v>
      </c>
      <c r="I154" s="206">
        <f t="shared" si="23"/>
        <v>0</v>
      </c>
      <c r="J154" s="194">
        <f>+G154*I154*H154</f>
        <v>0</v>
      </c>
      <c r="L154" s="155"/>
      <c r="N154" s="206"/>
    </row>
    <row r="155" spans="1:14" ht="14.1" customHeight="1">
      <c r="C155"/>
      <c r="F155" s="225"/>
      <c r="G155" s="225"/>
      <c r="H155" s="226" t="s">
        <v>188</v>
      </c>
      <c r="I155" s="226" t="s">
        <v>156</v>
      </c>
      <c r="J155" s="227" t="s">
        <v>155</v>
      </c>
      <c r="K155" s="224"/>
    </row>
    <row r="156" spans="1:14" ht="14.1" customHeight="1">
      <c r="B156" s="157">
        <v>71</v>
      </c>
      <c r="C156" s="164">
        <f>+VLOOKUP(B156,MATRIU2,2,0)</f>
        <v>5</v>
      </c>
      <c r="D156" s="164">
        <f>+VLOOKUP(B156,MATRIU2,3,0)</f>
        <v>1</v>
      </c>
      <c r="E156" s="164">
        <f>+VLOOKUP(B156,MATRIU2,4,0)</f>
        <v>8</v>
      </c>
      <c r="F156" s="249" t="str">
        <f>+VLOOKUP(B156,MATRIU2,5,0)</f>
        <v>Assegurances vehicles grans</v>
      </c>
      <c r="G156" s="225"/>
      <c r="H156" s="194">
        <f>+'LOT 2 primer any'!H161</f>
        <v>0</v>
      </c>
      <c r="I156" s="206">
        <f>+VLOOKUP(B156,MATRIU2,8,0)</f>
        <v>0</v>
      </c>
      <c r="J156" s="194">
        <f>+I156*H156</f>
        <v>0</v>
      </c>
      <c r="K156" s="224"/>
    </row>
    <row r="157" spans="1:14" ht="14.1" customHeight="1">
      <c r="B157" s="157">
        <v>72</v>
      </c>
      <c r="C157" s="164">
        <f>+VLOOKUP(B157,MATRIU2,2,0)</f>
        <v>5</v>
      </c>
      <c r="D157" s="164">
        <f>+VLOOKUP(B157,MATRIU2,3,0)</f>
        <v>1</v>
      </c>
      <c r="E157" s="164">
        <f>+VLOOKUP(B157,MATRIU2,4,0)</f>
        <v>9</v>
      </c>
      <c r="F157" s="249" t="str">
        <f>+VLOOKUP(B157,MATRIU2,5,0)</f>
        <v>Assegurances vehicles mitjans / petits</v>
      </c>
      <c r="G157" s="225"/>
      <c r="H157" s="194">
        <f>+'LOT 2 primer any'!H162</f>
        <v>0</v>
      </c>
      <c r="I157" s="206">
        <f>+VLOOKUP(B157,MATRIU2,8,0)</f>
        <v>0</v>
      </c>
      <c r="J157" s="194">
        <f>+I157*H157</f>
        <v>0</v>
      </c>
      <c r="K157" s="224"/>
    </row>
    <row r="158" spans="1:14" ht="14.1" customHeight="1">
      <c r="F158" s="214" t="s">
        <v>159</v>
      </c>
      <c r="G158" s="186" t="s">
        <v>177</v>
      </c>
      <c r="H158" s="186" t="s">
        <v>178</v>
      </c>
      <c r="I158" s="221" t="s">
        <v>179</v>
      </c>
      <c r="J158" s="221" t="s">
        <v>155</v>
      </c>
    </row>
    <row r="159" spans="1:14" ht="14.1" customHeight="1">
      <c r="B159" s="157">
        <v>73</v>
      </c>
      <c r="C159" s="164">
        <f>+VLOOKUP(B159,MATRIU2,2,0)</f>
        <v>5</v>
      </c>
      <c r="D159" s="164">
        <f>+VLOOKUP(B159,MATRIU2,3,0)</f>
        <v>1</v>
      </c>
      <c r="E159" s="164">
        <f>+VLOOKUP(B159,MATRIU2,4,0)</f>
        <v>10</v>
      </c>
      <c r="F159" s="249" t="str">
        <f>+VLOOKUP(B159,MATRIU2,5,0)</f>
        <v>Import previst per a la fase  de canvi inicial (inversió)</v>
      </c>
      <c r="G159" s="250">
        <f>+VLOOKUP(B159,MATRIU2,8,0)</f>
        <v>0</v>
      </c>
      <c r="H159" s="218">
        <v>1</v>
      </c>
      <c r="I159" s="194">
        <f>+H159*G159</f>
        <v>0</v>
      </c>
      <c r="J159" s="206">
        <f>ROUND(-PMT($N$3/12,$N$4*12,I159)*12,2)</f>
        <v>0</v>
      </c>
    </row>
    <row r="160" spans="1:14" ht="14.1" customHeight="1" thickBot="1"/>
    <row r="161" spans="1:14" ht="14.1" customHeight="1" thickBot="1">
      <c r="C161" s="166" t="s">
        <v>194</v>
      </c>
      <c r="D161" s="167">
        <v>1</v>
      </c>
      <c r="E161" s="167"/>
      <c r="F161" s="168" t="s">
        <v>246</v>
      </c>
      <c r="G161" s="169"/>
      <c r="H161" s="169"/>
      <c r="I161" s="203"/>
      <c r="J161" s="204">
        <f>+J143+J126+J115+J91+J1</f>
        <v>61911.55</v>
      </c>
    </row>
    <row r="162" spans="1:14" ht="9" customHeight="1">
      <c r="A162" s="154"/>
      <c r="G162" s="206"/>
      <c r="I162" s="194"/>
      <c r="J162" s="194"/>
      <c r="N162" s="206"/>
    </row>
    <row r="163" spans="1:14" ht="14.1" customHeight="1">
      <c r="F163" s="165" t="s">
        <v>195</v>
      </c>
      <c r="H163" s="334">
        <f>+'LOT 2 primer any'!H168</f>
        <v>0</v>
      </c>
      <c r="J163" s="194">
        <f>+ROUND(J161*H163,2)</f>
        <v>0</v>
      </c>
      <c r="K163" s="158"/>
    </row>
    <row r="164" spans="1:14" ht="14.1" customHeight="1">
      <c r="F164" s="165" t="s">
        <v>196</v>
      </c>
      <c r="H164" s="334">
        <f>+'LOT 2 primer any'!H169</f>
        <v>0</v>
      </c>
      <c r="J164" s="194">
        <f>+ROUND(J161*H164,2)</f>
        <v>0</v>
      </c>
    </row>
    <row r="165" spans="1:14" ht="9" customHeight="1">
      <c r="A165" s="154"/>
      <c r="G165" s="206"/>
      <c r="I165" s="194"/>
      <c r="J165" s="194"/>
      <c r="N165" s="206"/>
    </row>
    <row r="166" spans="1:14" ht="14.1" customHeight="1">
      <c r="C166" s="230"/>
      <c r="D166" s="230"/>
      <c r="E166" s="230"/>
      <c r="F166" s="231" t="s">
        <v>197</v>
      </c>
      <c r="G166" s="232"/>
      <c r="H166" s="233"/>
      <c r="I166" s="234"/>
      <c r="J166" s="235">
        <f>SUM(J161:J164)</f>
        <v>61911.55</v>
      </c>
    </row>
    <row r="167" spans="1:14" ht="9" customHeight="1">
      <c r="A167" s="154"/>
      <c r="G167" s="206"/>
      <c r="I167" s="194"/>
      <c r="J167" s="194"/>
      <c r="N167" s="206"/>
    </row>
    <row r="168" spans="1:14" ht="14.1" customHeight="1">
      <c r="F168" s="165" t="s">
        <v>198</v>
      </c>
      <c r="H168" s="223">
        <v>0.1</v>
      </c>
      <c r="J168" s="194">
        <f>+ROUND(J166*H168,2)</f>
        <v>6191.16</v>
      </c>
    </row>
    <row r="169" spans="1:14" ht="9" customHeight="1" thickBot="1">
      <c r="A169" s="154"/>
      <c r="G169" s="206"/>
      <c r="I169" s="194"/>
      <c r="J169" s="194"/>
      <c r="N169" s="206"/>
    </row>
    <row r="170" spans="1:14" ht="14.1" customHeight="1" thickBot="1">
      <c r="C170" s="166" t="s">
        <v>194</v>
      </c>
      <c r="D170" s="167">
        <v>1</v>
      </c>
      <c r="E170" s="167"/>
      <c r="F170" s="168" t="s">
        <v>282</v>
      </c>
      <c r="G170" s="169"/>
      <c r="H170" s="169"/>
      <c r="I170" s="203"/>
      <c r="J170" s="204">
        <f>+J166+J168</f>
        <v>68102.710000000006</v>
      </c>
    </row>
    <row r="171" spans="1:14" ht="14.1" customHeight="1">
      <c r="I171" s="258"/>
      <c r="J171" s="257"/>
    </row>
    <row r="172" spans="1:14" ht="14.1" customHeight="1">
      <c r="I172" s="258"/>
      <c r="J172" s="257"/>
    </row>
    <row r="173" spans="1:14" ht="14.1" customHeight="1">
      <c r="J173" s="194"/>
    </row>
    <row r="174" spans="1:14" ht="14.1" customHeight="1">
      <c r="J174" s="194"/>
    </row>
    <row r="175" spans="1:14" ht="14.1" customHeight="1">
      <c r="J175" s="194"/>
    </row>
  </sheetData>
  <pageMargins left="0.7" right="0.7" top="0.75" bottom="0.75" header="0.3" footer="0.3"/>
  <pageSetup paperSize="8" scale="64" orientation="portrait" r:id="rId1"/>
  <ignoredErrors>
    <ignoredError sqref="F87 F85"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0609D-FD62-4CAF-A319-7D904E71AFE8}">
  <sheetPr>
    <tabColor theme="5" tint="-0.249977111117893"/>
    <pageSetUpPr fitToPage="1"/>
  </sheetPr>
  <dimension ref="A1:O125"/>
  <sheetViews>
    <sheetView showGridLines="0" topLeftCell="A80" workbookViewId="0">
      <selection activeCell="M94" sqref="M94"/>
    </sheetView>
  </sheetViews>
  <sheetFormatPr baseColWidth="10" defaultColWidth="11.44140625" defaultRowHeight="14.1" customHeight="1"/>
  <cols>
    <col min="1" max="1" width="2.88671875" style="157" customWidth="1"/>
    <col min="2" max="2" width="7.33203125" style="157" customWidth="1"/>
    <col min="3" max="3" width="6.109375" style="164" customWidth="1"/>
    <col min="4" max="4" width="2.44140625" style="164" customWidth="1"/>
    <col min="5" max="5" width="4.109375" style="164" customWidth="1"/>
    <col min="6" max="6" width="39.109375" style="165" customWidth="1"/>
    <col min="7" max="7" width="10.5546875" style="165" customWidth="1"/>
    <col min="8" max="8" width="9.109375" style="165" customWidth="1"/>
    <col min="9" max="9" width="10" style="229" customWidth="1"/>
    <col min="10" max="10" width="14.6640625" style="229" customWidth="1"/>
    <col min="11" max="11" width="4.6640625" style="154" customWidth="1"/>
    <col min="12" max="16384" width="11.44140625" style="154"/>
  </cols>
  <sheetData>
    <row r="1" spans="1:15" ht="14.1" customHeight="1" thickBot="1">
      <c r="C1" s="166">
        <v>1</v>
      </c>
      <c r="D1" s="167"/>
      <c r="E1" s="167"/>
      <c r="F1" s="168" t="s">
        <v>242</v>
      </c>
      <c r="G1" s="169"/>
      <c r="H1" s="169"/>
      <c r="I1" s="203"/>
      <c r="J1" s="204">
        <f>+J3+J7+J10+J28+J44</f>
        <v>0</v>
      </c>
      <c r="K1" s="205"/>
    </row>
    <row r="2" spans="1:15" ht="9" customHeight="1">
      <c r="A2" s="154"/>
      <c r="G2" s="206"/>
      <c r="I2" s="194"/>
      <c r="J2" s="194"/>
      <c r="N2" s="206"/>
    </row>
    <row r="3" spans="1:15" ht="14.1" customHeight="1">
      <c r="C3" s="207">
        <f>+'PREUS UNITARIS LOT 2'!B7</f>
        <v>1</v>
      </c>
      <c r="D3" s="207">
        <f>+'PREUS UNITARIS LOT 2'!C7</f>
        <v>0</v>
      </c>
      <c r="E3" s="208"/>
      <c r="F3" s="209" t="s">
        <v>130</v>
      </c>
      <c r="G3" s="210"/>
      <c r="H3" s="210"/>
      <c r="I3" s="211"/>
      <c r="J3" s="212">
        <f>+SUM(J5:J5)</f>
        <v>0</v>
      </c>
      <c r="K3" s="213"/>
      <c r="L3" s="154" t="s">
        <v>175</v>
      </c>
      <c r="N3" s="333">
        <f>+'LOT 2'!N3</f>
        <v>0</v>
      </c>
    </row>
    <row r="4" spans="1:15" ht="14.1" customHeight="1">
      <c r="B4" s="157" t="s">
        <v>229</v>
      </c>
      <c r="C4" s="185"/>
      <c r="D4" s="185"/>
      <c r="F4" s="214" t="s">
        <v>176</v>
      </c>
      <c r="G4" s="186" t="s">
        <v>177</v>
      </c>
      <c r="H4" s="186" t="s">
        <v>178</v>
      </c>
      <c r="I4" s="215" t="s">
        <v>179</v>
      </c>
      <c r="J4" s="215" t="s">
        <v>155</v>
      </c>
      <c r="L4" s="154" t="s">
        <v>180</v>
      </c>
      <c r="N4" s="253">
        <v>8</v>
      </c>
      <c r="O4" s="154" t="s">
        <v>181</v>
      </c>
    </row>
    <row r="5" spans="1:15" ht="14.1" customHeight="1">
      <c r="B5" s="157">
        <v>150</v>
      </c>
      <c r="C5" s="164">
        <f>+VLOOKUP(B5,MATRIU2,2,0)</f>
        <v>1</v>
      </c>
      <c r="D5" s="164">
        <f>+VLOOKUP(B5,MATRIU2,3,0)</f>
        <v>0</v>
      </c>
      <c r="E5" s="164">
        <f>+VLOOKUP(B5,MATRIU2,4,0)</f>
        <v>5</v>
      </c>
      <c r="F5" s="249" t="str">
        <f>+VLOOKUP(B5,MATRIU2,5,0)</f>
        <v>Vehicle recol·lector 5m³ (cas Monistrol)</v>
      </c>
      <c r="G5" s="250">
        <f>+VLOOKUP(B5,MATRIU2,8,0)</f>
        <v>0</v>
      </c>
      <c r="H5" s="320"/>
      <c r="I5" s="250">
        <f>+H5*G5</f>
        <v>0</v>
      </c>
      <c r="J5" s="206">
        <f>ROUND(-PMT($N$3/12,$N$4*12,I5)*12,2)*N5</f>
        <v>0</v>
      </c>
      <c r="L5" s="154" t="s">
        <v>269</v>
      </c>
      <c r="N5" s="273">
        <v>1</v>
      </c>
    </row>
    <row r="6" spans="1:15" ht="14.1" customHeight="1">
      <c r="A6" s="154"/>
      <c r="F6" s="249"/>
      <c r="G6" s="250"/>
      <c r="H6" s="164"/>
      <c r="I6" s="250"/>
      <c r="J6" s="206"/>
      <c r="N6" s="206"/>
    </row>
    <row r="7" spans="1:15" ht="14.1" customHeight="1">
      <c r="A7" s="154"/>
      <c r="C7" s="207">
        <f>+'PREUS UNITARIS LOT 2'!B14</f>
        <v>1</v>
      </c>
      <c r="D7" s="207">
        <f>+'PREUS UNITARIS LOT 2'!C14</f>
        <v>1</v>
      </c>
      <c r="E7" s="208"/>
      <c r="F7" s="209" t="s">
        <v>230</v>
      </c>
      <c r="G7" s="210"/>
      <c r="H7" s="210"/>
      <c r="I7" s="211"/>
      <c r="J7" s="212">
        <f>+J8</f>
        <v>0</v>
      </c>
      <c r="N7" s="206"/>
    </row>
    <row r="8" spans="1:15" ht="14.1" customHeight="1">
      <c r="A8" s="154"/>
      <c r="B8" s="157">
        <f>+'PREUS UNITARIS LOT 2'!A16</f>
        <v>6</v>
      </c>
      <c r="C8" s="164">
        <f>+VLOOKUP(B8,MATRIU2,2,0)</f>
        <v>1</v>
      </c>
      <c r="D8" s="164">
        <f>+VLOOKUP(B8,MATRIU2,3,0)</f>
        <v>1</v>
      </c>
      <c r="E8" s="164">
        <f>+VLOOKUP(B8,MATRIU2,4,0)</f>
        <v>2</v>
      </c>
      <c r="F8" s="249" t="str">
        <f>+VLOOKUP(B8,MATRIU2,5,0)</f>
        <v>Vehicle rentacontenidors</v>
      </c>
      <c r="G8" s="250">
        <f>+VLOOKUP(B8,MATRIU2,8,0)</f>
        <v>0</v>
      </c>
      <c r="H8" s="322"/>
      <c r="I8" s="250"/>
      <c r="J8" s="206">
        <f>+G8*H8</f>
        <v>0</v>
      </c>
      <c r="N8" s="206"/>
    </row>
    <row r="9" spans="1:15" ht="8.4" customHeight="1">
      <c r="A9" s="154"/>
      <c r="G9" s="206"/>
      <c r="I9" s="194"/>
      <c r="J9" s="194"/>
      <c r="N9" s="206"/>
    </row>
    <row r="10" spans="1:15" ht="14.1" customHeight="1">
      <c r="A10" s="154"/>
      <c r="C10" s="207">
        <f>+'PREUS UNITARIS LOT 2'!B23</f>
        <v>1</v>
      </c>
      <c r="D10" s="207">
        <f>+'PREUS UNITARIS LOT 2'!C23</f>
        <v>2</v>
      </c>
      <c r="E10" s="208"/>
      <c r="F10" s="209" t="s">
        <v>239</v>
      </c>
      <c r="G10" s="210"/>
      <c r="H10" s="210"/>
      <c r="I10" s="211"/>
      <c r="J10" s="212">
        <f>+SUM(J13:J27)</f>
        <v>0</v>
      </c>
      <c r="N10" s="206"/>
    </row>
    <row r="11" spans="1:15" ht="14.1" customHeight="1">
      <c r="A11" s="154"/>
      <c r="C11" s="185"/>
      <c r="D11" s="185"/>
      <c r="F11" s="214" t="s">
        <v>135</v>
      </c>
      <c r="G11" s="185" t="s">
        <v>178</v>
      </c>
      <c r="H11" s="186" t="s">
        <v>182</v>
      </c>
      <c r="I11" s="215" t="s">
        <v>183</v>
      </c>
      <c r="J11" s="215" t="s">
        <v>155</v>
      </c>
    </row>
    <row r="12" spans="1:15" ht="14.1" customHeight="1">
      <c r="A12" s="154"/>
      <c r="C12" s="185"/>
      <c r="D12" s="185"/>
      <c r="F12" s="214" t="s">
        <v>119</v>
      </c>
      <c r="G12" s="185"/>
      <c r="H12" s="186"/>
      <c r="I12" s="215"/>
      <c r="J12" s="215"/>
    </row>
    <row r="13" spans="1:15" ht="14.1" customHeight="1">
      <c r="A13" s="154"/>
      <c r="B13" s="157">
        <v>7</v>
      </c>
      <c r="C13" s="164">
        <f>+VLOOKUP(B13,MATRIU2,2,0)</f>
        <v>1</v>
      </c>
      <c r="D13" s="164">
        <f>+VLOOKUP(B13,MATRIU2,3,0)</f>
        <v>2</v>
      </c>
      <c r="E13" s="164">
        <f>+VLOOKUP(B13,MATRIU2,4,0)</f>
        <v>1</v>
      </c>
      <c r="F13" s="249" t="str">
        <f>+VLOOKUP(B13,MATRIU2,5,0)</f>
        <v>Conductor dia</v>
      </c>
      <c r="G13" s="250">
        <v>1</v>
      </c>
      <c r="H13" s="323"/>
      <c r="I13" s="206">
        <f>+VLOOKUP(B13,MATRIU2,8,0)</f>
        <v>0</v>
      </c>
      <c r="J13" s="194">
        <f>+I13*H13*G13</f>
        <v>0</v>
      </c>
    </row>
    <row r="14" spans="1:15" ht="14.1" customHeight="1">
      <c r="A14" s="154"/>
      <c r="B14" s="157">
        <v>8</v>
      </c>
      <c r="C14" s="164">
        <f>+VLOOKUP(B14,MATRIU2,2,0)</f>
        <v>1</v>
      </c>
      <c r="D14" s="164">
        <f>+VLOOKUP(B14,MATRIU2,3,0)</f>
        <v>2</v>
      </c>
      <c r="E14" s="164">
        <f>+VLOOKUP(B14,MATRIU2,4,0)</f>
        <v>2</v>
      </c>
      <c r="F14" s="249" t="str">
        <f>+VLOOKUP(B14,MATRIU2,5,0)</f>
        <v>Peó dia</v>
      </c>
      <c r="G14" s="250">
        <v>1</v>
      </c>
      <c r="H14" s="323"/>
      <c r="I14" s="206">
        <f>+VLOOKUP(B14,MATRIU2,8,0)</f>
        <v>0</v>
      </c>
      <c r="J14" s="194">
        <f t="shared" ref="J14:J20" si="0">+I14*H14*G14</f>
        <v>0</v>
      </c>
    </row>
    <row r="15" spans="1:15" ht="14.1" customHeight="1">
      <c r="A15" s="154"/>
      <c r="F15" s="214" t="s">
        <v>101</v>
      </c>
      <c r="G15" s="250"/>
      <c r="H15" s="323"/>
      <c r="I15" s="206"/>
      <c r="J15" s="194"/>
    </row>
    <row r="16" spans="1:15" ht="14.1" customHeight="1">
      <c r="A16" s="154"/>
      <c r="B16" s="157">
        <v>7</v>
      </c>
      <c r="C16" s="164">
        <f>+VLOOKUP(B16,MATRIU2,2,0)</f>
        <v>1</v>
      </c>
      <c r="D16" s="164">
        <f>+VLOOKUP(B16,MATRIU2,3,0)</f>
        <v>2</v>
      </c>
      <c r="E16" s="164">
        <f>+VLOOKUP(B16,MATRIU2,4,0)</f>
        <v>1</v>
      </c>
      <c r="F16" s="249" t="str">
        <f>+VLOOKUP(B16,MATRIU2,5,0)</f>
        <v>Conductor dia</v>
      </c>
      <c r="G16" s="250">
        <v>1</v>
      </c>
      <c r="H16" s="323"/>
      <c r="I16" s="206">
        <f>+VLOOKUP(B16,MATRIU2,8,0)</f>
        <v>0</v>
      </c>
      <c r="J16" s="194">
        <f>+I16*H16*G16</f>
        <v>0</v>
      </c>
    </row>
    <row r="17" spans="1:14" ht="14.1" customHeight="1">
      <c r="A17" s="154"/>
      <c r="B17" s="157">
        <v>8</v>
      </c>
      <c r="C17" s="164">
        <f>+VLOOKUP(B17,MATRIU2,2,0)</f>
        <v>1</v>
      </c>
      <c r="D17" s="164">
        <f>+VLOOKUP(B17,MATRIU2,3,0)</f>
        <v>2</v>
      </c>
      <c r="E17" s="164">
        <f>+VLOOKUP(B17,MATRIU2,4,0)</f>
        <v>2</v>
      </c>
      <c r="F17" s="249" t="str">
        <f>+VLOOKUP(B17,MATRIU2,5,0)</f>
        <v>Peó dia</v>
      </c>
      <c r="G17" s="250">
        <v>1</v>
      </c>
      <c r="H17" s="323"/>
      <c r="I17" s="206">
        <f>+VLOOKUP(B17,MATRIU2,8,0)</f>
        <v>0</v>
      </c>
      <c r="J17" s="194">
        <f t="shared" si="0"/>
        <v>0</v>
      </c>
    </row>
    <row r="18" spans="1:14" ht="14.1" customHeight="1">
      <c r="A18" s="154"/>
      <c r="F18" s="214" t="s">
        <v>121</v>
      </c>
      <c r="G18" s="250"/>
      <c r="H18" s="323"/>
      <c r="I18" s="206"/>
      <c r="J18" s="194"/>
    </row>
    <row r="19" spans="1:14" ht="14.1" customHeight="1">
      <c r="A19" s="154"/>
      <c r="B19" s="157">
        <v>7</v>
      </c>
      <c r="C19" s="164">
        <f>+VLOOKUP(B19,MATRIU2,2,0)</f>
        <v>1</v>
      </c>
      <c r="D19" s="164">
        <f>+VLOOKUP(B19,MATRIU2,3,0)</f>
        <v>2</v>
      </c>
      <c r="E19" s="164">
        <f>+VLOOKUP(B19,MATRIU2,4,0)</f>
        <v>1</v>
      </c>
      <c r="F19" s="249" t="str">
        <f>+VLOOKUP(B19,MATRIU2,5,0)</f>
        <v>Conductor dia</v>
      </c>
      <c r="G19" s="250">
        <v>1</v>
      </c>
      <c r="H19" s="323"/>
      <c r="I19" s="206">
        <f>+VLOOKUP(B19,MATRIU2,8,0)</f>
        <v>0</v>
      </c>
      <c r="J19" s="194">
        <f>+I19*H19*G19</f>
        <v>0</v>
      </c>
    </row>
    <row r="20" spans="1:14" ht="14.1" customHeight="1">
      <c r="A20" s="154"/>
      <c r="B20" s="157">
        <v>8</v>
      </c>
      <c r="C20" s="164">
        <f>+VLOOKUP(B20,MATRIU2,2,0)</f>
        <v>1</v>
      </c>
      <c r="D20" s="164">
        <f>+VLOOKUP(B20,MATRIU2,3,0)</f>
        <v>2</v>
      </c>
      <c r="E20" s="164">
        <f>+VLOOKUP(B20,MATRIU2,4,0)</f>
        <v>2</v>
      </c>
      <c r="F20" s="249" t="str">
        <f>+VLOOKUP(B20,MATRIU2,5,0)</f>
        <v>Peó dia</v>
      </c>
      <c r="G20" s="250">
        <v>2</v>
      </c>
      <c r="H20" s="323"/>
      <c r="I20" s="206">
        <f>+VLOOKUP(B20,MATRIU2,8,0)</f>
        <v>0</v>
      </c>
      <c r="J20" s="194">
        <f t="shared" si="0"/>
        <v>0</v>
      </c>
    </row>
    <row r="21" spans="1:14" ht="13.8" customHeight="1">
      <c r="A21" s="154"/>
      <c r="F21" s="214" t="s">
        <v>240</v>
      </c>
      <c r="G21" s="250"/>
      <c r="H21" s="323"/>
      <c r="I21" s="206"/>
      <c r="J21" s="194"/>
    </row>
    <row r="22" spans="1:14" ht="13.8" customHeight="1">
      <c r="A22" s="154"/>
      <c r="B22" s="157">
        <v>7</v>
      </c>
      <c r="C22" s="164">
        <f>+VLOOKUP(B22,MATRIU2,2,0)</f>
        <v>1</v>
      </c>
      <c r="D22" s="164">
        <f>+VLOOKUP(B22,MATRIU2,3,0)</f>
        <v>2</v>
      </c>
      <c r="E22" s="164">
        <f>+VLOOKUP(B22,MATRIU2,4,0)</f>
        <v>1</v>
      </c>
      <c r="F22" s="249" t="str">
        <f>+VLOOKUP(B22,MATRIU2,5,0)</f>
        <v>Conductor dia</v>
      </c>
      <c r="G22" s="250">
        <v>1</v>
      </c>
      <c r="H22" s="324"/>
      <c r="I22" s="206">
        <f>+VLOOKUP(B22,MATRIU2,8,0)</f>
        <v>0</v>
      </c>
      <c r="J22" s="194">
        <f>+I22*H22*G22</f>
        <v>0</v>
      </c>
    </row>
    <row r="23" spans="1:14" ht="13.8" customHeight="1">
      <c r="A23" s="154"/>
      <c r="B23" s="157">
        <v>8</v>
      </c>
      <c r="C23" s="164">
        <f>+VLOOKUP(B23,MATRIU2,2,0)</f>
        <v>1</v>
      </c>
      <c r="D23" s="164">
        <f>+VLOOKUP(B23,MATRIU2,3,0)</f>
        <v>2</v>
      </c>
      <c r="E23" s="164">
        <f>+VLOOKUP(B23,MATRIU2,4,0)</f>
        <v>2</v>
      </c>
      <c r="F23" s="249" t="str">
        <f>+VLOOKUP(B23,MATRIU2,5,0)</f>
        <v>Peó dia</v>
      </c>
      <c r="G23" s="250">
        <v>1</v>
      </c>
      <c r="H23" s="324"/>
      <c r="I23" s="206">
        <f>+VLOOKUP(B23,MATRIU2,8,0)</f>
        <v>0</v>
      </c>
      <c r="J23" s="194">
        <f>+I23*H23*G23</f>
        <v>0</v>
      </c>
    </row>
    <row r="24" spans="1:14" ht="13.8" customHeight="1">
      <c r="A24" s="154"/>
      <c r="F24" s="214" t="s">
        <v>241</v>
      </c>
      <c r="G24" s="250"/>
      <c r="H24" s="323"/>
      <c r="I24" s="206"/>
      <c r="J24" s="194"/>
    </row>
    <row r="25" spans="1:14" ht="16.2" customHeight="1">
      <c r="A25" s="154"/>
      <c r="B25" s="157">
        <v>8</v>
      </c>
      <c r="C25" s="164">
        <f>+VLOOKUP(B25,MATRIU2,2,0)</f>
        <v>1</v>
      </c>
      <c r="D25" s="164">
        <f>+VLOOKUP(B25,MATRIU2,3,0)</f>
        <v>2</v>
      </c>
      <c r="E25" s="164">
        <f>+VLOOKUP(B25,MATRIU2,4,0)</f>
        <v>2</v>
      </c>
      <c r="F25" s="249" t="str">
        <f>+VLOOKUP(B25,MATRIU2,5,0)</f>
        <v>Peó dia</v>
      </c>
      <c r="G25" s="250">
        <v>1</v>
      </c>
      <c r="H25" s="324"/>
      <c r="I25" s="206">
        <f>+VLOOKUP(B25,MATRIU2,8,0)</f>
        <v>0</v>
      </c>
      <c r="J25" s="194">
        <f>+I25*H25*G25</f>
        <v>0</v>
      </c>
    </row>
    <row r="26" spans="1:14" ht="9" customHeight="1">
      <c r="A26" s="154"/>
      <c r="G26" s="206"/>
      <c r="I26" s="194"/>
      <c r="J26" s="194"/>
      <c r="N26" s="206"/>
    </row>
    <row r="27" spans="1:14" ht="9" customHeight="1">
      <c r="A27" s="154"/>
      <c r="G27" s="206"/>
      <c r="I27" s="194"/>
      <c r="J27" s="194"/>
      <c r="N27" s="206"/>
    </row>
    <row r="28" spans="1:14" ht="18.600000000000001" customHeight="1">
      <c r="C28" s="171">
        <f>+'PREUS UNITARIS LOT 2'!B36</f>
        <v>1</v>
      </c>
      <c r="D28" s="171">
        <f>+'PREUS UNITARIS LOT 2'!C36</f>
        <v>3</v>
      </c>
      <c r="E28" s="172"/>
      <c r="F28" s="173" t="s">
        <v>211</v>
      </c>
      <c r="G28" s="174"/>
      <c r="H28" s="175"/>
      <c r="I28" s="176"/>
      <c r="J28" s="212">
        <f>SUM(J31:J43)</f>
        <v>0</v>
      </c>
    </row>
    <row r="29" spans="1:14" ht="14.1" customHeight="1">
      <c r="C29" s="185"/>
      <c r="D29" s="185"/>
      <c r="F29" s="214" t="s">
        <v>235</v>
      </c>
      <c r="G29" s="186"/>
      <c r="H29" s="186" t="s">
        <v>182</v>
      </c>
      <c r="I29" s="215" t="s">
        <v>183</v>
      </c>
      <c r="J29" s="215" t="s">
        <v>155</v>
      </c>
      <c r="K29" s="219"/>
    </row>
    <row r="30" spans="1:14" ht="14.1" customHeight="1">
      <c r="C30" s="185"/>
      <c r="D30" s="185"/>
      <c r="F30" s="214" t="s">
        <v>119</v>
      </c>
      <c r="G30" s="185"/>
      <c r="H30" s="186"/>
      <c r="I30" s="215"/>
      <c r="J30" s="215"/>
      <c r="K30" s="219"/>
    </row>
    <row r="31" spans="1:14" ht="13.8" customHeight="1">
      <c r="B31" s="157">
        <v>17</v>
      </c>
      <c r="C31" s="164">
        <f>+VLOOKUP(B31,MATRIU2,2,0)</f>
        <v>1</v>
      </c>
      <c r="D31" s="164">
        <f>+VLOOKUP(B31,MATRIU2,3,0)</f>
        <v>3</v>
      </c>
      <c r="E31" s="164">
        <f>+VLOOKUP(B31,MATRIU2,4,0)</f>
        <v>1</v>
      </c>
      <c r="F31" s="249" t="str">
        <f>+VLOOKUP(B31,MATRIU2,5,0)</f>
        <v>Càrrega POSTERIOR gran</v>
      </c>
      <c r="G31" s="250">
        <v>1</v>
      </c>
      <c r="H31" s="323"/>
      <c r="I31" s="206">
        <f>+VLOOKUP(B31,MATRIU2,8,0)</f>
        <v>0</v>
      </c>
      <c r="J31" s="194">
        <f>+I31*H31*G31</f>
        <v>0</v>
      </c>
      <c r="K31" s="219"/>
    </row>
    <row r="32" spans="1:14" ht="13.8" customHeight="1">
      <c r="B32" s="157">
        <v>18</v>
      </c>
      <c r="C32" s="164">
        <f>+VLOOKUP(B32,MATRIU2,2,0)</f>
        <v>1</v>
      </c>
      <c r="D32" s="164">
        <f>+VLOOKUP(B32,MATRIU2,3,0)</f>
        <v>3</v>
      </c>
      <c r="E32" s="164">
        <f>+VLOOKUP(B32,MATRIU2,4,0)</f>
        <v>2</v>
      </c>
      <c r="F32" s="249" t="str">
        <f>+VLOOKUP(B32,MATRIU2,5,0)</f>
        <v>Càrrega POSTERIOR petit</v>
      </c>
      <c r="G32" s="250">
        <v>1</v>
      </c>
      <c r="H32" s="323"/>
      <c r="I32" s="206">
        <f>+VLOOKUP(B32,MATRIU2,8,0)</f>
        <v>0</v>
      </c>
      <c r="J32" s="194">
        <f>+I32*H32*G32</f>
        <v>0</v>
      </c>
      <c r="K32" s="219"/>
    </row>
    <row r="33" spans="1:14" ht="13.8" customHeight="1">
      <c r="A33" s="154"/>
      <c r="F33" s="214" t="s">
        <v>101</v>
      </c>
      <c r="G33" s="250"/>
      <c r="H33" s="323"/>
      <c r="I33" s="206"/>
      <c r="J33" s="194"/>
      <c r="N33" s="206"/>
    </row>
    <row r="34" spans="1:14" ht="13.8" customHeight="1">
      <c r="A34" s="154"/>
      <c r="B34" s="157">
        <v>17</v>
      </c>
      <c r="C34" s="164">
        <f>+VLOOKUP(B34,MATRIU2,2,0)</f>
        <v>1</v>
      </c>
      <c r="D34" s="164">
        <f>+VLOOKUP(B34,MATRIU2,3,0)</f>
        <v>3</v>
      </c>
      <c r="E34" s="164">
        <f>+VLOOKUP(B34,MATRIU2,4,0)</f>
        <v>1</v>
      </c>
      <c r="F34" s="249" t="str">
        <f>+VLOOKUP(B34,MATRIU2,5,0)</f>
        <v>Càrrega POSTERIOR gran</v>
      </c>
      <c r="G34" s="250">
        <v>1</v>
      </c>
      <c r="H34" s="323"/>
      <c r="I34" s="206">
        <f>+VLOOKUP(B34,MATRIU2,8,0)</f>
        <v>0</v>
      </c>
      <c r="J34" s="194">
        <f>+I34*H34*G34</f>
        <v>0</v>
      </c>
      <c r="N34" s="206"/>
    </row>
    <row r="35" spans="1:14" ht="13.8" customHeight="1">
      <c r="A35" s="154"/>
      <c r="B35" s="157">
        <v>18</v>
      </c>
      <c r="C35" s="164">
        <f>+VLOOKUP(B35,MATRIU2,2,0)</f>
        <v>1</v>
      </c>
      <c r="D35" s="164">
        <f>+VLOOKUP(B35,MATRIU2,3,0)</f>
        <v>3</v>
      </c>
      <c r="E35" s="164">
        <f>+VLOOKUP(B35,MATRIU2,4,0)</f>
        <v>2</v>
      </c>
      <c r="F35" s="249" t="str">
        <f>+VLOOKUP(B35,MATRIU2,5,0)</f>
        <v>Càrrega POSTERIOR petit</v>
      </c>
      <c r="G35" s="250">
        <v>1</v>
      </c>
      <c r="H35" s="323"/>
      <c r="I35" s="206">
        <f>+VLOOKUP(B35,MATRIU2,8,0)</f>
        <v>0</v>
      </c>
      <c r="J35" s="194">
        <f>+I35*H35*G35</f>
        <v>0</v>
      </c>
      <c r="N35" s="206"/>
    </row>
    <row r="36" spans="1:14" ht="13.8" customHeight="1">
      <c r="A36" s="154"/>
      <c r="F36" s="214" t="s">
        <v>121</v>
      </c>
      <c r="G36" s="250"/>
      <c r="H36" s="323"/>
      <c r="I36" s="206"/>
      <c r="J36" s="194"/>
      <c r="N36" s="206"/>
    </row>
    <row r="37" spans="1:14" ht="13.8" customHeight="1">
      <c r="A37" s="154"/>
      <c r="B37" s="157">
        <v>17</v>
      </c>
      <c r="C37" s="164">
        <f>+VLOOKUP(B37,MATRIU2,2,0)</f>
        <v>1</v>
      </c>
      <c r="D37" s="164">
        <f>+VLOOKUP(B37,MATRIU2,3,0)</f>
        <v>3</v>
      </c>
      <c r="E37" s="164">
        <f>+VLOOKUP(B37,MATRIU2,4,0)</f>
        <v>1</v>
      </c>
      <c r="F37" s="249" t="str">
        <f>+VLOOKUP(B37,MATRIU2,5,0)</f>
        <v>Càrrega POSTERIOR gran</v>
      </c>
      <c r="G37" s="250">
        <v>1</v>
      </c>
      <c r="H37" s="323"/>
      <c r="I37" s="206">
        <f>+VLOOKUP(B37,MATRIU2,8,0)</f>
        <v>0</v>
      </c>
      <c r="J37" s="194">
        <f>+I37*H37*G37</f>
        <v>0</v>
      </c>
      <c r="N37" s="206"/>
    </row>
    <row r="38" spans="1:14" ht="12" customHeight="1">
      <c r="A38" s="154"/>
      <c r="B38" s="157">
        <v>18</v>
      </c>
      <c r="C38" s="164">
        <f>+VLOOKUP(B38,MATRIU2,2,0)</f>
        <v>1</v>
      </c>
      <c r="D38" s="164">
        <f>+VLOOKUP(B38,MATRIU2,3,0)</f>
        <v>3</v>
      </c>
      <c r="E38" s="164">
        <f>+VLOOKUP(B38,MATRIU2,4,0)</f>
        <v>2</v>
      </c>
      <c r="F38" s="249" t="str">
        <f>+VLOOKUP(B38,MATRIU2,5,0)</f>
        <v>Càrrega POSTERIOR petit</v>
      </c>
      <c r="G38" s="250">
        <v>1</v>
      </c>
      <c r="H38" s="323"/>
      <c r="I38" s="206">
        <f>+VLOOKUP(B38,MATRIU2,8,0)</f>
        <v>0</v>
      </c>
      <c r="J38" s="194">
        <f>+I38*H38*G38</f>
        <v>0</v>
      </c>
      <c r="N38" s="206"/>
    </row>
    <row r="39" spans="1:14" ht="12" customHeight="1">
      <c r="A39" s="154"/>
      <c r="F39" s="214" t="str">
        <f>+F21</f>
        <v>Rentat interior de contenidors</v>
      </c>
      <c r="G39" s="250"/>
      <c r="H39" s="323"/>
      <c r="I39" s="206"/>
      <c r="J39" s="194"/>
      <c r="N39" s="206"/>
    </row>
    <row r="40" spans="1:14" ht="13.8" customHeight="1">
      <c r="A40" s="154"/>
      <c r="B40" s="157">
        <v>20</v>
      </c>
      <c r="C40" s="164">
        <f>+VLOOKUP(B40,MATRIU2,2,0)</f>
        <v>1</v>
      </c>
      <c r="D40" s="164">
        <f>+VLOOKUP(B40,MATRIU2,3,0)</f>
        <v>3</v>
      </c>
      <c r="E40" s="164">
        <f>+VLOOKUP(B40,MATRIU2,4,0)</f>
        <v>4</v>
      </c>
      <c r="F40" s="249" t="str">
        <f>+VLOOKUP(B40,MATRIU2,5,0)</f>
        <v>Vehicle rentacontenidors</v>
      </c>
      <c r="G40" s="250">
        <v>1</v>
      </c>
      <c r="H40" s="323"/>
      <c r="I40" s="206">
        <f>+VLOOKUP(B40,MATRIU2,8,0)</f>
        <v>0</v>
      </c>
      <c r="J40" s="194">
        <f>+I40*H40*G40</f>
        <v>0</v>
      </c>
      <c r="N40" s="206"/>
    </row>
    <row r="41" spans="1:14" ht="13.8" customHeight="1">
      <c r="A41" s="154"/>
      <c r="F41" s="214" t="str">
        <f>+F24</f>
        <v>Rentat exterior de contenidors i ubicacions</v>
      </c>
      <c r="G41" s="250"/>
      <c r="H41" s="323"/>
      <c r="I41" s="206"/>
      <c r="J41" s="194"/>
      <c r="N41" s="206"/>
    </row>
    <row r="42" spans="1:14" ht="13.8" customHeight="1">
      <c r="A42" s="154"/>
      <c r="B42" s="157">
        <v>19</v>
      </c>
      <c r="C42" s="164">
        <f>+VLOOKUP(B42,MATRIU2,2,0)</f>
        <v>1</v>
      </c>
      <c r="D42" s="164">
        <f>+VLOOKUP(B42,MATRIU2,3,0)</f>
        <v>3</v>
      </c>
      <c r="E42" s="164">
        <f>+VLOOKUP(B42,MATRIU2,4,0)</f>
        <v>3</v>
      </c>
      <c r="F42" s="249" t="str">
        <f>+VLOOKUP(B42,MATRIU2,5,0)</f>
        <v>Vehicle multifunció amb hidronetejador</v>
      </c>
      <c r="G42" s="250">
        <v>1</v>
      </c>
      <c r="H42" s="323"/>
      <c r="I42" s="206">
        <f>+VLOOKUP(B42,MATRIU2,8,0)</f>
        <v>0</v>
      </c>
      <c r="J42" s="194">
        <f>+I42*H42*G42</f>
        <v>0</v>
      </c>
      <c r="N42" s="206"/>
    </row>
    <row r="43" spans="1:14" ht="10.8" customHeight="1">
      <c r="A43" s="154"/>
      <c r="G43" s="206"/>
      <c r="I43" s="194"/>
      <c r="J43" s="194"/>
      <c r="N43" s="206"/>
    </row>
    <row r="44" spans="1:14" ht="14.4" customHeight="1">
      <c r="C44" s="171">
        <f>+'PREUS UNITARIS LOT 2'!B44</f>
        <v>1</v>
      </c>
      <c r="D44" s="171">
        <f>+'PREUS UNITARIS LOT 2'!C44</f>
        <v>4</v>
      </c>
      <c r="E44" s="172"/>
      <c r="F44" s="173" t="s">
        <v>146</v>
      </c>
      <c r="G44" s="174"/>
      <c r="H44" s="175"/>
      <c r="I44" s="176"/>
      <c r="J44" s="212">
        <f>SUM(J47:J58)</f>
        <v>0</v>
      </c>
      <c r="N44" s="206"/>
    </row>
    <row r="45" spans="1:14" ht="14.4" customHeight="1">
      <c r="C45" s="185"/>
      <c r="D45" s="185"/>
      <c r="F45" s="214" t="s">
        <v>236</v>
      </c>
      <c r="G45" s="186"/>
      <c r="H45" s="186" t="s">
        <v>182</v>
      </c>
      <c r="I45" s="215" t="s">
        <v>183</v>
      </c>
      <c r="J45" s="215" t="s">
        <v>155</v>
      </c>
      <c r="N45" s="206"/>
    </row>
    <row r="46" spans="1:14" ht="14.4" customHeight="1">
      <c r="C46" s="185"/>
      <c r="D46" s="185"/>
      <c r="F46" s="214" t="s">
        <v>119</v>
      </c>
      <c r="G46" s="185"/>
      <c r="H46" s="186"/>
      <c r="I46" s="215"/>
      <c r="J46" s="215"/>
      <c r="N46" s="206"/>
    </row>
    <row r="47" spans="1:14" ht="14.4" customHeight="1">
      <c r="B47" s="157">
        <v>23</v>
      </c>
      <c r="C47" s="164">
        <f>+VLOOKUP(B47,MATRIU2,2,0)</f>
        <v>1</v>
      </c>
      <c r="D47" s="164">
        <f>+VLOOKUP(B47,MATRIU2,3,0)</f>
        <v>4</v>
      </c>
      <c r="E47" s="164">
        <f>+VLOOKUP(B47,MATRIU2,4,0)</f>
        <v>1</v>
      </c>
      <c r="F47" s="249" t="str">
        <f>+VLOOKUP(B47,MATRIU2,5,0)</f>
        <v>Càrrega POSTERIOR gran</v>
      </c>
      <c r="G47" s="250">
        <v>1</v>
      </c>
      <c r="H47" s="323"/>
      <c r="I47" s="206">
        <f>+VLOOKUP(B47,MATRIU2,8,0)</f>
        <v>0</v>
      </c>
      <c r="J47" s="194">
        <f>+I47*H47*G47</f>
        <v>0</v>
      </c>
      <c r="N47" s="206"/>
    </row>
    <row r="48" spans="1:14" ht="14.4" customHeight="1">
      <c r="B48" s="157">
        <v>24</v>
      </c>
      <c r="C48" s="164">
        <f>+VLOOKUP(B48,MATRIU2,2,0)</f>
        <v>1</v>
      </c>
      <c r="D48" s="164">
        <f>+VLOOKUP(B48,MATRIU2,3,0)</f>
        <v>4</v>
      </c>
      <c r="E48" s="164">
        <f>+VLOOKUP(B48,MATRIU2,4,0)</f>
        <v>2</v>
      </c>
      <c r="F48" s="249" t="str">
        <f>+VLOOKUP(B48,MATRIU2,5,0)</f>
        <v>Càrrega POSTERIOR petit</v>
      </c>
      <c r="G48" s="250">
        <v>1</v>
      </c>
      <c r="H48" s="323"/>
      <c r="I48" s="206">
        <f>+VLOOKUP(B48,MATRIU2,8,0)</f>
        <v>0</v>
      </c>
      <c r="J48" s="194">
        <f>+I48*H48*G48</f>
        <v>0</v>
      </c>
      <c r="N48" s="206"/>
    </row>
    <row r="49" spans="1:14" ht="14.4" customHeight="1">
      <c r="A49" s="154"/>
      <c r="F49" s="214" t="s">
        <v>101</v>
      </c>
      <c r="G49" s="250"/>
      <c r="H49" s="323"/>
      <c r="I49" s="206"/>
      <c r="J49" s="194"/>
      <c r="N49" s="206"/>
    </row>
    <row r="50" spans="1:14" ht="14.4" customHeight="1">
      <c r="A50" s="154"/>
      <c r="B50" s="157">
        <v>23</v>
      </c>
      <c r="C50" s="164">
        <f>+VLOOKUP(B50,MATRIU2,2,0)</f>
        <v>1</v>
      </c>
      <c r="D50" s="164">
        <f>+VLOOKUP(B50,MATRIU2,3,0)</f>
        <v>4</v>
      </c>
      <c r="E50" s="164">
        <f>+VLOOKUP(B50,MATRIU2,4,0)</f>
        <v>1</v>
      </c>
      <c r="F50" s="249" t="str">
        <f>+VLOOKUP(B50,MATRIU2,5,0)</f>
        <v>Càrrega POSTERIOR gran</v>
      </c>
      <c r="G50" s="250">
        <v>1</v>
      </c>
      <c r="H50" s="323"/>
      <c r="I50" s="206">
        <f>+VLOOKUP(B50,MATRIU2,8,0)</f>
        <v>0</v>
      </c>
      <c r="J50" s="194">
        <f>+I50*H50*G50</f>
        <v>0</v>
      </c>
      <c r="N50" s="206"/>
    </row>
    <row r="51" spans="1:14" ht="14.4" customHeight="1">
      <c r="A51" s="154"/>
      <c r="B51" s="157">
        <v>24</v>
      </c>
      <c r="C51" s="164">
        <f>+VLOOKUP(B51,MATRIU2,2,0)</f>
        <v>1</v>
      </c>
      <c r="D51" s="164">
        <f>+VLOOKUP(B51,MATRIU2,3,0)</f>
        <v>4</v>
      </c>
      <c r="E51" s="164">
        <f>+VLOOKUP(B51,MATRIU2,4,0)</f>
        <v>2</v>
      </c>
      <c r="F51" s="249" t="str">
        <f>+VLOOKUP(B51,MATRIU2,5,0)</f>
        <v>Càrrega POSTERIOR petit</v>
      </c>
      <c r="G51" s="250">
        <v>1</v>
      </c>
      <c r="H51" s="323"/>
      <c r="I51" s="206">
        <f>+VLOOKUP(B51,MATRIU2,8,0)</f>
        <v>0</v>
      </c>
      <c r="J51" s="194">
        <f>+I51*H51*G51</f>
        <v>0</v>
      </c>
      <c r="N51" s="206"/>
    </row>
    <row r="52" spans="1:14" ht="14.4" customHeight="1">
      <c r="A52" s="154"/>
      <c r="F52" s="214" t="s">
        <v>121</v>
      </c>
      <c r="G52" s="250"/>
      <c r="H52" s="323"/>
      <c r="I52" s="206"/>
      <c r="J52" s="194"/>
      <c r="N52" s="206"/>
    </row>
    <row r="53" spans="1:14" ht="14.4" customHeight="1">
      <c r="A53" s="154"/>
      <c r="B53" s="157">
        <v>23</v>
      </c>
      <c r="C53" s="164">
        <f>+VLOOKUP(B53,MATRIU2,2,0)</f>
        <v>1</v>
      </c>
      <c r="D53" s="164">
        <f>+VLOOKUP(B53,MATRIU2,3,0)</f>
        <v>4</v>
      </c>
      <c r="E53" s="164">
        <f>+VLOOKUP(B53,MATRIU2,4,0)</f>
        <v>1</v>
      </c>
      <c r="F53" s="249" t="str">
        <f>+VLOOKUP(B53,MATRIU2,5,0)</f>
        <v>Càrrega POSTERIOR gran</v>
      </c>
      <c r="G53" s="250">
        <v>1</v>
      </c>
      <c r="H53" s="323"/>
      <c r="I53" s="206">
        <f>+VLOOKUP(B53,MATRIU2,8,0)</f>
        <v>0</v>
      </c>
      <c r="J53" s="194">
        <f>+I53*H53*G53</f>
        <v>0</v>
      </c>
      <c r="N53" s="206"/>
    </row>
    <row r="54" spans="1:14" ht="14.4" customHeight="1">
      <c r="A54" s="154"/>
      <c r="B54" s="157">
        <v>24</v>
      </c>
      <c r="C54" s="164">
        <f>+VLOOKUP(B54,MATRIU2,2,0)</f>
        <v>1</v>
      </c>
      <c r="D54" s="164">
        <f>+VLOOKUP(B54,MATRIU2,3,0)</f>
        <v>4</v>
      </c>
      <c r="E54" s="164">
        <f>+VLOOKUP(B54,MATRIU2,4,0)</f>
        <v>2</v>
      </c>
      <c r="F54" s="249" t="str">
        <f>+VLOOKUP(B54,MATRIU2,5,0)</f>
        <v>Càrrega POSTERIOR petit</v>
      </c>
      <c r="G54" s="250">
        <v>1</v>
      </c>
      <c r="H54" s="323"/>
      <c r="I54" s="206">
        <f>+VLOOKUP(B54,MATRIU2,8,0)</f>
        <v>0</v>
      </c>
      <c r="J54" s="194">
        <f>+I54*H54*G54</f>
        <v>0</v>
      </c>
      <c r="N54" s="206"/>
    </row>
    <row r="55" spans="1:14" ht="14.4" customHeight="1">
      <c r="A55" s="154"/>
      <c r="F55" s="214" t="str">
        <f>+F38</f>
        <v>Càrrega POSTERIOR petit</v>
      </c>
      <c r="G55" s="250"/>
      <c r="H55" s="323"/>
      <c r="I55" s="206"/>
      <c r="J55" s="194"/>
      <c r="N55" s="206"/>
    </row>
    <row r="56" spans="1:14" ht="14.4" customHeight="1">
      <c r="A56" s="154"/>
      <c r="B56" s="157">
        <v>26</v>
      </c>
      <c r="C56" s="164">
        <f>+VLOOKUP(B56,MATRIU2,2,0)</f>
        <v>1</v>
      </c>
      <c r="D56" s="164">
        <f>+VLOOKUP(B56,MATRIU2,3,0)</f>
        <v>4</v>
      </c>
      <c r="E56" s="164">
        <f>+VLOOKUP(B56,MATRIU2,4,0)</f>
        <v>4</v>
      </c>
      <c r="F56" s="249" t="str">
        <f>+VLOOKUP(B56,MATRIU2,5,0)</f>
        <v>Vehicle rentacontenidors</v>
      </c>
      <c r="G56" s="250">
        <v>1</v>
      </c>
      <c r="H56" s="323"/>
      <c r="I56" s="206">
        <f>+VLOOKUP(B56,MATRIU2,8,0)</f>
        <v>0</v>
      </c>
      <c r="J56" s="194">
        <f>+I56*H56*G56</f>
        <v>0</v>
      </c>
      <c r="N56" s="206"/>
    </row>
    <row r="57" spans="1:14" ht="14.4" customHeight="1">
      <c r="A57" s="154"/>
      <c r="F57" s="214" t="str">
        <f>+F41</f>
        <v>Rentat exterior de contenidors i ubicacions</v>
      </c>
      <c r="G57" s="250"/>
      <c r="H57" s="323"/>
      <c r="I57" s="206"/>
      <c r="J57" s="194"/>
      <c r="N57" s="206"/>
    </row>
    <row r="58" spans="1:14" ht="14.4" customHeight="1">
      <c r="A58" s="154"/>
      <c r="B58" s="157">
        <v>25</v>
      </c>
      <c r="C58" s="164">
        <f>+VLOOKUP(B58,MATRIU2,2,0)</f>
        <v>1</v>
      </c>
      <c r="D58" s="164">
        <f>+VLOOKUP(B58,MATRIU2,3,0)</f>
        <v>4</v>
      </c>
      <c r="E58" s="164">
        <f>+VLOOKUP(B58,MATRIU2,4,0)</f>
        <v>3</v>
      </c>
      <c r="F58" s="249" t="str">
        <f>+VLOOKUP(B58,MATRIU2,5,0)</f>
        <v>Vehicle multifunció amb hidronetejador</v>
      </c>
      <c r="G58" s="250">
        <v>1</v>
      </c>
      <c r="H58" s="323"/>
      <c r="I58" s="206">
        <f>+VLOOKUP(B58,MATRIU2,8,0)</f>
        <v>0</v>
      </c>
      <c r="J58" s="194">
        <f>+I58*H58*G58</f>
        <v>0</v>
      </c>
      <c r="N58" s="206"/>
    </row>
    <row r="59" spans="1:14" ht="9" customHeight="1">
      <c r="A59" s="154"/>
      <c r="G59" s="206"/>
      <c r="I59" s="194"/>
      <c r="J59" s="194"/>
      <c r="N59" s="206"/>
    </row>
    <row r="60" spans="1:14" ht="9" customHeight="1" thickBot="1">
      <c r="A60" s="154"/>
      <c r="G60" s="206"/>
      <c r="I60" s="194"/>
      <c r="J60" s="194"/>
      <c r="N60" s="206"/>
    </row>
    <row r="61" spans="1:14" ht="14.1" customHeight="1" thickBot="1">
      <c r="C61" s="166">
        <f>+'PREUS UNITARIS LOT 2'!B52</f>
        <v>2</v>
      </c>
      <c r="D61" s="167"/>
      <c r="E61" s="167"/>
      <c r="F61" s="168" t="s">
        <v>148</v>
      </c>
      <c r="G61" s="169"/>
      <c r="H61" s="169"/>
      <c r="I61" s="203"/>
      <c r="J61" s="204">
        <f>+J63+J69</f>
        <v>0</v>
      </c>
    </row>
    <row r="62" spans="1:14" ht="9" customHeight="1">
      <c r="A62" s="154"/>
      <c r="G62" s="206"/>
      <c r="I62" s="194"/>
      <c r="J62" s="194"/>
      <c r="N62" s="206"/>
    </row>
    <row r="63" spans="1:14" ht="16.8" customHeight="1">
      <c r="C63" s="207">
        <f>+'PREUS UNITARIS LOT 2'!B54</f>
        <v>2</v>
      </c>
      <c r="D63" s="207">
        <f>+'PREUS UNITARIS LOT 2'!C54</f>
        <v>1</v>
      </c>
      <c r="E63" s="208"/>
      <c r="F63" s="209" t="s">
        <v>149</v>
      </c>
      <c r="G63" s="210"/>
      <c r="H63" s="210"/>
      <c r="I63" s="211"/>
      <c r="J63" s="212">
        <f>SUM(J65:J68)</f>
        <v>0</v>
      </c>
    </row>
    <row r="64" spans="1:14" ht="14.1" customHeight="1">
      <c r="C64" s="185"/>
      <c r="D64" s="185"/>
      <c r="F64" s="214" t="s">
        <v>185</v>
      </c>
      <c r="G64" s="186" t="s">
        <v>177</v>
      </c>
      <c r="H64" s="186" t="s">
        <v>178</v>
      </c>
      <c r="I64" s="215" t="s">
        <v>179</v>
      </c>
      <c r="J64" s="215" t="s">
        <v>155</v>
      </c>
    </row>
    <row r="65" spans="1:14" ht="14.1" customHeight="1">
      <c r="A65" s="154"/>
      <c r="B65" s="157">
        <f>+'PREUS UNITARIS LOT 2'!A56</f>
        <v>32</v>
      </c>
      <c r="C65" s="164">
        <f t="shared" ref="C65:C66" si="1">+VLOOKUP(B65,MATRIU2,2,0)</f>
        <v>2</v>
      </c>
      <c r="D65" s="164">
        <f t="shared" ref="D65:D66" si="2">+VLOOKUP(B65,MATRIU2,3,0)</f>
        <v>1</v>
      </c>
      <c r="E65" s="164">
        <f t="shared" ref="E65:E66" si="3">+VLOOKUP(B65,MATRIU2,4,0)</f>
        <v>1</v>
      </c>
      <c r="F65" s="249" t="str">
        <f t="shared" ref="F65:F66" si="4">+VLOOKUP(B65,MATRIU2,5,0)</f>
        <v>Posterior 1.000 l amb sobretapa</v>
      </c>
      <c r="G65" s="250">
        <f t="shared" ref="G65:G66" si="5">+VLOOKUP(B65,MATRIU2,8,0)</f>
        <v>0</v>
      </c>
      <c r="H65" s="218">
        <v>101</v>
      </c>
      <c r="I65" s="194">
        <f>+H65*G65</f>
        <v>0</v>
      </c>
      <c r="J65" s="206">
        <f>ROUND(-PMT($N$3/12,$N$4*12,I65)*12,2)</f>
        <v>0</v>
      </c>
    </row>
    <row r="66" spans="1:14" ht="14.1" customHeight="1">
      <c r="A66" s="154"/>
      <c r="B66" s="157">
        <f>+'PREUS UNITARIS LOT 2'!A59</f>
        <v>35</v>
      </c>
      <c r="C66" s="164">
        <f t="shared" si="1"/>
        <v>2</v>
      </c>
      <c r="D66" s="164">
        <f t="shared" si="2"/>
        <v>1</v>
      </c>
      <c r="E66" s="164">
        <f t="shared" si="3"/>
        <v>4</v>
      </c>
      <c r="F66" s="249" t="str">
        <f t="shared" si="4"/>
        <v>Posterior 800 l amb sobretapa</v>
      </c>
      <c r="G66" s="250">
        <f t="shared" si="5"/>
        <v>0</v>
      </c>
      <c r="H66" s="194">
        <v>84</v>
      </c>
      <c r="I66" s="194">
        <f t="shared" ref="I66" si="6">+H66*G66</f>
        <v>0</v>
      </c>
      <c r="J66" s="206">
        <f t="shared" ref="J66" si="7">ROUND(-PMT($N$3/12,$N$4*12,I66)*12,2)</f>
        <v>0</v>
      </c>
    </row>
    <row r="67" spans="1:14" ht="14.1" customHeight="1">
      <c r="A67" s="154"/>
      <c r="F67" s="249"/>
      <c r="G67" s="250"/>
      <c r="H67" s="206"/>
      <c r="I67" s="250"/>
      <c r="J67" s="194"/>
    </row>
    <row r="68" spans="1:14" ht="8.4" customHeight="1">
      <c r="A68" s="154"/>
      <c r="G68" s="206"/>
      <c r="I68" s="194"/>
      <c r="J68" s="194"/>
      <c r="N68" s="206"/>
    </row>
    <row r="69" spans="1:14" customFormat="1" ht="14.1" customHeight="1">
      <c r="A69" s="157"/>
      <c r="B69" s="157"/>
      <c r="C69" s="207">
        <f>+'PREUS UNITARIS LOT 2'!B69</f>
        <v>2</v>
      </c>
      <c r="D69" s="207">
        <f>+'PREUS UNITARIS LOT 2'!C69</f>
        <v>2</v>
      </c>
      <c r="E69" s="208"/>
      <c r="F69" s="209" t="s">
        <v>151</v>
      </c>
      <c r="G69" s="210"/>
      <c r="H69" s="210"/>
      <c r="I69" s="211"/>
      <c r="J69" s="212">
        <f>SUM(J71:J71)</f>
        <v>0</v>
      </c>
      <c r="K69" s="154"/>
    </row>
    <row r="70" spans="1:14" customFormat="1" ht="14.1" customHeight="1">
      <c r="A70" s="157"/>
      <c r="B70" s="157"/>
      <c r="C70" s="185"/>
      <c r="D70" s="185"/>
      <c r="E70" s="164"/>
      <c r="F70" s="214" t="s">
        <v>118</v>
      </c>
      <c r="G70" s="186"/>
      <c r="H70" s="186" t="s">
        <v>186</v>
      </c>
      <c r="I70" s="221" t="s">
        <v>147</v>
      </c>
      <c r="J70" s="221" t="s">
        <v>155</v>
      </c>
      <c r="K70" s="154"/>
    </row>
    <row r="71" spans="1:14" customFormat="1" ht="14.1" customHeight="1">
      <c r="A71" s="157"/>
      <c r="B71" s="157">
        <f>+'PREUS UNITARIS LOT 2'!A71</f>
        <v>42</v>
      </c>
      <c r="C71" s="164">
        <f>+VLOOKUP(B71,MATRIU2,2,0)</f>
        <v>2</v>
      </c>
      <c r="D71" s="164">
        <f>+VLOOKUP(B71,MATRIU2,3,0)</f>
        <v>2</v>
      </c>
      <c r="E71" s="164">
        <f>+VLOOKUP(B71,MATRIU2,4,0)</f>
        <v>1</v>
      </c>
      <c r="F71" s="249" t="str">
        <f>+VLOOKUP(B71,MATRIU2,5,0)</f>
        <v>Posterior amb sobretapa</v>
      </c>
      <c r="G71" s="206"/>
      <c r="H71" s="218">
        <v>185</v>
      </c>
      <c r="I71" s="206">
        <f>+VLOOKUP(B71,MATRIU2,8,0)</f>
        <v>0</v>
      </c>
      <c r="J71" s="194">
        <f>+H71*I71</f>
        <v>0</v>
      </c>
      <c r="K71" s="154"/>
    </row>
    <row r="72" spans="1:14" ht="14.1" customHeight="1" thickBot="1">
      <c r="F72" s="195"/>
      <c r="I72" s="165"/>
      <c r="J72" s="220"/>
      <c r="L72"/>
    </row>
    <row r="73" spans="1:14" ht="14.1" customHeight="1" thickBot="1">
      <c r="C73" s="166">
        <f>+'PREUS UNITARIS LOT 2'!B77</f>
        <v>3</v>
      </c>
      <c r="D73" s="167"/>
      <c r="E73" s="167"/>
      <c r="F73" s="168" t="s">
        <v>154</v>
      </c>
      <c r="G73" s="169"/>
      <c r="H73" s="169"/>
      <c r="I73" s="203"/>
      <c r="J73" s="204">
        <f>SUM(J74:J81)</f>
        <v>0</v>
      </c>
      <c r="L73"/>
    </row>
    <row r="74" spans="1:14" ht="12" customHeight="1">
      <c r="C74" s="185"/>
      <c r="D74" s="185"/>
      <c r="F74" s="214" t="s">
        <v>244</v>
      </c>
      <c r="G74" s="186" t="s">
        <v>177</v>
      </c>
      <c r="H74" s="186" t="s">
        <v>178</v>
      </c>
      <c r="I74" s="215" t="s">
        <v>179</v>
      </c>
      <c r="J74" s="215" t="s">
        <v>155</v>
      </c>
      <c r="L74"/>
    </row>
    <row r="75" spans="1:14" ht="14.1" customHeight="1">
      <c r="B75" s="157">
        <f>+'PREUS UNITARIS LOT 2'!A80</f>
        <v>48</v>
      </c>
      <c r="C75" s="164">
        <f>+VLOOKUP(B75,MATRIU2,2,0)</f>
        <v>3</v>
      </c>
      <c r="D75" s="164">
        <f>+VLOOKUP(B75,MATRIU2,3,0)</f>
        <v>1</v>
      </c>
      <c r="E75" s="164">
        <f>+VLOOKUP(B75,MATRIU2,4,0)</f>
        <v>2</v>
      </c>
      <c r="F75" s="249" t="str">
        <f>+VLOOKUP(B75,MATRIU2,5,0)</f>
        <v>Terminals de ma</v>
      </c>
      <c r="G75" s="250">
        <f>+VLOOKUP(B75,MATRIU2,8,0)</f>
        <v>0</v>
      </c>
      <c r="H75" s="164">
        <v>1</v>
      </c>
      <c r="I75" s="250">
        <f>+H75*G75</f>
        <v>0</v>
      </c>
      <c r="J75" s="206">
        <f>ROUND(-PMT($N$3/12,$N$4*12,I75)*12,2)</f>
        <v>0</v>
      </c>
      <c r="L75"/>
    </row>
    <row r="76" spans="1:14" ht="14.1" customHeight="1">
      <c r="B76" s="157">
        <f>+'PREUS UNITARIS LOT 2'!A81</f>
        <v>102</v>
      </c>
      <c r="C76" s="164">
        <f>+VLOOKUP(B76,MATRIU2,2,0)</f>
        <v>3</v>
      </c>
      <c r="D76" s="164">
        <f>+VLOOKUP(B76,MATRIU2,3,0)</f>
        <v>1</v>
      </c>
      <c r="E76" s="164">
        <f>+VLOOKUP(B76,MATRIU2,4,0)</f>
        <v>3</v>
      </c>
      <c r="F76" s="249" t="str">
        <f>+VLOOKUP(B76,MATRIU2,5,0)</f>
        <v>Tags contenidors càrrega posterior</v>
      </c>
      <c r="G76" s="250">
        <f>+VLOOKUP(B76,MATRIU2,8,0)</f>
        <v>0</v>
      </c>
      <c r="H76" s="251">
        <v>185</v>
      </c>
      <c r="I76" s="250">
        <f>+H76*G76</f>
        <v>0</v>
      </c>
      <c r="J76" s="206">
        <f>ROUND(-PMT($N$3/12,$N$4*12,I76)*12,2)</f>
        <v>0</v>
      </c>
      <c r="L76"/>
    </row>
    <row r="77" spans="1:14" ht="14.1" customHeight="1">
      <c r="B77" s="157">
        <v>53</v>
      </c>
      <c r="C77" s="164">
        <f>+VLOOKUP(B77,MATRIU2,2,0)</f>
        <v>4</v>
      </c>
      <c r="D77" s="164">
        <f>+VLOOKUP(B77,MATRIU2,3,0)</f>
        <v>1</v>
      </c>
      <c r="E77" s="164">
        <f>+VLOOKUP(B77,MATRIU2,4,0)</f>
        <v>5</v>
      </c>
      <c r="F77" s="249" t="str">
        <f>+VLOOKUP(B77,MATRIU2,5,0)</f>
        <v>Tags per a la recollida de cartró</v>
      </c>
      <c r="G77" s="250">
        <f>+VLOOKUP(B77,MATRIU2,8,0)</f>
        <v>0</v>
      </c>
      <c r="H77" s="250">
        <v>200</v>
      </c>
      <c r="I77" s="194">
        <f>+H77*G77</f>
        <v>0</v>
      </c>
      <c r="J77" s="206">
        <f>ROUND(-PMT($N$3/12,$N$4*12,I77)*12,2)</f>
        <v>0</v>
      </c>
      <c r="L77" s="160"/>
    </row>
    <row r="78" spans="1:14" ht="14.1" customHeight="1">
      <c r="F78" s="249"/>
      <c r="G78" s="250"/>
      <c r="H78" s="164"/>
      <c r="I78" s="250"/>
      <c r="J78" s="206"/>
      <c r="L78"/>
    </row>
    <row r="79" spans="1:14" ht="14.1" customHeight="1">
      <c r="F79" s="249"/>
      <c r="G79" s="250" t="s">
        <v>178</v>
      </c>
      <c r="H79" s="186" t="s">
        <v>245</v>
      </c>
      <c r="I79" s="254" t="s">
        <v>131</v>
      </c>
      <c r="J79" s="206"/>
      <c r="L79"/>
    </row>
    <row r="80" spans="1:14" ht="14.1" customHeight="1">
      <c r="B80" s="157">
        <v>49</v>
      </c>
      <c r="C80" s="164">
        <f>+VLOOKUP(B80,MATRIU2,2,0)</f>
        <v>3</v>
      </c>
      <c r="D80" s="164">
        <f>+VLOOKUP(B80,MATRIU2,3,0)</f>
        <v>1</v>
      </c>
      <c r="E80" s="164">
        <f>+VLOOKUP(B80,MATRIU2,4,0)</f>
        <v>6</v>
      </c>
      <c r="F80" s="249" t="str">
        <f>+VLOOKUP(B80,MATRIU2,5,0)</f>
        <v>Manteniment del software i quotes per la flota del LOT 2</v>
      </c>
      <c r="G80" s="327"/>
      <c r="H80" s="252">
        <v>12</v>
      </c>
      <c r="I80" s="206">
        <f>+VLOOKUP(B80,MATRIU2,8,0)</f>
        <v>0</v>
      </c>
      <c r="J80" s="194">
        <f>+I80*H80*G80</f>
        <v>0</v>
      </c>
      <c r="L80"/>
    </row>
    <row r="81" spans="1:14" ht="14.1" customHeight="1" thickBot="1">
      <c r="F81" s="195"/>
      <c r="H81" s="222"/>
      <c r="I81" s="194"/>
      <c r="J81" s="194"/>
      <c r="L81"/>
    </row>
    <row r="82" spans="1:14" ht="14.1" customHeight="1" thickBot="1">
      <c r="C82" s="166">
        <f>+'PREUS UNITARIS LOT 2'!B87</f>
        <v>4</v>
      </c>
      <c r="D82" s="167"/>
      <c r="E82" s="167"/>
      <c r="F82" s="168" t="s">
        <v>157</v>
      </c>
      <c r="G82" s="169"/>
      <c r="H82" s="169"/>
      <c r="I82" s="203"/>
      <c r="J82" s="204">
        <f>+J84+J91</f>
        <v>0</v>
      </c>
      <c r="L82"/>
    </row>
    <row r="83" spans="1:14" ht="9" customHeight="1">
      <c r="A83" s="154"/>
      <c r="G83" s="206"/>
      <c r="I83" s="194"/>
      <c r="J83" s="194"/>
      <c r="N83" s="206"/>
    </row>
    <row r="84" spans="1:14" ht="14.1" customHeight="1">
      <c r="C84" s="207">
        <f>+'PREUS UNITARIS LOT 2'!B89</f>
        <v>4</v>
      </c>
      <c r="D84" s="207">
        <f>+'PREUS UNITARIS LOT 2'!C89</f>
        <v>1</v>
      </c>
      <c r="E84" s="208"/>
      <c r="F84" s="209" t="s">
        <v>158</v>
      </c>
      <c r="G84" s="210"/>
      <c r="H84" s="210"/>
      <c r="I84" s="211"/>
      <c r="J84" s="212">
        <f>SUM(J86:J90)</f>
        <v>0</v>
      </c>
    </row>
    <row r="85" spans="1:14" ht="14.1" customHeight="1">
      <c r="C85" s="185"/>
      <c r="D85" s="185"/>
      <c r="F85" s="214" t="s">
        <v>159</v>
      </c>
      <c r="G85" s="186" t="s">
        <v>177</v>
      </c>
      <c r="H85" s="186" t="s">
        <v>178</v>
      </c>
      <c r="I85" s="221" t="s">
        <v>179</v>
      </c>
      <c r="J85" s="221" t="s">
        <v>155</v>
      </c>
    </row>
    <row r="86" spans="1:14" ht="14.1" customHeight="1">
      <c r="B86" s="157">
        <f>+'PREUS UNITARIS LOT 2'!A91</f>
        <v>50</v>
      </c>
      <c r="C86" s="164">
        <f>+VLOOKUP(B86,MATRIU2,2,0)</f>
        <v>4</v>
      </c>
      <c r="D86" s="164">
        <f>+VLOOKUP(B86,MATRIU2,3,0)</f>
        <v>1</v>
      </c>
      <c r="E86" s="164">
        <f>+VLOOKUP(B86,MATRIU2,4,0)</f>
        <v>1</v>
      </c>
      <c r="F86" s="249" t="str">
        <f>+VLOOKUP(B86,MATRIU2,5,0)</f>
        <v>Tancament electrònic contenidor</v>
      </c>
      <c r="G86" s="250">
        <f>+VLOOKUP(B86,MATRIU2,8,0)</f>
        <v>0</v>
      </c>
      <c r="H86" s="218">
        <f>+H65+H66</f>
        <v>185</v>
      </c>
      <c r="I86" s="194">
        <f>+H86*G86</f>
        <v>0</v>
      </c>
      <c r="J86" s="206">
        <f>ROUND(-PMT($N$3/12,$N$4*12,I86)*12,2)</f>
        <v>0</v>
      </c>
    </row>
    <row r="87" spans="1:14" ht="14.1" customHeight="1">
      <c r="B87" s="157">
        <f>+'PREUS UNITARIS LOT 2'!A92</f>
        <v>51</v>
      </c>
      <c r="C87" s="164">
        <f>+VLOOKUP(B87,MATRIU2,2,0)</f>
        <v>4</v>
      </c>
      <c r="D87" s="164">
        <f>+VLOOKUP(B87,MATRIU2,3,0)</f>
        <v>1</v>
      </c>
      <c r="E87" s="164">
        <f>+VLOOKUP(B87,MATRIU2,4,0)</f>
        <v>2</v>
      </c>
      <c r="F87" s="249" t="str">
        <f>+VLOOKUP(B87,MATRIU2,5,0)</f>
        <v>Tancament electrònic àrea</v>
      </c>
      <c r="G87" s="250">
        <f>+VLOOKUP(B87,MATRIU2,8,0)</f>
        <v>0</v>
      </c>
      <c r="H87" s="218">
        <v>0</v>
      </c>
      <c r="I87" s="194">
        <f t="shared" ref="I87" si="8">+H87*G87</f>
        <v>0</v>
      </c>
      <c r="J87" s="206">
        <f t="shared" ref="J87:J88" si="9">ROUND(-PMT($N$3/12,$N$4*12,I87)*12,2)</f>
        <v>0</v>
      </c>
      <c r="L87" s="160"/>
    </row>
    <row r="88" spans="1:14" ht="14.1" customHeight="1">
      <c r="B88" s="157">
        <f>+'PREUS UNITARIS LOT 2'!A93</f>
        <v>104</v>
      </c>
      <c r="C88" s="164">
        <f>+VLOOKUP(B88,MATRIU2,2,0)</f>
        <v>4</v>
      </c>
      <c r="D88" s="164">
        <f>+VLOOKUP(B88,MATRIU2,3,0)</f>
        <v>1</v>
      </c>
      <c r="E88" s="164">
        <f>+VLOOKUP(B88,MATRIU2,4,0)</f>
        <v>3</v>
      </c>
      <c r="F88" s="249" t="str">
        <f>+VLOOKUP(B88,MATRIU2,5,0)</f>
        <v>Implantació del sistema (cost projecte)</v>
      </c>
      <c r="G88" s="250">
        <f>+VLOOKUP(B88,MATRIU2,8,0)</f>
        <v>0</v>
      </c>
      <c r="H88" s="271">
        <v>1</v>
      </c>
      <c r="I88" s="194">
        <f>+H88*G88</f>
        <v>0</v>
      </c>
      <c r="J88" s="206">
        <f t="shared" si="9"/>
        <v>0</v>
      </c>
      <c r="L88" s="160"/>
    </row>
    <row r="89" spans="1:14" ht="14.1" customHeight="1">
      <c r="B89" s="157">
        <v>52</v>
      </c>
      <c r="C89" s="164">
        <f>+VLOOKUP(B89,MATRIU2,2,0)</f>
        <v>4</v>
      </c>
      <c r="D89" s="164">
        <f>+VLOOKUP(B89,MATRIU2,3,0)</f>
        <v>1</v>
      </c>
      <c r="E89" s="164">
        <f>+VLOOKUP(B89,MATRIU2,4,0)</f>
        <v>4</v>
      </c>
      <c r="F89" s="249" t="str">
        <f>+VLOOKUP(B89,MATRIU2,5,0)</f>
        <v>Element identificatiu (targeta/clauer)</v>
      </c>
      <c r="G89" s="250">
        <f>+VLOOKUP(B89,MATRIU2,8,0)</f>
        <v>0</v>
      </c>
      <c r="H89" s="218">
        <v>3000</v>
      </c>
      <c r="I89" s="194">
        <f>+H89*G89</f>
        <v>0</v>
      </c>
      <c r="J89" s="206">
        <f>ROUND(-PMT($N$3/12,$N$4*12,I89)*12,2)</f>
        <v>0</v>
      </c>
    </row>
    <row r="90" spans="1:14" ht="9" customHeight="1">
      <c r="A90" s="154"/>
      <c r="G90" s="206"/>
      <c r="I90" s="194"/>
      <c r="J90" s="194"/>
      <c r="N90" s="206"/>
    </row>
    <row r="91" spans="1:14" ht="14.1" customHeight="1">
      <c r="C91" s="207">
        <f>+C84</f>
        <v>4</v>
      </c>
      <c r="D91" s="207">
        <f>+D84+1</f>
        <v>2</v>
      </c>
      <c r="E91" s="208"/>
      <c r="F91" s="209" t="s">
        <v>163</v>
      </c>
      <c r="G91" s="210"/>
      <c r="H91" s="210"/>
      <c r="I91" s="211"/>
      <c r="J91" s="212">
        <f>SUM(J93:J97)</f>
        <v>0</v>
      </c>
    </row>
    <row r="92" spans="1:14" ht="14.1" customHeight="1">
      <c r="C92" s="185"/>
      <c r="D92" s="185"/>
      <c r="F92" s="214" t="s">
        <v>159</v>
      </c>
      <c r="G92" s="186"/>
      <c r="H92" s="186" t="s">
        <v>178</v>
      </c>
      <c r="I92" s="221" t="s">
        <v>131</v>
      </c>
      <c r="J92" s="221" t="s">
        <v>155</v>
      </c>
    </row>
    <row r="93" spans="1:14" ht="14.1" customHeight="1">
      <c r="B93" s="157">
        <f>+'PREUS UNITARIS LOT 2'!A98</f>
        <v>54</v>
      </c>
      <c r="C93" s="164">
        <f t="shared" ref="C93:C97" si="10">+VLOOKUP(B93,MATRIU2,2,0)</f>
        <v>4</v>
      </c>
      <c r="D93" s="164">
        <f t="shared" ref="D93:D97" si="11">+VLOOKUP(B93,MATRIU2,3,0)</f>
        <v>2</v>
      </c>
      <c r="E93" s="164">
        <f t="shared" ref="E93:E97" si="12">+VLOOKUP(B93,MATRIU2,4,0)</f>
        <v>1</v>
      </c>
      <c r="F93" s="249" t="str">
        <f t="shared" ref="F93:F97" si="13">+VLOOKUP(B93,MATRIU2,5,0)</f>
        <v>Tancament contenidor</v>
      </c>
      <c r="H93" s="255">
        <f>+H86</f>
        <v>185</v>
      </c>
      <c r="I93" s="206">
        <f t="shared" ref="I93:I97" si="14">+VLOOKUP(B93,MATRIU2,8,0)</f>
        <v>0</v>
      </c>
      <c r="J93" s="206">
        <f t="shared" ref="J93:J97" si="15">+I93*H93</f>
        <v>0</v>
      </c>
    </row>
    <row r="94" spans="1:14" ht="14.1" customHeight="1">
      <c r="B94" s="157">
        <f>+'PREUS UNITARIS LOT 2'!A99</f>
        <v>55</v>
      </c>
      <c r="C94" s="164">
        <f t="shared" si="10"/>
        <v>4</v>
      </c>
      <c r="D94" s="164">
        <f t="shared" si="11"/>
        <v>2</v>
      </c>
      <c r="E94" s="164">
        <f t="shared" si="12"/>
        <v>2</v>
      </c>
      <c r="F94" s="249" t="str">
        <f t="shared" si="13"/>
        <v>Tancament àrea</v>
      </c>
      <c r="H94" s="255">
        <f>+H87</f>
        <v>0</v>
      </c>
      <c r="I94" s="206">
        <f t="shared" si="14"/>
        <v>0</v>
      </c>
      <c r="J94" s="206">
        <f t="shared" si="15"/>
        <v>0</v>
      </c>
    </row>
    <row r="95" spans="1:14" ht="14.1" customHeight="1">
      <c r="B95" s="157">
        <f>+'PREUS UNITARIS LOT 2'!A100</f>
        <v>56</v>
      </c>
      <c r="C95" s="164">
        <f t="shared" si="10"/>
        <v>4</v>
      </c>
      <c r="D95" s="164">
        <f t="shared" si="11"/>
        <v>2</v>
      </c>
      <c r="E95" s="164">
        <f t="shared" si="12"/>
        <v>3</v>
      </c>
      <c r="F95" s="249" t="str">
        <f t="shared" si="13"/>
        <v>Software contenidors (comunicacions)</v>
      </c>
      <c r="H95" s="255">
        <f>+H86</f>
        <v>185</v>
      </c>
      <c r="I95" s="206">
        <f t="shared" si="14"/>
        <v>0</v>
      </c>
      <c r="J95" s="206">
        <f t="shared" si="15"/>
        <v>0</v>
      </c>
    </row>
    <row r="96" spans="1:14" ht="14.1" customHeight="1">
      <c r="B96" s="157">
        <f>+'PREUS UNITARIS LOT 2'!A101</f>
        <v>57</v>
      </c>
      <c r="C96" s="164">
        <f t="shared" si="10"/>
        <v>4</v>
      </c>
      <c r="D96" s="164">
        <f t="shared" si="11"/>
        <v>2</v>
      </c>
      <c r="E96" s="164">
        <f t="shared" si="12"/>
        <v>4</v>
      </c>
      <c r="F96" s="249" t="str">
        <f t="shared" si="13"/>
        <v>Software àrees (comunicacions)</v>
      </c>
      <c r="H96" s="255">
        <f>+H87</f>
        <v>0</v>
      </c>
      <c r="I96" s="206">
        <f t="shared" si="14"/>
        <v>0</v>
      </c>
      <c r="J96" s="206">
        <f t="shared" si="15"/>
        <v>0</v>
      </c>
    </row>
    <row r="97" spans="1:14" ht="14.1" customHeight="1">
      <c r="B97" s="157">
        <f>+'PREUS UNITARIS LOT 2'!A102</f>
        <v>59</v>
      </c>
      <c r="C97" s="164">
        <f t="shared" si="10"/>
        <v>4</v>
      </c>
      <c r="D97" s="164">
        <f t="shared" si="11"/>
        <v>2</v>
      </c>
      <c r="E97" s="164">
        <f t="shared" si="12"/>
        <v>5</v>
      </c>
      <c r="F97" s="249" t="str">
        <f t="shared" si="13"/>
        <v>Software</v>
      </c>
      <c r="G97" s="154"/>
      <c r="H97" s="256">
        <v>0</v>
      </c>
      <c r="I97" s="206">
        <f t="shared" si="14"/>
        <v>0</v>
      </c>
      <c r="J97" s="206">
        <f t="shared" si="15"/>
        <v>0</v>
      </c>
    </row>
    <row r="98" spans="1:14" ht="14.1" customHeight="1" thickBot="1">
      <c r="I98" s="220"/>
      <c r="J98" s="220"/>
      <c r="K98" s="224"/>
    </row>
    <row r="99" spans="1:14" ht="14.1" customHeight="1" thickBot="1">
      <c r="C99" s="166">
        <f>+'PREUS UNITARIS LOT 2'!B105</f>
        <v>5</v>
      </c>
      <c r="D99" s="167"/>
      <c r="E99" s="167"/>
      <c r="F99" s="168" t="s">
        <v>168</v>
      </c>
      <c r="G99" s="169"/>
      <c r="H99" s="169"/>
      <c r="I99" s="203"/>
      <c r="J99" s="204">
        <f>+J101</f>
        <v>0</v>
      </c>
      <c r="K99" s="224"/>
    </row>
    <row r="100" spans="1:14" ht="9" customHeight="1">
      <c r="A100" s="154"/>
      <c r="G100" s="206"/>
      <c r="I100" s="194"/>
      <c r="J100" s="194"/>
      <c r="N100" s="206"/>
    </row>
    <row r="101" spans="1:14" ht="14.1" customHeight="1">
      <c r="C101" s="207" t="s">
        <v>189</v>
      </c>
      <c r="D101" s="207">
        <v>2</v>
      </c>
      <c r="E101" s="208"/>
      <c r="F101" s="209" t="s">
        <v>190</v>
      </c>
      <c r="G101" s="210"/>
      <c r="H101" s="210"/>
      <c r="I101" s="211"/>
      <c r="J101" s="212">
        <f>SUM(J103:J110)</f>
        <v>0</v>
      </c>
      <c r="K101" s="194"/>
    </row>
    <row r="102" spans="1:14" ht="14.1" customHeight="1">
      <c r="F102" s="225"/>
      <c r="G102" s="225"/>
      <c r="H102" s="226" t="s">
        <v>191</v>
      </c>
      <c r="I102" s="226" t="s">
        <v>192</v>
      </c>
      <c r="J102" s="227" t="s">
        <v>155</v>
      </c>
      <c r="K102" s="224"/>
    </row>
    <row r="103" spans="1:14" ht="14.1" customHeight="1">
      <c r="B103" s="157">
        <v>64</v>
      </c>
      <c r="C103" s="164">
        <f>+VLOOKUP(B103,MATRIU2,2,0)</f>
        <v>5</v>
      </c>
      <c r="D103" s="164">
        <f>+VLOOKUP(B103,MATRIU2,3,0)</f>
        <v>1</v>
      </c>
      <c r="E103" s="164">
        <f>+VLOOKUP(B103,MATRIU2,4,0)</f>
        <v>1</v>
      </c>
      <c r="F103" s="249" t="str">
        <f>+VLOOKUP(B103,MATRIU2,5,0)</f>
        <v>Vesturai / epis personal / Formació</v>
      </c>
      <c r="G103" s="225"/>
      <c r="H103" s="315"/>
      <c r="I103" s="206">
        <f>+VLOOKUP(B103,MATRIU2,8,0)</f>
        <v>0</v>
      </c>
      <c r="J103" s="194">
        <f>+I103*H103</f>
        <v>0</v>
      </c>
      <c r="K103" s="224"/>
    </row>
    <row r="104" spans="1:14" ht="14.1" customHeight="1">
      <c r="F104" s="225"/>
      <c r="G104" s="226" t="s">
        <v>193</v>
      </c>
      <c r="H104" s="186" t="s">
        <v>187</v>
      </c>
      <c r="I104" s="226" t="s">
        <v>171</v>
      </c>
      <c r="J104" s="227" t="s">
        <v>155</v>
      </c>
      <c r="K104" s="224"/>
    </row>
    <row r="105" spans="1:14" ht="14.1" customHeight="1">
      <c r="B105" s="157">
        <v>65</v>
      </c>
      <c r="C105" s="164">
        <f t="shared" ref="C105:C107" si="16">+VLOOKUP(B105,MATRIU2,2,0)</f>
        <v>5</v>
      </c>
      <c r="D105" s="164">
        <f t="shared" ref="D105:D107" si="17">+VLOOKUP(B105,MATRIU2,3,0)</f>
        <v>1</v>
      </c>
      <c r="E105" s="164">
        <f t="shared" ref="E105:E107" si="18">+VLOOKUP(B105,MATRIU2,4,0)</f>
        <v>2</v>
      </c>
      <c r="F105" s="249" t="str">
        <f t="shared" ref="F105:F107" si="19">+VLOOKUP(B105,MATRIU2,5,0)</f>
        <v>Instal.lacions</v>
      </c>
      <c r="G105" s="165">
        <v>12</v>
      </c>
      <c r="H105" s="223">
        <v>0.15</v>
      </c>
      <c r="I105" s="206">
        <f t="shared" ref="I105:I107" si="20">+VLOOKUP(B105,MATRIU2,8,0)</f>
        <v>0</v>
      </c>
      <c r="J105" s="194">
        <f>+G105*I105*H105</f>
        <v>0</v>
      </c>
      <c r="K105" s="228"/>
    </row>
    <row r="106" spans="1:14" ht="14.1" customHeight="1">
      <c r="B106" s="157">
        <v>66</v>
      </c>
      <c r="C106" s="164">
        <f t="shared" si="16"/>
        <v>5</v>
      </c>
      <c r="D106" s="164">
        <f t="shared" si="17"/>
        <v>1</v>
      </c>
      <c r="E106" s="164">
        <f t="shared" si="18"/>
        <v>3</v>
      </c>
      <c r="F106" s="249" t="str">
        <f t="shared" si="19"/>
        <v>Vehicle encarregat servei</v>
      </c>
      <c r="G106" s="165">
        <v>12</v>
      </c>
      <c r="H106" s="223">
        <f>+H105</f>
        <v>0.15</v>
      </c>
      <c r="I106" s="206">
        <f t="shared" si="20"/>
        <v>0</v>
      </c>
      <c r="J106" s="194">
        <f t="shared" ref="J106" si="21">+G106*I106*H106</f>
        <v>0</v>
      </c>
      <c r="K106" s="224"/>
    </row>
    <row r="107" spans="1:14" ht="14.4" customHeight="1">
      <c r="A107" s="154"/>
      <c r="B107" s="157">
        <v>69</v>
      </c>
      <c r="C107" s="164">
        <f t="shared" si="16"/>
        <v>5</v>
      </c>
      <c r="D107" s="164">
        <f t="shared" si="17"/>
        <v>1</v>
      </c>
      <c r="E107" s="164">
        <f t="shared" si="18"/>
        <v>6</v>
      </c>
      <c r="F107" s="249" t="str">
        <f t="shared" si="19"/>
        <v>Assegurances servei (RC, no vehicles)</v>
      </c>
      <c r="G107" s="225">
        <v>1</v>
      </c>
      <c r="H107" s="223">
        <v>0.15</v>
      </c>
      <c r="I107" s="206">
        <f t="shared" si="20"/>
        <v>0</v>
      </c>
      <c r="J107" s="194">
        <f>+G107*I107*H107</f>
        <v>0</v>
      </c>
      <c r="N107" s="206"/>
    </row>
    <row r="108" spans="1:14" ht="14.1" customHeight="1">
      <c r="C108"/>
      <c r="F108" s="225"/>
      <c r="G108" s="225"/>
      <c r="H108" s="226" t="s">
        <v>188</v>
      </c>
      <c r="I108" s="226" t="s">
        <v>156</v>
      </c>
      <c r="J108" s="227" t="s">
        <v>155</v>
      </c>
      <c r="K108" s="224"/>
    </row>
    <row r="109" spans="1:14" ht="14.1" customHeight="1">
      <c r="B109" s="157">
        <v>71</v>
      </c>
      <c r="C109" s="164">
        <f>+VLOOKUP(B109,MATRIU2,2,0)</f>
        <v>5</v>
      </c>
      <c r="D109" s="164">
        <f>+VLOOKUP(B109,MATRIU2,3,0)</f>
        <v>1</v>
      </c>
      <c r="E109" s="164">
        <f>+VLOOKUP(B109,MATRIU2,4,0)</f>
        <v>8</v>
      </c>
      <c r="F109" s="249" t="str">
        <f>+VLOOKUP(B109,MATRIU2,5,0)</f>
        <v>Assegurances vehicles grans</v>
      </c>
      <c r="G109" s="225"/>
      <c r="H109" s="315"/>
      <c r="I109" s="206">
        <f>+VLOOKUP(B109,MATRIU2,8,0)</f>
        <v>0</v>
      </c>
      <c r="J109" s="194">
        <f>+I109*H109</f>
        <v>0</v>
      </c>
      <c r="K109" s="224"/>
    </row>
    <row r="110" spans="1:14" ht="14.1" customHeight="1" thickBot="1"/>
    <row r="111" spans="1:14" ht="14.1" customHeight="1" thickBot="1">
      <c r="C111" s="166" t="s">
        <v>194</v>
      </c>
      <c r="D111" s="167">
        <v>1</v>
      </c>
      <c r="E111" s="167"/>
      <c r="F111" s="168" t="s">
        <v>246</v>
      </c>
      <c r="G111" s="169"/>
      <c r="H111" s="169"/>
      <c r="I111" s="203"/>
      <c r="J111" s="204">
        <f>+J99+J82+J73+J61+J1</f>
        <v>0</v>
      </c>
    </row>
    <row r="112" spans="1:14" ht="9" customHeight="1">
      <c r="A112" s="154"/>
      <c r="G112" s="206"/>
      <c r="I112" s="194"/>
      <c r="J112" s="194"/>
      <c r="N112" s="206"/>
    </row>
    <row r="113" spans="1:14" ht="14.1" customHeight="1">
      <c r="F113" s="165" t="s">
        <v>195</v>
      </c>
      <c r="H113" s="334">
        <f>+'LOT 2'!H163</f>
        <v>0</v>
      </c>
      <c r="J113" s="194">
        <f>+ROUND(J111*H113,2)</f>
        <v>0</v>
      </c>
      <c r="K113" s="158"/>
    </row>
    <row r="114" spans="1:14" ht="14.1" customHeight="1">
      <c r="F114" s="165" t="s">
        <v>196</v>
      </c>
      <c r="H114" s="334">
        <f>+'LOT 2'!H164</f>
        <v>0</v>
      </c>
      <c r="J114" s="194">
        <f>+ROUND(J111*H114,2)</f>
        <v>0</v>
      </c>
    </row>
    <row r="115" spans="1:14" ht="9" customHeight="1">
      <c r="A115" s="154"/>
      <c r="G115" s="206"/>
      <c r="I115" s="194"/>
      <c r="J115" s="194"/>
      <c r="N115" s="206"/>
    </row>
    <row r="116" spans="1:14" ht="14.1" customHeight="1">
      <c r="C116" s="230"/>
      <c r="D116" s="230"/>
      <c r="E116" s="230"/>
      <c r="F116" s="231" t="s">
        <v>197</v>
      </c>
      <c r="G116" s="232"/>
      <c r="H116" s="233"/>
      <c r="I116" s="234"/>
      <c r="J116" s="235">
        <f>SUM(J111:J114)</f>
        <v>0</v>
      </c>
    </row>
    <row r="117" spans="1:14" ht="9" customHeight="1">
      <c r="A117" s="154"/>
      <c r="G117" s="206"/>
      <c r="I117" s="194"/>
      <c r="J117" s="194"/>
      <c r="N117" s="206"/>
    </row>
    <row r="118" spans="1:14" ht="14.1" customHeight="1">
      <c r="F118" s="165" t="s">
        <v>198</v>
      </c>
      <c r="H118" s="223">
        <v>0.1</v>
      </c>
      <c r="J118" s="194">
        <f>+ROUND(J116*H118,2)</f>
        <v>0</v>
      </c>
    </row>
    <row r="119" spans="1:14" ht="9" customHeight="1" thickBot="1">
      <c r="A119" s="154"/>
      <c r="G119" s="206"/>
      <c r="I119" s="194"/>
      <c r="J119" s="194"/>
      <c r="N119" s="206"/>
    </row>
    <row r="120" spans="1:14" ht="14.1" customHeight="1" thickBot="1">
      <c r="C120" s="166" t="s">
        <v>194</v>
      </c>
      <c r="D120" s="167">
        <v>1</v>
      </c>
      <c r="E120" s="167"/>
      <c r="F120" s="168" t="s">
        <v>199</v>
      </c>
      <c r="G120" s="169"/>
      <c r="H120" s="169"/>
      <c r="I120" s="203"/>
      <c r="J120" s="204">
        <f>+J116+J118</f>
        <v>0</v>
      </c>
    </row>
    <row r="121" spans="1:14" ht="14.1" customHeight="1">
      <c r="I121" s="258"/>
      <c r="J121" s="257"/>
    </row>
    <row r="122" spans="1:14" ht="14.1" customHeight="1">
      <c r="I122" s="258"/>
      <c r="J122" s="257"/>
    </row>
    <row r="123" spans="1:14" ht="14.1" customHeight="1">
      <c r="J123" s="194"/>
    </row>
    <row r="124" spans="1:14" ht="14.1" customHeight="1">
      <c r="J124" s="194"/>
    </row>
    <row r="125" spans="1:14" ht="14.1" customHeight="1">
      <c r="J125" s="194"/>
    </row>
  </sheetData>
  <pageMargins left="0.7" right="0.7" top="0.75" bottom="0.75" header="0.3" footer="0.3"/>
  <pageSetup paperSize="8" scale="6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55377183D80547ABB12DD26200B6BF" ma:contentTypeVersion="19" ma:contentTypeDescription="Crea un document nou" ma:contentTypeScope="" ma:versionID="e94739c3bf6366c81a12201233664cef">
  <xsd:schema xmlns:xsd="http://www.w3.org/2001/XMLSchema" xmlns:xs="http://www.w3.org/2001/XMLSchema" xmlns:p="http://schemas.microsoft.com/office/2006/metadata/properties" xmlns:ns2="cc1019cc-7661-4550-aaa3-b5b82e7542e8" xmlns:ns3="b14c6ee3-835e-4b7a-b817-0fff6cac47dd" targetNamespace="http://schemas.microsoft.com/office/2006/metadata/properties" ma:root="true" ma:fieldsID="7fd1a781543932ce844572143b0f95e6" ns2:_="" ns3:_="">
    <xsd:import namespace="cc1019cc-7661-4550-aaa3-b5b82e7542e8"/>
    <xsd:import namespace="b14c6ee3-835e-4b7a-b817-0fff6cac47d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2:TaxCatchAll" minOccurs="0"/>
                <xsd:element ref="ns3:lcf76f155ced4ddcb4097134ff3c332f"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1019cc-7661-4550-aaa3-b5b82e7542e8" elementFormDefault="qualified">
    <xsd:import namespace="http://schemas.microsoft.com/office/2006/documentManagement/types"/>
    <xsd:import namespace="http://schemas.microsoft.com/office/infopath/2007/PartnerControls"/>
    <xsd:element name="SharedWithUsers" ma:index="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 compartit amb detalls" ma:internalName="SharedWithDetails" ma:readOnly="true">
      <xsd:simpleType>
        <xsd:restriction base="dms:Note">
          <xsd:maxLength value="255"/>
        </xsd:restriction>
      </xsd:simpleType>
    </xsd:element>
    <xsd:element name="TaxCatchAll" ma:index="18" nillable="true" ma:displayName="Taxonomy Catch All Column" ma:hidden="true" ma:list="{a9ff609e-88ed-443a-a16e-665c382e92a5}" ma:internalName="TaxCatchAll" ma:showField="CatchAllData" ma:web="cc1019cc-7661-4550-aaa3-b5b82e7542e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4c6ee3-835e-4b7a-b817-0fff6cac47d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Etiquetes de la imatge" ma:readOnly="false" ma:fieldId="{5cf76f15-5ced-4ddc-b409-7134ff3c332f}" ma:taxonomyMulti="true" ma:sspId="eaa06ad0-fadb-4a9c-b6a7-ed0ebc36b12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c1019cc-7661-4550-aaa3-b5b82e7542e8" xsi:nil="true"/>
    <lcf76f155ced4ddcb4097134ff3c332f xmlns="b14c6ee3-835e-4b7a-b817-0fff6cac47d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52C060-6552-49D7-8623-6AAA2D3EB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1019cc-7661-4550-aaa3-b5b82e7542e8"/>
    <ds:schemaRef ds:uri="b14c6ee3-835e-4b7a-b817-0fff6cac4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375D46-949A-4682-ADFA-8C13A99961CC}">
  <ds:schemaRefs>
    <ds:schemaRef ds:uri="http://schemas.microsoft.com/sharepoint/v3/contenttype/forms"/>
  </ds:schemaRefs>
</ds:datastoreItem>
</file>

<file path=customXml/itemProps3.xml><?xml version="1.0" encoding="utf-8"?>
<ds:datastoreItem xmlns:ds="http://schemas.openxmlformats.org/officeDocument/2006/customXml" ds:itemID="{8D9A89CB-B55E-402A-838C-C3041D76209C}">
  <ds:schemaRefs>
    <ds:schemaRef ds:uri="http://purl.org/dc/terms/"/>
    <ds:schemaRef ds:uri="http://schemas.microsoft.com/office/2006/metadata/properties"/>
    <ds:schemaRef ds:uri="cc1019cc-7661-4550-aaa3-b5b82e7542e8"/>
    <ds:schemaRef ds:uri="http://www.w3.org/XML/1998/namespace"/>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b14c6ee3-835e-4b7a-b817-0fff6cac47d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vt:i4>
      </vt:variant>
    </vt:vector>
  </HeadingPairs>
  <TitlesOfParts>
    <vt:vector size="14" baseType="lpstr">
      <vt:lpstr>Hores ef servei Ampans</vt:lpstr>
      <vt:lpstr>Súria+St Joan i  SFB subrogació</vt:lpstr>
      <vt:lpstr>Hores ef 5 fraccions RECAIU 3</vt:lpstr>
      <vt:lpstr>Lot 1 NORD Calendari</vt:lpstr>
      <vt:lpstr>Instruccions</vt:lpstr>
      <vt:lpstr>PREUS UNITARIS LOT 2</vt:lpstr>
      <vt:lpstr>LOT 2 primer any</vt:lpstr>
      <vt:lpstr>LOT 2</vt:lpstr>
      <vt:lpstr>Sant Vicenç  Monistrol</vt:lpstr>
      <vt:lpstr>CONTRACTE LOT 2</vt:lpstr>
      <vt:lpstr>amortització i finançament L2</vt:lpstr>
      <vt:lpstr>'amortització i finançament L2'!Área_de_impresión</vt:lpstr>
      <vt:lpstr>'PREUS UNITARIS LOT 2'!Área_de_impresión</vt:lpstr>
      <vt:lpstr>MATRIU2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dc:creator>
  <cp:lastModifiedBy>Montse Farrerons</cp:lastModifiedBy>
  <dcterms:created xsi:type="dcterms:W3CDTF">2024-03-15T08:51:18Z</dcterms:created>
  <dcterms:modified xsi:type="dcterms:W3CDTF">2025-06-19T06:03:04Z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0x0101005B55377183D80547ABB12DD26200B6BF</vt:lpwstr>
  </property>
  <property fmtid="{D5CDD505-2E9C-101B-9397-08002B2CF9AE}" pid="3" name="MediaServiceImageTags">
    <vt:lpwstr/>
  </property>
</Properties>
</file>