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F:\SEC_CONTRACT\Expedients en adjudicació\2025\2025-56 - Subministrament de queviures congelats\2. PLECS\1. ADMINISTRATIUS\"/>
    </mc:Choice>
  </mc:AlternateContent>
  <xr:revisionPtr revIDLastSave="0" documentId="13_ncr:1_{7F77560B-8E09-4FB9-9612-779D583E8D0F}" xr6:coauthVersionLast="47" xr6:coauthVersionMax="47" xr10:uidLastSave="{00000000-0000-0000-0000-000000000000}"/>
  <bookViews>
    <workbookView xWindow="-28920" yWindow="-945" windowWidth="29040" windowHeight="15720" activeTab="1" xr2:uid="{00000000-000D-0000-FFFF-FFFF00000000}"/>
  </bookViews>
  <sheets>
    <sheet name="TOTAL EXPEDIENT " sheetId="9" r:id="rId1"/>
    <sheet name="HCB" sheetId="4" r:id="rId2"/>
    <sheet name="PROPOSTA PREUS LICITACIÓ " sheetId="12" r:id="rId3"/>
    <sheet name="ABC CONSUMS24-LOTS" sheetId="14" r:id="rId4"/>
    <sheet name="Hoja3" sheetId="13" r:id="rId5"/>
  </sheets>
  <definedNames>
    <definedName name="_xlnm._FilterDatabase" localSheetId="2" hidden="1">'PROPOSTA PREUS LICITACIÓ '!$A$6:$U$6</definedName>
    <definedName name="_xlnm.Print_Area" localSheetId="1">HCB!$A$1:$Q$57</definedName>
    <definedName name="_xlnm.Print_Area" localSheetId="2">'PROPOSTA PREUS LICITACIÓ '!$A$1:$U$47</definedName>
    <definedName name="Consulta1">#REF!</definedName>
    <definedName name="dffdfdfd">#REF!</definedName>
    <definedName name="FDFDFD">#REF!</definedName>
    <definedName name="ITEM">#REF!</definedName>
    <definedName name="ITEM1">#REF!</definedName>
    <definedName name="ORIGEN">#REF!</definedName>
    <definedName name="_xlnm.Print_Titles" localSheetId="2">'PROPOSTA PREUS LICITACIÓ '!$3:$6</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4" l="1"/>
  <c r="K49" i="4"/>
  <c r="K22" i="4"/>
  <c r="J22" i="4"/>
  <c r="I22" i="4"/>
  <c r="I49" i="4" s="1"/>
  <c r="J13" i="4"/>
  <c r="K13" i="4"/>
  <c r="I13" i="4"/>
  <c r="O14" i="4"/>
  <c r="P14" i="4" s="1"/>
  <c r="Q14" i="4" s="1"/>
  <c r="U49" i="4"/>
  <c r="O23" i="4"/>
  <c r="P23" i="4" s="1"/>
  <c r="Q23" i="4" s="1"/>
  <c r="O15" i="4"/>
  <c r="P15" i="4" s="1"/>
  <c r="Q15" i="4" s="1"/>
  <c r="O16" i="4"/>
  <c r="P16" i="4" s="1"/>
  <c r="Q16" i="4" s="1"/>
  <c r="O24" i="4"/>
  <c r="P24" i="4" s="1"/>
  <c r="Q24" i="4" s="1"/>
  <c r="O25" i="4"/>
  <c r="P25" i="4" s="1"/>
  <c r="Q25" i="4" s="1"/>
  <c r="O26" i="4"/>
  <c r="P26" i="4" s="1"/>
  <c r="Q26" i="4" s="1"/>
  <c r="O27" i="4"/>
  <c r="P27" i="4" s="1"/>
  <c r="Q27" i="4" s="1"/>
  <c r="O17" i="4"/>
  <c r="P17" i="4" s="1"/>
  <c r="Q17" i="4" s="1"/>
  <c r="O18" i="4"/>
  <c r="P18" i="4" s="1"/>
  <c r="Q18" i="4" s="1"/>
  <c r="O28" i="4"/>
  <c r="P28" i="4" s="1"/>
  <c r="Q28" i="4" s="1"/>
  <c r="O19" i="4"/>
  <c r="P19" i="4" s="1"/>
  <c r="Q19" i="4" s="1"/>
  <c r="O29" i="4"/>
  <c r="P29" i="4" s="1"/>
  <c r="Q29" i="4" s="1"/>
  <c r="O20" i="4"/>
  <c r="P20" i="4" s="1"/>
  <c r="Q20" i="4" s="1"/>
  <c r="O30" i="4"/>
  <c r="P30" i="4" s="1"/>
  <c r="Q30" i="4" s="1"/>
  <c r="O31" i="4"/>
  <c r="P31" i="4" s="1"/>
  <c r="Q31" i="4" s="1"/>
  <c r="O32" i="4"/>
  <c r="P32" i="4" s="1"/>
  <c r="Q32" i="4" s="1"/>
  <c r="O33" i="4"/>
  <c r="P33" i="4" s="1"/>
  <c r="Q33" i="4" s="1"/>
  <c r="O34" i="4"/>
  <c r="P34" i="4" s="1"/>
  <c r="Q34" i="4" s="1"/>
  <c r="O35" i="4"/>
  <c r="P35" i="4" s="1"/>
  <c r="Q35" i="4" s="1"/>
  <c r="O36" i="4"/>
  <c r="P36" i="4" s="1"/>
  <c r="Q36" i="4" s="1"/>
  <c r="O37" i="4"/>
  <c r="P37" i="4" s="1"/>
  <c r="Q37" i="4" s="1"/>
  <c r="O38" i="4"/>
  <c r="P38" i="4" s="1"/>
  <c r="Q38" i="4" s="1"/>
  <c r="O39" i="4"/>
  <c r="P39" i="4" s="1"/>
  <c r="Q39" i="4" s="1"/>
  <c r="O40" i="4"/>
  <c r="P40" i="4" s="1"/>
  <c r="Q40" i="4" s="1"/>
  <c r="O41" i="4"/>
  <c r="P41" i="4" s="1"/>
  <c r="Q41" i="4" s="1"/>
  <c r="O42" i="4"/>
  <c r="P42" i="4" s="1"/>
  <c r="Q42" i="4" s="1"/>
  <c r="O43" i="4"/>
  <c r="P43" i="4" s="1"/>
  <c r="Q43" i="4" s="1"/>
  <c r="O44" i="4"/>
  <c r="P44" i="4" s="1"/>
  <c r="Q44" i="4" s="1"/>
  <c r="O45" i="4"/>
  <c r="P45" i="4" s="1"/>
  <c r="Q45" i="4" s="1"/>
  <c r="O46" i="4"/>
  <c r="P46" i="4" s="1"/>
  <c r="Q46" i="4" s="1"/>
  <c r="O47" i="4"/>
  <c r="P47" i="4" s="1"/>
  <c r="Q47" i="4" s="1"/>
  <c r="O48" i="4"/>
  <c r="P48" i="4" s="1"/>
  <c r="Q48" i="4" s="1"/>
  <c r="O21" i="4"/>
  <c r="P21" i="4" s="1"/>
  <c r="Q21" i="4" s="1"/>
  <c r="I14" i="4"/>
  <c r="J14" i="4" s="1"/>
  <c r="K14" i="4" s="1"/>
  <c r="N23" i="4"/>
  <c r="M23" i="4" s="1"/>
  <c r="N15" i="4"/>
  <c r="M15" i="4" s="1"/>
  <c r="N16" i="4"/>
  <c r="M16" i="4" s="1"/>
  <c r="N24" i="4"/>
  <c r="M24" i="4" s="1"/>
  <c r="N25" i="4"/>
  <c r="M25" i="4" s="1"/>
  <c r="N26" i="4"/>
  <c r="M26" i="4" s="1"/>
  <c r="N27" i="4"/>
  <c r="M27" i="4" s="1"/>
  <c r="N17" i="4"/>
  <c r="M17" i="4" s="1"/>
  <c r="N18" i="4"/>
  <c r="M18" i="4" s="1"/>
  <c r="N28" i="4"/>
  <c r="M28" i="4" s="1"/>
  <c r="N19" i="4"/>
  <c r="M19" i="4" s="1"/>
  <c r="N29" i="4"/>
  <c r="M29" i="4" s="1"/>
  <c r="N20" i="4"/>
  <c r="M20" i="4" s="1"/>
  <c r="N30" i="4"/>
  <c r="M30" i="4" s="1"/>
  <c r="N31" i="4"/>
  <c r="M31" i="4" s="1"/>
  <c r="N32" i="4"/>
  <c r="M32" i="4" s="1"/>
  <c r="N33" i="4"/>
  <c r="M33" i="4" s="1"/>
  <c r="N34" i="4"/>
  <c r="M34" i="4" s="1"/>
  <c r="N35" i="4"/>
  <c r="M35" i="4" s="1"/>
  <c r="N36" i="4"/>
  <c r="M36" i="4" s="1"/>
  <c r="N37" i="4"/>
  <c r="M37" i="4" s="1"/>
  <c r="N38" i="4"/>
  <c r="M38" i="4" s="1"/>
  <c r="N39" i="4"/>
  <c r="M39" i="4" s="1"/>
  <c r="N40" i="4"/>
  <c r="M40" i="4" s="1"/>
  <c r="N41" i="4"/>
  <c r="M41" i="4" s="1"/>
  <c r="N42" i="4"/>
  <c r="M42" i="4" s="1"/>
  <c r="N43" i="4"/>
  <c r="M43" i="4" s="1"/>
  <c r="N44" i="4"/>
  <c r="M44" i="4" s="1"/>
  <c r="N45" i="4"/>
  <c r="M45" i="4" s="1"/>
  <c r="N46" i="4"/>
  <c r="M46" i="4" s="1"/>
  <c r="N47" i="4"/>
  <c r="M47" i="4" s="1"/>
  <c r="N48" i="4"/>
  <c r="M48" i="4" s="1"/>
  <c r="N21" i="4"/>
  <c r="M21" i="4" s="1"/>
  <c r="N14" i="4"/>
  <c r="M14" i="4" s="1"/>
  <c r="I23" i="4"/>
  <c r="J23" i="4" s="1"/>
  <c r="I15" i="4"/>
  <c r="J15" i="4" s="1"/>
  <c r="K15" i="4" s="1"/>
  <c r="I16" i="4"/>
  <c r="J16" i="4" s="1"/>
  <c r="K16" i="4" s="1"/>
  <c r="I24" i="4"/>
  <c r="J24" i="4" s="1"/>
  <c r="K24" i="4" s="1"/>
  <c r="I25" i="4"/>
  <c r="J25" i="4" s="1"/>
  <c r="K25" i="4" s="1"/>
  <c r="I26" i="4"/>
  <c r="J26" i="4" s="1"/>
  <c r="K26" i="4" s="1"/>
  <c r="I27" i="4"/>
  <c r="J27" i="4" s="1"/>
  <c r="K27" i="4" s="1"/>
  <c r="I17" i="4"/>
  <c r="J17" i="4" s="1"/>
  <c r="K17" i="4" s="1"/>
  <c r="I18" i="4"/>
  <c r="J18" i="4" s="1"/>
  <c r="K18" i="4" s="1"/>
  <c r="I28" i="4"/>
  <c r="J28" i="4" s="1"/>
  <c r="K28" i="4" s="1"/>
  <c r="I19" i="4"/>
  <c r="J19" i="4" s="1"/>
  <c r="K19" i="4" s="1"/>
  <c r="I29" i="4"/>
  <c r="J29" i="4" s="1"/>
  <c r="K29" i="4" s="1"/>
  <c r="I20" i="4"/>
  <c r="J20" i="4" s="1"/>
  <c r="K20" i="4" s="1"/>
  <c r="I30" i="4"/>
  <c r="J30" i="4" s="1"/>
  <c r="K30" i="4" s="1"/>
  <c r="I31" i="4"/>
  <c r="J31" i="4" s="1"/>
  <c r="K31" i="4" s="1"/>
  <c r="I32" i="4"/>
  <c r="J32" i="4" s="1"/>
  <c r="K32" i="4" s="1"/>
  <c r="I33" i="4"/>
  <c r="J33" i="4" s="1"/>
  <c r="K33" i="4" s="1"/>
  <c r="I34" i="4"/>
  <c r="J34" i="4" s="1"/>
  <c r="K34" i="4" s="1"/>
  <c r="I35" i="4"/>
  <c r="J35" i="4" s="1"/>
  <c r="K35" i="4" s="1"/>
  <c r="I36" i="4"/>
  <c r="J36" i="4" s="1"/>
  <c r="K36" i="4" s="1"/>
  <c r="I37" i="4"/>
  <c r="J37" i="4" s="1"/>
  <c r="K37" i="4" s="1"/>
  <c r="I38" i="4"/>
  <c r="J38" i="4" s="1"/>
  <c r="K38" i="4" s="1"/>
  <c r="I39" i="4"/>
  <c r="J39" i="4" s="1"/>
  <c r="K39" i="4" s="1"/>
  <c r="I40" i="4"/>
  <c r="J40" i="4" s="1"/>
  <c r="K40" i="4" s="1"/>
  <c r="I41" i="4"/>
  <c r="J41" i="4" s="1"/>
  <c r="K41" i="4" s="1"/>
  <c r="I42" i="4"/>
  <c r="J42" i="4" s="1"/>
  <c r="K42" i="4" s="1"/>
  <c r="I43" i="4"/>
  <c r="J43" i="4" s="1"/>
  <c r="K43" i="4" s="1"/>
  <c r="I44" i="4"/>
  <c r="J44" i="4" s="1"/>
  <c r="K44" i="4" s="1"/>
  <c r="I45" i="4"/>
  <c r="J45" i="4" s="1"/>
  <c r="K45" i="4" s="1"/>
  <c r="I46" i="4"/>
  <c r="J46" i="4" s="1"/>
  <c r="K46" i="4" s="1"/>
  <c r="I47" i="4"/>
  <c r="J47" i="4" s="1"/>
  <c r="K47" i="4" s="1"/>
  <c r="I48" i="4"/>
  <c r="J48" i="4" s="1"/>
  <c r="K48" i="4" s="1"/>
  <c r="I21" i="4"/>
  <c r="J21" i="4" s="1"/>
  <c r="K21" i="4" s="1"/>
  <c r="H23" i="4"/>
  <c r="H15" i="4"/>
  <c r="H16" i="4"/>
  <c r="H24" i="4"/>
  <c r="H25" i="4"/>
  <c r="H26" i="4"/>
  <c r="H27" i="4"/>
  <c r="H17" i="4"/>
  <c r="H18" i="4"/>
  <c r="H28" i="4"/>
  <c r="H19" i="4"/>
  <c r="H29" i="4"/>
  <c r="H20" i="4"/>
  <c r="H30" i="4"/>
  <c r="H31" i="4"/>
  <c r="H32" i="4"/>
  <c r="H33" i="4"/>
  <c r="H34" i="4"/>
  <c r="H35" i="4"/>
  <c r="H36" i="4"/>
  <c r="H37" i="4"/>
  <c r="H38" i="4"/>
  <c r="H39" i="4"/>
  <c r="H40" i="4"/>
  <c r="H41" i="4"/>
  <c r="H42" i="4"/>
  <c r="H43" i="4"/>
  <c r="H44" i="4"/>
  <c r="H45" i="4"/>
  <c r="H46" i="4"/>
  <c r="H47" i="4"/>
  <c r="H48" i="4"/>
  <c r="H21" i="4"/>
  <c r="H14" i="4"/>
  <c r="Q22" i="4" l="1"/>
  <c r="Q13" i="4"/>
  <c r="P22" i="4"/>
  <c r="O22" i="4"/>
  <c r="P13" i="4"/>
  <c r="O13" i="4"/>
  <c r="K23" i="4"/>
  <c r="P49" i="4" l="1"/>
  <c r="O49" i="4"/>
  <c r="Q49" i="4"/>
  <c r="D46" i="14"/>
  <c r="D45" i="14"/>
  <c r="F44" i="14"/>
  <c r="D44" i="14"/>
  <c r="D47" i="14" s="1"/>
  <c r="F43" i="14"/>
  <c r="D42" i="14"/>
  <c r="D41" i="14"/>
  <c r="D43" i="14" s="1"/>
  <c r="F39" i="14"/>
  <c r="S41" i="12"/>
  <c r="R41" i="12"/>
  <c r="Q41" i="12" s="1"/>
  <c r="T41" i="12" s="1"/>
  <c r="L41" i="12"/>
  <c r="K41" i="12"/>
  <c r="N41" i="12" s="1"/>
  <c r="J41" i="12"/>
  <c r="M41" i="12" s="1"/>
  <c r="S40" i="12"/>
  <c r="R40" i="12"/>
  <c r="U40" i="12" s="1"/>
  <c r="Q40" i="12"/>
  <c r="T40" i="12" s="1"/>
  <c r="N40" i="12"/>
  <c r="L40" i="12"/>
  <c r="K40" i="12"/>
  <c r="J40" i="12"/>
  <c r="M40" i="12" s="1"/>
  <c r="V39" i="12"/>
  <c r="U39" i="12"/>
  <c r="S39" i="12"/>
  <c r="R39" i="12"/>
  <c r="Q39" i="12"/>
  <c r="T39" i="12" s="1"/>
  <c r="N39" i="12"/>
  <c r="M39" i="12"/>
  <c r="L39" i="12"/>
  <c r="K39" i="12"/>
  <c r="J39" i="12"/>
  <c r="S38" i="12"/>
  <c r="R38" i="12"/>
  <c r="Q38" i="12" s="1"/>
  <c r="T38" i="12" s="1"/>
  <c r="L38" i="12"/>
  <c r="K38" i="12"/>
  <c r="J38" i="12" s="1"/>
  <c r="M38" i="12" s="1"/>
  <c r="S37" i="12"/>
  <c r="R37" i="12"/>
  <c r="U37" i="12" s="1"/>
  <c r="Q37" i="12"/>
  <c r="T37" i="12" s="1"/>
  <c r="L37" i="12"/>
  <c r="K37" i="12"/>
  <c r="N37" i="12" s="1"/>
  <c r="J37" i="12"/>
  <c r="M37" i="12" s="1"/>
  <c r="V36" i="12"/>
  <c r="S36" i="12"/>
  <c r="R36" i="12"/>
  <c r="U36" i="12" s="1"/>
  <c r="Q36" i="12"/>
  <c r="T36" i="12" s="1"/>
  <c r="H36" i="12"/>
  <c r="L36" i="12" s="1"/>
  <c r="U35" i="12"/>
  <c r="S35" i="12"/>
  <c r="R35" i="12"/>
  <c r="Q35" i="12" s="1"/>
  <c r="T35" i="12" s="1"/>
  <c r="N35" i="12"/>
  <c r="L35" i="12"/>
  <c r="K35" i="12"/>
  <c r="J35" i="12" s="1"/>
  <c r="M35" i="12" s="1"/>
  <c r="S34" i="12"/>
  <c r="R34" i="12"/>
  <c r="Q34" i="12" s="1"/>
  <c r="T34" i="12" s="1"/>
  <c r="L34" i="12"/>
  <c r="K34" i="12"/>
  <c r="J34" i="12" s="1"/>
  <c r="M34" i="12" s="1"/>
  <c r="S33" i="12"/>
  <c r="R33" i="12"/>
  <c r="U33" i="12" s="1"/>
  <c r="Q33" i="12"/>
  <c r="T33" i="12" s="1"/>
  <c r="L33" i="12"/>
  <c r="K33" i="12"/>
  <c r="N33" i="12" s="1"/>
  <c r="J33" i="12"/>
  <c r="M33" i="12" s="1"/>
  <c r="V32" i="12"/>
  <c r="S32" i="12"/>
  <c r="R32" i="12"/>
  <c r="U32" i="12" s="1"/>
  <c r="Q32" i="12"/>
  <c r="T32" i="12" s="1"/>
  <c r="N32" i="12"/>
  <c r="L32" i="12"/>
  <c r="K32" i="12"/>
  <c r="J32" i="12"/>
  <c r="M32" i="12" s="1"/>
  <c r="U31" i="12"/>
  <c r="S31" i="12"/>
  <c r="R31" i="12"/>
  <c r="Q31" i="12" s="1"/>
  <c r="T31" i="12" s="1"/>
  <c r="M31" i="12"/>
  <c r="L31" i="12"/>
  <c r="K31" i="12"/>
  <c r="N31" i="12" s="1"/>
  <c r="J31" i="12"/>
  <c r="S30" i="12"/>
  <c r="R30" i="12"/>
  <c r="Q30" i="12" s="1"/>
  <c r="T30" i="12" s="1"/>
  <c r="L30" i="12"/>
  <c r="K30" i="12"/>
  <c r="N30" i="12" s="1"/>
  <c r="J30" i="12"/>
  <c r="M30" i="12" s="1"/>
  <c r="S29" i="12"/>
  <c r="R29" i="12"/>
  <c r="U29" i="12" s="1"/>
  <c r="Q29" i="12"/>
  <c r="T29" i="12" s="1"/>
  <c r="N29" i="12"/>
  <c r="L29" i="12"/>
  <c r="K29" i="12"/>
  <c r="J29" i="12" s="1"/>
  <c r="M29" i="12" s="1"/>
  <c r="U28" i="12"/>
  <c r="S28" i="12"/>
  <c r="R28" i="12"/>
  <c r="Q28" i="12" s="1"/>
  <c r="T28" i="12" s="1"/>
  <c r="L28" i="12"/>
  <c r="K28" i="12"/>
  <c r="J28" i="12" s="1"/>
  <c r="M28" i="12" s="1"/>
  <c r="S27" i="12"/>
  <c r="R27" i="12"/>
  <c r="Q27" i="12" s="1"/>
  <c r="T27" i="12" s="1"/>
  <c r="L27" i="12"/>
  <c r="K27" i="12"/>
  <c r="N27" i="12" s="1"/>
  <c r="J27" i="12"/>
  <c r="M27" i="12" s="1"/>
  <c r="S26" i="12"/>
  <c r="R26" i="12"/>
  <c r="U26" i="12" s="1"/>
  <c r="Q26" i="12"/>
  <c r="T26" i="12" s="1"/>
  <c r="N26" i="12"/>
  <c r="L26" i="12"/>
  <c r="K26" i="12"/>
  <c r="J26" i="12" s="1"/>
  <c r="M26" i="12" s="1"/>
  <c r="U25" i="12"/>
  <c r="S25" i="12"/>
  <c r="R25" i="12"/>
  <c r="Q25" i="12" s="1"/>
  <c r="T25" i="12" s="1"/>
  <c r="L25" i="12"/>
  <c r="K25" i="12"/>
  <c r="J25" i="12" s="1"/>
  <c r="M25" i="12" s="1"/>
  <c r="S24" i="12"/>
  <c r="R24" i="12"/>
  <c r="Q24" i="12" s="1"/>
  <c r="T24" i="12" s="1"/>
  <c r="L24" i="12"/>
  <c r="K24" i="12"/>
  <c r="N24" i="12" s="1"/>
  <c r="J24" i="12"/>
  <c r="M24" i="12" s="1"/>
  <c r="S23" i="12"/>
  <c r="R23" i="12"/>
  <c r="U23" i="12" s="1"/>
  <c r="Q23" i="12"/>
  <c r="T23" i="12" s="1"/>
  <c r="N23" i="12"/>
  <c r="L23" i="12"/>
  <c r="K23" i="12"/>
  <c r="J23" i="12"/>
  <c r="M23" i="12" s="1"/>
  <c r="U22" i="12"/>
  <c r="S22" i="12"/>
  <c r="R22" i="12"/>
  <c r="Q22" i="12" s="1"/>
  <c r="T22" i="12" s="1"/>
  <c r="M22" i="12"/>
  <c r="L22" i="12"/>
  <c r="K22" i="12"/>
  <c r="N22" i="12" s="1"/>
  <c r="J22" i="12"/>
  <c r="S21" i="12"/>
  <c r="R21" i="12"/>
  <c r="Q21" i="12" s="1"/>
  <c r="T21" i="12" s="1"/>
  <c r="L21" i="12"/>
  <c r="K21" i="12"/>
  <c r="N21" i="12" s="1"/>
  <c r="J21" i="12"/>
  <c r="M21" i="12" s="1"/>
  <c r="S20" i="12"/>
  <c r="R20" i="12"/>
  <c r="U20" i="12" s="1"/>
  <c r="Q20" i="12"/>
  <c r="T20" i="12" s="1"/>
  <c r="N20" i="12"/>
  <c r="L20" i="12"/>
  <c r="K20" i="12"/>
  <c r="J20" i="12" s="1"/>
  <c r="M20" i="12" s="1"/>
  <c r="U19" i="12"/>
  <c r="S19" i="12"/>
  <c r="R19" i="12"/>
  <c r="Q19" i="12" s="1"/>
  <c r="T19" i="12" s="1"/>
  <c r="L19" i="12"/>
  <c r="K19" i="12"/>
  <c r="J19" i="12" s="1"/>
  <c r="M19" i="12" s="1"/>
  <c r="S18" i="12"/>
  <c r="R18" i="12"/>
  <c r="Q18" i="12" s="1"/>
  <c r="T18" i="12" s="1"/>
  <c r="L18" i="12"/>
  <c r="K18" i="12"/>
  <c r="N18" i="12" s="1"/>
  <c r="J18" i="12"/>
  <c r="M18" i="12" s="1"/>
  <c r="S17" i="12"/>
  <c r="R17" i="12"/>
  <c r="U17" i="12" s="1"/>
  <c r="Q17" i="12"/>
  <c r="T17" i="12" s="1"/>
  <c r="N17" i="12"/>
  <c r="L17" i="12"/>
  <c r="K17" i="12"/>
  <c r="J17" i="12"/>
  <c r="M17" i="12" s="1"/>
  <c r="U16" i="12"/>
  <c r="S16" i="12"/>
  <c r="R16" i="12"/>
  <c r="Q16" i="12" s="1"/>
  <c r="T16" i="12" s="1"/>
  <c r="M16" i="12"/>
  <c r="L16" i="12"/>
  <c r="K16" i="12"/>
  <c r="N16" i="12" s="1"/>
  <c r="J16" i="12"/>
  <c r="S15" i="12"/>
  <c r="R15" i="12"/>
  <c r="Q15" i="12" s="1"/>
  <c r="T15" i="12" s="1"/>
  <c r="L15" i="12"/>
  <c r="K15" i="12"/>
  <c r="N15" i="12" s="1"/>
  <c r="J15" i="12"/>
  <c r="M15" i="12" s="1"/>
  <c r="S14" i="12"/>
  <c r="R14" i="12"/>
  <c r="U14" i="12" s="1"/>
  <c r="Q14" i="12"/>
  <c r="T14" i="12" s="1"/>
  <c r="N14" i="12"/>
  <c r="L14" i="12"/>
  <c r="K14" i="12"/>
  <c r="J14" i="12" s="1"/>
  <c r="M14" i="12" s="1"/>
  <c r="U13" i="12"/>
  <c r="T13" i="12"/>
  <c r="S13" i="12"/>
  <c r="R13" i="12"/>
  <c r="Q13" i="12"/>
  <c r="M13" i="12"/>
  <c r="L13" i="12"/>
  <c r="K13" i="12"/>
  <c r="N13" i="12" s="1"/>
  <c r="J13" i="12"/>
  <c r="S12" i="12"/>
  <c r="R12" i="12"/>
  <c r="Q12" i="12" s="1"/>
  <c r="T12" i="12" s="1"/>
  <c r="L12" i="12"/>
  <c r="K12" i="12"/>
  <c r="N12" i="12" s="1"/>
  <c r="J12" i="12"/>
  <c r="M12" i="12" s="1"/>
  <c r="S11" i="12"/>
  <c r="R11" i="12"/>
  <c r="U11" i="12" s="1"/>
  <c r="Q11" i="12"/>
  <c r="T11" i="12" s="1"/>
  <c r="N11" i="12"/>
  <c r="L11" i="12"/>
  <c r="K11" i="12"/>
  <c r="J11" i="12" s="1"/>
  <c r="M11" i="12" s="1"/>
  <c r="U10" i="12"/>
  <c r="S10" i="12"/>
  <c r="R10" i="12"/>
  <c r="Q10" i="12" s="1"/>
  <c r="T10" i="12" s="1"/>
  <c r="M10" i="12"/>
  <c r="L10" i="12"/>
  <c r="K10" i="12"/>
  <c r="N10" i="12" s="1"/>
  <c r="J10" i="12"/>
  <c r="S9" i="12"/>
  <c r="S42" i="12" s="1"/>
  <c r="R9" i="12"/>
  <c r="Q9" i="12" s="1"/>
  <c r="T9" i="12" s="1"/>
  <c r="L9" i="12"/>
  <c r="K9" i="12"/>
  <c r="N9" i="12" s="1"/>
  <c r="J9" i="12"/>
  <c r="M9" i="12" s="1"/>
  <c r="U8" i="12"/>
  <c r="S8" i="12"/>
  <c r="R8" i="12"/>
  <c r="Q8" i="12"/>
  <c r="T8" i="12" s="1"/>
  <c r="N8" i="12"/>
  <c r="L8" i="12"/>
  <c r="L42" i="12" s="1"/>
  <c r="L44" i="12" s="1"/>
  <c r="K8" i="12"/>
  <c r="J8" i="12"/>
  <c r="M8" i="12" s="1"/>
  <c r="D48" i="14" l="1"/>
  <c r="O45" i="12"/>
  <c r="T42" i="12"/>
  <c r="N19" i="12"/>
  <c r="N25" i="12"/>
  <c r="N28" i="12"/>
  <c r="U34" i="12"/>
  <c r="U38" i="12"/>
  <c r="U9" i="12"/>
  <c r="U42" i="12" s="1"/>
  <c r="U12" i="12"/>
  <c r="U15" i="12"/>
  <c r="U18" i="12"/>
  <c r="U21" i="12"/>
  <c r="U24" i="12"/>
  <c r="U27" i="12"/>
  <c r="U30" i="12"/>
  <c r="N34" i="12"/>
  <c r="K36" i="12"/>
  <c r="N38" i="12"/>
  <c r="U41" i="12"/>
  <c r="N36" i="12" l="1"/>
  <c r="N42" i="12" s="1"/>
  <c r="J36" i="12"/>
  <c r="M36" i="12" s="1"/>
  <c r="M42" i="12" s="1"/>
  <c r="C6" i="9" l="1"/>
  <c r="D6" i="9"/>
  <c r="B6" i="9"/>
  <c r="C3" i="9"/>
  <c r="D3" i="9"/>
  <c r="B3" i="9"/>
  <c r="R15" i="4" l="1"/>
  <c r="R48" i="4"/>
  <c r="T48" i="4" l="1"/>
  <c r="R14" i="4"/>
  <c r="R49" i="4" s="1"/>
  <c r="T14" i="4"/>
  <c r="T49" i="4" s="1"/>
  <c r="T15" i="4"/>
  <c r="S48" i="4"/>
  <c r="D5" i="9"/>
  <c r="B5" i="9"/>
  <c r="C5" i="9"/>
  <c r="S14" i="4" l="1"/>
  <c r="S49" i="4" s="1"/>
  <c r="S15" i="4"/>
  <c r="C4" i="9"/>
  <c r="C7" i="9" s="1"/>
  <c r="D4" i="9"/>
  <c r="D7" i="9" s="1"/>
  <c r="B4" i="9" l="1"/>
  <c r="B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tc={CE8E475C-58DC-48A9-A62F-478450899A0D}</author>
    <author>tc={C2366D0C-3EB4-4B3C-99AB-25D8185AF920}</author>
  </authors>
  <commentList>
    <comment ref="D41" authorId="0" shapeId="0" xr:uid="{CE8E475C-58DC-48A9-A62F-478450899A0D}">
      <text>
        <t>[Comentari en fils]
La vostra versió de l'Excel us permet llegir aquest comentari en fils. No obstant això, les edicions que s'hi apliquin se suprimiran si el fitxer s'obre en una versió més recent de l'Excel. Més informació: https://go.microsoft.com/fwlink/?linkid=870924.
Comentari:
    Realment correspon a Caella</t>
      </text>
    </comment>
    <comment ref="O41" authorId="1" shapeId="0" xr:uid="{C2366D0C-3EB4-4B3C-99AB-25D8185AF920}">
      <text>
        <t>[Comentari en fils]
La vostra versió de l'Excel us permet llegir aquest comentari en fils. No obstant això, les edicions que s'hi apliquin se suprimiran si el fitxer s'obre en una versió més recent de l'Excel. Més informació: https://go.microsoft.com/fwlink/?linkid=870924.
Comentari:
    PREU CAELLA, PRODUCTE ALTERNATIU A LA TINTORERA</t>
      </text>
    </comment>
  </commentList>
</comments>
</file>

<file path=xl/sharedStrings.xml><?xml version="1.0" encoding="utf-8"?>
<sst xmlns="http://schemas.openxmlformats.org/spreadsheetml/2006/main" count="387" uniqueCount="158">
  <si>
    <t>HCB</t>
  </si>
  <si>
    <t>CAPSBE</t>
  </si>
  <si>
    <t xml:space="preserve">FUNDACIO </t>
  </si>
  <si>
    <t>TITOL DE L'EXPEDIENT:</t>
  </si>
  <si>
    <t>NÚMERO D'EXPEDIENT:</t>
  </si>
  <si>
    <t>DADES DEL SIGNANT:</t>
  </si>
  <si>
    <t>EMPRESA:</t>
  </si>
  <si>
    <t>NOM I COGNOMS:</t>
  </si>
  <si>
    <t>DOMICILI:</t>
  </si>
  <si>
    <t>LOCALITAT:</t>
  </si>
  <si>
    <t>CARREC:</t>
  </si>
  <si>
    <t>TELÈFON:</t>
  </si>
  <si>
    <t>SIGNAT I SEGELLAT:</t>
  </si>
  <si>
    <t>CORREU ELECTRÒNIC:</t>
  </si>
  <si>
    <t>DATA:</t>
  </si>
  <si>
    <t xml:space="preserve"> Lot </t>
  </si>
  <si>
    <t>Artícle</t>
  </si>
  <si>
    <t xml:space="preserve">Denominació artícle </t>
  </si>
  <si>
    <t>Unitat de Mesura</t>
  </si>
  <si>
    <t>Preu unitari màxim de licitació (sense IVA)</t>
  </si>
  <si>
    <t xml:space="preserve">Tipus  IVA </t>
  </si>
  <si>
    <t>Preu unitari màxim de licitació (amb IVA)</t>
  </si>
  <si>
    <t>Import  màxim de licitació (sense IVA)</t>
  </si>
  <si>
    <t xml:space="preserve">IMPORT IVA </t>
  </si>
  <si>
    <t>Import  màxim de licitació (amb IVA)</t>
  </si>
  <si>
    <t>UND</t>
  </si>
  <si>
    <t>NOTES</t>
  </si>
  <si>
    <t>BASE IMPOSABLE (BI)</t>
  </si>
  <si>
    <t>DENOMINACIÓ DE L'ARTICLE**</t>
  </si>
  <si>
    <t>UNITAT DE MESURA</t>
  </si>
  <si>
    <t>TIPUS IVA</t>
  </si>
  <si>
    <t>IVA</t>
  </si>
  <si>
    <t>PREU MAX. UNITARI iva incl.</t>
  </si>
  <si>
    <t>LICITADORA:</t>
  </si>
  <si>
    <t>SUBMINISTRAMENT DE QUEVIURES:PRODUCTES CONGELATS</t>
  </si>
  <si>
    <t>2025-56</t>
  </si>
  <si>
    <t>FILETES MERLUZA  c/ piel</t>
  </si>
  <si>
    <t>LASAÑA VERDURAS</t>
  </si>
  <si>
    <t>CABEZA DE RAPE KGS.</t>
  </si>
  <si>
    <t>BACALAO DESMIGADO</t>
  </si>
  <si>
    <t>CRANC MAR CONGELAT</t>
  </si>
  <si>
    <t>GAMBA DE ARROZ KG.</t>
  </si>
  <si>
    <t>SEPIA ENTERA</t>
  </si>
  <si>
    <t xml:space="preserve">SURIMI PALITOS CONGELADOS </t>
  </si>
  <si>
    <t>Filete Bacalao Desalado</t>
  </si>
  <si>
    <t>FILETE FOGONERO Sin piel</t>
  </si>
  <si>
    <t>GAMBA PELADA</t>
  </si>
  <si>
    <t>FILETE PERCA</t>
  </si>
  <si>
    <t>MEJILLÓN CARNE congelado</t>
  </si>
  <si>
    <t>MERLUZA RODAJA NUM 3</t>
  </si>
  <si>
    <t>ACELGAS CONGELADAS</t>
  </si>
  <si>
    <t>ALCACHOFAS CONGELADAS TROCEADAS</t>
  </si>
  <si>
    <t>COLIFLOR CONGELADA</t>
  </si>
  <si>
    <t>ESPINACAS CONGELADAS</t>
  </si>
  <si>
    <t>GUISANTES CONGELADOS</t>
  </si>
  <si>
    <t>JUDIA VERDE CONGELADA plana</t>
  </si>
  <si>
    <t>MAIZ CONGELADO</t>
  </si>
  <si>
    <t>ZANAHORIA BABY</t>
  </si>
  <si>
    <t>ZANAHORIA DADOS</t>
  </si>
  <si>
    <t>JUDIA VERDE REDONDA</t>
  </si>
  <si>
    <t xml:space="preserve">BASE PIZZA 30 X 40CM ARTESANA </t>
  </si>
  <si>
    <t xml:space="preserve">CALABAZA CONG. </t>
  </si>
  <si>
    <t>BOLETS VARIATS CONG</t>
  </si>
  <si>
    <t>CROQUETAS DE COCIDO C/SAL</t>
  </si>
  <si>
    <t>CANELONS D'ESPINACS S/B PLUS (UND)</t>
  </si>
  <si>
    <t>POTA TUB INTERFOLIAT</t>
  </si>
  <si>
    <t xml:space="preserve">FALAFEL CONGELADO </t>
  </si>
  <si>
    <t xml:space="preserve">HAMBURGUESA VEGETAL LENTEJAS Y MENTA </t>
  </si>
  <si>
    <t>BROCOLI CONGELADO</t>
  </si>
  <si>
    <t>TINTORERA RODAJA S/PIEL CONGELADO</t>
  </si>
  <si>
    <t>KG</t>
  </si>
  <si>
    <t xml:space="preserve">TITOL DE L'EXPEDIENT: </t>
  </si>
  <si>
    <t>SUBMINISTRAMENT DE QUEVIURES:PRODUCTES CONGELATS I ALTRES</t>
  </si>
  <si>
    <t>NUMERO D'EXPEDIENT</t>
  </si>
  <si>
    <t>25-XXXX</t>
  </si>
  <si>
    <t>PREUS ACTUALS</t>
  </si>
  <si>
    <t>FFERRER</t>
  </si>
  <si>
    <t>IMPORT LICITACIÓ</t>
  </si>
  <si>
    <t xml:space="preserve">PREU MÀXIM UNITARI  </t>
  </si>
  <si>
    <t xml:space="preserve">IMPORT MÀXIM TOTAL </t>
  </si>
  <si>
    <t>Núm.</t>
  </si>
  <si>
    <t>ARTICLE</t>
  </si>
  <si>
    <t xml:space="preserve">unitat de preu </t>
  </si>
  <si>
    <t>QUANTITAT *</t>
  </si>
  <si>
    <t xml:space="preserve"> IVA</t>
  </si>
  <si>
    <t>IMPORT TOTAL iva inc.</t>
  </si>
  <si>
    <t>LLUÇ FILET AMB PELL CONELAT</t>
  </si>
  <si>
    <t>Caixa (30 racions/caixa)</t>
  </si>
  <si>
    <t>KG ( caixa de 7 KG)</t>
  </si>
  <si>
    <t>Bossa  de 500 g (1 caixa 4KG/8 bosses de 500g)</t>
  </si>
  <si>
    <t>Caixa = 2kg</t>
  </si>
  <si>
    <t>Caixa de 5KG</t>
  </si>
  <si>
    <t>Bossa/900 g</t>
  </si>
  <si>
    <t>BACALLÀ FILET A/PELL CONGELAT</t>
  </si>
  <si>
    <t>FOGONER FILET S/PELL CONGELAT</t>
  </si>
  <si>
    <t>PERCA FILET CONGELAT</t>
  </si>
  <si>
    <t>LLUÇ RODANXA CONGELAT</t>
  </si>
  <si>
    <t>ESPINACS EN FULLA CONGELADA</t>
  </si>
  <si>
    <t>MONGETA VERDA PLANA CONGELADA</t>
  </si>
  <si>
    <t>CAIXA (10 UNITATS/CAIXA). UNITAT PLACA</t>
  </si>
  <si>
    <t>KG (1 CAIXA 10kg)</t>
  </si>
  <si>
    <t>BOSSA-Caixa= 8 bosses*500g (aprox. 112ud/caixa)</t>
  </si>
  <si>
    <t>Caixa =100und</t>
  </si>
  <si>
    <t>ESTOIG (CAIXA=10ESTOIG*500G)</t>
  </si>
  <si>
    <t>CAIXA =50 UND=4KG</t>
  </si>
  <si>
    <t>BROCOLI CONGELAT</t>
  </si>
  <si>
    <t>CAELLA (PRODUCTE ALTERNATIU DE LA TINTORERA)</t>
  </si>
  <si>
    <t>VEC</t>
  </si>
  <si>
    <t>iMPACTE ECONÒMIC FFERRER RESPECTE A LA  SITUACIÓ ACTUAL</t>
  </si>
  <si>
    <t>01.04.2025                                                                                      LISTADO ABC DE CONSUMOS TOTALES                                                                                            1</t>
  </si>
  <si>
    <t xml:space="preserve">        Periodo: 01.2024 - 12.2024                                </t>
  </si>
  <si>
    <t xml:space="preserve"> Centro de coste: Todos</t>
  </si>
  <si>
    <t xml:space="preserve">Nº Linea  </t>
  </si>
  <si>
    <t>CODI</t>
  </si>
  <si>
    <t>DESCRIPCIÓN</t>
  </si>
  <si>
    <t>%ABC</t>
  </si>
  <si>
    <t>IMPORT</t>
  </si>
  <si>
    <t>UNITATS</t>
  </si>
  <si>
    <t>PREU PROMIG 
2024</t>
  </si>
  <si>
    <t>PREU PROMIG
2023</t>
  </si>
  <si>
    <t>DESPESA EQUIVALENT</t>
  </si>
  <si>
    <t>DIF. PERIODES 2024-2023</t>
  </si>
  <si>
    <t>PROVEÏDOR</t>
  </si>
  <si>
    <t>CATEGORIA MMPP</t>
  </si>
  <si>
    <t>LOT</t>
  </si>
  <si>
    <t>Lots</t>
  </si>
  <si>
    <t>PEIX BLANC</t>
  </si>
  <si>
    <t>FRIMAN</t>
  </si>
  <si>
    <t>VERDURES I HORTALISSES</t>
  </si>
  <si>
    <t>JUDIA VERDE CONGELADA</t>
  </si>
  <si>
    <t>MARISC</t>
  </si>
  <si>
    <t>PRECUINAT</t>
  </si>
  <si>
    <t>PEIX BLAU</t>
  </si>
  <si>
    <t>CALABAZA CONG.</t>
  </si>
  <si>
    <t>BASE PIZZA 30 X 40CM ARTESANA</t>
  </si>
  <si>
    <t>HAMBURGUESA VEGETAL LENTEJAS Y MENTA</t>
  </si>
  <si>
    <t>CANELONS D'ESPINACS S/B PLUS</t>
  </si>
  <si>
    <t>FALAFEL CONGELADO</t>
  </si>
  <si>
    <t>SURIMI PALITOS CONGELADOS</t>
  </si>
  <si>
    <t>DESCRIPCIO</t>
  </si>
  <si>
    <t>TOTAL 1</t>
  </si>
  <si>
    <t>TOTAL 2</t>
  </si>
  <si>
    <t>TOTAL</t>
  </si>
  <si>
    <t>Import unitari IVA</t>
  </si>
  <si>
    <t xml:space="preserve">Import unitari ofert (amb IVA) </t>
  </si>
  <si>
    <t>Import TOTAL ofert (sense IVA)</t>
  </si>
  <si>
    <t xml:space="preserve">IMPORT TOTAL IVA </t>
  </si>
  <si>
    <t>Import  TOTAL ofert  (amb IVA)</t>
  </si>
  <si>
    <t>2025-2026</t>
  </si>
  <si>
    <t>Import unitari ofert (sense IVA)**</t>
  </si>
  <si>
    <t>**El preu unitari ofert ha de tenir els mateixos decimals (MÀXIM 2 DECIMALS)que el preu unitari sense IVA de licitació</t>
  </si>
  <si>
    <t xml:space="preserve">Quantitat estimada* </t>
  </si>
  <si>
    <t>* Les quantitats són estimades per tota la durada del contracte i supeditades a les necessitats de l'Administració</t>
  </si>
  <si>
    <t>Solament cal omplir les cel·les marcades en color groc</t>
  </si>
  <si>
    <t>LOT 1 - PEIX BLANC i PEIX BLAU</t>
  </si>
  <si>
    <t>LOT 1 - PEIX BLAU I PEIX BLANC</t>
  </si>
  <si>
    <t>LOT 2 - VERDURES, HORTALISSES, MARISC i PRECUINATS</t>
  </si>
  <si>
    <t xml:space="preserve">ANNEX 3.1 D'OFERTA ECONÒMICA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</si>
</sst>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quot;-&quot;??\ _€_-;_-@_-"/>
    <numFmt numFmtId="165" formatCode="0.000000"/>
    <numFmt numFmtId="166" formatCode="0.00000"/>
    <numFmt numFmtId="167" formatCode="_-* #,##0\ _P_t_s_-;\-* #,##0\ _P_t_s_-;_-* &quot;-&quot;??\ _P_t_s_-;_-@_-"/>
    <numFmt numFmtId="168" formatCode="0.000"/>
    <numFmt numFmtId="169" formatCode="_-* #,##0.00\ _P_t_s_-;\-* #,##0.00\ _P_t_s_-;_-* &quot;-&quot;??\ _P_t_s_-;_-@_-"/>
    <numFmt numFmtId="170" formatCode="0.0000"/>
    <numFmt numFmtId="171" formatCode="#,##0.00\ _€"/>
    <numFmt numFmtId="172" formatCode="#,##0.0000\ _€"/>
    <numFmt numFmtId="173" formatCode="#,##0.00\ &quot;€&quot;"/>
  </numFmts>
  <fonts count="48" x14ac:knownFonts="1">
    <font>
      <sz val="10"/>
      <color theme="1"/>
      <name val="Arial"/>
      <family val="2"/>
    </font>
    <font>
      <sz val="11"/>
      <color theme="1"/>
      <name val="Aptos Narrow"/>
      <family val="2"/>
      <scheme val="minor"/>
    </font>
    <font>
      <sz val="11"/>
      <color theme="1"/>
      <name val="Aptos Narrow"/>
      <family val="2"/>
      <scheme val="minor"/>
    </font>
    <font>
      <sz val="10"/>
      <color theme="1"/>
      <name val="Arial"/>
      <family val="2"/>
    </font>
    <font>
      <sz val="8"/>
      <name val="Arial"/>
      <family val="2"/>
    </font>
    <font>
      <sz val="8"/>
      <name val="Times New Roman"/>
      <family val="1"/>
    </font>
    <font>
      <b/>
      <sz val="10"/>
      <name val="Arial"/>
      <family val="2"/>
    </font>
    <font>
      <sz val="10"/>
      <name val="Arial"/>
      <family val="2"/>
    </font>
    <font>
      <b/>
      <sz val="14"/>
      <name val="Arial"/>
      <family val="2"/>
    </font>
    <font>
      <b/>
      <sz val="10"/>
      <name val="Times New Roman"/>
      <family val="1"/>
    </font>
    <font>
      <b/>
      <sz val="11"/>
      <name val="Arial"/>
      <family val="2"/>
    </font>
    <font>
      <sz val="11"/>
      <name val="Arial"/>
      <family val="2"/>
    </font>
    <font>
      <sz val="11"/>
      <name val="Times New Roman"/>
      <family val="1"/>
    </font>
    <font>
      <sz val="10"/>
      <name val="Calibri"/>
      <family val="2"/>
    </font>
    <font>
      <sz val="11"/>
      <color theme="1"/>
      <name val="Calibri"/>
      <family val="2"/>
    </font>
    <font>
      <sz val="11"/>
      <name val="Calibri"/>
      <family val="2"/>
    </font>
    <font>
      <b/>
      <sz val="12"/>
      <name val="Calibri"/>
      <family val="2"/>
    </font>
    <font>
      <b/>
      <sz val="11"/>
      <name val="Calibri"/>
      <family val="2"/>
    </font>
    <font>
      <sz val="9"/>
      <name val="Arial"/>
      <family val="2"/>
    </font>
    <font>
      <sz val="14"/>
      <name val="Calibri"/>
      <family val="2"/>
    </font>
    <font>
      <b/>
      <sz val="14"/>
      <name val="Calibri"/>
      <family val="2"/>
    </font>
    <font>
      <sz val="14"/>
      <color theme="1"/>
      <name val="Calibri"/>
      <family val="2"/>
    </font>
    <font>
      <u/>
      <sz val="10"/>
      <color theme="10"/>
      <name val="Arial"/>
      <family val="2"/>
    </font>
    <font>
      <b/>
      <sz val="11"/>
      <color theme="0"/>
      <name val="Aptos Narrow"/>
      <family val="2"/>
      <scheme val="minor"/>
    </font>
    <font>
      <b/>
      <sz val="11"/>
      <color theme="1"/>
      <name val="Aptos Narrow"/>
      <family val="2"/>
      <scheme val="minor"/>
    </font>
    <font>
      <sz val="9"/>
      <color theme="1"/>
      <name val="Aptos Narrow"/>
      <family val="2"/>
      <scheme val="minor"/>
    </font>
    <font>
      <sz val="9"/>
      <name val="Aptos Narrow"/>
      <family val="2"/>
      <scheme val="minor"/>
    </font>
    <font>
      <b/>
      <sz val="14"/>
      <color theme="1"/>
      <name val="Aptos Narrow"/>
      <family val="2"/>
      <scheme val="minor"/>
    </font>
    <font>
      <b/>
      <sz val="12"/>
      <name val="Trebuchet MS"/>
      <family val="2"/>
    </font>
    <font>
      <sz val="14"/>
      <color theme="1"/>
      <name val="Aptos Narrow"/>
      <family val="2"/>
      <scheme val="minor"/>
    </font>
    <font>
      <b/>
      <sz val="8"/>
      <name val="Arial"/>
      <family val="2"/>
    </font>
    <font>
      <sz val="11"/>
      <color rgb="FFFF0000"/>
      <name val="Arial"/>
      <family val="2"/>
    </font>
    <font>
      <b/>
      <sz val="9"/>
      <name val="Arial"/>
      <family val="2"/>
    </font>
    <font>
      <sz val="9"/>
      <color rgb="FFFF0000"/>
      <name val="Aptos Narrow"/>
      <family val="2"/>
      <scheme val="minor"/>
    </font>
    <font>
      <b/>
      <sz val="9"/>
      <name val="Aptos Narrow"/>
      <family val="2"/>
      <scheme val="minor"/>
    </font>
    <font>
      <sz val="9"/>
      <color theme="0"/>
      <name val="Aptos Narrow"/>
      <family val="2"/>
      <scheme val="minor"/>
    </font>
    <font>
      <b/>
      <sz val="10"/>
      <name val="Aptos Narrow"/>
      <family val="2"/>
      <scheme val="minor"/>
    </font>
    <font>
      <sz val="10"/>
      <name val="Aptos Narrow"/>
      <family val="2"/>
      <scheme val="minor"/>
    </font>
    <font>
      <b/>
      <sz val="8"/>
      <color theme="1"/>
      <name val="Aptos Narrow"/>
      <family val="2"/>
      <scheme val="minor"/>
    </font>
    <font>
      <sz val="11"/>
      <color theme="4"/>
      <name val="Aptos Narrow"/>
      <family val="2"/>
      <scheme val="minor"/>
    </font>
    <font>
      <sz val="10"/>
      <color theme="1"/>
      <name val="Aptos Narrow"/>
      <family val="2"/>
      <scheme val="minor"/>
    </font>
    <font>
      <sz val="11"/>
      <color theme="1"/>
      <name val="Arial"/>
      <family val="2"/>
    </font>
    <font>
      <b/>
      <sz val="11"/>
      <color theme="1"/>
      <name val="Arial"/>
      <family val="2"/>
    </font>
    <font>
      <b/>
      <sz val="12"/>
      <name val="Arial"/>
      <family val="2"/>
    </font>
    <font>
      <b/>
      <sz val="10"/>
      <color theme="1"/>
      <name val="Arial"/>
      <family val="2"/>
    </font>
    <font>
      <b/>
      <sz val="9"/>
      <color theme="1"/>
      <name val="Arial"/>
      <family val="2"/>
    </font>
    <font>
      <sz val="9"/>
      <color theme="1"/>
      <name val="Arial"/>
      <family val="2"/>
    </font>
    <font>
      <sz val="8"/>
      <color theme="1"/>
      <name val="Arial"/>
      <family val="2"/>
    </font>
  </fonts>
  <fills count="17">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bgColor theme="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6" tint="0.79998168889431442"/>
        <bgColor indexed="64"/>
      </patternFill>
    </fill>
  </fills>
  <borders count="54">
    <border>
      <left/>
      <right/>
      <top/>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43" fontId="3" fillId="0" borderId="0" applyFont="0" applyFill="0" applyBorder="0" applyAlignment="0" applyProtection="0"/>
    <xf numFmtId="0" fontId="7" fillId="0" borderId="0"/>
    <xf numFmtId="169" fontId="7" fillId="0" borderId="0" applyFont="0" applyFill="0" applyBorder="0" applyAlignment="0" applyProtection="0"/>
    <xf numFmtId="0" fontId="2" fillId="0" borderId="0"/>
    <xf numFmtId="0" fontId="7" fillId="0" borderId="0"/>
    <xf numFmtId="0" fontId="22" fillId="0" borderId="0" applyNumberFormat="0" applyFill="0" applyBorder="0" applyAlignment="0" applyProtection="0"/>
    <xf numFmtId="0" fontId="1" fillId="0" borderId="0"/>
    <xf numFmtId="169" fontId="7" fillId="0" borderId="0" applyFont="0" applyFill="0" applyBorder="0" applyAlignment="0" applyProtection="0"/>
    <xf numFmtId="169" fontId="7" fillId="0" borderId="0" applyFont="0" applyFill="0" applyBorder="0" applyAlignment="0" applyProtection="0"/>
    <xf numFmtId="44" fontId="1" fillId="0" borderId="0" applyFont="0" applyFill="0" applyBorder="0" applyAlignment="0" applyProtection="0"/>
  </cellStyleXfs>
  <cellXfs count="308">
    <xf numFmtId="0" fontId="0" fillId="0" borderId="0" xfId="0"/>
    <xf numFmtId="0" fontId="5" fillId="0" borderId="0" xfId="0" applyFont="1"/>
    <xf numFmtId="0" fontId="8" fillId="0" borderId="0" xfId="0" applyFont="1" applyAlignment="1">
      <alignment wrapText="1"/>
    </xf>
    <xf numFmtId="0" fontId="6" fillId="3" borderId="12" xfId="0" applyFont="1" applyFill="1" applyBorder="1" applyAlignment="1">
      <alignment horizontal="center" wrapText="1"/>
    </xf>
    <xf numFmtId="0" fontId="6" fillId="3" borderId="13" xfId="0" applyFont="1" applyFill="1" applyBorder="1" applyAlignment="1">
      <alignment horizontal="center" wrapText="1"/>
    </xf>
    <xf numFmtId="167" fontId="6" fillId="4" borderId="14" xfId="1" applyNumberFormat="1" applyFont="1" applyFill="1" applyBorder="1" applyAlignment="1">
      <alignment horizontal="center" wrapText="1"/>
    </xf>
    <xf numFmtId="166" fontId="6" fillId="3" borderId="13" xfId="0" applyNumberFormat="1" applyFont="1" applyFill="1" applyBorder="1" applyAlignment="1">
      <alignment horizontal="center" wrapText="1"/>
    </xf>
    <xf numFmtId="0" fontId="9" fillId="0" borderId="0" xfId="0" applyFont="1"/>
    <xf numFmtId="0" fontId="12" fillId="0" borderId="0" xfId="0" applyFont="1"/>
    <xf numFmtId="0" fontId="12" fillId="0" borderId="0" xfId="0" applyFont="1" applyAlignment="1">
      <alignment vertical="center"/>
    </xf>
    <xf numFmtId="0" fontId="5" fillId="0" borderId="0" xfId="0" applyFont="1" applyAlignment="1">
      <alignment horizontal="center"/>
    </xf>
    <xf numFmtId="167" fontId="5" fillId="0" borderId="0" xfId="1" applyNumberFormat="1" applyFont="1"/>
    <xf numFmtId="166" fontId="5" fillId="0" borderId="0" xfId="1" applyNumberFormat="1" applyFont="1"/>
    <xf numFmtId="0" fontId="0" fillId="0" borderId="0" xfId="0" applyAlignment="1">
      <alignment wrapText="1"/>
    </xf>
    <xf numFmtId="4" fontId="0" fillId="0" borderId="0" xfId="0" applyNumberFormat="1"/>
    <xf numFmtId="167" fontId="15" fillId="0" borderId="0" xfId="1" applyNumberFormat="1" applyFont="1"/>
    <xf numFmtId="0" fontId="13" fillId="0" borderId="9" xfId="0" applyFont="1" applyBorder="1"/>
    <xf numFmtId="0" fontId="13" fillId="0" borderId="10" xfId="0" applyFont="1" applyBorder="1"/>
    <xf numFmtId="0" fontId="13" fillId="0" borderId="10" xfId="2" applyFont="1" applyBorder="1"/>
    <xf numFmtId="0" fontId="15" fillId="0" borderId="0" xfId="0" applyFont="1"/>
    <xf numFmtId="0" fontId="15" fillId="0" borderId="0" xfId="0" applyFont="1" applyAlignment="1">
      <alignment horizontal="center"/>
    </xf>
    <xf numFmtId="166" fontId="15" fillId="0" borderId="0" xfId="0" applyNumberFormat="1" applyFont="1" applyAlignment="1">
      <alignment horizontal="center"/>
    </xf>
    <xf numFmtId="0" fontId="17" fillId="0" borderId="2" xfId="0" applyFont="1" applyBorder="1"/>
    <xf numFmtId="0" fontId="15" fillId="0" borderId="3" xfId="0" applyFont="1" applyBorder="1" applyAlignment="1">
      <alignment horizontal="center"/>
    </xf>
    <xf numFmtId="0" fontId="15" fillId="0" borderId="5" xfId="0" applyFont="1" applyBorder="1"/>
    <xf numFmtId="0" fontId="17" fillId="0" borderId="0" xfId="0" applyFont="1" applyAlignment="1">
      <alignment wrapText="1"/>
    </xf>
    <xf numFmtId="0" fontId="15" fillId="0" borderId="5" xfId="2" applyFont="1" applyBorder="1"/>
    <xf numFmtId="0" fontId="17" fillId="0" borderId="0" xfId="2" applyFont="1" applyAlignment="1">
      <alignment wrapText="1"/>
    </xf>
    <xf numFmtId="0" fontId="17" fillId="0" borderId="5" xfId="2" applyFont="1" applyBorder="1"/>
    <xf numFmtId="0" fontId="15" fillId="0" borderId="7" xfId="0" applyFont="1" applyBorder="1"/>
    <xf numFmtId="0" fontId="15" fillId="0" borderId="8" xfId="0" applyFont="1" applyBorder="1"/>
    <xf numFmtId="0" fontId="15" fillId="0" borderId="8" xfId="2" applyFont="1" applyBorder="1"/>
    <xf numFmtId="0" fontId="17" fillId="0" borderId="7" xfId="2" applyFont="1" applyBorder="1" applyAlignment="1">
      <alignment wrapText="1"/>
    </xf>
    <xf numFmtId="0" fontId="17" fillId="0" borderId="8" xfId="2" applyFont="1" applyBorder="1" applyAlignment="1">
      <alignment wrapText="1"/>
    </xf>
    <xf numFmtId="166" fontId="15" fillId="0" borderId="0" xfId="1" applyNumberFormat="1" applyFont="1"/>
    <xf numFmtId="167" fontId="22" fillId="0" borderId="0" xfId="6" applyNumberFormat="1"/>
    <xf numFmtId="0" fontId="10" fillId="0" borderId="12" xfId="0" applyFont="1" applyBorder="1" applyAlignment="1">
      <alignment vertical="center"/>
    </xf>
    <xf numFmtId="0" fontId="18" fillId="0" borderId="26" xfId="5" applyFont="1" applyBorder="1" applyAlignment="1">
      <alignment horizontal="center" vertical="center" wrapText="1"/>
    </xf>
    <xf numFmtId="0" fontId="18" fillId="0" borderId="15" xfId="5" applyFont="1" applyBorder="1" applyAlignment="1">
      <alignment horizontal="center" vertical="center" wrapText="1"/>
    </xf>
    <xf numFmtId="0" fontId="18" fillId="8" borderId="15" xfId="5" applyFont="1" applyFill="1" applyBorder="1" applyAlignment="1">
      <alignment horizontal="center" vertical="center" wrapText="1"/>
    </xf>
    <xf numFmtId="0" fontId="18" fillId="0" borderId="17" xfId="5" applyFont="1" applyBorder="1" applyAlignment="1">
      <alignment horizontal="center" vertical="center" wrapText="1"/>
    </xf>
    <xf numFmtId="0" fontId="7" fillId="0" borderId="0" xfId="5"/>
    <xf numFmtId="0" fontId="27" fillId="0" borderId="0" xfId="7" applyFont="1"/>
    <xf numFmtId="0" fontId="1" fillId="0" borderId="0" xfId="7"/>
    <xf numFmtId="0" fontId="28" fillId="0" borderId="0" xfId="2" applyFont="1" applyAlignment="1">
      <alignment horizontal="left"/>
    </xf>
    <xf numFmtId="0" fontId="27" fillId="0" borderId="0" xfId="7" applyFont="1" applyAlignment="1">
      <alignment horizontal="center" vertical="center"/>
    </xf>
    <xf numFmtId="0" fontId="30" fillId="0" borderId="0" xfId="5" applyFont="1"/>
    <xf numFmtId="0" fontId="30" fillId="0" borderId="0" xfId="5" applyFont="1" applyAlignment="1">
      <alignment horizontal="center"/>
    </xf>
    <xf numFmtId="0" fontId="4" fillId="0" borderId="0" xfId="5" applyFont="1"/>
    <xf numFmtId="0" fontId="11" fillId="0" borderId="0" xfId="5" applyFont="1"/>
    <xf numFmtId="0" fontId="11" fillId="0" borderId="0" xfId="5" applyFont="1" applyAlignment="1">
      <alignment horizontal="center"/>
    </xf>
    <xf numFmtId="0" fontId="31" fillId="0" borderId="0" xfId="5" applyFont="1"/>
    <xf numFmtId="0" fontId="32" fillId="6" borderId="32" xfId="5" applyFont="1" applyFill="1" applyBorder="1" applyAlignment="1">
      <alignment horizontal="center" vertical="center" wrapText="1"/>
    </xf>
    <xf numFmtId="0" fontId="32" fillId="6" borderId="33" xfId="5" applyFont="1" applyFill="1" applyBorder="1" applyAlignment="1">
      <alignment horizontal="center" vertical="center" wrapText="1"/>
    </xf>
    <xf numFmtId="167" fontId="32" fillId="6" borderId="33" xfId="8" applyNumberFormat="1" applyFont="1" applyFill="1" applyBorder="1" applyAlignment="1">
      <alignment horizontal="center" vertical="center" wrapText="1"/>
    </xf>
    <xf numFmtId="0" fontId="32" fillId="6" borderId="34" xfId="5" applyFont="1" applyFill="1" applyBorder="1" applyAlignment="1">
      <alignment horizontal="center" vertical="center" wrapText="1"/>
    </xf>
    <xf numFmtId="171" fontId="32" fillId="6" borderId="35" xfId="5" applyNumberFormat="1" applyFont="1" applyFill="1" applyBorder="1" applyAlignment="1">
      <alignment horizontal="center" vertical="center" wrapText="1"/>
    </xf>
    <xf numFmtId="171" fontId="32" fillId="6" borderId="36" xfId="5" applyNumberFormat="1" applyFont="1" applyFill="1" applyBorder="1" applyAlignment="1">
      <alignment horizontal="center" vertical="center" wrapText="1"/>
    </xf>
    <xf numFmtId="171" fontId="32" fillId="6" borderId="33" xfId="8" applyNumberFormat="1" applyFont="1" applyFill="1" applyBorder="1" applyAlignment="1">
      <alignment horizontal="center" vertical="center" wrapText="1"/>
    </xf>
    <xf numFmtId="0" fontId="32" fillId="6" borderId="35" xfId="5" applyFont="1" applyFill="1" applyBorder="1" applyAlignment="1">
      <alignment horizontal="center" vertical="center" wrapText="1"/>
    </xf>
    <xf numFmtId="171" fontId="32" fillId="6" borderId="32" xfId="5" applyNumberFormat="1" applyFont="1" applyFill="1" applyBorder="1" applyAlignment="1">
      <alignment horizontal="center" vertical="center" wrapText="1"/>
    </xf>
    <xf numFmtId="0" fontId="32" fillId="0" borderId="12" xfId="5" applyFont="1" applyBorder="1" applyAlignment="1">
      <alignment horizontal="center" vertical="center" wrapText="1"/>
    </xf>
    <xf numFmtId="0" fontId="32" fillId="0" borderId="13" xfId="5" applyFont="1" applyBorder="1" applyAlignment="1">
      <alignment horizontal="center" vertical="center" wrapText="1"/>
    </xf>
    <xf numFmtId="167" fontId="32" fillId="0" borderId="14" xfId="8" applyNumberFormat="1" applyFont="1" applyBorder="1" applyAlignment="1">
      <alignment horizontal="center" vertical="center" wrapText="1"/>
    </xf>
    <xf numFmtId="0" fontId="32" fillId="0" borderId="23" xfId="5" applyFont="1" applyBorder="1" applyAlignment="1">
      <alignment horizontal="center" vertical="center" wrapText="1"/>
    </xf>
    <xf numFmtId="171" fontId="32" fillId="0" borderId="37" xfId="5" applyNumberFormat="1" applyFont="1" applyBorder="1" applyAlignment="1">
      <alignment horizontal="center" vertical="center" wrapText="1"/>
    </xf>
    <xf numFmtId="171" fontId="32" fillId="0" borderId="13" xfId="5" applyNumberFormat="1" applyFont="1" applyBorder="1" applyAlignment="1">
      <alignment horizontal="center" vertical="center" wrapText="1"/>
    </xf>
    <xf numFmtId="171" fontId="32" fillId="0" borderId="23" xfId="8" applyNumberFormat="1" applyFont="1" applyBorder="1" applyAlignment="1">
      <alignment horizontal="center" vertical="center" wrapText="1"/>
    </xf>
    <xf numFmtId="171" fontId="32" fillId="0" borderId="12" xfId="5" applyNumberFormat="1" applyFont="1" applyBorder="1" applyAlignment="1">
      <alignment horizontal="center" vertical="center" wrapText="1"/>
    </xf>
    <xf numFmtId="0" fontId="25" fillId="0" borderId="31" xfId="7" applyFont="1" applyBorder="1" applyAlignment="1">
      <alignment horizontal="left" vertical="center"/>
    </xf>
    <xf numFmtId="3" fontId="25" fillId="0" borderId="26" xfId="7" applyNumberFormat="1" applyFont="1" applyBorder="1" applyAlignment="1">
      <alignment horizontal="left" vertical="center"/>
    </xf>
    <xf numFmtId="0" fontId="25" fillId="0" borderId="26" xfId="7" applyFont="1" applyBorder="1" applyAlignment="1">
      <alignment horizontal="left" vertical="center" wrapText="1"/>
    </xf>
    <xf numFmtId="0" fontId="33" fillId="0" borderId="26" xfId="7" applyFont="1" applyBorder="1" applyAlignment="1">
      <alignment horizontal="left" vertical="center" wrapText="1"/>
    </xf>
    <xf numFmtId="0" fontId="25" fillId="0" borderId="26" xfId="7" applyFont="1" applyBorder="1" applyAlignment="1">
      <alignment horizontal="left" vertical="center"/>
    </xf>
    <xf numFmtId="2" fontId="25" fillId="0" borderId="30" xfId="7" applyNumberFormat="1" applyFont="1" applyBorder="1" applyAlignment="1">
      <alignment horizontal="left" vertical="center"/>
    </xf>
    <xf numFmtId="168" fontId="18" fillId="0" borderId="31" xfId="7" applyNumberFormat="1" applyFont="1" applyBorder="1" applyAlignment="1">
      <alignment horizontal="center" vertical="center" wrapText="1"/>
    </xf>
    <xf numFmtId="170" fontId="18" fillId="0" borderId="26" xfId="5" applyNumberFormat="1" applyFont="1" applyBorder="1" applyAlignment="1">
      <alignment horizontal="center" vertical="center" wrapText="1"/>
    </xf>
    <xf numFmtId="170" fontId="18" fillId="0" borderId="38" xfId="9" applyNumberFormat="1" applyFont="1" applyBorder="1" applyAlignment="1">
      <alignment horizontal="center" vertical="center" wrapText="1"/>
    </xf>
    <xf numFmtId="172" fontId="18" fillId="0" borderId="39" xfId="5" applyNumberFormat="1" applyFont="1" applyBorder="1" applyAlignment="1">
      <alignment horizontal="center" vertical="center"/>
    </xf>
    <xf numFmtId="172" fontId="18" fillId="0" borderId="26" xfId="5" applyNumberFormat="1" applyFont="1" applyBorder="1" applyAlignment="1">
      <alignment horizontal="center" vertical="center" wrapText="1"/>
    </xf>
    <xf numFmtId="172" fontId="18" fillId="0" borderId="30" xfId="5" applyNumberFormat="1" applyFont="1" applyBorder="1" applyAlignment="1">
      <alignment horizontal="center" vertical="center"/>
    </xf>
    <xf numFmtId="168" fontId="18" fillId="9" borderId="31" xfId="7" applyNumberFormat="1" applyFont="1" applyFill="1" applyBorder="1" applyAlignment="1">
      <alignment horizontal="center" vertical="center" wrapText="1"/>
    </xf>
    <xf numFmtId="172" fontId="18" fillId="0" borderId="31" xfId="5" applyNumberFormat="1" applyFont="1" applyBorder="1" applyAlignment="1">
      <alignment horizontal="center" vertical="center"/>
    </xf>
    <xf numFmtId="172" fontId="18" fillId="0" borderId="38" xfId="5" applyNumberFormat="1" applyFont="1" applyBorder="1" applyAlignment="1">
      <alignment horizontal="center" vertical="center"/>
    </xf>
    <xf numFmtId="0" fontId="25" fillId="0" borderId="19" xfId="7" applyFont="1" applyBorder="1" applyAlignment="1">
      <alignment horizontal="left" vertical="center"/>
    </xf>
    <xf numFmtId="3" fontId="25" fillId="0" borderId="15" xfId="7" applyNumberFormat="1" applyFont="1" applyBorder="1" applyAlignment="1">
      <alignment horizontal="left" vertical="center"/>
    </xf>
    <xf numFmtId="0" fontId="25" fillId="0" borderId="15" xfId="7" applyFont="1" applyBorder="1" applyAlignment="1">
      <alignment horizontal="left" vertical="center"/>
    </xf>
    <xf numFmtId="0" fontId="25" fillId="0" borderId="15" xfId="7" applyFont="1" applyBorder="1" applyAlignment="1">
      <alignment horizontal="left" vertical="center" wrapText="1"/>
    </xf>
    <xf numFmtId="2" fontId="25" fillId="0" borderId="16" xfId="7" applyNumberFormat="1" applyFont="1" applyBorder="1" applyAlignment="1">
      <alignment horizontal="left" vertical="center"/>
    </xf>
    <xf numFmtId="168" fontId="18" fillId="0" borderId="19" xfId="7" applyNumberFormat="1" applyFont="1" applyBorder="1" applyAlignment="1">
      <alignment horizontal="center" vertical="center" wrapText="1"/>
    </xf>
    <xf numFmtId="170" fontId="18" fillId="0" borderId="15" xfId="5" applyNumberFormat="1" applyFont="1" applyBorder="1" applyAlignment="1">
      <alignment horizontal="center" vertical="center" wrapText="1"/>
    </xf>
    <xf numFmtId="170" fontId="18" fillId="0" borderId="24" xfId="9" applyNumberFormat="1" applyFont="1" applyBorder="1" applyAlignment="1">
      <alignment horizontal="center" vertical="center" wrapText="1"/>
    </xf>
    <xf numFmtId="172" fontId="18" fillId="0" borderId="40" xfId="5" applyNumberFormat="1" applyFont="1" applyBorder="1" applyAlignment="1">
      <alignment horizontal="center" vertical="center"/>
    </xf>
    <xf numFmtId="172" fontId="18" fillId="0" borderId="15" xfId="5" applyNumberFormat="1" applyFont="1" applyBorder="1" applyAlignment="1">
      <alignment horizontal="center" vertical="center" wrapText="1"/>
    </xf>
    <xf numFmtId="172" fontId="18" fillId="0" borderId="16" xfId="5" applyNumberFormat="1" applyFont="1" applyBorder="1" applyAlignment="1">
      <alignment horizontal="center" vertical="center"/>
    </xf>
    <xf numFmtId="168" fontId="18" fillId="9" borderId="19" xfId="7" applyNumberFormat="1" applyFont="1" applyFill="1" applyBorder="1" applyAlignment="1">
      <alignment horizontal="center" vertical="center" wrapText="1"/>
    </xf>
    <xf numFmtId="0" fontId="26" fillId="0" borderId="15" xfId="7" applyFont="1" applyBorder="1" applyAlignment="1">
      <alignment horizontal="left" vertical="center" wrapText="1"/>
    </xf>
    <xf numFmtId="0" fontId="26" fillId="0" borderId="15" xfId="7" applyFont="1" applyBorder="1" applyAlignment="1">
      <alignment horizontal="left" vertical="center"/>
    </xf>
    <xf numFmtId="2" fontId="26" fillId="0" borderId="16" xfId="7" applyNumberFormat="1" applyFont="1" applyBorder="1" applyAlignment="1">
      <alignment horizontal="left" vertical="center"/>
    </xf>
    <xf numFmtId="0" fontId="25" fillId="0" borderId="15" xfId="7" applyFont="1" applyBorder="1" applyAlignment="1">
      <alignment vertical="center"/>
    </xf>
    <xf numFmtId="0" fontId="25" fillId="0" borderId="15" xfId="7" applyFont="1" applyBorder="1" applyAlignment="1">
      <alignment vertical="center" wrapText="1"/>
    </xf>
    <xf numFmtId="168" fontId="18" fillId="0" borderId="20" xfId="7" applyNumberFormat="1" applyFont="1" applyBorder="1" applyAlignment="1">
      <alignment horizontal="center" vertical="center" wrapText="1"/>
    </xf>
    <xf numFmtId="168" fontId="18" fillId="9" borderId="20" xfId="7" applyNumberFormat="1" applyFont="1" applyFill="1" applyBorder="1" applyAlignment="1">
      <alignment horizontal="center" vertical="center" wrapText="1"/>
    </xf>
    <xf numFmtId="0" fontId="33" fillId="0" borderId="15" xfId="7" applyFont="1" applyBorder="1" applyAlignment="1">
      <alignment horizontal="left" vertical="center" wrapText="1"/>
    </xf>
    <xf numFmtId="0" fontId="25" fillId="0" borderId="21" xfId="7" applyFont="1" applyBorder="1" applyAlignment="1">
      <alignment horizontal="left" vertical="center"/>
    </xf>
    <xf numFmtId="3" fontId="25" fillId="0" borderId="17" xfId="7" applyNumberFormat="1" applyFont="1" applyBorder="1" applyAlignment="1">
      <alignment horizontal="left" vertical="center"/>
    </xf>
    <xf numFmtId="0" fontId="25" fillId="0" borderId="17" xfId="7" applyFont="1" applyBorder="1" applyAlignment="1">
      <alignment horizontal="left" vertical="center"/>
    </xf>
    <xf numFmtId="0" fontId="25" fillId="0" borderId="17" xfId="7" applyFont="1" applyBorder="1" applyAlignment="1">
      <alignment horizontal="left" vertical="center" wrapText="1"/>
    </xf>
    <xf numFmtId="2" fontId="25" fillId="0" borderId="18" xfId="7" applyNumberFormat="1" applyFont="1" applyBorder="1" applyAlignment="1">
      <alignment horizontal="left" vertical="center"/>
    </xf>
    <xf numFmtId="168" fontId="18" fillId="0" borderId="21" xfId="7" applyNumberFormat="1" applyFont="1" applyBorder="1" applyAlignment="1">
      <alignment horizontal="center" vertical="center" wrapText="1"/>
    </xf>
    <xf numFmtId="170" fontId="18" fillId="0" borderId="17" xfId="5" applyNumberFormat="1" applyFont="1" applyBorder="1" applyAlignment="1">
      <alignment horizontal="center" vertical="center" wrapText="1"/>
    </xf>
    <xf numFmtId="170" fontId="18" fillId="0" borderId="25" xfId="9" applyNumberFormat="1" applyFont="1" applyBorder="1" applyAlignment="1">
      <alignment horizontal="center" vertical="center" wrapText="1"/>
    </xf>
    <xf numFmtId="172" fontId="18" fillId="0" borderId="41" xfId="5" applyNumberFormat="1" applyFont="1" applyBorder="1" applyAlignment="1">
      <alignment horizontal="center" vertical="center"/>
    </xf>
    <xf numFmtId="172" fontId="18" fillId="0" borderId="17" xfId="5" applyNumberFormat="1" applyFont="1" applyBorder="1" applyAlignment="1">
      <alignment horizontal="center" vertical="center" wrapText="1"/>
    </xf>
    <xf numFmtId="172" fontId="18" fillId="0" borderId="18" xfId="5" applyNumberFormat="1" applyFont="1" applyBorder="1" applyAlignment="1">
      <alignment horizontal="center" vertical="center"/>
    </xf>
    <xf numFmtId="168" fontId="18" fillId="9" borderId="21" xfId="7" applyNumberFormat="1" applyFont="1" applyFill="1" applyBorder="1" applyAlignment="1">
      <alignment horizontal="center" vertical="center" wrapText="1"/>
    </xf>
    <xf numFmtId="172" fontId="18" fillId="0" borderId="32" xfId="5" applyNumberFormat="1" applyFont="1" applyBorder="1" applyAlignment="1">
      <alignment horizontal="center" vertical="center"/>
    </xf>
    <xf numFmtId="172" fontId="18" fillId="0" borderId="33" xfId="5" applyNumberFormat="1" applyFont="1" applyBorder="1" applyAlignment="1">
      <alignment horizontal="center" vertical="center" wrapText="1"/>
    </xf>
    <xf numFmtId="172" fontId="18" fillId="0" borderId="35" xfId="5" applyNumberFormat="1" applyFont="1" applyBorder="1" applyAlignment="1">
      <alignment horizontal="center" vertical="center"/>
    </xf>
    <xf numFmtId="0" fontId="1" fillId="0" borderId="13" xfId="7" applyBorder="1" applyAlignment="1">
      <alignment horizontal="left" vertical="center" wrapText="1"/>
    </xf>
    <xf numFmtId="170" fontId="7" fillId="0" borderId="0" xfId="9" applyNumberFormat="1" applyFont="1" applyBorder="1" applyAlignment="1">
      <alignment horizontal="center" vertical="center" wrapText="1"/>
    </xf>
    <xf numFmtId="44" fontId="26" fillId="0" borderId="9" xfId="10" applyFont="1" applyBorder="1" applyAlignment="1">
      <alignment horizontal="center" vertical="center"/>
    </xf>
    <xf numFmtId="44" fontId="26" fillId="0" borderId="10" xfId="10" applyFont="1" applyBorder="1" applyAlignment="1">
      <alignment horizontal="center" vertical="center"/>
    </xf>
    <xf numFmtId="44" fontId="26" fillId="0" borderId="11" xfId="10" applyFont="1" applyBorder="1" applyAlignment="1">
      <alignment horizontal="center" vertical="center"/>
    </xf>
    <xf numFmtId="0" fontId="25" fillId="0" borderId="0" xfId="7" applyFont="1"/>
    <xf numFmtId="170" fontId="26" fillId="0" borderId="0" xfId="9" applyNumberFormat="1" applyFont="1" applyBorder="1" applyAlignment="1">
      <alignment horizontal="center" vertical="center" wrapText="1"/>
    </xf>
    <xf numFmtId="44" fontId="34" fillId="0" borderId="9" xfId="10" applyFont="1" applyBorder="1" applyAlignment="1">
      <alignment horizontal="center" vertical="center"/>
    </xf>
    <xf numFmtId="44" fontId="34" fillId="0" borderId="10" xfId="10" applyFont="1" applyBorder="1" applyAlignment="1">
      <alignment horizontal="center" vertical="center"/>
    </xf>
    <xf numFmtId="44" fontId="34" fillId="0" borderId="11" xfId="10" applyFont="1" applyBorder="1" applyAlignment="1">
      <alignment horizontal="center" vertical="center"/>
    </xf>
    <xf numFmtId="44" fontId="26" fillId="0" borderId="0" xfId="10" applyFont="1" applyBorder="1" applyAlignment="1">
      <alignment horizontal="center" vertical="center"/>
    </xf>
    <xf numFmtId="0" fontId="35" fillId="0" borderId="0" xfId="7" applyFont="1" applyAlignment="1">
      <alignment horizontal="left" vertical="center" wrapText="1"/>
    </xf>
    <xf numFmtId="0" fontId="7" fillId="0" borderId="0" xfId="5" applyAlignment="1">
      <alignment wrapText="1"/>
    </xf>
    <xf numFmtId="170" fontId="6" fillId="0" borderId="0" xfId="9" applyNumberFormat="1" applyFont="1" applyBorder="1" applyAlignment="1">
      <alignment horizontal="center" vertical="center" wrapText="1"/>
    </xf>
    <xf numFmtId="0" fontId="26" fillId="0" borderId="0" xfId="5" applyFont="1" applyAlignment="1">
      <alignment wrapText="1"/>
    </xf>
    <xf numFmtId="0" fontId="25" fillId="0" borderId="0" xfId="7" applyFont="1" applyAlignment="1">
      <alignment horizontal="center" vertical="center"/>
    </xf>
    <xf numFmtId="0" fontId="11" fillId="0" borderId="0" xfId="5" applyFont="1" applyAlignment="1">
      <alignment vertical="center"/>
    </xf>
    <xf numFmtId="0" fontId="36" fillId="0" borderId="0" xfId="5" applyFont="1" applyAlignment="1">
      <alignment horizontal="left" vertical="center"/>
    </xf>
    <xf numFmtId="0" fontId="36" fillId="0" borderId="0" xfId="7" applyFont="1" applyAlignment="1">
      <alignment horizontal="left"/>
    </xf>
    <xf numFmtId="0" fontId="37" fillId="0" borderId="0" xfId="5" applyFont="1" applyAlignment="1">
      <alignment horizontal="left" vertical="center"/>
    </xf>
    <xf numFmtId="3" fontId="37" fillId="0" borderId="0" xfId="5" applyNumberFormat="1" applyFont="1" applyAlignment="1">
      <alignment horizontal="left" vertical="center"/>
    </xf>
    <xf numFmtId="170" fontId="37" fillId="0" borderId="0" xfId="5" applyNumberFormat="1" applyFont="1" applyAlignment="1">
      <alignment horizontal="left"/>
    </xf>
    <xf numFmtId="170" fontId="7" fillId="0" borderId="0" xfId="5" applyNumberFormat="1" applyAlignment="1">
      <alignment horizontal="center" vertical="center" wrapText="1"/>
    </xf>
    <xf numFmtId="172" fontId="7" fillId="0" borderId="0" xfId="5" applyNumberFormat="1" applyAlignment="1">
      <alignment horizontal="center" vertical="center" wrapText="1"/>
    </xf>
    <xf numFmtId="172" fontId="7" fillId="0" borderId="0" xfId="5" applyNumberFormat="1" applyAlignment="1">
      <alignment horizontal="center" vertical="center"/>
    </xf>
    <xf numFmtId="44" fontId="25" fillId="0" borderId="2" xfId="7" applyNumberFormat="1" applyFont="1" applyBorder="1" applyAlignment="1">
      <alignment horizontal="center" vertical="center"/>
    </xf>
    <xf numFmtId="0" fontId="1" fillId="0" borderId="3" xfId="7" applyBorder="1"/>
    <xf numFmtId="0" fontId="25" fillId="0" borderId="42" xfId="7" applyFont="1" applyBorder="1" applyAlignment="1">
      <alignment horizontal="left" vertical="center"/>
    </xf>
    <xf numFmtId="0" fontId="1" fillId="0" borderId="4" xfId="7" applyBorder="1"/>
    <xf numFmtId="0" fontId="37" fillId="0" borderId="0" xfId="5" applyFont="1" applyAlignment="1">
      <alignment horizontal="left"/>
    </xf>
    <xf numFmtId="44" fontId="25" fillId="0" borderId="5" xfId="7" applyNumberFormat="1" applyFont="1" applyBorder="1" applyAlignment="1">
      <alignment horizontal="center" vertical="center"/>
    </xf>
    <xf numFmtId="0" fontId="1" fillId="0" borderId="0" xfId="7" applyAlignment="1">
      <alignment horizontal="left"/>
    </xf>
    <xf numFmtId="0" fontId="25" fillId="0" borderId="43" xfId="7" applyFont="1" applyBorder="1" applyAlignment="1">
      <alignment horizontal="left" vertical="center"/>
    </xf>
    <xf numFmtId="0" fontId="1" fillId="0" borderId="6" xfId="7" applyBorder="1"/>
    <xf numFmtId="44" fontId="25" fillId="0" borderId="7" xfId="7" applyNumberFormat="1" applyFont="1" applyBorder="1" applyAlignment="1">
      <alignment horizontal="center" vertical="center"/>
    </xf>
    <xf numFmtId="0" fontId="1" fillId="0" borderId="8" xfId="7" applyBorder="1" applyAlignment="1">
      <alignment horizontal="left"/>
    </xf>
    <xf numFmtId="0" fontId="25" fillId="0" borderId="44" xfId="7" applyFont="1" applyBorder="1" applyAlignment="1">
      <alignment horizontal="left" vertical="center"/>
    </xf>
    <xf numFmtId="0" fontId="1" fillId="0" borderId="8" xfId="7" applyBorder="1"/>
    <xf numFmtId="0" fontId="1" fillId="0" borderId="28" xfId="7" applyBorder="1"/>
    <xf numFmtId="0" fontId="1" fillId="0" borderId="0" xfId="7" applyAlignment="1">
      <alignment horizontal="left" vertical="center"/>
    </xf>
    <xf numFmtId="0" fontId="1" fillId="0" borderId="0" xfId="7" applyAlignment="1">
      <alignment horizontal="left" vertical="center" wrapText="1"/>
    </xf>
    <xf numFmtId="0" fontId="37" fillId="10" borderId="0" xfId="5" applyFont="1" applyFill="1" applyAlignment="1">
      <alignment horizontal="left" wrapText="1"/>
    </xf>
    <xf numFmtId="0" fontId="37" fillId="10" borderId="0" xfId="5" applyFont="1" applyFill="1" applyAlignment="1">
      <alignment horizontal="left"/>
    </xf>
    <xf numFmtId="0" fontId="37" fillId="10" borderId="0" xfId="5" applyFont="1" applyFill="1" applyAlignment="1">
      <alignment horizontal="left" vertical="center"/>
    </xf>
    <xf numFmtId="0" fontId="24" fillId="0" borderId="0" xfId="7" applyFont="1"/>
    <xf numFmtId="0" fontId="29" fillId="0" borderId="0" xfId="7" applyFont="1"/>
    <xf numFmtId="4" fontId="1" fillId="0" borderId="0" xfId="7" applyNumberFormat="1"/>
    <xf numFmtId="4" fontId="38" fillId="0" borderId="0" xfId="7" applyNumberFormat="1" applyFont="1" applyAlignment="1">
      <alignment horizontal="left" vertical="center" wrapText="1"/>
    </xf>
    <xf numFmtId="0" fontId="23" fillId="11" borderId="45" xfId="7" applyFont="1" applyFill="1" applyBorder="1" applyAlignment="1">
      <alignment horizontal="center" vertical="center" wrapText="1"/>
    </xf>
    <xf numFmtId="0" fontId="23" fillId="11" borderId="46" xfId="7" applyFont="1" applyFill="1" applyBorder="1" applyAlignment="1">
      <alignment horizontal="center" vertical="center" wrapText="1"/>
    </xf>
    <xf numFmtId="0" fontId="23" fillId="11" borderId="47" xfId="7" applyFont="1" applyFill="1" applyBorder="1" applyAlignment="1">
      <alignment horizontal="center" vertical="center"/>
    </xf>
    <xf numFmtId="0" fontId="23" fillId="11" borderId="48" xfId="7" applyFont="1" applyFill="1" applyBorder="1" applyAlignment="1">
      <alignment horizontal="center" vertical="center" wrapText="1"/>
    </xf>
    <xf numFmtId="0" fontId="1" fillId="0" borderId="2" xfId="7" applyBorder="1" applyAlignment="1">
      <alignment horizontal="center" vertical="center"/>
    </xf>
    <xf numFmtId="0" fontId="1" fillId="0" borderId="1" xfId="7" applyBorder="1" applyAlignment="1">
      <alignment horizontal="center" vertical="center"/>
    </xf>
    <xf numFmtId="0" fontId="39" fillId="0" borderId="0" xfId="7" applyFont="1"/>
    <xf numFmtId="0" fontId="40" fillId="2" borderId="49" xfId="7" applyFont="1" applyFill="1" applyBorder="1" applyAlignment="1">
      <alignment horizontal="left" wrapText="1"/>
    </xf>
    <xf numFmtId="0" fontId="1" fillId="0" borderId="0" xfId="7" applyAlignment="1">
      <alignment horizontal="center"/>
    </xf>
    <xf numFmtId="0" fontId="1" fillId="2" borderId="5" xfId="7" applyFill="1" applyBorder="1" applyAlignment="1">
      <alignment horizontal="center" vertical="center"/>
    </xf>
    <xf numFmtId="0" fontId="1" fillId="2" borderId="27" xfId="7" applyFill="1" applyBorder="1" applyAlignment="1">
      <alignment horizontal="center" vertical="center"/>
    </xf>
    <xf numFmtId="0" fontId="1" fillId="12" borderId="5" xfId="7" applyFill="1" applyBorder="1" applyAlignment="1">
      <alignment horizontal="center" vertical="center"/>
    </xf>
    <xf numFmtId="0" fontId="1" fillId="12" borderId="27" xfId="7" applyFill="1" applyBorder="1" applyAlignment="1">
      <alignment horizontal="center" vertical="center"/>
    </xf>
    <xf numFmtId="0" fontId="1" fillId="13" borderId="7" xfId="7" applyFill="1" applyBorder="1" applyAlignment="1">
      <alignment horizontal="center" vertical="center"/>
    </xf>
    <xf numFmtId="0" fontId="1" fillId="13" borderId="29" xfId="7" applyFill="1" applyBorder="1" applyAlignment="1">
      <alignment horizontal="center" vertical="center"/>
    </xf>
    <xf numFmtId="0" fontId="37" fillId="10" borderId="49" xfId="7" applyFont="1" applyFill="1" applyBorder="1" applyAlignment="1">
      <alignment horizontal="left" vertical="center" wrapText="1"/>
    </xf>
    <xf numFmtId="0" fontId="37" fillId="12" borderId="49" xfId="7" applyFont="1" applyFill="1" applyBorder="1" applyAlignment="1">
      <alignment horizontal="left" vertical="center" wrapText="1"/>
    </xf>
    <xf numFmtId="0" fontId="1" fillId="12" borderId="49" xfId="7" applyFill="1" applyBorder="1" applyAlignment="1">
      <alignment horizontal="left" vertical="center" wrapText="1"/>
    </xf>
    <xf numFmtId="0" fontId="40" fillId="13" borderId="49" xfId="7" applyFont="1" applyFill="1" applyBorder="1" applyAlignment="1">
      <alignment horizontal="left" wrapText="1"/>
    </xf>
    <xf numFmtId="0" fontId="40" fillId="12" borderId="0" xfId="7" applyFont="1" applyFill="1"/>
    <xf numFmtId="0" fontId="40" fillId="2" borderId="0" xfId="7" applyFont="1" applyFill="1"/>
    <xf numFmtId="0" fontId="40" fillId="10" borderId="49" xfId="7" applyFont="1" applyFill="1" applyBorder="1" applyAlignment="1">
      <alignment horizontal="left" vertical="center" wrapText="1"/>
    </xf>
    <xf numFmtId="0" fontId="1" fillId="0" borderId="0" xfId="7" applyAlignment="1">
      <alignment horizontal="right" vertical="center"/>
    </xf>
    <xf numFmtId="4" fontId="1" fillId="0" borderId="0" xfId="7" applyNumberFormat="1" applyAlignment="1">
      <alignment horizontal="right" vertical="center"/>
    </xf>
    <xf numFmtId="0" fontId="40" fillId="14" borderId="0" xfId="7" applyFont="1" applyFill="1"/>
    <xf numFmtId="3" fontId="1" fillId="0" borderId="0" xfId="7" applyNumberFormat="1"/>
    <xf numFmtId="0" fontId="24" fillId="0" borderId="2" xfId="7" applyFont="1" applyBorder="1" applyAlignment="1">
      <alignment horizontal="center" vertical="center"/>
    </xf>
    <xf numFmtId="0" fontId="24" fillId="0" borderId="3" xfId="7" applyFont="1" applyBorder="1" applyAlignment="1">
      <alignment horizontal="center" vertical="center"/>
    </xf>
    <xf numFmtId="0" fontId="24" fillId="0" borderId="4" xfId="7" applyFont="1" applyBorder="1" applyAlignment="1">
      <alignment horizontal="center" vertical="center"/>
    </xf>
    <xf numFmtId="0" fontId="40" fillId="2" borderId="3" xfId="7" applyFont="1" applyFill="1" applyBorder="1" applyAlignment="1">
      <alignment horizontal="left" wrapText="1"/>
    </xf>
    <xf numFmtId="4" fontId="1" fillId="0" borderId="4" xfId="7" applyNumberFormat="1" applyBorder="1" applyAlignment="1">
      <alignment horizontal="center" vertical="center"/>
    </xf>
    <xf numFmtId="0" fontId="1" fillId="0" borderId="5" xfId="7" applyBorder="1"/>
    <xf numFmtId="4" fontId="1" fillId="0" borderId="6" xfId="7" applyNumberFormat="1" applyBorder="1" applyAlignment="1">
      <alignment horizontal="center" vertical="center"/>
    </xf>
    <xf numFmtId="0" fontId="1" fillId="15" borderId="7" xfId="7" applyFill="1" applyBorder="1"/>
    <xf numFmtId="0" fontId="40" fillId="15" borderId="8" xfId="7" applyFont="1" applyFill="1" applyBorder="1"/>
    <xf numFmtId="4" fontId="1" fillId="15" borderId="28" xfId="7" applyNumberFormat="1" applyFill="1" applyBorder="1" applyAlignment="1">
      <alignment horizontal="center" vertical="center"/>
    </xf>
    <xf numFmtId="4" fontId="1" fillId="0" borderId="0" xfId="7" applyNumberFormat="1" applyAlignment="1">
      <alignment horizontal="center" vertical="center"/>
    </xf>
    <xf numFmtId="4" fontId="1" fillId="0" borderId="5" xfId="7" applyNumberFormat="1" applyBorder="1" applyAlignment="1">
      <alignment horizontal="center" vertical="center"/>
    </xf>
    <xf numFmtId="0" fontId="40" fillId="10" borderId="3" xfId="7" applyFont="1" applyFill="1" applyBorder="1" applyAlignment="1">
      <alignment horizontal="center" vertical="center" wrapText="1"/>
    </xf>
    <xf numFmtId="4" fontId="1" fillId="0" borderId="7" xfId="7" applyNumberFormat="1" applyBorder="1"/>
    <xf numFmtId="0" fontId="1" fillId="0" borderId="5" xfId="7" applyBorder="1" applyAlignment="1">
      <alignment horizontal="center" vertical="center"/>
    </xf>
    <xf numFmtId="0" fontId="40" fillId="12" borderId="0" xfId="7" applyFont="1" applyFill="1" applyAlignment="1">
      <alignment horizontal="center"/>
    </xf>
    <xf numFmtId="0" fontId="1" fillId="0" borderId="6" xfId="7" applyBorder="1" applyAlignment="1">
      <alignment horizontal="center" vertical="center"/>
    </xf>
    <xf numFmtId="0" fontId="40" fillId="14" borderId="0" xfId="7" applyFont="1" applyFill="1" applyAlignment="1">
      <alignment horizontal="center"/>
    </xf>
    <xf numFmtId="0" fontId="1" fillId="15" borderId="7" xfId="7" applyFill="1" applyBorder="1" applyAlignment="1">
      <alignment horizontal="left" vertical="center"/>
    </xf>
    <xf numFmtId="0" fontId="1" fillId="15" borderId="8" xfId="7" applyFill="1" applyBorder="1" applyAlignment="1">
      <alignment horizontal="center"/>
    </xf>
    <xf numFmtId="4" fontId="1" fillId="15" borderId="28" xfId="7" applyNumberFormat="1" applyFill="1" applyBorder="1" applyAlignment="1">
      <alignment horizontal="center"/>
    </xf>
    <xf numFmtId="4" fontId="1" fillId="0" borderId="0" xfId="7" applyNumberFormat="1" applyAlignment="1">
      <alignment horizontal="center"/>
    </xf>
    <xf numFmtId="10" fontId="18" fillId="0" borderId="15" xfId="5" applyNumberFormat="1" applyFont="1" applyBorder="1" applyAlignment="1">
      <alignment horizontal="center" vertical="center" wrapText="1"/>
    </xf>
    <xf numFmtId="10" fontId="18" fillId="0" borderId="17" xfId="5" applyNumberFormat="1" applyFont="1" applyBorder="1" applyAlignment="1">
      <alignment horizontal="center" vertical="center" wrapText="1"/>
    </xf>
    <xf numFmtId="10" fontId="18" fillId="0" borderId="26" xfId="5" applyNumberFormat="1" applyFont="1" applyBorder="1" applyAlignment="1">
      <alignment horizontal="left" vertical="center" wrapText="1"/>
    </xf>
    <xf numFmtId="173" fontId="18" fillId="9" borderId="31" xfId="0" applyNumberFormat="1" applyFont="1" applyFill="1" applyBorder="1" applyAlignment="1">
      <alignment horizontal="center" vertical="center" wrapText="1"/>
    </xf>
    <xf numFmtId="173" fontId="18" fillId="9" borderId="19" xfId="0" applyNumberFormat="1" applyFont="1" applyFill="1" applyBorder="1" applyAlignment="1">
      <alignment horizontal="center" vertical="center" wrapText="1"/>
    </xf>
    <xf numFmtId="173" fontId="18" fillId="9" borderId="20" xfId="0" applyNumberFormat="1" applyFont="1" applyFill="1" applyBorder="1" applyAlignment="1">
      <alignment horizontal="center" vertical="center" wrapText="1"/>
    </xf>
    <xf numFmtId="173" fontId="18" fillId="9" borderId="21" xfId="0" applyNumberFormat="1" applyFont="1" applyFill="1" applyBorder="1" applyAlignment="1">
      <alignment horizontal="center" vertical="center" wrapText="1"/>
    </xf>
    <xf numFmtId="4" fontId="42" fillId="0" borderId="22" xfId="0" applyNumberFormat="1" applyFont="1" applyBorder="1" applyAlignment="1" applyProtection="1">
      <alignment horizontal="right" vertical="center"/>
      <protection locked="0"/>
    </xf>
    <xf numFmtId="173" fontId="41" fillId="0" borderId="15" xfId="0" applyNumberFormat="1" applyFont="1" applyBorder="1" applyAlignment="1" applyProtection="1">
      <alignment horizontal="right" vertical="center"/>
      <protection locked="0"/>
    </xf>
    <xf numFmtId="173" fontId="18" fillId="2" borderId="19" xfId="0" applyNumberFormat="1" applyFont="1" applyFill="1" applyBorder="1" applyAlignment="1">
      <alignment horizontal="center" vertical="center" wrapText="1"/>
    </xf>
    <xf numFmtId="173" fontId="18" fillId="2" borderId="20" xfId="0" applyNumberFormat="1" applyFont="1" applyFill="1" applyBorder="1" applyAlignment="1">
      <alignment horizontal="center" vertical="center" wrapText="1"/>
    </xf>
    <xf numFmtId="173" fontId="18" fillId="2" borderId="21" xfId="0" applyNumberFormat="1" applyFont="1" applyFill="1" applyBorder="1" applyAlignment="1">
      <alignment horizontal="center" vertical="center" wrapText="1"/>
    </xf>
    <xf numFmtId="0" fontId="43" fillId="2" borderId="13" xfId="0" applyFont="1" applyFill="1" applyBorder="1" applyAlignment="1">
      <alignment horizontal="center" wrapText="1"/>
    </xf>
    <xf numFmtId="0" fontId="15" fillId="0" borderId="0" xfId="2" applyFont="1" applyAlignment="1">
      <alignment horizontal="center"/>
    </xf>
    <xf numFmtId="0" fontId="16" fillId="0" borderId="15" xfId="0" applyFont="1" applyBorder="1" applyAlignment="1">
      <alignment horizontal="center"/>
    </xf>
    <xf numFmtId="164" fontId="14" fillId="10" borderId="15" xfId="0" applyNumberFormat="1" applyFont="1" applyFill="1" applyBorder="1" applyAlignment="1">
      <alignment horizontal="left"/>
    </xf>
    <xf numFmtId="0" fontId="19" fillId="10" borderId="15" xfId="0" applyFont="1" applyFill="1" applyBorder="1" applyAlignment="1">
      <alignment horizontal="left" vertical="center"/>
    </xf>
    <xf numFmtId="3" fontId="20" fillId="10" borderId="15" xfId="0" applyNumberFormat="1" applyFont="1" applyFill="1" applyBorder="1" applyAlignment="1">
      <alignment horizontal="left" wrapText="1"/>
    </xf>
    <xf numFmtId="0" fontId="21" fillId="10" borderId="15" xfId="0" applyFont="1" applyFill="1" applyBorder="1" applyAlignment="1">
      <alignment horizontal="left"/>
    </xf>
    <xf numFmtId="165" fontId="14" fillId="10" borderId="15" xfId="0" applyNumberFormat="1" applyFont="1" applyFill="1" applyBorder="1" applyAlignment="1">
      <alignment horizontal="left"/>
    </xf>
    <xf numFmtId="10" fontId="18" fillId="0" borderId="26" xfId="5" applyNumberFormat="1" applyFont="1" applyBorder="1" applyAlignment="1">
      <alignment horizontal="center" vertical="center" wrapText="1"/>
    </xf>
    <xf numFmtId="10" fontId="18" fillId="0" borderId="15" xfId="5" applyNumberFormat="1" applyFont="1" applyBorder="1" applyAlignment="1">
      <alignment horizontal="left" vertical="center" wrapText="1"/>
    </xf>
    <xf numFmtId="173" fontId="12" fillId="0" borderId="0" xfId="0" applyNumberFormat="1" applyFont="1" applyAlignment="1">
      <alignment vertical="center"/>
    </xf>
    <xf numFmtId="4" fontId="41" fillId="0" borderId="22" xfId="0" applyNumberFormat="1" applyFont="1" applyBorder="1" applyAlignment="1" applyProtection="1">
      <alignment horizontal="right" vertical="center"/>
      <protection locked="0"/>
    </xf>
    <xf numFmtId="173" fontId="18" fillId="9" borderId="52" xfId="0" applyNumberFormat="1" applyFont="1" applyFill="1" applyBorder="1" applyAlignment="1">
      <alignment horizontal="center" vertical="center" wrapText="1"/>
    </xf>
    <xf numFmtId="10" fontId="18" fillId="0" borderId="22" xfId="5" applyNumberFormat="1" applyFont="1" applyBorder="1" applyAlignment="1">
      <alignment horizontal="left" vertical="center" wrapText="1"/>
    </xf>
    <xf numFmtId="0" fontId="10" fillId="0" borderId="5" xfId="0" applyFont="1" applyBorder="1" applyAlignment="1">
      <alignment vertical="center"/>
    </xf>
    <xf numFmtId="173" fontId="10" fillId="16" borderId="15" xfId="0" applyNumberFormat="1" applyFont="1" applyFill="1" applyBorder="1" applyAlignment="1" applyProtection="1">
      <alignment horizontal="right" vertical="center"/>
      <protection locked="0"/>
    </xf>
    <xf numFmtId="3" fontId="46" fillId="0" borderId="26" xfId="0" applyNumberFormat="1" applyFont="1" applyBorder="1" applyAlignment="1">
      <alignment horizontal="left" vertical="center"/>
    </xf>
    <xf numFmtId="0" fontId="46" fillId="0" borderId="26" xfId="0" applyFont="1" applyBorder="1" applyAlignment="1">
      <alignment horizontal="left" vertical="center" wrapText="1"/>
    </xf>
    <xf numFmtId="2" fontId="46" fillId="0" borderId="30" xfId="0" applyNumberFormat="1" applyFont="1" applyBorder="1" applyAlignment="1">
      <alignment horizontal="left" vertical="center"/>
    </xf>
    <xf numFmtId="0" fontId="46" fillId="0" borderId="26" xfId="0" applyFont="1" applyBorder="1" applyAlignment="1">
      <alignment horizontal="left" vertical="center"/>
    </xf>
    <xf numFmtId="173" fontId="11" fillId="0" borderId="15" xfId="0" applyNumberFormat="1" applyFont="1" applyBorder="1" applyAlignment="1" applyProtection="1">
      <alignment horizontal="right" vertical="center"/>
      <protection locked="0"/>
    </xf>
    <xf numFmtId="3" fontId="46" fillId="0" borderId="15" xfId="0" applyNumberFormat="1" applyFont="1" applyBorder="1" applyAlignment="1">
      <alignment horizontal="left" vertical="center"/>
    </xf>
    <xf numFmtId="0" fontId="46" fillId="0" borderId="15" xfId="0" applyFont="1" applyBorder="1" applyAlignment="1">
      <alignment horizontal="left" vertical="center" wrapText="1"/>
    </xf>
    <xf numFmtId="2" fontId="46" fillId="0" borderId="16" xfId="0" applyNumberFormat="1" applyFont="1" applyBorder="1" applyAlignment="1">
      <alignment horizontal="left" vertical="center"/>
    </xf>
    <xf numFmtId="0" fontId="46" fillId="0" borderId="15" xfId="0" applyFont="1" applyBorder="1" applyAlignment="1">
      <alignment horizontal="left" vertical="center"/>
    </xf>
    <xf numFmtId="0" fontId="18" fillId="0" borderId="15" xfId="0" applyFont="1" applyBorder="1" applyAlignment="1">
      <alignment horizontal="left" vertical="center" wrapText="1"/>
    </xf>
    <xf numFmtId="2" fontId="18" fillId="0" borderId="16" xfId="0" applyNumberFormat="1" applyFont="1" applyBorder="1" applyAlignment="1">
      <alignment horizontal="left" vertical="center"/>
    </xf>
    <xf numFmtId="0" fontId="18" fillId="0" borderId="15" xfId="0" applyFont="1" applyBorder="1" applyAlignment="1">
      <alignment horizontal="left" vertical="center"/>
    </xf>
    <xf numFmtId="173" fontId="10" fillId="16" borderId="40" xfId="0" applyNumberFormat="1" applyFont="1" applyFill="1" applyBorder="1" applyAlignment="1" applyProtection="1">
      <alignment horizontal="right" vertical="center"/>
      <protection locked="0"/>
    </xf>
    <xf numFmtId="3" fontId="46" fillId="0" borderId="22" xfId="0" applyNumberFormat="1" applyFont="1" applyBorder="1" applyAlignment="1">
      <alignment horizontal="left" vertical="center"/>
    </xf>
    <xf numFmtId="0" fontId="46" fillId="0" borderId="22" xfId="0" applyFont="1" applyBorder="1" applyAlignment="1">
      <alignment horizontal="left" vertical="center" wrapText="1"/>
    </xf>
    <xf numFmtId="2" fontId="46" fillId="0" borderId="51" xfId="0" applyNumberFormat="1" applyFont="1" applyBorder="1" applyAlignment="1">
      <alignment horizontal="left" vertical="center"/>
    </xf>
    <xf numFmtId="0" fontId="46" fillId="0" borderId="22" xfId="0" applyFont="1" applyBorder="1" applyAlignment="1">
      <alignment horizontal="left" vertical="center"/>
    </xf>
    <xf numFmtId="0" fontId="46" fillId="0" borderId="15" xfId="0" applyFont="1" applyBorder="1" applyAlignment="1">
      <alignment vertical="center"/>
    </xf>
    <xf numFmtId="3" fontId="46" fillId="0" borderId="17" xfId="0" applyNumberFormat="1" applyFont="1" applyBorder="1" applyAlignment="1">
      <alignment horizontal="left" vertical="center"/>
    </xf>
    <xf numFmtId="0" fontId="46" fillId="0" borderId="17" xfId="0" applyFont="1" applyBorder="1" applyAlignment="1">
      <alignment horizontal="left" vertical="center" wrapText="1"/>
    </xf>
    <xf numFmtId="2" fontId="46" fillId="0" borderId="18" xfId="0" applyNumberFormat="1" applyFont="1" applyBorder="1" applyAlignment="1">
      <alignment horizontal="left" vertical="center"/>
    </xf>
    <xf numFmtId="0" fontId="46" fillId="0" borderId="17" xfId="0" applyFont="1" applyBorder="1" applyAlignment="1">
      <alignment horizontal="left" vertical="center"/>
    </xf>
    <xf numFmtId="0" fontId="11" fillId="0" borderId="0" xfId="0" applyFont="1"/>
    <xf numFmtId="0" fontId="4" fillId="0" borderId="0" xfId="0" applyFont="1"/>
    <xf numFmtId="0" fontId="11" fillId="0" borderId="0" xfId="0" applyFont="1" applyAlignment="1">
      <alignment horizontal="center"/>
    </xf>
    <xf numFmtId="166" fontId="11" fillId="0" borderId="0" xfId="1" applyNumberFormat="1" applyFont="1"/>
    <xf numFmtId="167" fontId="11" fillId="0" borderId="0" xfId="1" applyNumberFormat="1" applyFont="1"/>
    <xf numFmtId="173" fontId="11" fillId="0" borderId="0" xfId="1" applyNumberFormat="1" applyFont="1"/>
    <xf numFmtId="173" fontId="10" fillId="0" borderId="15" xfId="0" applyNumberFormat="1" applyFont="1" applyBorder="1" applyAlignment="1" applyProtection="1">
      <alignment horizontal="right" vertical="center"/>
      <protection locked="0"/>
    </xf>
    <xf numFmtId="167" fontId="47" fillId="0" borderId="0" xfId="1" applyNumberFormat="1" applyFont="1"/>
    <xf numFmtId="173" fontId="42" fillId="16" borderId="15" xfId="0" applyNumberFormat="1" applyFont="1" applyFill="1" applyBorder="1" applyAlignment="1" applyProtection="1">
      <alignment horizontal="right" vertical="center"/>
      <protection locked="0"/>
    </xf>
    <xf numFmtId="173" fontId="18" fillId="2" borderId="52" xfId="0" applyNumberFormat="1" applyFont="1" applyFill="1" applyBorder="1" applyAlignment="1">
      <alignment horizontal="center" vertical="center" wrapText="1"/>
    </xf>
    <xf numFmtId="173" fontId="42" fillId="16" borderId="40" xfId="0" applyNumberFormat="1" applyFont="1" applyFill="1" applyBorder="1" applyAlignment="1" applyProtection="1">
      <alignment horizontal="right" vertical="center"/>
      <protection locked="0"/>
    </xf>
    <xf numFmtId="173" fontId="41" fillId="0" borderId="22" xfId="0" applyNumberFormat="1" applyFont="1" applyBorder="1" applyAlignment="1" applyProtection="1">
      <alignment horizontal="right" vertical="center"/>
      <protection locked="0"/>
    </xf>
    <xf numFmtId="0" fontId="11" fillId="2" borderId="15" xfId="0" applyFont="1" applyFill="1" applyBorder="1" applyAlignment="1">
      <alignment horizontal="center"/>
    </xf>
    <xf numFmtId="0" fontId="0" fillId="0" borderId="15" xfId="0" applyBorder="1" applyAlignment="1">
      <alignment horizontal="center"/>
    </xf>
    <xf numFmtId="3" fontId="17" fillId="10" borderId="15" xfId="0" applyNumberFormat="1" applyFont="1" applyFill="1" applyBorder="1" applyAlignment="1">
      <alignment horizontal="center" wrapText="1"/>
    </xf>
    <xf numFmtId="0" fontId="17" fillId="0" borderId="0" xfId="0" applyFont="1" applyAlignment="1">
      <alignment horizontal="center" vertical="center" wrapText="1"/>
    </xf>
    <xf numFmtId="0" fontId="16" fillId="7" borderId="10" xfId="0" applyFont="1" applyFill="1" applyBorder="1" applyAlignment="1">
      <alignment horizontal="center"/>
    </xf>
    <xf numFmtId="0" fontId="16" fillId="0" borderId="15" xfId="0" applyFont="1" applyBorder="1" applyAlignment="1">
      <alignment horizontal="center"/>
    </xf>
    <xf numFmtId="0" fontId="0" fillId="0" borderId="15" xfId="0" applyBorder="1"/>
    <xf numFmtId="0" fontId="19" fillId="10" borderId="16" xfId="0" applyFont="1" applyFill="1" applyBorder="1" applyAlignment="1">
      <alignment horizontal="left" vertical="center"/>
    </xf>
    <xf numFmtId="0" fontId="0" fillId="0" borderId="50" xfId="0" applyBorder="1" applyAlignment="1">
      <alignment horizontal="left"/>
    </xf>
    <xf numFmtId="0" fontId="0" fillId="0" borderId="40" xfId="0" applyBorder="1" applyAlignment="1">
      <alignment horizontal="left"/>
    </xf>
    <xf numFmtId="2" fontId="46" fillId="8" borderId="34" xfId="0" applyNumberFormat="1" applyFont="1" applyFill="1" applyBorder="1" applyAlignment="1">
      <alignment horizontal="left" vertical="center"/>
    </xf>
    <xf numFmtId="0" fontId="0" fillId="0" borderId="10" xfId="0" applyBorder="1" applyAlignment="1">
      <alignment vertical="center"/>
    </xf>
    <xf numFmtId="0" fontId="0" fillId="0" borderId="36" xfId="0" applyBorder="1" applyAlignment="1">
      <alignment vertical="center"/>
    </xf>
    <xf numFmtId="2" fontId="46" fillId="0" borderId="9" xfId="0" applyNumberFormat="1" applyFont="1" applyBorder="1" applyAlignment="1">
      <alignment horizontal="left" vertical="center"/>
    </xf>
    <xf numFmtId="0" fontId="0" fillId="0" borderId="11" xfId="0" applyBorder="1" applyAlignment="1">
      <alignment vertical="center"/>
    </xf>
    <xf numFmtId="3" fontId="45" fillId="16" borderId="9" xfId="0" applyNumberFormat="1" applyFont="1" applyFill="1" applyBorder="1" applyAlignment="1">
      <alignment horizontal="center" vertical="center"/>
    </xf>
    <xf numFmtId="0" fontId="44" fillId="16" borderId="11" xfId="0" applyFont="1" applyFill="1" applyBorder="1" applyAlignment="1">
      <alignment horizontal="center" vertical="center"/>
    </xf>
    <xf numFmtId="3" fontId="45" fillId="16" borderId="30" xfId="0" applyNumberFormat="1" applyFont="1" applyFill="1" applyBorder="1" applyAlignment="1">
      <alignment horizontal="center" vertical="center"/>
    </xf>
    <xf numFmtId="0" fontId="44" fillId="16" borderId="53" xfId="0" applyFont="1" applyFill="1" applyBorder="1" applyAlignment="1">
      <alignment horizontal="center" vertical="center"/>
    </xf>
    <xf numFmtId="173" fontId="18" fillId="8" borderId="9" xfId="0" applyNumberFormat="1" applyFont="1" applyFill="1" applyBorder="1" applyAlignment="1">
      <alignment horizontal="center" vertical="center" wrapText="1"/>
    </xf>
    <xf numFmtId="0" fontId="27" fillId="2" borderId="8" xfId="7" applyFont="1" applyFill="1" applyBorder="1" applyAlignment="1">
      <alignment horizontal="center" wrapText="1"/>
    </xf>
    <xf numFmtId="0" fontId="27" fillId="2" borderId="28" xfId="7" applyFont="1" applyFill="1" applyBorder="1" applyAlignment="1">
      <alignment horizontal="center" wrapText="1"/>
    </xf>
    <xf numFmtId="0" fontId="29" fillId="9" borderId="7" xfId="7" applyFont="1" applyFill="1" applyBorder="1" applyAlignment="1">
      <alignment horizontal="center" wrapText="1"/>
    </xf>
    <xf numFmtId="0" fontId="29" fillId="9" borderId="8" xfId="7" applyFont="1" applyFill="1" applyBorder="1" applyAlignment="1">
      <alignment horizontal="center" wrapText="1"/>
    </xf>
    <xf numFmtId="0" fontId="29" fillId="9" borderId="28" xfId="7" applyFont="1" applyFill="1" applyBorder="1" applyAlignment="1">
      <alignment horizontal="center" wrapText="1"/>
    </xf>
    <xf numFmtId="0" fontId="10" fillId="5" borderId="9" xfId="5" applyFont="1" applyFill="1" applyBorder="1" applyAlignment="1">
      <alignment horizontal="center"/>
    </xf>
    <xf numFmtId="0" fontId="10" fillId="5" borderId="10" xfId="5" applyFont="1" applyFill="1" applyBorder="1" applyAlignment="1">
      <alignment horizontal="center"/>
    </xf>
    <xf numFmtId="0" fontId="10" fillId="5" borderId="11" xfId="5" applyFont="1" applyFill="1" applyBorder="1" applyAlignment="1">
      <alignment horizontal="center"/>
    </xf>
    <xf numFmtId="0" fontId="6" fillId="0" borderId="2" xfId="5" applyFont="1" applyBorder="1" applyAlignment="1">
      <alignment horizontal="center" wrapText="1"/>
    </xf>
    <xf numFmtId="0" fontId="6" fillId="0" borderId="3" xfId="5" applyFont="1" applyBorder="1" applyAlignment="1">
      <alignment horizontal="center" wrapText="1"/>
    </xf>
    <xf numFmtId="0" fontId="6" fillId="0" borderId="4" xfId="5" applyFont="1" applyBorder="1" applyAlignment="1">
      <alignment horizontal="center" wrapText="1"/>
    </xf>
  </cellXfs>
  <cellStyles count="11">
    <cellStyle name="Coma" xfId="1" builtinId="3"/>
    <cellStyle name="Enllaç" xfId="6" builtinId="8"/>
    <cellStyle name="Millares 2 3" xfId="3" xr:uid="{00000000-0005-0000-0000-000001000000}"/>
    <cellStyle name="Millares_A9_PCAP_DAL_DIST  ARTICLES I LOTS 2012 2" xfId="8" xr:uid="{41686D7B-A3D0-41A9-8700-CA4755DDD8A7}"/>
    <cellStyle name="Millares_ACO10_PCAP_OFERTA ECONOMICA 2012 2" xfId="9" xr:uid="{3CF3DCB6-ED77-408E-A2FC-81A0B14467EE}"/>
    <cellStyle name="Moneda 2" xfId="10" xr:uid="{B2E68F21-800D-4993-BC17-D1B3BA9EF1A7}"/>
    <cellStyle name="Normal" xfId="0" builtinId="0"/>
    <cellStyle name="Normal 18 2 2" xfId="4" xr:uid="{00000000-0005-0000-0000-000003000000}"/>
    <cellStyle name="Normal 2" xfId="2" xr:uid="{00000000-0005-0000-0000-000004000000}"/>
    <cellStyle name="Normal 3" xfId="7" xr:uid="{D00E9D35-13D7-4ED8-90AF-B22F9431D1C0}"/>
    <cellStyle name="Normal 4 10 10" xfId="5" xr:uid="{00000000-0005-0000-0000-000005000000}"/>
  </cellStyles>
  <dxfs count="20">
    <dxf>
      <fill>
        <patternFill>
          <bgColor indexed="42"/>
        </patternFill>
      </fill>
    </dxf>
    <dxf>
      <fill>
        <patternFill>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dxf>
    <dxf>
      <font>
        <b val="0"/>
        <i val="0"/>
        <strike val="0"/>
        <condense val="0"/>
        <extend val="0"/>
        <outline val="0"/>
        <shadow val="0"/>
        <u val="none"/>
        <vertAlign val="baseline"/>
        <sz val="11"/>
        <color theme="4"/>
        <name val="Aptos Narrow"/>
        <family val="2"/>
        <scheme val="minor"/>
      </font>
    </dxf>
    <dxf>
      <font>
        <b val="0"/>
        <i val="0"/>
        <strike val="0"/>
        <condense val="0"/>
        <extend val="0"/>
        <outline val="0"/>
        <shadow val="0"/>
        <u val="none"/>
        <vertAlign val="baseline"/>
        <sz val="11"/>
        <color theme="4"/>
        <name val="Aptos Narrow"/>
        <family val="2"/>
        <scheme val="minor"/>
      </font>
    </dxf>
    <dxf>
      <numFmt numFmtId="4" formatCode="#,##0.0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IRIMIA, ESTER (HOSTAL.)" id="{3DC4889B-F538-453B-ABBE-FD4644AB345C}" userId="S::eirimia@clinic.cat::64132fae-c6cc-458c-a3c2-e8587aabbce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4DC14-9709-4345-8390-F04BE324A82F}" name="Tabla2" displayName="Tabla2" ref="B5:O39" totalsRowCount="1" headerRowDxfId="19">
  <autoFilter ref="B5:O38" xr:uid="{786E13C9-2DBA-412F-BADA-56FA643649F7}"/>
  <tableColumns count="14">
    <tableColumn id="1" xr3:uid="{19585FDA-37FA-44C5-9A6A-2FA4F03C293C}" name="Nº Linea  " dataDxfId="18" totalsRowDxfId="17"/>
    <tableColumn id="2" xr3:uid="{22D9FBC1-367E-425E-B75B-4E8F3A6543C6}" name="CODI" dataDxfId="16" totalsRowDxfId="15"/>
    <tableColumn id="3" xr3:uid="{BCD9340E-4C24-46F3-AD61-4DFF216BACAD}" name="DESCRIPCIÓN"/>
    <tableColumn id="4" xr3:uid="{76B0842D-5A3B-44CD-9884-6C81D0EC6AAE}" name="%ABC"/>
    <tableColumn id="5" xr3:uid="{83263F4B-8241-4CDC-A3C2-5750F38E9EEE}" name="IMPORT" totalsRowFunction="custom" totalsRowDxfId="14">
      <totalsRowFormula>SUM(Tabla2[IMPORT])</totalsRowFormula>
    </tableColumn>
    <tableColumn id="6" xr3:uid="{8304EC59-6B23-4A64-82EE-B9826C70EB37}" name="UNITATS"/>
    <tableColumn id="7" xr3:uid="{0D918860-44A4-48B6-A518-91018A71B43E}" name="PREU PROMIG _x000a_2024"/>
    <tableColumn id="8" xr3:uid="{F141A127-4FB9-48A8-87D9-B106F5BB514E}" name="PREU PROMIG_x000a_2023"/>
    <tableColumn id="9" xr3:uid="{07E604BE-53CE-422F-8379-A6B94DD79078}" name="DESPESA EQUIVALENT"/>
    <tableColumn id="10" xr3:uid="{C7111C6E-BBB1-441A-B771-3BDF4D90A790}" name="DIF. PERIODES 2024-2023"/>
    <tableColumn id="11" xr3:uid="{39984B66-39B5-4F9A-862E-0D8C68012F4E}" name="PROVEÏDOR" dataDxfId="13" totalsRowDxfId="12"/>
    <tableColumn id="12" xr3:uid="{53EF9E9F-4BF9-4269-B191-24BC433E56CC}" name="CATEGORIA MMPP" dataDxfId="11" totalsRowDxfId="10"/>
    <tableColumn id="13" xr3:uid="{D11D385C-98D4-4F53-B126-5E879B665629}" name="LOT"/>
    <tableColumn id="14" xr3:uid="{DF217E2E-783A-46FC-AB80-5D30E7150C5C}" name="IVA" dataDxfId="9" totalsRowDxfId="8"/>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1" dT="2025-04-08T11:25:21.55" personId="{3DC4889B-F538-453B-ABBE-FD4644AB345C}" id="{CE8E475C-58DC-48A9-A62F-478450899A0D}">
    <text>Realment correspon a Caella</text>
  </threadedComment>
  <threadedComment ref="O41" dT="2025-04-06T10:24:45.61" personId="{3DC4889B-F538-453B-ABBE-FD4644AB345C}" id="{C2366D0C-3EB4-4B3C-99AB-25D8185AF920}">
    <text>PREU CAELLA, PRODUCTE ALTERNATIU A LA TINTORERA</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3:D7"/>
  <sheetViews>
    <sheetView workbookViewId="0">
      <selection activeCell="G19" sqref="G19"/>
    </sheetView>
  </sheetViews>
  <sheetFormatPr defaultColWidth="11.42578125" defaultRowHeight="12.75" x14ac:dyDescent="0.2"/>
  <cols>
    <col min="2" max="2" width="11.7109375" bestFit="1" customWidth="1"/>
  </cols>
  <sheetData>
    <row r="3" spans="1:4" x14ac:dyDescent="0.2">
      <c r="B3" s="13" t="e">
        <f>#REF!</f>
        <v>#REF!</v>
      </c>
      <c r="C3" s="13" t="e">
        <f>#REF!</f>
        <v>#REF!</v>
      </c>
      <c r="D3" s="13" t="e">
        <f>#REF!</f>
        <v>#REF!</v>
      </c>
    </row>
    <row r="4" spans="1:4" x14ac:dyDescent="0.2">
      <c r="A4" t="s">
        <v>0</v>
      </c>
      <c r="B4" s="14" t="e">
        <f>#REF!</f>
        <v>#REF!</v>
      </c>
      <c r="C4" s="14" t="e">
        <f>#REF!</f>
        <v>#REF!</v>
      </c>
      <c r="D4" s="14" t="e">
        <f>#REF!</f>
        <v>#REF!</v>
      </c>
    </row>
    <row r="5" spans="1:4" x14ac:dyDescent="0.2">
      <c r="A5" t="s">
        <v>1</v>
      </c>
      <c r="B5" s="14" t="e">
        <f>HCB!#REF!</f>
        <v>#REF!</v>
      </c>
      <c r="C5" s="14" t="e">
        <f>HCB!#REF!</f>
        <v>#REF!</v>
      </c>
      <c r="D5" s="14" t="e">
        <f>HCB!#REF!</f>
        <v>#REF!</v>
      </c>
    </row>
    <row r="6" spans="1:4" x14ac:dyDescent="0.2">
      <c r="A6" t="s">
        <v>2</v>
      </c>
      <c r="B6" s="14" t="e">
        <f>#REF!</f>
        <v>#REF!</v>
      </c>
      <c r="C6" s="14" t="e">
        <f>#REF!</f>
        <v>#REF!</v>
      </c>
      <c r="D6" s="14" t="e">
        <f>#REF!</f>
        <v>#REF!</v>
      </c>
    </row>
    <row r="7" spans="1:4" x14ac:dyDescent="0.2">
      <c r="B7" s="14" t="e">
        <f>SUM(B4:B6)</f>
        <v>#REF!</v>
      </c>
      <c r="C7" s="14" t="e">
        <f t="shared" ref="C7:D7" si="0">SUM(C4:C6)</f>
        <v>#REF!</v>
      </c>
      <c r="D7" s="14" t="e">
        <f t="shared" si="0"/>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W55"/>
  <sheetViews>
    <sheetView tabSelected="1" zoomScale="90" zoomScaleNormal="90" zoomScaleSheetLayoutView="90" workbookViewId="0">
      <selection activeCell="D4" sqref="D4:Q4"/>
    </sheetView>
  </sheetViews>
  <sheetFormatPr defaultColWidth="11.42578125" defaultRowHeight="11.25" x14ac:dyDescent="0.2"/>
  <cols>
    <col min="1" max="1" width="5.28515625" style="1" customWidth="1"/>
    <col min="2" max="2" width="7.7109375" style="10" customWidth="1"/>
    <col min="3" max="3" width="41.85546875" style="10" customWidth="1"/>
    <col min="4" max="4" width="11.140625" style="10" customWidth="1"/>
    <col min="5" max="5" width="12.7109375" style="10" customWidth="1"/>
    <col min="6" max="6" width="18.28515625" style="12" customWidth="1"/>
    <col min="7" max="7" width="9.42578125" style="11" customWidth="1"/>
    <col min="8" max="8" width="14.42578125" style="11" customWidth="1"/>
    <col min="9" max="9" width="16.7109375" style="11" customWidth="1"/>
    <col min="10" max="10" width="14.140625" style="11" customWidth="1"/>
    <col min="11" max="11" width="15.140625" style="11" customWidth="1"/>
    <col min="12" max="12" width="14.5703125" style="11" customWidth="1"/>
    <col min="13" max="13" width="14.140625" style="11" customWidth="1"/>
    <col min="14" max="17" width="13" style="11" customWidth="1"/>
    <col min="18" max="21" width="0" style="1" hidden="1" customWidth="1"/>
    <col min="22" max="22" width="11.42578125" style="1"/>
    <col min="23" max="23" width="11.7109375" style="1" bestFit="1" customWidth="1"/>
    <col min="24" max="226" width="11.42578125" style="1"/>
    <col min="227" max="227" width="5.28515625" style="1" customWidth="1"/>
    <col min="228" max="229" width="7.7109375" style="1" customWidth="1"/>
    <col min="230" max="230" width="49.85546875" style="1" customWidth="1"/>
    <col min="231" max="232" width="0" style="1" hidden="1" customWidth="1"/>
    <col min="233" max="235" width="12" style="1" customWidth="1"/>
    <col min="236" max="236" width="12.7109375" style="1" customWidth="1"/>
    <col min="237" max="237" width="17.42578125" style="1" customWidth="1"/>
    <col min="238" max="238" width="10.7109375" style="1" customWidth="1"/>
    <col min="239" max="239" width="18.28515625" style="1" customWidth="1"/>
    <col min="240" max="240" width="11.140625" style="1" customWidth="1"/>
    <col min="241" max="241" width="9.42578125" style="1" customWidth="1"/>
    <col min="242" max="242" width="11.28515625" style="1" customWidth="1"/>
    <col min="243" max="243" width="14.140625" style="1" customWidth="1"/>
    <col min="244" max="244" width="13" style="1" customWidth="1"/>
    <col min="245" max="245" width="14.7109375" style="1" customWidth="1"/>
    <col min="246" max="246" width="8.42578125" style="1" customWidth="1"/>
    <col min="247" max="247" width="10.7109375" style="1" customWidth="1"/>
    <col min="248" max="248" width="11.140625" style="1" customWidth="1"/>
    <col min="249" max="249" width="9.42578125" style="1" customWidth="1"/>
    <col min="250" max="250" width="11.28515625" style="1" customWidth="1"/>
    <col min="251" max="251" width="14.140625" style="1" customWidth="1"/>
    <col min="252" max="252" width="13" style="1" customWidth="1"/>
    <col min="253" max="253" width="14.7109375" style="1" customWidth="1"/>
    <col min="254" max="254" width="9.140625" style="1" customWidth="1"/>
    <col min="255" max="255" width="10.7109375" style="1" customWidth="1"/>
    <col min="256" max="256" width="11.140625" style="1" customWidth="1"/>
    <col min="257" max="257" width="9.42578125" style="1" customWidth="1"/>
    <col min="258" max="258" width="11.28515625" style="1" customWidth="1"/>
    <col min="259" max="259" width="14.140625" style="1" customWidth="1"/>
    <col min="260" max="260" width="13" style="1" customWidth="1"/>
    <col min="261" max="261" width="14.7109375" style="1" customWidth="1"/>
    <col min="262" max="482" width="11.42578125" style="1"/>
    <col min="483" max="483" width="5.28515625" style="1" customWidth="1"/>
    <col min="484" max="485" width="7.7109375" style="1" customWidth="1"/>
    <col min="486" max="486" width="49.85546875" style="1" customWidth="1"/>
    <col min="487" max="488" width="0" style="1" hidden="1" customWidth="1"/>
    <col min="489" max="491" width="12" style="1" customWidth="1"/>
    <col min="492" max="492" width="12.7109375" style="1" customWidth="1"/>
    <col min="493" max="493" width="17.42578125" style="1" customWidth="1"/>
    <col min="494" max="494" width="10.7109375" style="1" customWidth="1"/>
    <col min="495" max="495" width="18.28515625" style="1" customWidth="1"/>
    <col min="496" max="496" width="11.140625" style="1" customWidth="1"/>
    <col min="497" max="497" width="9.42578125" style="1" customWidth="1"/>
    <col min="498" max="498" width="11.28515625" style="1" customWidth="1"/>
    <col min="499" max="499" width="14.140625" style="1" customWidth="1"/>
    <col min="500" max="500" width="13" style="1" customWidth="1"/>
    <col min="501" max="501" width="14.7109375" style="1" customWidth="1"/>
    <col min="502" max="502" width="8.42578125" style="1" customWidth="1"/>
    <col min="503" max="503" width="10.7109375" style="1" customWidth="1"/>
    <col min="504" max="504" width="11.140625" style="1" customWidth="1"/>
    <col min="505" max="505" width="9.42578125" style="1" customWidth="1"/>
    <col min="506" max="506" width="11.28515625" style="1" customWidth="1"/>
    <col min="507" max="507" width="14.140625" style="1" customWidth="1"/>
    <col min="508" max="508" width="13" style="1" customWidth="1"/>
    <col min="509" max="509" width="14.7109375" style="1" customWidth="1"/>
    <col min="510" max="510" width="9.140625" style="1" customWidth="1"/>
    <col min="511" max="511" width="10.7109375" style="1" customWidth="1"/>
    <col min="512" max="512" width="11.140625" style="1" customWidth="1"/>
    <col min="513" max="513" width="9.42578125" style="1" customWidth="1"/>
    <col min="514" max="514" width="11.28515625" style="1" customWidth="1"/>
    <col min="515" max="515" width="14.140625" style="1" customWidth="1"/>
    <col min="516" max="516" width="13" style="1" customWidth="1"/>
    <col min="517" max="517" width="14.7109375" style="1" customWidth="1"/>
    <col min="518" max="738" width="11.42578125" style="1"/>
    <col min="739" max="739" width="5.28515625" style="1" customWidth="1"/>
    <col min="740" max="741" width="7.7109375" style="1" customWidth="1"/>
    <col min="742" max="742" width="49.85546875" style="1" customWidth="1"/>
    <col min="743" max="744" width="0" style="1" hidden="1" customWidth="1"/>
    <col min="745" max="747" width="12" style="1" customWidth="1"/>
    <col min="748" max="748" width="12.7109375" style="1" customWidth="1"/>
    <col min="749" max="749" width="17.42578125" style="1" customWidth="1"/>
    <col min="750" max="750" width="10.7109375" style="1" customWidth="1"/>
    <col min="751" max="751" width="18.28515625" style="1" customWidth="1"/>
    <col min="752" max="752" width="11.140625" style="1" customWidth="1"/>
    <col min="753" max="753" width="9.42578125" style="1" customWidth="1"/>
    <col min="754" max="754" width="11.28515625" style="1" customWidth="1"/>
    <col min="755" max="755" width="14.140625" style="1" customWidth="1"/>
    <col min="756" max="756" width="13" style="1" customWidth="1"/>
    <col min="757" max="757" width="14.7109375" style="1" customWidth="1"/>
    <col min="758" max="758" width="8.42578125" style="1" customWidth="1"/>
    <col min="759" max="759" width="10.7109375" style="1" customWidth="1"/>
    <col min="760" max="760" width="11.140625" style="1" customWidth="1"/>
    <col min="761" max="761" width="9.42578125" style="1" customWidth="1"/>
    <col min="762" max="762" width="11.28515625" style="1" customWidth="1"/>
    <col min="763" max="763" width="14.140625" style="1" customWidth="1"/>
    <col min="764" max="764" width="13" style="1" customWidth="1"/>
    <col min="765" max="765" width="14.7109375" style="1" customWidth="1"/>
    <col min="766" max="766" width="9.140625" style="1" customWidth="1"/>
    <col min="767" max="767" width="10.7109375" style="1" customWidth="1"/>
    <col min="768" max="768" width="11.140625" style="1" customWidth="1"/>
    <col min="769" max="769" width="9.42578125" style="1" customWidth="1"/>
    <col min="770" max="770" width="11.28515625" style="1" customWidth="1"/>
    <col min="771" max="771" width="14.140625" style="1" customWidth="1"/>
    <col min="772" max="772" width="13" style="1" customWidth="1"/>
    <col min="773" max="773" width="14.7109375" style="1" customWidth="1"/>
    <col min="774" max="994" width="11.42578125" style="1"/>
    <col min="995" max="995" width="5.28515625" style="1" customWidth="1"/>
    <col min="996" max="997" width="7.7109375" style="1" customWidth="1"/>
    <col min="998" max="998" width="49.85546875" style="1" customWidth="1"/>
    <col min="999" max="1000" width="0" style="1" hidden="1" customWidth="1"/>
    <col min="1001" max="1003" width="12" style="1" customWidth="1"/>
    <col min="1004" max="1004" width="12.7109375" style="1" customWidth="1"/>
    <col min="1005" max="1005" width="17.42578125" style="1" customWidth="1"/>
    <col min="1006" max="1006" width="10.7109375" style="1" customWidth="1"/>
    <col min="1007" max="1007" width="18.28515625" style="1" customWidth="1"/>
    <col min="1008" max="1008" width="11.140625" style="1" customWidth="1"/>
    <col min="1009" max="1009" width="9.42578125" style="1" customWidth="1"/>
    <col min="1010" max="1010" width="11.28515625" style="1" customWidth="1"/>
    <col min="1011" max="1011" width="14.140625" style="1" customWidth="1"/>
    <col min="1012" max="1012" width="13" style="1" customWidth="1"/>
    <col min="1013" max="1013" width="14.7109375" style="1" customWidth="1"/>
    <col min="1014" max="1014" width="8.42578125" style="1" customWidth="1"/>
    <col min="1015" max="1015" width="10.7109375" style="1" customWidth="1"/>
    <col min="1016" max="1016" width="11.140625" style="1" customWidth="1"/>
    <col min="1017" max="1017" width="9.42578125" style="1" customWidth="1"/>
    <col min="1018" max="1018" width="11.28515625" style="1" customWidth="1"/>
    <col min="1019" max="1019" width="14.140625" style="1" customWidth="1"/>
    <col min="1020" max="1020" width="13" style="1" customWidth="1"/>
    <col min="1021" max="1021" width="14.7109375" style="1" customWidth="1"/>
    <col min="1022" max="1022" width="9.140625" style="1" customWidth="1"/>
    <col min="1023" max="1023" width="10.7109375" style="1" customWidth="1"/>
    <col min="1024" max="1024" width="11.140625" style="1" customWidth="1"/>
    <col min="1025" max="1025" width="9.42578125" style="1" customWidth="1"/>
    <col min="1026" max="1026" width="11.28515625" style="1" customWidth="1"/>
    <col min="1027" max="1027" width="14.140625" style="1" customWidth="1"/>
    <col min="1028" max="1028" width="13" style="1" customWidth="1"/>
    <col min="1029" max="1029" width="14.7109375" style="1" customWidth="1"/>
    <col min="1030" max="1250" width="11.42578125" style="1"/>
    <col min="1251" max="1251" width="5.28515625" style="1" customWidth="1"/>
    <col min="1252" max="1253" width="7.7109375" style="1" customWidth="1"/>
    <col min="1254" max="1254" width="49.85546875" style="1" customWidth="1"/>
    <col min="1255" max="1256" width="0" style="1" hidden="1" customWidth="1"/>
    <col min="1257" max="1259" width="12" style="1" customWidth="1"/>
    <col min="1260" max="1260" width="12.7109375" style="1" customWidth="1"/>
    <col min="1261" max="1261" width="17.42578125" style="1" customWidth="1"/>
    <col min="1262" max="1262" width="10.7109375" style="1" customWidth="1"/>
    <col min="1263" max="1263" width="18.28515625" style="1" customWidth="1"/>
    <col min="1264" max="1264" width="11.140625" style="1" customWidth="1"/>
    <col min="1265" max="1265" width="9.42578125" style="1" customWidth="1"/>
    <col min="1266" max="1266" width="11.28515625" style="1" customWidth="1"/>
    <col min="1267" max="1267" width="14.140625" style="1" customWidth="1"/>
    <col min="1268" max="1268" width="13" style="1" customWidth="1"/>
    <col min="1269" max="1269" width="14.7109375" style="1" customWidth="1"/>
    <col min="1270" max="1270" width="8.42578125" style="1" customWidth="1"/>
    <col min="1271" max="1271" width="10.7109375" style="1" customWidth="1"/>
    <col min="1272" max="1272" width="11.140625" style="1" customWidth="1"/>
    <col min="1273" max="1273" width="9.42578125" style="1" customWidth="1"/>
    <col min="1274" max="1274" width="11.28515625" style="1" customWidth="1"/>
    <col min="1275" max="1275" width="14.140625" style="1" customWidth="1"/>
    <col min="1276" max="1276" width="13" style="1" customWidth="1"/>
    <col min="1277" max="1277" width="14.7109375" style="1" customWidth="1"/>
    <col min="1278" max="1278" width="9.140625" style="1" customWidth="1"/>
    <col min="1279" max="1279" width="10.7109375" style="1" customWidth="1"/>
    <col min="1280" max="1280" width="11.140625" style="1" customWidth="1"/>
    <col min="1281" max="1281" width="9.42578125" style="1" customWidth="1"/>
    <col min="1282" max="1282" width="11.28515625" style="1" customWidth="1"/>
    <col min="1283" max="1283" width="14.140625" style="1" customWidth="1"/>
    <col min="1284" max="1284" width="13" style="1" customWidth="1"/>
    <col min="1285" max="1285" width="14.7109375" style="1" customWidth="1"/>
    <col min="1286" max="1506" width="11.42578125" style="1"/>
    <col min="1507" max="1507" width="5.28515625" style="1" customWidth="1"/>
    <col min="1508" max="1509" width="7.7109375" style="1" customWidth="1"/>
    <col min="1510" max="1510" width="49.85546875" style="1" customWidth="1"/>
    <col min="1511" max="1512" width="0" style="1" hidden="1" customWidth="1"/>
    <col min="1513" max="1515" width="12" style="1" customWidth="1"/>
    <col min="1516" max="1516" width="12.7109375" style="1" customWidth="1"/>
    <col min="1517" max="1517" width="17.42578125" style="1" customWidth="1"/>
    <col min="1518" max="1518" width="10.7109375" style="1" customWidth="1"/>
    <col min="1519" max="1519" width="18.28515625" style="1" customWidth="1"/>
    <col min="1520" max="1520" width="11.140625" style="1" customWidth="1"/>
    <col min="1521" max="1521" width="9.42578125" style="1" customWidth="1"/>
    <col min="1522" max="1522" width="11.28515625" style="1" customWidth="1"/>
    <col min="1523" max="1523" width="14.140625" style="1" customWidth="1"/>
    <col min="1524" max="1524" width="13" style="1" customWidth="1"/>
    <col min="1525" max="1525" width="14.7109375" style="1" customWidth="1"/>
    <col min="1526" max="1526" width="8.42578125" style="1" customWidth="1"/>
    <col min="1527" max="1527" width="10.7109375" style="1" customWidth="1"/>
    <col min="1528" max="1528" width="11.140625" style="1" customWidth="1"/>
    <col min="1529" max="1529" width="9.42578125" style="1" customWidth="1"/>
    <col min="1530" max="1530" width="11.28515625" style="1" customWidth="1"/>
    <col min="1531" max="1531" width="14.140625" style="1" customWidth="1"/>
    <col min="1532" max="1532" width="13" style="1" customWidth="1"/>
    <col min="1533" max="1533" width="14.7109375" style="1" customWidth="1"/>
    <col min="1534" max="1534" width="9.140625" style="1" customWidth="1"/>
    <col min="1535" max="1535" width="10.7109375" style="1" customWidth="1"/>
    <col min="1536" max="1536" width="11.140625" style="1" customWidth="1"/>
    <col min="1537" max="1537" width="9.42578125" style="1" customWidth="1"/>
    <col min="1538" max="1538" width="11.28515625" style="1" customWidth="1"/>
    <col min="1539" max="1539" width="14.140625" style="1" customWidth="1"/>
    <col min="1540" max="1540" width="13" style="1" customWidth="1"/>
    <col min="1541" max="1541" width="14.7109375" style="1" customWidth="1"/>
    <col min="1542" max="1762" width="11.42578125" style="1"/>
    <col min="1763" max="1763" width="5.28515625" style="1" customWidth="1"/>
    <col min="1764" max="1765" width="7.7109375" style="1" customWidth="1"/>
    <col min="1766" max="1766" width="49.85546875" style="1" customWidth="1"/>
    <col min="1767" max="1768" width="0" style="1" hidden="1" customWidth="1"/>
    <col min="1769" max="1771" width="12" style="1" customWidth="1"/>
    <col min="1772" max="1772" width="12.7109375" style="1" customWidth="1"/>
    <col min="1773" max="1773" width="17.42578125" style="1" customWidth="1"/>
    <col min="1774" max="1774" width="10.7109375" style="1" customWidth="1"/>
    <col min="1775" max="1775" width="18.28515625" style="1" customWidth="1"/>
    <col min="1776" max="1776" width="11.140625" style="1" customWidth="1"/>
    <col min="1777" max="1777" width="9.42578125" style="1" customWidth="1"/>
    <col min="1778" max="1778" width="11.28515625" style="1" customWidth="1"/>
    <col min="1779" max="1779" width="14.140625" style="1" customWidth="1"/>
    <col min="1780" max="1780" width="13" style="1" customWidth="1"/>
    <col min="1781" max="1781" width="14.7109375" style="1" customWidth="1"/>
    <col min="1782" max="1782" width="8.42578125" style="1" customWidth="1"/>
    <col min="1783" max="1783" width="10.7109375" style="1" customWidth="1"/>
    <col min="1784" max="1784" width="11.140625" style="1" customWidth="1"/>
    <col min="1785" max="1785" width="9.42578125" style="1" customWidth="1"/>
    <col min="1786" max="1786" width="11.28515625" style="1" customWidth="1"/>
    <col min="1787" max="1787" width="14.140625" style="1" customWidth="1"/>
    <col min="1788" max="1788" width="13" style="1" customWidth="1"/>
    <col min="1789" max="1789" width="14.7109375" style="1" customWidth="1"/>
    <col min="1790" max="1790" width="9.140625" style="1" customWidth="1"/>
    <col min="1791" max="1791" width="10.7109375" style="1" customWidth="1"/>
    <col min="1792" max="1792" width="11.140625" style="1" customWidth="1"/>
    <col min="1793" max="1793" width="9.42578125" style="1" customWidth="1"/>
    <col min="1794" max="1794" width="11.28515625" style="1" customWidth="1"/>
    <col min="1795" max="1795" width="14.140625" style="1" customWidth="1"/>
    <col min="1796" max="1796" width="13" style="1" customWidth="1"/>
    <col min="1797" max="1797" width="14.7109375" style="1" customWidth="1"/>
    <col min="1798" max="2018" width="11.42578125" style="1"/>
    <col min="2019" max="2019" width="5.28515625" style="1" customWidth="1"/>
    <col min="2020" max="2021" width="7.7109375" style="1" customWidth="1"/>
    <col min="2022" max="2022" width="49.85546875" style="1" customWidth="1"/>
    <col min="2023" max="2024" width="0" style="1" hidden="1" customWidth="1"/>
    <col min="2025" max="2027" width="12" style="1" customWidth="1"/>
    <col min="2028" max="2028" width="12.7109375" style="1" customWidth="1"/>
    <col min="2029" max="2029" width="17.42578125" style="1" customWidth="1"/>
    <col min="2030" max="2030" width="10.7109375" style="1" customWidth="1"/>
    <col min="2031" max="2031" width="18.28515625" style="1" customWidth="1"/>
    <col min="2032" max="2032" width="11.140625" style="1" customWidth="1"/>
    <col min="2033" max="2033" width="9.42578125" style="1" customWidth="1"/>
    <col min="2034" max="2034" width="11.28515625" style="1" customWidth="1"/>
    <col min="2035" max="2035" width="14.140625" style="1" customWidth="1"/>
    <col min="2036" max="2036" width="13" style="1" customWidth="1"/>
    <col min="2037" max="2037" width="14.7109375" style="1" customWidth="1"/>
    <col min="2038" max="2038" width="8.42578125" style="1" customWidth="1"/>
    <col min="2039" max="2039" width="10.7109375" style="1" customWidth="1"/>
    <col min="2040" max="2040" width="11.140625" style="1" customWidth="1"/>
    <col min="2041" max="2041" width="9.42578125" style="1" customWidth="1"/>
    <col min="2042" max="2042" width="11.28515625" style="1" customWidth="1"/>
    <col min="2043" max="2043" width="14.140625" style="1" customWidth="1"/>
    <col min="2044" max="2044" width="13" style="1" customWidth="1"/>
    <col min="2045" max="2045" width="14.7109375" style="1" customWidth="1"/>
    <col min="2046" max="2046" width="9.140625" style="1" customWidth="1"/>
    <col min="2047" max="2047" width="10.7109375" style="1" customWidth="1"/>
    <col min="2048" max="2048" width="11.140625" style="1" customWidth="1"/>
    <col min="2049" max="2049" width="9.42578125" style="1" customWidth="1"/>
    <col min="2050" max="2050" width="11.28515625" style="1" customWidth="1"/>
    <col min="2051" max="2051" width="14.140625" style="1" customWidth="1"/>
    <col min="2052" max="2052" width="13" style="1" customWidth="1"/>
    <col min="2053" max="2053" width="14.7109375" style="1" customWidth="1"/>
    <col min="2054" max="2274" width="11.42578125" style="1"/>
    <col min="2275" max="2275" width="5.28515625" style="1" customWidth="1"/>
    <col min="2276" max="2277" width="7.7109375" style="1" customWidth="1"/>
    <col min="2278" max="2278" width="49.85546875" style="1" customWidth="1"/>
    <col min="2279" max="2280" width="0" style="1" hidden="1" customWidth="1"/>
    <col min="2281" max="2283" width="12" style="1" customWidth="1"/>
    <col min="2284" max="2284" width="12.7109375" style="1" customWidth="1"/>
    <col min="2285" max="2285" width="17.42578125" style="1" customWidth="1"/>
    <col min="2286" max="2286" width="10.7109375" style="1" customWidth="1"/>
    <col min="2287" max="2287" width="18.28515625" style="1" customWidth="1"/>
    <col min="2288" max="2288" width="11.140625" style="1" customWidth="1"/>
    <col min="2289" max="2289" width="9.42578125" style="1" customWidth="1"/>
    <col min="2290" max="2290" width="11.28515625" style="1" customWidth="1"/>
    <col min="2291" max="2291" width="14.140625" style="1" customWidth="1"/>
    <col min="2292" max="2292" width="13" style="1" customWidth="1"/>
    <col min="2293" max="2293" width="14.7109375" style="1" customWidth="1"/>
    <col min="2294" max="2294" width="8.42578125" style="1" customWidth="1"/>
    <col min="2295" max="2295" width="10.7109375" style="1" customWidth="1"/>
    <col min="2296" max="2296" width="11.140625" style="1" customWidth="1"/>
    <col min="2297" max="2297" width="9.42578125" style="1" customWidth="1"/>
    <col min="2298" max="2298" width="11.28515625" style="1" customWidth="1"/>
    <col min="2299" max="2299" width="14.140625" style="1" customWidth="1"/>
    <col min="2300" max="2300" width="13" style="1" customWidth="1"/>
    <col min="2301" max="2301" width="14.7109375" style="1" customWidth="1"/>
    <col min="2302" max="2302" width="9.140625" style="1" customWidth="1"/>
    <col min="2303" max="2303" width="10.7109375" style="1" customWidth="1"/>
    <col min="2304" max="2304" width="11.140625" style="1" customWidth="1"/>
    <col min="2305" max="2305" width="9.42578125" style="1" customWidth="1"/>
    <col min="2306" max="2306" width="11.28515625" style="1" customWidth="1"/>
    <col min="2307" max="2307" width="14.140625" style="1" customWidth="1"/>
    <col min="2308" max="2308" width="13" style="1" customWidth="1"/>
    <col min="2309" max="2309" width="14.7109375" style="1" customWidth="1"/>
    <col min="2310" max="2530" width="11.42578125" style="1"/>
    <col min="2531" max="2531" width="5.28515625" style="1" customWidth="1"/>
    <col min="2532" max="2533" width="7.7109375" style="1" customWidth="1"/>
    <col min="2534" max="2534" width="49.85546875" style="1" customWidth="1"/>
    <col min="2535" max="2536" width="0" style="1" hidden="1" customWidth="1"/>
    <col min="2537" max="2539" width="12" style="1" customWidth="1"/>
    <col min="2540" max="2540" width="12.7109375" style="1" customWidth="1"/>
    <col min="2541" max="2541" width="17.42578125" style="1" customWidth="1"/>
    <col min="2542" max="2542" width="10.7109375" style="1" customWidth="1"/>
    <col min="2543" max="2543" width="18.28515625" style="1" customWidth="1"/>
    <col min="2544" max="2544" width="11.140625" style="1" customWidth="1"/>
    <col min="2545" max="2545" width="9.42578125" style="1" customWidth="1"/>
    <col min="2546" max="2546" width="11.28515625" style="1" customWidth="1"/>
    <col min="2547" max="2547" width="14.140625" style="1" customWidth="1"/>
    <col min="2548" max="2548" width="13" style="1" customWidth="1"/>
    <col min="2549" max="2549" width="14.7109375" style="1" customWidth="1"/>
    <col min="2550" max="2550" width="8.42578125" style="1" customWidth="1"/>
    <col min="2551" max="2551" width="10.7109375" style="1" customWidth="1"/>
    <col min="2552" max="2552" width="11.140625" style="1" customWidth="1"/>
    <col min="2553" max="2553" width="9.42578125" style="1" customWidth="1"/>
    <col min="2554" max="2554" width="11.28515625" style="1" customWidth="1"/>
    <col min="2555" max="2555" width="14.140625" style="1" customWidth="1"/>
    <col min="2556" max="2556" width="13" style="1" customWidth="1"/>
    <col min="2557" max="2557" width="14.7109375" style="1" customWidth="1"/>
    <col min="2558" max="2558" width="9.140625" style="1" customWidth="1"/>
    <col min="2559" max="2559" width="10.7109375" style="1" customWidth="1"/>
    <col min="2560" max="2560" width="11.140625" style="1" customWidth="1"/>
    <col min="2561" max="2561" width="9.42578125" style="1" customWidth="1"/>
    <col min="2562" max="2562" width="11.28515625" style="1" customWidth="1"/>
    <col min="2563" max="2563" width="14.140625" style="1" customWidth="1"/>
    <col min="2564" max="2564" width="13" style="1" customWidth="1"/>
    <col min="2565" max="2565" width="14.7109375" style="1" customWidth="1"/>
    <col min="2566" max="2786" width="11.42578125" style="1"/>
    <col min="2787" max="2787" width="5.28515625" style="1" customWidth="1"/>
    <col min="2788" max="2789" width="7.7109375" style="1" customWidth="1"/>
    <col min="2790" max="2790" width="49.85546875" style="1" customWidth="1"/>
    <col min="2791" max="2792" width="0" style="1" hidden="1" customWidth="1"/>
    <col min="2793" max="2795" width="12" style="1" customWidth="1"/>
    <col min="2796" max="2796" width="12.7109375" style="1" customWidth="1"/>
    <col min="2797" max="2797" width="17.42578125" style="1" customWidth="1"/>
    <col min="2798" max="2798" width="10.7109375" style="1" customWidth="1"/>
    <col min="2799" max="2799" width="18.28515625" style="1" customWidth="1"/>
    <col min="2800" max="2800" width="11.140625" style="1" customWidth="1"/>
    <col min="2801" max="2801" width="9.42578125" style="1" customWidth="1"/>
    <col min="2802" max="2802" width="11.28515625" style="1" customWidth="1"/>
    <col min="2803" max="2803" width="14.140625" style="1" customWidth="1"/>
    <col min="2804" max="2804" width="13" style="1" customWidth="1"/>
    <col min="2805" max="2805" width="14.7109375" style="1" customWidth="1"/>
    <col min="2806" max="2806" width="8.42578125" style="1" customWidth="1"/>
    <col min="2807" max="2807" width="10.7109375" style="1" customWidth="1"/>
    <col min="2808" max="2808" width="11.140625" style="1" customWidth="1"/>
    <col min="2809" max="2809" width="9.42578125" style="1" customWidth="1"/>
    <col min="2810" max="2810" width="11.28515625" style="1" customWidth="1"/>
    <col min="2811" max="2811" width="14.140625" style="1" customWidth="1"/>
    <col min="2812" max="2812" width="13" style="1" customWidth="1"/>
    <col min="2813" max="2813" width="14.7109375" style="1" customWidth="1"/>
    <col min="2814" max="2814" width="9.140625" style="1" customWidth="1"/>
    <col min="2815" max="2815" width="10.7109375" style="1" customWidth="1"/>
    <col min="2816" max="2816" width="11.140625" style="1" customWidth="1"/>
    <col min="2817" max="2817" width="9.42578125" style="1" customWidth="1"/>
    <col min="2818" max="2818" width="11.28515625" style="1" customWidth="1"/>
    <col min="2819" max="2819" width="14.140625" style="1" customWidth="1"/>
    <col min="2820" max="2820" width="13" style="1" customWidth="1"/>
    <col min="2821" max="2821" width="14.7109375" style="1" customWidth="1"/>
    <col min="2822" max="3042" width="11.42578125" style="1"/>
    <col min="3043" max="3043" width="5.28515625" style="1" customWidth="1"/>
    <col min="3044" max="3045" width="7.7109375" style="1" customWidth="1"/>
    <col min="3046" max="3046" width="49.85546875" style="1" customWidth="1"/>
    <col min="3047" max="3048" width="0" style="1" hidden="1" customWidth="1"/>
    <col min="3049" max="3051" width="12" style="1" customWidth="1"/>
    <col min="3052" max="3052" width="12.7109375" style="1" customWidth="1"/>
    <col min="3053" max="3053" width="17.42578125" style="1" customWidth="1"/>
    <col min="3054" max="3054" width="10.7109375" style="1" customWidth="1"/>
    <col min="3055" max="3055" width="18.28515625" style="1" customWidth="1"/>
    <col min="3056" max="3056" width="11.140625" style="1" customWidth="1"/>
    <col min="3057" max="3057" width="9.42578125" style="1" customWidth="1"/>
    <col min="3058" max="3058" width="11.28515625" style="1" customWidth="1"/>
    <col min="3059" max="3059" width="14.140625" style="1" customWidth="1"/>
    <col min="3060" max="3060" width="13" style="1" customWidth="1"/>
    <col min="3061" max="3061" width="14.7109375" style="1" customWidth="1"/>
    <col min="3062" max="3062" width="8.42578125" style="1" customWidth="1"/>
    <col min="3063" max="3063" width="10.7109375" style="1" customWidth="1"/>
    <col min="3064" max="3064" width="11.140625" style="1" customWidth="1"/>
    <col min="3065" max="3065" width="9.42578125" style="1" customWidth="1"/>
    <col min="3066" max="3066" width="11.28515625" style="1" customWidth="1"/>
    <col min="3067" max="3067" width="14.140625" style="1" customWidth="1"/>
    <col min="3068" max="3068" width="13" style="1" customWidth="1"/>
    <col min="3069" max="3069" width="14.7109375" style="1" customWidth="1"/>
    <col min="3070" max="3070" width="9.140625" style="1" customWidth="1"/>
    <col min="3071" max="3071" width="10.7109375" style="1" customWidth="1"/>
    <col min="3072" max="3072" width="11.140625" style="1" customWidth="1"/>
    <col min="3073" max="3073" width="9.42578125" style="1" customWidth="1"/>
    <col min="3074" max="3074" width="11.28515625" style="1" customWidth="1"/>
    <col min="3075" max="3075" width="14.140625" style="1" customWidth="1"/>
    <col min="3076" max="3076" width="13" style="1" customWidth="1"/>
    <col min="3077" max="3077" width="14.7109375" style="1" customWidth="1"/>
    <col min="3078" max="3298" width="11.42578125" style="1"/>
    <col min="3299" max="3299" width="5.28515625" style="1" customWidth="1"/>
    <col min="3300" max="3301" width="7.7109375" style="1" customWidth="1"/>
    <col min="3302" max="3302" width="49.85546875" style="1" customWidth="1"/>
    <col min="3303" max="3304" width="0" style="1" hidden="1" customWidth="1"/>
    <col min="3305" max="3307" width="12" style="1" customWidth="1"/>
    <col min="3308" max="3308" width="12.7109375" style="1" customWidth="1"/>
    <col min="3309" max="3309" width="17.42578125" style="1" customWidth="1"/>
    <col min="3310" max="3310" width="10.7109375" style="1" customWidth="1"/>
    <col min="3311" max="3311" width="18.28515625" style="1" customWidth="1"/>
    <col min="3312" max="3312" width="11.140625" style="1" customWidth="1"/>
    <col min="3313" max="3313" width="9.42578125" style="1" customWidth="1"/>
    <col min="3314" max="3314" width="11.28515625" style="1" customWidth="1"/>
    <col min="3315" max="3315" width="14.140625" style="1" customWidth="1"/>
    <col min="3316" max="3316" width="13" style="1" customWidth="1"/>
    <col min="3317" max="3317" width="14.7109375" style="1" customWidth="1"/>
    <col min="3318" max="3318" width="8.42578125" style="1" customWidth="1"/>
    <col min="3319" max="3319" width="10.7109375" style="1" customWidth="1"/>
    <col min="3320" max="3320" width="11.140625" style="1" customWidth="1"/>
    <col min="3321" max="3321" width="9.42578125" style="1" customWidth="1"/>
    <col min="3322" max="3322" width="11.28515625" style="1" customWidth="1"/>
    <col min="3323" max="3323" width="14.140625" style="1" customWidth="1"/>
    <col min="3324" max="3324" width="13" style="1" customWidth="1"/>
    <col min="3325" max="3325" width="14.7109375" style="1" customWidth="1"/>
    <col min="3326" max="3326" width="9.140625" style="1" customWidth="1"/>
    <col min="3327" max="3327" width="10.7109375" style="1" customWidth="1"/>
    <col min="3328" max="3328" width="11.140625" style="1" customWidth="1"/>
    <col min="3329" max="3329" width="9.42578125" style="1" customWidth="1"/>
    <col min="3330" max="3330" width="11.28515625" style="1" customWidth="1"/>
    <col min="3331" max="3331" width="14.140625" style="1" customWidth="1"/>
    <col min="3332" max="3332" width="13" style="1" customWidth="1"/>
    <col min="3333" max="3333" width="14.7109375" style="1" customWidth="1"/>
    <col min="3334" max="3554" width="11.42578125" style="1"/>
    <col min="3555" max="3555" width="5.28515625" style="1" customWidth="1"/>
    <col min="3556" max="3557" width="7.7109375" style="1" customWidth="1"/>
    <col min="3558" max="3558" width="49.85546875" style="1" customWidth="1"/>
    <col min="3559" max="3560" width="0" style="1" hidden="1" customWidth="1"/>
    <col min="3561" max="3563" width="12" style="1" customWidth="1"/>
    <col min="3564" max="3564" width="12.7109375" style="1" customWidth="1"/>
    <col min="3565" max="3565" width="17.42578125" style="1" customWidth="1"/>
    <col min="3566" max="3566" width="10.7109375" style="1" customWidth="1"/>
    <col min="3567" max="3567" width="18.28515625" style="1" customWidth="1"/>
    <col min="3568" max="3568" width="11.140625" style="1" customWidth="1"/>
    <col min="3569" max="3569" width="9.42578125" style="1" customWidth="1"/>
    <col min="3570" max="3570" width="11.28515625" style="1" customWidth="1"/>
    <col min="3571" max="3571" width="14.140625" style="1" customWidth="1"/>
    <col min="3572" max="3572" width="13" style="1" customWidth="1"/>
    <col min="3573" max="3573" width="14.7109375" style="1" customWidth="1"/>
    <col min="3574" max="3574" width="8.42578125" style="1" customWidth="1"/>
    <col min="3575" max="3575" width="10.7109375" style="1" customWidth="1"/>
    <col min="3576" max="3576" width="11.140625" style="1" customWidth="1"/>
    <col min="3577" max="3577" width="9.42578125" style="1" customWidth="1"/>
    <col min="3578" max="3578" width="11.28515625" style="1" customWidth="1"/>
    <col min="3579" max="3579" width="14.140625" style="1" customWidth="1"/>
    <col min="3580" max="3580" width="13" style="1" customWidth="1"/>
    <col min="3581" max="3581" width="14.7109375" style="1" customWidth="1"/>
    <col min="3582" max="3582" width="9.140625" style="1" customWidth="1"/>
    <col min="3583" max="3583" width="10.7109375" style="1" customWidth="1"/>
    <col min="3584" max="3584" width="11.140625" style="1" customWidth="1"/>
    <col min="3585" max="3585" width="9.42578125" style="1" customWidth="1"/>
    <col min="3586" max="3586" width="11.28515625" style="1" customWidth="1"/>
    <col min="3587" max="3587" width="14.140625" style="1" customWidth="1"/>
    <col min="3588" max="3588" width="13" style="1" customWidth="1"/>
    <col min="3589" max="3589" width="14.7109375" style="1" customWidth="1"/>
    <col min="3590" max="3810" width="11.42578125" style="1"/>
    <col min="3811" max="3811" width="5.28515625" style="1" customWidth="1"/>
    <col min="3812" max="3813" width="7.7109375" style="1" customWidth="1"/>
    <col min="3814" max="3814" width="49.85546875" style="1" customWidth="1"/>
    <col min="3815" max="3816" width="0" style="1" hidden="1" customWidth="1"/>
    <col min="3817" max="3819" width="12" style="1" customWidth="1"/>
    <col min="3820" max="3820" width="12.7109375" style="1" customWidth="1"/>
    <col min="3821" max="3821" width="17.42578125" style="1" customWidth="1"/>
    <col min="3822" max="3822" width="10.7109375" style="1" customWidth="1"/>
    <col min="3823" max="3823" width="18.28515625" style="1" customWidth="1"/>
    <col min="3824" max="3824" width="11.140625" style="1" customWidth="1"/>
    <col min="3825" max="3825" width="9.42578125" style="1" customWidth="1"/>
    <col min="3826" max="3826" width="11.28515625" style="1" customWidth="1"/>
    <col min="3827" max="3827" width="14.140625" style="1" customWidth="1"/>
    <col min="3828" max="3828" width="13" style="1" customWidth="1"/>
    <col min="3829" max="3829" width="14.7109375" style="1" customWidth="1"/>
    <col min="3830" max="3830" width="8.42578125" style="1" customWidth="1"/>
    <col min="3831" max="3831" width="10.7109375" style="1" customWidth="1"/>
    <col min="3832" max="3832" width="11.140625" style="1" customWidth="1"/>
    <col min="3833" max="3833" width="9.42578125" style="1" customWidth="1"/>
    <col min="3834" max="3834" width="11.28515625" style="1" customWidth="1"/>
    <col min="3835" max="3835" width="14.140625" style="1" customWidth="1"/>
    <col min="3836" max="3836" width="13" style="1" customWidth="1"/>
    <col min="3837" max="3837" width="14.7109375" style="1" customWidth="1"/>
    <col min="3838" max="3838" width="9.140625" style="1" customWidth="1"/>
    <col min="3839" max="3839" width="10.7109375" style="1" customWidth="1"/>
    <col min="3840" max="3840" width="11.140625" style="1" customWidth="1"/>
    <col min="3841" max="3841" width="9.42578125" style="1" customWidth="1"/>
    <col min="3842" max="3842" width="11.28515625" style="1" customWidth="1"/>
    <col min="3843" max="3843" width="14.140625" style="1" customWidth="1"/>
    <col min="3844" max="3844" width="13" style="1" customWidth="1"/>
    <col min="3845" max="3845" width="14.7109375" style="1" customWidth="1"/>
    <col min="3846" max="4066" width="11.42578125" style="1"/>
    <col min="4067" max="4067" width="5.28515625" style="1" customWidth="1"/>
    <col min="4068" max="4069" width="7.7109375" style="1" customWidth="1"/>
    <col min="4070" max="4070" width="49.85546875" style="1" customWidth="1"/>
    <col min="4071" max="4072" width="0" style="1" hidden="1" customWidth="1"/>
    <col min="4073" max="4075" width="12" style="1" customWidth="1"/>
    <col min="4076" max="4076" width="12.7109375" style="1" customWidth="1"/>
    <col min="4077" max="4077" width="17.42578125" style="1" customWidth="1"/>
    <col min="4078" max="4078" width="10.7109375" style="1" customWidth="1"/>
    <col min="4079" max="4079" width="18.28515625" style="1" customWidth="1"/>
    <col min="4080" max="4080" width="11.140625" style="1" customWidth="1"/>
    <col min="4081" max="4081" width="9.42578125" style="1" customWidth="1"/>
    <col min="4082" max="4082" width="11.28515625" style="1" customWidth="1"/>
    <col min="4083" max="4083" width="14.140625" style="1" customWidth="1"/>
    <col min="4084" max="4084" width="13" style="1" customWidth="1"/>
    <col min="4085" max="4085" width="14.7109375" style="1" customWidth="1"/>
    <col min="4086" max="4086" width="8.42578125" style="1" customWidth="1"/>
    <col min="4087" max="4087" width="10.7109375" style="1" customWidth="1"/>
    <col min="4088" max="4088" width="11.140625" style="1" customWidth="1"/>
    <col min="4089" max="4089" width="9.42578125" style="1" customWidth="1"/>
    <col min="4090" max="4090" width="11.28515625" style="1" customWidth="1"/>
    <col min="4091" max="4091" width="14.140625" style="1" customWidth="1"/>
    <col min="4092" max="4092" width="13" style="1" customWidth="1"/>
    <col min="4093" max="4093" width="14.7109375" style="1" customWidth="1"/>
    <col min="4094" max="4094" width="9.140625" style="1" customWidth="1"/>
    <col min="4095" max="4095" width="10.7109375" style="1" customWidth="1"/>
    <col min="4096" max="4096" width="11.140625" style="1" customWidth="1"/>
    <col min="4097" max="4097" width="9.42578125" style="1" customWidth="1"/>
    <col min="4098" max="4098" width="11.28515625" style="1" customWidth="1"/>
    <col min="4099" max="4099" width="14.140625" style="1" customWidth="1"/>
    <col min="4100" max="4100" width="13" style="1" customWidth="1"/>
    <col min="4101" max="4101" width="14.7109375" style="1" customWidth="1"/>
    <col min="4102" max="4322" width="11.42578125" style="1"/>
    <col min="4323" max="4323" width="5.28515625" style="1" customWidth="1"/>
    <col min="4324" max="4325" width="7.7109375" style="1" customWidth="1"/>
    <col min="4326" max="4326" width="49.85546875" style="1" customWidth="1"/>
    <col min="4327" max="4328" width="0" style="1" hidden="1" customWidth="1"/>
    <col min="4329" max="4331" width="12" style="1" customWidth="1"/>
    <col min="4332" max="4332" width="12.7109375" style="1" customWidth="1"/>
    <col min="4333" max="4333" width="17.42578125" style="1" customWidth="1"/>
    <col min="4334" max="4334" width="10.7109375" style="1" customWidth="1"/>
    <col min="4335" max="4335" width="18.28515625" style="1" customWidth="1"/>
    <col min="4336" max="4336" width="11.140625" style="1" customWidth="1"/>
    <col min="4337" max="4337" width="9.42578125" style="1" customWidth="1"/>
    <col min="4338" max="4338" width="11.28515625" style="1" customWidth="1"/>
    <col min="4339" max="4339" width="14.140625" style="1" customWidth="1"/>
    <col min="4340" max="4340" width="13" style="1" customWidth="1"/>
    <col min="4341" max="4341" width="14.7109375" style="1" customWidth="1"/>
    <col min="4342" max="4342" width="8.42578125" style="1" customWidth="1"/>
    <col min="4343" max="4343" width="10.7109375" style="1" customWidth="1"/>
    <col min="4344" max="4344" width="11.140625" style="1" customWidth="1"/>
    <col min="4345" max="4345" width="9.42578125" style="1" customWidth="1"/>
    <col min="4346" max="4346" width="11.28515625" style="1" customWidth="1"/>
    <col min="4347" max="4347" width="14.140625" style="1" customWidth="1"/>
    <col min="4348" max="4348" width="13" style="1" customWidth="1"/>
    <col min="4349" max="4349" width="14.7109375" style="1" customWidth="1"/>
    <col min="4350" max="4350" width="9.140625" style="1" customWidth="1"/>
    <col min="4351" max="4351" width="10.7109375" style="1" customWidth="1"/>
    <col min="4352" max="4352" width="11.140625" style="1" customWidth="1"/>
    <col min="4353" max="4353" width="9.42578125" style="1" customWidth="1"/>
    <col min="4354" max="4354" width="11.28515625" style="1" customWidth="1"/>
    <col min="4355" max="4355" width="14.140625" style="1" customWidth="1"/>
    <col min="4356" max="4356" width="13" style="1" customWidth="1"/>
    <col min="4357" max="4357" width="14.7109375" style="1" customWidth="1"/>
    <col min="4358" max="4578" width="11.42578125" style="1"/>
    <col min="4579" max="4579" width="5.28515625" style="1" customWidth="1"/>
    <col min="4580" max="4581" width="7.7109375" style="1" customWidth="1"/>
    <col min="4582" max="4582" width="49.85546875" style="1" customWidth="1"/>
    <col min="4583" max="4584" width="0" style="1" hidden="1" customWidth="1"/>
    <col min="4585" max="4587" width="12" style="1" customWidth="1"/>
    <col min="4588" max="4588" width="12.7109375" style="1" customWidth="1"/>
    <col min="4589" max="4589" width="17.42578125" style="1" customWidth="1"/>
    <col min="4590" max="4590" width="10.7109375" style="1" customWidth="1"/>
    <col min="4591" max="4591" width="18.28515625" style="1" customWidth="1"/>
    <col min="4592" max="4592" width="11.140625" style="1" customWidth="1"/>
    <col min="4593" max="4593" width="9.42578125" style="1" customWidth="1"/>
    <col min="4594" max="4594" width="11.28515625" style="1" customWidth="1"/>
    <col min="4595" max="4595" width="14.140625" style="1" customWidth="1"/>
    <col min="4596" max="4596" width="13" style="1" customWidth="1"/>
    <col min="4597" max="4597" width="14.7109375" style="1" customWidth="1"/>
    <col min="4598" max="4598" width="8.42578125" style="1" customWidth="1"/>
    <col min="4599" max="4599" width="10.7109375" style="1" customWidth="1"/>
    <col min="4600" max="4600" width="11.140625" style="1" customWidth="1"/>
    <col min="4601" max="4601" width="9.42578125" style="1" customWidth="1"/>
    <col min="4602" max="4602" width="11.28515625" style="1" customWidth="1"/>
    <col min="4603" max="4603" width="14.140625" style="1" customWidth="1"/>
    <col min="4604" max="4604" width="13" style="1" customWidth="1"/>
    <col min="4605" max="4605" width="14.7109375" style="1" customWidth="1"/>
    <col min="4606" max="4606" width="9.140625" style="1" customWidth="1"/>
    <col min="4607" max="4607" width="10.7109375" style="1" customWidth="1"/>
    <col min="4608" max="4608" width="11.140625" style="1" customWidth="1"/>
    <col min="4609" max="4609" width="9.42578125" style="1" customWidth="1"/>
    <col min="4610" max="4610" width="11.28515625" style="1" customWidth="1"/>
    <col min="4611" max="4611" width="14.140625" style="1" customWidth="1"/>
    <col min="4612" max="4612" width="13" style="1" customWidth="1"/>
    <col min="4613" max="4613" width="14.7109375" style="1" customWidth="1"/>
    <col min="4614" max="4834" width="11.42578125" style="1"/>
    <col min="4835" max="4835" width="5.28515625" style="1" customWidth="1"/>
    <col min="4836" max="4837" width="7.7109375" style="1" customWidth="1"/>
    <col min="4838" max="4838" width="49.85546875" style="1" customWidth="1"/>
    <col min="4839" max="4840" width="0" style="1" hidden="1" customWidth="1"/>
    <col min="4841" max="4843" width="12" style="1" customWidth="1"/>
    <col min="4844" max="4844" width="12.7109375" style="1" customWidth="1"/>
    <col min="4845" max="4845" width="17.42578125" style="1" customWidth="1"/>
    <col min="4846" max="4846" width="10.7109375" style="1" customWidth="1"/>
    <col min="4847" max="4847" width="18.28515625" style="1" customWidth="1"/>
    <col min="4848" max="4848" width="11.140625" style="1" customWidth="1"/>
    <col min="4849" max="4849" width="9.42578125" style="1" customWidth="1"/>
    <col min="4850" max="4850" width="11.28515625" style="1" customWidth="1"/>
    <col min="4851" max="4851" width="14.140625" style="1" customWidth="1"/>
    <col min="4852" max="4852" width="13" style="1" customWidth="1"/>
    <col min="4853" max="4853" width="14.7109375" style="1" customWidth="1"/>
    <col min="4854" max="4854" width="8.42578125" style="1" customWidth="1"/>
    <col min="4855" max="4855" width="10.7109375" style="1" customWidth="1"/>
    <col min="4856" max="4856" width="11.140625" style="1" customWidth="1"/>
    <col min="4857" max="4857" width="9.42578125" style="1" customWidth="1"/>
    <col min="4858" max="4858" width="11.28515625" style="1" customWidth="1"/>
    <col min="4859" max="4859" width="14.140625" style="1" customWidth="1"/>
    <col min="4860" max="4860" width="13" style="1" customWidth="1"/>
    <col min="4861" max="4861" width="14.7109375" style="1" customWidth="1"/>
    <col min="4862" max="4862" width="9.140625" style="1" customWidth="1"/>
    <col min="4863" max="4863" width="10.7109375" style="1" customWidth="1"/>
    <col min="4864" max="4864" width="11.140625" style="1" customWidth="1"/>
    <col min="4865" max="4865" width="9.42578125" style="1" customWidth="1"/>
    <col min="4866" max="4866" width="11.28515625" style="1" customWidth="1"/>
    <col min="4867" max="4867" width="14.140625" style="1" customWidth="1"/>
    <col min="4868" max="4868" width="13" style="1" customWidth="1"/>
    <col min="4869" max="4869" width="14.7109375" style="1" customWidth="1"/>
    <col min="4870" max="5090" width="11.42578125" style="1"/>
    <col min="5091" max="5091" width="5.28515625" style="1" customWidth="1"/>
    <col min="5092" max="5093" width="7.7109375" style="1" customWidth="1"/>
    <col min="5094" max="5094" width="49.85546875" style="1" customWidth="1"/>
    <col min="5095" max="5096" width="0" style="1" hidden="1" customWidth="1"/>
    <col min="5097" max="5099" width="12" style="1" customWidth="1"/>
    <col min="5100" max="5100" width="12.7109375" style="1" customWidth="1"/>
    <col min="5101" max="5101" width="17.42578125" style="1" customWidth="1"/>
    <col min="5102" max="5102" width="10.7109375" style="1" customWidth="1"/>
    <col min="5103" max="5103" width="18.28515625" style="1" customWidth="1"/>
    <col min="5104" max="5104" width="11.140625" style="1" customWidth="1"/>
    <col min="5105" max="5105" width="9.42578125" style="1" customWidth="1"/>
    <col min="5106" max="5106" width="11.28515625" style="1" customWidth="1"/>
    <col min="5107" max="5107" width="14.140625" style="1" customWidth="1"/>
    <col min="5108" max="5108" width="13" style="1" customWidth="1"/>
    <col min="5109" max="5109" width="14.7109375" style="1" customWidth="1"/>
    <col min="5110" max="5110" width="8.42578125" style="1" customWidth="1"/>
    <col min="5111" max="5111" width="10.7109375" style="1" customWidth="1"/>
    <col min="5112" max="5112" width="11.140625" style="1" customWidth="1"/>
    <col min="5113" max="5113" width="9.42578125" style="1" customWidth="1"/>
    <col min="5114" max="5114" width="11.28515625" style="1" customWidth="1"/>
    <col min="5115" max="5115" width="14.140625" style="1" customWidth="1"/>
    <col min="5116" max="5116" width="13" style="1" customWidth="1"/>
    <col min="5117" max="5117" width="14.7109375" style="1" customWidth="1"/>
    <col min="5118" max="5118" width="9.140625" style="1" customWidth="1"/>
    <col min="5119" max="5119" width="10.7109375" style="1" customWidth="1"/>
    <col min="5120" max="5120" width="11.140625" style="1" customWidth="1"/>
    <col min="5121" max="5121" width="9.42578125" style="1" customWidth="1"/>
    <col min="5122" max="5122" width="11.28515625" style="1" customWidth="1"/>
    <col min="5123" max="5123" width="14.140625" style="1" customWidth="1"/>
    <col min="5124" max="5124" width="13" style="1" customWidth="1"/>
    <col min="5125" max="5125" width="14.7109375" style="1" customWidth="1"/>
    <col min="5126" max="5346" width="11.42578125" style="1"/>
    <col min="5347" max="5347" width="5.28515625" style="1" customWidth="1"/>
    <col min="5348" max="5349" width="7.7109375" style="1" customWidth="1"/>
    <col min="5350" max="5350" width="49.85546875" style="1" customWidth="1"/>
    <col min="5351" max="5352" width="0" style="1" hidden="1" customWidth="1"/>
    <col min="5353" max="5355" width="12" style="1" customWidth="1"/>
    <col min="5356" max="5356" width="12.7109375" style="1" customWidth="1"/>
    <col min="5357" max="5357" width="17.42578125" style="1" customWidth="1"/>
    <col min="5358" max="5358" width="10.7109375" style="1" customWidth="1"/>
    <col min="5359" max="5359" width="18.28515625" style="1" customWidth="1"/>
    <col min="5360" max="5360" width="11.140625" style="1" customWidth="1"/>
    <col min="5361" max="5361" width="9.42578125" style="1" customWidth="1"/>
    <col min="5362" max="5362" width="11.28515625" style="1" customWidth="1"/>
    <col min="5363" max="5363" width="14.140625" style="1" customWidth="1"/>
    <col min="5364" max="5364" width="13" style="1" customWidth="1"/>
    <col min="5365" max="5365" width="14.7109375" style="1" customWidth="1"/>
    <col min="5366" max="5366" width="8.42578125" style="1" customWidth="1"/>
    <col min="5367" max="5367" width="10.7109375" style="1" customWidth="1"/>
    <col min="5368" max="5368" width="11.140625" style="1" customWidth="1"/>
    <col min="5369" max="5369" width="9.42578125" style="1" customWidth="1"/>
    <col min="5370" max="5370" width="11.28515625" style="1" customWidth="1"/>
    <col min="5371" max="5371" width="14.140625" style="1" customWidth="1"/>
    <col min="5372" max="5372" width="13" style="1" customWidth="1"/>
    <col min="5373" max="5373" width="14.7109375" style="1" customWidth="1"/>
    <col min="5374" max="5374" width="9.140625" style="1" customWidth="1"/>
    <col min="5375" max="5375" width="10.7109375" style="1" customWidth="1"/>
    <col min="5376" max="5376" width="11.140625" style="1" customWidth="1"/>
    <col min="5377" max="5377" width="9.42578125" style="1" customWidth="1"/>
    <col min="5378" max="5378" width="11.28515625" style="1" customWidth="1"/>
    <col min="5379" max="5379" width="14.140625" style="1" customWidth="1"/>
    <col min="5380" max="5380" width="13" style="1" customWidth="1"/>
    <col min="5381" max="5381" width="14.7109375" style="1" customWidth="1"/>
    <col min="5382" max="5602" width="11.42578125" style="1"/>
    <col min="5603" max="5603" width="5.28515625" style="1" customWidth="1"/>
    <col min="5604" max="5605" width="7.7109375" style="1" customWidth="1"/>
    <col min="5606" max="5606" width="49.85546875" style="1" customWidth="1"/>
    <col min="5607" max="5608" width="0" style="1" hidden="1" customWidth="1"/>
    <col min="5609" max="5611" width="12" style="1" customWidth="1"/>
    <col min="5612" max="5612" width="12.7109375" style="1" customWidth="1"/>
    <col min="5613" max="5613" width="17.42578125" style="1" customWidth="1"/>
    <col min="5614" max="5614" width="10.7109375" style="1" customWidth="1"/>
    <col min="5615" max="5615" width="18.28515625" style="1" customWidth="1"/>
    <col min="5616" max="5616" width="11.140625" style="1" customWidth="1"/>
    <col min="5617" max="5617" width="9.42578125" style="1" customWidth="1"/>
    <col min="5618" max="5618" width="11.28515625" style="1" customWidth="1"/>
    <col min="5619" max="5619" width="14.140625" style="1" customWidth="1"/>
    <col min="5620" max="5620" width="13" style="1" customWidth="1"/>
    <col min="5621" max="5621" width="14.7109375" style="1" customWidth="1"/>
    <col min="5622" max="5622" width="8.42578125" style="1" customWidth="1"/>
    <col min="5623" max="5623" width="10.7109375" style="1" customWidth="1"/>
    <col min="5624" max="5624" width="11.140625" style="1" customWidth="1"/>
    <col min="5625" max="5625" width="9.42578125" style="1" customWidth="1"/>
    <col min="5626" max="5626" width="11.28515625" style="1" customWidth="1"/>
    <col min="5627" max="5627" width="14.140625" style="1" customWidth="1"/>
    <col min="5628" max="5628" width="13" style="1" customWidth="1"/>
    <col min="5629" max="5629" width="14.7109375" style="1" customWidth="1"/>
    <col min="5630" max="5630" width="9.140625" style="1" customWidth="1"/>
    <col min="5631" max="5631" width="10.7109375" style="1" customWidth="1"/>
    <col min="5632" max="5632" width="11.140625" style="1" customWidth="1"/>
    <col min="5633" max="5633" width="9.42578125" style="1" customWidth="1"/>
    <col min="5634" max="5634" width="11.28515625" style="1" customWidth="1"/>
    <col min="5635" max="5635" width="14.140625" style="1" customWidth="1"/>
    <col min="5636" max="5636" width="13" style="1" customWidth="1"/>
    <col min="5637" max="5637" width="14.7109375" style="1" customWidth="1"/>
    <col min="5638" max="5858" width="11.42578125" style="1"/>
    <col min="5859" max="5859" width="5.28515625" style="1" customWidth="1"/>
    <col min="5860" max="5861" width="7.7109375" style="1" customWidth="1"/>
    <col min="5862" max="5862" width="49.85546875" style="1" customWidth="1"/>
    <col min="5863" max="5864" width="0" style="1" hidden="1" customWidth="1"/>
    <col min="5865" max="5867" width="12" style="1" customWidth="1"/>
    <col min="5868" max="5868" width="12.7109375" style="1" customWidth="1"/>
    <col min="5869" max="5869" width="17.42578125" style="1" customWidth="1"/>
    <col min="5870" max="5870" width="10.7109375" style="1" customWidth="1"/>
    <col min="5871" max="5871" width="18.28515625" style="1" customWidth="1"/>
    <col min="5872" max="5872" width="11.140625" style="1" customWidth="1"/>
    <col min="5873" max="5873" width="9.42578125" style="1" customWidth="1"/>
    <col min="5874" max="5874" width="11.28515625" style="1" customWidth="1"/>
    <col min="5875" max="5875" width="14.140625" style="1" customWidth="1"/>
    <col min="5876" max="5876" width="13" style="1" customWidth="1"/>
    <col min="5877" max="5877" width="14.7109375" style="1" customWidth="1"/>
    <col min="5878" max="5878" width="8.42578125" style="1" customWidth="1"/>
    <col min="5879" max="5879" width="10.7109375" style="1" customWidth="1"/>
    <col min="5880" max="5880" width="11.140625" style="1" customWidth="1"/>
    <col min="5881" max="5881" width="9.42578125" style="1" customWidth="1"/>
    <col min="5882" max="5882" width="11.28515625" style="1" customWidth="1"/>
    <col min="5883" max="5883" width="14.140625" style="1" customWidth="1"/>
    <col min="5884" max="5884" width="13" style="1" customWidth="1"/>
    <col min="5885" max="5885" width="14.7109375" style="1" customWidth="1"/>
    <col min="5886" max="5886" width="9.140625" style="1" customWidth="1"/>
    <col min="5887" max="5887" width="10.7109375" style="1" customWidth="1"/>
    <col min="5888" max="5888" width="11.140625" style="1" customWidth="1"/>
    <col min="5889" max="5889" width="9.42578125" style="1" customWidth="1"/>
    <col min="5890" max="5890" width="11.28515625" style="1" customWidth="1"/>
    <col min="5891" max="5891" width="14.140625" style="1" customWidth="1"/>
    <col min="5892" max="5892" width="13" style="1" customWidth="1"/>
    <col min="5893" max="5893" width="14.7109375" style="1" customWidth="1"/>
    <col min="5894" max="6114" width="11.42578125" style="1"/>
    <col min="6115" max="6115" width="5.28515625" style="1" customWidth="1"/>
    <col min="6116" max="6117" width="7.7109375" style="1" customWidth="1"/>
    <col min="6118" max="6118" width="49.85546875" style="1" customWidth="1"/>
    <col min="6119" max="6120" width="0" style="1" hidden="1" customWidth="1"/>
    <col min="6121" max="6123" width="12" style="1" customWidth="1"/>
    <col min="6124" max="6124" width="12.7109375" style="1" customWidth="1"/>
    <col min="6125" max="6125" width="17.42578125" style="1" customWidth="1"/>
    <col min="6126" max="6126" width="10.7109375" style="1" customWidth="1"/>
    <col min="6127" max="6127" width="18.28515625" style="1" customWidth="1"/>
    <col min="6128" max="6128" width="11.140625" style="1" customWidth="1"/>
    <col min="6129" max="6129" width="9.42578125" style="1" customWidth="1"/>
    <col min="6130" max="6130" width="11.28515625" style="1" customWidth="1"/>
    <col min="6131" max="6131" width="14.140625" style="1" customWidth="1"/>
    <col min="6132" max="6132" width="13" style="1" customWidth="1"/>
    <col min="6133" max="6133" width="14.7109375" style="1" customWidth="1"/>
    <col min="6134" max="6134" width="8.42578125" style="1" customWidth="1"/>
    <col min="6135" max="6135" width="10.7109375" style="1" customWidth="1"/>
    <col min="6136" max="6136" width="11.140625" style="1" customWidth="1"/>
    <col min="6137" max="6137" width="9.42578125" style="1" customWidth="1"/>
    <col min="6138" max="6138" width="11.28515625" style="1" customWidth="1"/>
    <col min="6139" max="6139" width="14.140625" style="1" customWidth="1"/>
    <col min="6140" max="6140" width="13" style="1" customWidth="1"/>
    <col min="6141" max="6141" width="14.7109375" style="1" customWidth="1"/>
    <col min="6142" max="6142" width="9.140625" style="1" customWidth="1"/>
    <col min="6143" max="6143" width="10.7109375" style="1" customWidth="1"/>
    <col min="6144" max="6144" width="11.140625" style="1" customWidth="1"/>
    <col min="6145" max="6145" width="9.42578125" style="1" customWidth="1"/>
    <col min="6146" max="6146" width="11.28515625" style="1" customWidth="1"/>
    <col min="6147" max="6147" width="14.140625" style="1" customWidth="1"/>
    <col min="6148" max="6148" width="13" style="1" customWidth="1"/>
    <col min="6149" max="6149" width="14.7109375" style="1" customWidth="1"/>
    <col min="6150" max="6370" width="11.42578125" style="1"/>
    <col min="6371" max="6371" width="5.28515625" style="1" customWidth="1"/>
    <col min="6372" max="6373" width="7.7109375" style="1" customWidth="1"/>
    <col min="6374" max="6374" width="49.85546875" style="1" customWidth="1"/>
    <col min="6375" max="6376" width="0" style="1" hidden="1" customWidth="1"/>
    <col min="6377" max="6379" width="12" style="1" customWidth="1"/>
    <col min="6380" max="6380" width="12.7109375" style="1" customWidth="1"/>
    <col min="6381" max="6381" width="17.42578125" style="1" customWidth="1"/>
    <col min="6382" max="6382" width="10.7109375" style="1" customWidth="1"/>
    <col min="6383" max="6383" width="18.28515625" style="1" customWidth="1"/>
    <col min="6384" max="6384" width="11.140625" style="1" customWidth="1"/>
    <col min="6385" max="6385" width="9.42578125" style="1" customWidth="1"/>
    <col min="6386" max="6386" width="11.28515625" style="1" customWidth="1"/>
    <col min="6387" max="6387" width="14.140625" style="1" customWidth="1"/>
    <col min="6388" max="6388" width="13" style="1" customWidth="1"/>
    <col min="6389" max="6389" width="14.7109375" style="1" customWidth="1"/>
    <col min="6390" max="6390" width="8.42578125" style="1" customWidth="1"/>
    <col min="6391" max="6391" width="10.7109375" style="1" customWidth="1"/>
    <col min="6392" max="6392" width="11.140625" style="1" customWidth="1"/>
    <col min="6393" max="6393" width="9.42578125" style="1" customWidth="1"/>
    <col min="6394" max="6394" width="11.28515625" style="1" customWidth="1"/>
    <col min="6395" max="6395" width="14.140625" style="1" customWidth="1"/>
    <col min="6396" max="6396" width="13" style="1" customWidth="1"/>
    <col min="6397" max="6397" width="14.7109375" style="1" customWidth="1"/>
    <col min="6398" max="6398" width="9.140625" style="1" customWidth="1"/>
    <col min="6399" max="6399" width="10.7109375" style="1" customWidth="1"/>
    <col min="6400" max="6400" width="11.140625" style="1" customWidth="1"/>
    <col min="6401" max="6401" width="9.42578125" style="1" customWidth="1"/>
    <col min="6402" max="6402" width="11.28515625" style="1" customWidth="1"/>
    <col min="6403" max="6403" width="14.140625" style="1" customWidth="1"/>
    <col min="6404" max="6404" width="13" style="1" customWidth="1"/>
    <col min="6405" max="6405" width="14.7109375" style="1" customWidth="1"/>
    <col min="6406" max="6626" width="11.42578125" style="1"/>
    <col min="6627" max="6627" width="5.28515625" style="1" customWidth="1"/>
    <col min="6628" max="6629" width="7.7109375" style="1" customWidth="1"/>
    <col min="6630" max="6630" width="49.85546875" style="1" customWidth="1"/>
    <col min="6631" max="6632" width="0" style="1" hidden="1" customWidth="1"/>
    <col min="6633" max="6635" width="12" style="1" customWidth="1"/>
    <col min="6636" max="6636" width="12.7109375" style="1" customWidth="1"/>
    <col min="6637" max="6637" width="17.42578125" style="1" customWidth="1"/>
    <col min="6638" max="6638" width="10.7109375" style="1" customWidth="1"/>
    <col min="6639" max="6639" width="18.28515625" style="1" customWidth="1"/>
    <col min="6640" max="6640" width="11.140625" style="1" customWidth="1"/>
    <col min="6641" max="6641" width="9.42578125" style="1" customWidth="1"/>
    <col min="6642" max="6642" width="11.28515625" style="1" customWidth="1"/>
    <col min="6643" max="6643" width="14.140625" style="1" customWidth="1"/>
    <col min="6644" max="6644" width="13" style="1" customWidth="1"/>
    <col min="6645" max="6645" width="14.7109375" style="1" customWidth="1"/>
    <col min="6646" max="6646" width="8.42578125" style="1" customWidth="1"/>
    <col min="6647" max="6647" width="10.7109375" style="1" customWidth="1"/>
    <col min="6648" max="6648" width="11.140625" style="1" customWidth="1"/>
    <col min="6649" max="6649" width="9.42578125" style="1" customWidth="1"/>
    <col min="6650" max="6650" width="11.28515625" style="1" customWidth="1"/>
    <col min="6651" max="6651" width="14.140625" style="1" customWidth="1"/>
    <col min="6652" max="6652" width="13" style="1" customWidth="1"/>
    <col min="6653" max="6653" width="14.7109375" style="1" customWidth="1"/>
    <col min="6654" max="6654" width="9.140625" style="1" customWidth="1"/>
    <col min="6655" max="6655" width="10.7109375" style="1" customWidth="1"/>
    <col min="6656" max="6656" width="11.140625" style="1" customWidth="1"/>
    <col min="6657" max="6657" width="9.42578125" style="1" customWidth="1"/>
    <col min="6658" max="6658" width="11.28515625" style="1" customWidth="1"/>
    <col min="6659" max="6659" width="14.140625" style="1" customWidth="1"/>
    <col min="6660" max="6660" width="13" style="1" customWidth="1"/>
    <col min="6661" max="6661" width="14.7109375" style="1" customWidth="1"/>
    <col min="6662" max="6882" width="11.42578125" style="1"/>
    <col min="6883" max="6883" width="5.28515625" style="1" customWidth="1"/>
    <col min="6884" max="6885" width="7.7109375" style="1" customWidth="1"/>
    <col min="6886" max="6886" width="49.85546875" style="1" customWidth="1"/>
    <col min="6887" max="6888" width="0" style="1" hidden="1" customWidth="1"/>
    <col min="6889" max="6891" width="12" style="1" customWidth="1"/>
    <col min="6892" max="6892" width="12.7109375" style="1" customWidth="1"/>
    <col min="6893" max="6893" width="17.42578125" style="1" customWidth="1"/>
    <col min="6894" max="6894" width="10.7109375" style="1" customWidth="1"/>
    <col min="6895" max="6895" width="18.28515625" style="1" customWidth="1"/>
    <col min="6896" max="6896" width="11.140625" style="1" customWidth="1"/>
    <col min="6897" max="6897" width="9.42578125" style="1" customWidth="1"/>
    <col min="6898" max="6898" width="11.28515625" style="1" customWidth="1"/>
    <col min="6899" max="6899" width="14.140625" style="1" customWidth="1"/>
    <col min="6900" max="6900" width="13" style="1" customWidth="1"/>
    <col min="6901" max="6901" width="14.7109375" style="1" customWidth="1"/>
    <col min="6902" max="6902" width="8.42578125" style="1" customWidth="1"/>
    <col min="6903" max="6903" width="10.7109375" style="1" customWidth="1"/>
    <col min="6904" max="6904" width="11.140625" style="1" customWidth="1"/>
    <col min="6905" max="6905" width="9.42578125" style="1" customWidth="1"/>
    <col min="6906" max="6906" width="11.28515625" style="1" customWidth="1"/>
    <col min="6907" max="6907" width="14.140625" style="1" customWidth="1"/>
    <col min="6908" max="6908" width="13" style="1" customWidth="1"/>
    <col min="6909" max="6909" width="14.7109375" style="1" customWidth="1"/>
    <col min="6910" max="6910" width="9.140625" style="1" customWidth="1"/>
    <col min="6911" max="6911" width="10.7109375" style="1" customWidth="1"/>
    <col min="6912" max="6912" width="11.140625" style="1" customWidth="1"/>
    <col min="6913" max="6913" width="9.42578125" style="1" customWidth="1"/>
    <col min="6914" max="6914" width="11.28515625" style="1" customWidth="1"/>
    <col min="6915" max="6915" width="14.140625" style="1" customWidth="1"/>
    <col min="6916" max="6916" width="13" style="1" customWidth="1"/>
    <col min="6917" max="6917" width="14.7109375" style="1" customWidth="1"/>
    <col min="6918" max="7138" width="11.42578125" style="1"/>
    <col min="7139" max="7139" width="5.28515625" style="1" customWidth="1"/>
    <col min="7140" max="7141" width="7.7109375" style="1" customWidth="1"/>
    <col min="7142" max="7142" width="49.85546875" style="1" customWidth="1"/>
    <col min="7143" max="7144" width="0" style="1" hidden="1" customWidth="1"/>
    <col min="7145" max="7147" width="12" style="1" customWidth="1"/>
    <col min="7148" max="7148" width="12.7109375" style="1" customWidth="1"/>
    <col min="7149" max="7149" width="17.42578125" style="1" customWidth="1"/>
    <col min="7150" max="7150" width="10.7109375" style="1" customWidth="1"/>
    <col min="7151" max="7151" width="18.28515625" style="1" customWidth="1"/>
    <col min="7152" max="7152" width="11.140625" style="1" customWidth="1"/>
    <col min="7153" max="7153" width="9.42578125" style="1" customWidth="1"/>
    <col min="7154" max="7154" width="11.28515625" style="1" customWidth="1"/>
    <col min="7155" max="7155" width="14.140625" style="1" customWidth="1"/>
    <col min="7156" max="7156" width="13" style="1" customWidth="1"/>
    <col min="7157" max="7157" width="14.7109375" style="1" customWidth="1"/>
    <col min="7158" max="7158" width="8.42578125" style="1" customWidth="1"/>
    <col min="7159" max="7159" width="10.7109375" style="1" customWidth="1"/>
    <col min="7160" max="7160" width="11.140625" style="1" customWidth="1"/>
    <col min="7161" max="7161" width="9.42578125" style="1" customWidth="1"/>
    <col min="7162" max="7162" width="11.28515625" style="1" customWidth="1"/>
    <col min="7163" max="7163" width="14.140625" style="1" customWidth="1"/>
    <col min="7164" max="7164" width="13" style="1" customWidth="1"/>
    <col min="7165" max="7165" width="14.7109375" style="1" customWidth="1"/>
    <col min="7166" max="7166" width="9.140625" style="1" customWidth="1"/>
    <col min="7167" max="7167" width="10.7109375" style="1" customWidth="1"/>
    <col min="7168" max="7168" width="11.140625" style="1" customWidth="1"/>
    <col min="7169" max="7169" width="9.42578125" style="1" customWidth="1"/>
    <col min="7170" max="7170" width="11.28515625" style="1" customWidth="1"/>
    <col min="7171" max="7171" width="14.140625" style="1" customWidth="1"/>
    <col min="7172" max="7172" width="13" style="1" customWidth="1"/>
    <col min="7173" max="7173" width="14.7109375" style="1" customWidth="1"/>
    <col min="7174" max="7394" width="11.42578125" style="1"/>
    <col min="7395" max="7395" width="5.28515625" style="1" customWidth="1"/>
    <col min="7396" max="7397" width="7.7109375" style="1" customWidth="1"/>
    <col min="7398" max="7398" width="49.85546875" style="1" customWidth="1"/>
    <col min="7399" max="7400" width="0" style="1" hidden="1" customWidth="1"/>
    <col min="7401" max="7403" width="12" style="1" customWidth="1"/>
    <col min="7404" max="7404" width="12.7109375" style="1" customWidth="1"/>
    <col min="7405" max="7405" width="17.42578125" style="1" customWidth="1"/>
    <col min="7406" max="7406" width="10.7109375" style="1" customWidth="1"/>
    <col min="7407" max="7407" width="18.28515625" style="1" customWidth="1"/>
    <col min="7408" max="7408" width="11.140625" style="1" customWidth="1"/>
    <col min="7409" max="7409" width="9.42578125" style="1" customWidth="1"/>
    <col min="7410" max="7410" width="11.28515625" style="1" customWidth="1"/>
    <col min="7411" max="7411" width="14.140625" style="1" customWidth="1"/>
    <col min="7412" max="7412" width="13" style="1" customWidth="1"/>
    <col min="7413" max="7413" width="14.7109375" style="1" customWidth="1"/>
    <col min="7414" max="7414" width="8.42578125" style="1" customWidth="1"/>
    <col min="7415" max="7415" width="10.7109375" style="1" customWidth="1"/>
    <col min="7416" max="7416" width="11.140625" style="1" customWidth="1"/>
    <col min="7417" max="7417" width="9.42578125" style="1" customWidth="1"/>
    <col min="7418" max="7418" width="11.28515625" style="1" customWidth="1"/>
    <col min="7419" max="7419" width="14.140625" style="1" customWidth="1"/>
    <col min="7420" max="7420" width="13" style="1" customWidth="1"/>
    <col min="7421" max="7421" width="14.7109375" style="1" customWidth="1"/>
    <col min="7422" max="7422" width="9.140625" style="1" customWidth="1"/>
    <col min="7423" max="7423" width="10.7109375" style="1" customWidth="1"/>
    <col min="7424" max="7424" width="11.140625" style="1" customWidth="1"/>
    <col min="7425" max="7425" width="9.42578125" style="1" customWidth="1"/>
    <col min="7426" max="7426" width="11.28515625" style="1" customWidth="1"/>
    <col min="7427" max="7427" width="14.140625" style="1" customWidth="1"/>
    <col min="7428" max="7428" width="13" style="1" customWidth="1"/>
    <col min="7429" max="7429" width="14.7109375" style="1" customWidth="1"/>
    <col min="7430" max="7650" width="11.42578125" style="1"/>
    <col min="7651" max="7651" width="5.28515625" style="1" customWidth="1"/>
    <col min="7652" max="7653" width="7.7109375" style="1" customWidth="1"/>
    <col min="7654" max="7654" width="49.85546875" style="1" customWidth="1"/>
    <col min="7655" max="7656" width="0" style="1" hidden="1" customWidth="1"/>
    <col min="7657" max="7659" width="12" style="1" customWidth="1"/>
    <col min="7660" max="7660" width="12.7109375" style="1" customWidth="1"/>
    <col min="7661" max="7661" width="17.42578125" style="1" customWidth="1"/>
    <col min="7662" max="7662" width="10.7109375" style="1" customWidth="1"/>
    <col min="7663" max="7663" width="18.28515625" style="1" customWidth="1"/>
    <col min="7664" max="7664" width="11.140625" style="1" customWidth="1"/>
    <col min="7665" max="7665" width="9.42578125" style="1" customWidth="1"/>
    <col min="7666" max="7666" width="11.28515625" style="1" customWidth="1"/>
    <col min="7667" max="7667" width="14.140625" style="1" customWidth="1"/>
    <col min="7668" max="7668" width="13" style="1" customWidth="1"/>
    <col min="7669" max="7669" width="14.7109375" style="1" customWidth="1"/>
    <col min="7670" max="7670" width="8.42578125" style="1" customWidth="1"/>
    <col min="7671" max="7671" width="10.7109375" style="1" customWidth="1"/>
    <col min="7672" max="7672" width="11.140625" style="1" customWidth="1"/>
    <col min="7673" max="7673" width="9.42578125" style="1" customWidth="1"/>
    <col min="7674" max="7674" width="11.28515625" style="1" customWidth="1"/>
    <col min="7675" max="7675" width="14.140625" style="1" customWidth="1"/>
    <col min="7676" max="7676" width="13" style="1" customWidth="1"/>
    <col min="7677" max="7677" width="14.7109375" style="1" customWidth="1"/>
    <col min="7678" max="7678" width="9.140625" style="1" customWidth="1"/>
    <col min="7679" max="7679" width="10.7109375" style="1" customWidth="1"/>
    <col min="7680" max="7680" width="11.140625" style="1" customWidth="1"/>
    <col min="7681" max="7681" width="9.42578125" style="1" customWidth="1"/>
    <col min="7682" max="7682" width="11.28515625" style="1" customWidth="1"/>
    <col min="7683" max="7683" width="14.140625" style="1" customWidth="1"/>
    <col min="7684" max="7684" width="13" style="1" customWidth="1"/>
    <col min="7685" max="7685" width="14.7109375" style="1" customWidth="1"/>
    <col min="7686" max="7906" width="11.42578125" style="1"/>
    <col min="7907" max="7907" width="5.28515625" style="1" customWidth="1"/>
    <col min="7908" max="7909" width="7.7109375" style="1" customWidth="1"/>
    <col min="7910" max="7910" width="49.85546875" style="1" customWidth="1"/>
    <col min="7911" max="7912" width="0" style="1" hidden="1" customWidth="1"/>
    <col min="7913" max="7915" width="12" style="1" customWidth="1"/>
    <col min="7916" max="7916" width="12.7109375" style="1" customWidth="1"/>
    <col min="7917" max="7917" width="17.42578125" style="1" customWidth="1"/>
    <col min="7918" max="7918" width="10.7109375" style="1" customWidth="1"/>
    <col min="7919" max="7919" width="18.28515625" style="1" customWidth="1"/>
    <col min="7920" max="7920" width="11.140625" style="1" customWidth="1"/>
    <col min="7921" max="7921" width="9.42578125" style="1" customWidth="1"/>
    <col min="7922" max="7922" width="11.28515625" style="1" customWidth="1"/>
    <col min="7923" max="7923" width="14.140625" style="1" customWidth="1"/>
    <col min="7924" max="7924" width="13" style="1" customWidth="1"/>
    <col min="7925" max="7925" width="14.7109375" style="1" customWidth="1"/>
    <col min="7926" max="7926" width="8.42578125" style="1" customWidth="1"/>
    <col min="7927" max="7927" width="10.7109375" style="1" customWidth="1"/>
    <col min="7928" max="7928" width="11.140625" style="1" customWidth="1"/>
    <col min="7929" max="7929" width="9.42578125" style="1" customWidth="1"/>
    <col min="7930" max="7930" width="11.28515625" style="1" customWidth="1"/>
    <col min="7931" max="7931" width="14.140625" style="1" customWidth="1"/>
    <col min="7932" max="7932" width="13" style="1" customWidth="1"/>
    <col min="7933" max="7933" width="14.7109375" style="1" customWidth="1"/>
    <col min="7934" max="7934" width="9.140625" style="1" customWidth="1"/>
    <col min="7935" max="7935" width="10.7109375" style="1" customWidth="1"/>
    <col min="7936" max="7936" width="11.140625" style="1" customWidth="1"/>
    <col min="7937" max="7937" width="9.42578125" style="1" customWidth="1"/>
    <col min="7938" max="7938" width="11.28515625" style="1" customWidth="1"/>
    <col min="7939" max="7939" width="14.140625" style="1" customWidth="1"/>
    <col min="7940" max="7940" width="13" style="1" customWidth="1"/>
    <col min="7941" max="7941" width="14.7109375" style="1" customWidth="1"/>
    <col min="7942" max="8162" width="11.42578125" style="1"/>
    <col min="8163" max="8163" width="5.28515625" style="1" customWidth="1"/>
    <col min="8164" max="8165" width="7.7109375" style="1" customWidth="1"/>
    <col min="8166" max="8166" width="49.85546875" style="1" customWidth="1"/>
    <col min="8167" max="8168" width="0" style="1" hidden="1" customWidth="1"/>
    <col min="8169" max="8171" width="12" style="1" customWidth="1"/>
    <col min="8172" max="8172" width="12.7109375" style="1" customWidth="1"/>
    <col min="8173" max="8173" width="17.42578125" style="1" customWidth="1"/>
    <col min="8174" max="8174" width="10.7109375" style="1" customWidth="1"/>
    <col min="8175" max="8175" width="18.28515625" style="1" customWidth="1"/>
    <col min="8176" max="8176" width="11.140625" style="1" customWidth="1"/>
    <col min="8177" max="8177" width="9.42578125" style="1" customWidth="1"/>
    <col min="8178" max="8178" width="11.28515625" style="1" customWidth="1"/>
    <col min="8179" max="8179" width="14.140625" style="1" customWidth="1"/>
    <col min="8180" max="8180" width="13" style="1" customWidth="1"/>
    <col min="8181" max="8181" width="14.7109375" style="1" customWidth="1"/>
    <col min="8182" max="8182" width="8.42578125" style="1" customWidth="1"/>
    <col min="8183" max="8183" width="10.7109375" style="1" customWidth="1"/>
    <col min="8184" max="8184" width="11.140625" style="1" customWidth="1"/>
    <col min="8185" max="8185" width="9.42578125" style="1" customWidth="1"/>
    <col min="8186" max="8186" width="11.28515625" style="1" customWidth="1"/>
    <col min="8187" max="8187" width="14.140625" style="1" customWidth="1"/>
    <col min="8188" max="8188" width="13" style="1" customWidth="1"/>
    <col min="8189" max="8189" width="14.7109375" style="1" customWidth="1"/>
    <col min="8190" max="8190" width="9.140625" style="1" customWidth="1"/>
    <col min="8191" max="8191" width="10.7109375" style="1" customWidth="1"/>
    <col min="8192" max="8192" width="11.140625" style="1" customWidth="1"/>
    <col min="8193" max="8193" width="9.42578125" style="1" customWidth="1"/>
    <col min="8194" max="8194" width="11.28515625" style="1" customWidth="1"/>
    <col min="8195" max="8195" width="14.140625" style="1" customWidth="1"/>
    <col min="8196" max="8196" width="13" style="1" customWidth="1"/>
    <col min="8197" max="8197" width="14.7109375" style="1" customWidth="1"/>
    <col min="8198" max="8418" width="11.42578125" style="1"/>
    <col min="8419" max="8419" width="5.28515625" style="1" customWidth="1"/>
    <col min="8420" max="8421" width="7.7109375" style="1" customWidth="1"/>
    <col min="8422" max="8422" width="49.85546875" style="1" customWidth="1"/>
    <col min="8423" max="8424" width="0" style="1" hidden="1" customWidth="1"/>
    <col min="8425" max="8427" width="12" style="1" customWidth="1"/>
    <col min="8428" max="8428" width="12.7109375" style="1" customWidth="1"/>
    <col min="8429" max="8429" width="17.42578125" style="1" customWidth="1"/>
    <col min="8430" max="8430" width="10.7109375" style="1" customWidth="1"/>
    <col min="8431" max="8431" width="18.28515625" style="1" customWidth="1"/>
    <col min="8432" max="8432" width="11.140625" style="1" customWidth="1"/>
    <col min="8433" max="8433" width="9.42578125" style="1" customWidth="1"/>
    <col min="8434" max="8434" width="11.28515625" style="1" customWidth="1"/>
    <col min="8435" max="8435" width="14.140625" style="1" customWidth="1"/>
    <col min="8436" max="8436" width="13" style="1" customWidth="1"/>
    <col min="8437" max="8437" width="14.7109375" style="1" customWidth="1"/>
    <col min="8438" max="8438" width="8.42578125" style="1" customWidth="1"/>
    <col min="8439" max="8439" width="10.7109375" style="1" customWidth="1"/>
    <col min="8440" max="8440" width="11.140625" style="1" customWidth="1"/>
    <col min="8441" max="8441" width="9.42578125" style="1" customWidth="1"/>
    <col min="8442" max="8442" width="11.28515625" style="1" customWidth="1"/>
    <col min="8443" max="8443" width="14.140625" style="1" customWidth="1"/>
    <col min="8444" max="8444" width="13" style="1" customWidth="1"/>
    <col min="8445" max="8445" width="14.7109375" style="1" customWidth="1"/>
    <col min="8446" max="8446" width="9.140625" style="1" customWidth="1"/>
    <col min="8447" max="8447" width="10.7109375" style="1" customWidth="1"/>
    <col min="8448" max="8448" width="11.140625" style="1" customWidth="1"/>
    <col min="8449" max="8449" width="9.42578125" style="1" customWidth="1"/>
    <col min="8450" max="8450" width="11.28515625" style="1" customWidth="1"/>
    <col min="8451" max="8451" width="14.140625" style="1" customWidth="1"/>
    <col min="8452" max="8452" width="13" style="1" customWidth="1"/>
    <col min="8453" max="8453" width="14.7109375" style="1" customWidth="1"/>
    <col min="8454" max="8674" width="11.42578125" style="1"/>
    <col min="8675" max="8675" width="5.28515625" style="1" customWidth="1"/>
    <col min="8676" max="8677" width="7.7109375" style="1" customWidth="1"/>
    <col min="8678" max="8678" width="49.85546875" style="1" customWidth="1"/>
    <col min="8679" max="8680" width="0" style="1" hidden="1" customWidth="1"/>
    <col min="8681" max="8683" width="12" style="1" customWidth="1"/>
    <col min="8684" max="8684" width="12.7109375" style="1" customWidth="1"/>
    <col min="8685" max="8685" width="17.42578125" style="1" customWidth="1"/>
    <col min="8686" max="8686" width="10.7109375" style="1" customWidth="1"/>
    <col min="8687" max="8687" width="18.28515625" style="1" customWidth="1"/>
    <col min="8688" max="8688" width="11.140625" style="1" customWidth="1"/>
    <col min="8689" max="8689" width="9.42578125" style="1" customWidth="1"/>
    <col min="8690" max="8690" width="11.28515625" style="1" customWidth="1"/>
    <col min="8691" max="8691" width="14.140625" style="1" customWidth="1"/>
    <col min="8692" max="8692" width="13" style="1" customWidth="1"/>
    <col min="8693" max="8693" width="14.7109375" style="1" customWidth="1"/>
    <col min="8694" max="8694" width="8.42578125" style="1" customWidth="1"/>
    <col min="8695" max="8695" width="10.7109375" style="1" customWidth="1"/>
    <col min="8696" max="8696" width="11.140625" style="1" customWidth="1"/>
    <col min="8697" max="8697" width="9.42578125" style="1" customWidth="1"/>
    <col min="8698" max="8698" width="11.28515625" style="1" customWidth="1"/>
    <col min="8699" max="8699" width="14.140625" style="1" customWidth="1"/>
    <col min="8700" max="8700" width="13" style="1" customWidth="1"/>
    <col min="8701" max="8701" width="14.7109375" style="1" customWidth="1"/>
    <col min="8702" max="8702" width="9.140625" style="1" customWidth="1"/>
    <col min="8703" max="8703" width="10.7109375" style="1" customWidth="1"/>
    <col min="8704" max="8704" width="11.140625" style="1" customWidth="1"/>
    <col min="8705" max="8705" width="9.42578125" style="1" customWidth="1"/>
    <col min="8706" max="8706" width="11.28515625" style="1" customWidth="1"/>
    <col min="8707" max="8707" width="14.140625" style="1" customWidth="1"/>
    <col min="8708" max="8708" width="13" style="1" customWidth="1"/>
    <col min="8709" max="8709" width="14.7109375" style="1" customWidth="1"/>
    <col min="8710" max="8930" width="11.42578125" style="1"/>
    <col min="8931" max="8931" width="5.28515625" style="1" customWidth="1"/>
    <col min="8932" max="8933" width="7.7109375" style="1" customWidth="1"/>
    <col min="8934" max="8934" width="49.85546875" style="1" customWidth="1"/>
    <col min="8935" max="8936" width="0" style="1" hidden="1" customWidth="1"/>
    <col min="8937" max="8939" width="12" style="1" customWidth="1"/>
    <col min="8940" max="8940" width="12.7109375" style="1" customWidth="1"/>
    <col min="8941" max="8941" width="17.42578125" style="1" customWidth="1"/>
    <col min="8942" max="8942" width="10.7109375" style="1" customWidth="1"/>
    <col min="8943" max="8943" width="18.28515625" style="1" customWidth="1"/>
    <col min="8944" max="8944" width="11.140625" style="1" customWidth="1"/>
    <col min="8945" max="8945" width="9.42578125" style="1" customWidth="1"/>
    <col min="8946" max="8946" width="11.28515625" style="1" customWidth="1"/>
    <col min="8947" max="8947" width="14.140625" style="1" customWidth="1"/>
    <col min="8948" max="8948" width="13" style="1" customWidth="1"/>
    <col min="8949" max="8949" width="14.7109375" style="1" customWidth="1"/>
    <col min="8950" max="8950" width="8.42578125" style="1" customWidth="1"/>
    <col min="8951" max="8951" width="10.7109375" style="1" customWidth="1"/>
    <col min="8952" max="8952" width="11.140625" style="1" customWidth="1"/>
    <col min="8953" max="8953" width="9.42578125" style="1" customWidth="1"/>
    <col min="8954" max="8954" width="11.28515625" style="1" customWidth="1"/>
    <col min="8955" max="8955" width="14.140625" style="1" customWidth="1"/>
    <col min="8956" max="8956" width="13" style="1" customWidth="1"/>
    <col min="8957" max="8957" width="14.7109375" style="1" customWidth="1"/>
    <col min="8958" max="8958" width="9.140625" style="1" customWidth="1"/>
    <col min="8959" max="8959" width="10.7109375" style="1" customWidth="1"/>
    <col min="8960" max="8960" width="11.140625" style="1" customWidth="1"/>
    <col min="8961" max="8961" width="9.42578125" style="1" customWidth="1"/>
    <col min="8962" max="8962" width="11.28515625" style="1" customWidth="1"/>
    <col min="8963" max="8963" width="14.140625" style="1" customWidth="1"/>
    <col min="8964" max="8964" width="13" style="1" customWidth="1"/>
    <col min="8965" max="8965" width="14.7109375" style="1" customWidth="1"/>
    <col min="8966" max="9186" width="11.42578125" style="1"/>
    <col min="9187" max="9187" width="5.28515625" style="1" customWidth="1"/>
    <col min="9188" max="9189" width="7.7109375" style="1" customWidth="1"/>
    <col min="9190" max="9190" width="49.85546875" style="1" customWidth="1"/>
    <col min="9191" max="9192" width="0" style="1" hidden="1" customWidth="1"/>
    <col min="9193" max="9195" width="12" style="1" customWidth="1"/>
    <col min="9196" max="9196" width="12.7109375" style="1" customWidth="1"/>
    <col min="9197" max="9197" width="17.42578125" style="1" customWidth="1"/>
    <col min="9198" max="9198" width="10.7109375" style="1" customWidth="1"/>
    <col min="9199" max="9199" width="18.28515625" style="1" customWidth="1"/>
    <col min="9200" max="9200" width="11.140625" style="1" customWidth="1"/>
    <col min="9201" max="9201" width="9.42578125" style="1" customWidth="1"/>
    <col min="9202" max="9202" width="11.28515625" style="1" customWidth="1"/>
    <col min="9203" max="9203" width="14.140625" style="1" customWidth="1"/>
    <col min="9204" max="9204" width="13" style="1" customWidth="1"/>
    <col min="9205" max="9205" width="14.7109375" style="1" customWidth="1"/>
    <col min="9206" max="9206" width="8.42578125" style="1" customWidth="1"/>
    <col min="9207" max="9207" width="10.7109375" style="1" customWidth="1"/>
    <col min="9208" max="9208" width="11.140625" style="1" customWidth="1"/>
    <col min="9209" max="9209" width="9.42578125" style="1" customWidth="1"/>
    <col min="9210" max="9210" width="11.28515625" style="1" customWidth="1"/>
    <col min="9211" max="9211" width="14.140625" style="1" customWidth="1"/>
    <col min="9212" max="9212" width="13" style="1" customWidth="1"/>
    <col min="9213" max="9213" width="14.7109375" style="1" customWidth="1"/>
    <col min="9214" max="9214" width="9.140625" style="1" customWidth="1"/>
    <col min="9215" max="9215" width="10.7109375" style="1" customWidth="1"/>
    <col min="9216" max="9216" width="11.140625" style="1" customWidth="1"/>
    <col min="9217" max="9217" width="9.42578125" style="1" customWidth="1"/>
    <col min="9218" max="9218" width="11.28515625" style="1" customWidth="1"/>
    <col min="9219" max="9219" width="14.140625" style="1" customWidth="1"/>
    <col min="9220" max="9220" width="13" style="1" customWidth="1"/>
    <col min="9221" max="9221" width="14.7109375" style="1" customWidth="1"/>
    <col min="9222" max="9442" width="11.42578125" style="1"/>
    <col min="9443" max="9443" width="5.28515625" style="1" customWidth="1"/>
    <col min="9444" max="9445" width="7.7109375" style="1" customWidth="1"/>
    <col min="9446" max="9446" width="49.85546875" style="1" customWidth="1"/>
    <col min="9447" max="9448" width="0" style="1" hidden="1" customWidth="1"/>
    <col min="9449" max="9451" width="12" style="1" customWidth="1"/>
    <col min="9452" max="9452" width="12.7109375" style="1" customWidth="1"/>
    <col min="9453" max="9453" width="17.42578125" style="1" customWidth="1"/>
    <col min="9454" max="9454" width="10.7109375" style="1" customWidth="1"/>
    <col min="9455" max="9455" width="18.28515625" style="1" customWidth="1"/>
    <col min="9456" max="9456" width="11.140625" style="1" customWidth="1"/>
    <col min="9457" max="9457" width="9.42578125" style="1" customWidth="1"/>
    <col min="9458" max="9458" width="11.28515625" style="1" customWidth="1"/>
    <col min="9459" max="9459" width="14.140625" style="1" customWidth="1"/>
    <col min="9460" max="9460" width="13" style="1" customWidth="1"/>
    <col min="9461" max="9461" width="14.7109375" style="1" customWidth="1"/>
    <col min="9462" max="9462" width="8.42578125" style="1" customWidth="1"/>
    <col min="9463" max="9463" width="10.7109375" style="1" customWidth="1"/>
    <col min="9464" max="9464" width="11.140625" style="1" customWidth="1"/>
    <col min="9465" max="9465" width="9.42578125" style="1" customWidth="1"/>
    <col min="9466" max="9466" width="11.28515625" style="1" customWidth="1"/>
    <col min="9467" max="9467" width="14.140625" style="1" customWidth="1"/>
    <col min="9468" max="9468" width="13" style="1" customWidth="1"/>
    <col min="9469" max="9469" width="14.7109375" style="1" customWidth="1"/>
    <col min="9470" max="9470" width="9.140625" style="1" customWidth="1"/>
    <col min="9471" max="9471" width="10.7109375" style="1" customWidth="1"/>
    <col min="9472" max="9472" width="11.140625" style="1" customWidth="1"/>
    <col min="9473" max="9473" width="9.42578125" style="1" customWidth="1"/>
    <col min="9474" max="9474" width="11.28515625" style="1" customWidth="1"/>
    <col min="9475" max="9475" width="14.140625" style="1" customWidth="1"/>
    <col min="9476" max="9476" width="13" style="1" customWidth="1"/>
    <col min="9477" max="9477" width="14.7109375" style="1" customWidth="1"/>
    <col min="9478" max="9698" width="11.42578125" style="1"/>
    <col min="9699" max="9699" width="5.28515625" style="1" customWidth="1"/>
    <col min="9700" max="9701" width="7.7109375" style="1" customWidth="1"/>
    <col min="9702" max="9702" width="49.85546875" style="1" customWidth="1"/>
    <col min="9703" max="9704" width="0" style="1" hidden="1" customWidth="1"/>
    <col min="9705" max="9707" width="12" style="1" customWidth="1"/>
    <col min="9708" max="9708" width="12.7109375" style="1" customWidth="1"/>
    <col min="9709" max="9709" width="17.42578125" style="1" customWidth="1"/>
    <col min="9710" max="9710" width="10.7109375" style="1" customWidth="1"/>
    <col min="9711" max="9711" width="18.28515625" style="1" customWidth="1"/>
    <col min="9712" max="9712" width="11.140625" style="1" customWidth="1"/>
    <col min="9713" max="9713" width="9.42578125" style="1" customWidth="1"/>
    <col min="9714" max="9714" width="11.28515625" style="1" customWidth="1"/>
    <col min="9715" max="9715" width="14.140625" style="1" customWidth="1"/>
    <col min="9716" max="9716" width="13" style="1" customWidth="1"/>
    <col min="9717" max="9717" width="14.7109375" style="1" customWidth="1"/>
    <col min="9718" max="9718" width="8.42578125" style="1" customWidth="1"/>
    <col min="9719" max="9719" width="10.7109375" style="1" customWidth="1"/>
    <col min="9720" max="9720" width="11.140625" style="1" customWidth="1"/>
    <col min="9721" max="9721" width="9.42578125" style="1" customWidth="1"/>
    <col min="9722" max="9722" width="11.28515625" style="1" customWidth="1"/>
    <col min="9723" max="9723" width="14.140625" style="1" customWidth="1"/>
    <col min="9724" max="9724" width="13" style="1" customWidth="1"/>
    <col min="9725" max="9725" width="14.7109375" style="1" customWidth="1"/>
    <col min="9726" max="9726" width="9.140625" style="1" customWidth="1"/>
    <col min="9727" max="9727" width="10.7109375" style="1" customWidth="1"/>
    <col min="9728" max="9728" width="11.140625" style="1" customWidth="1"/>
    <col min="9729" max="9729" width="9.42578125" style="1" customWidth="1"/>
    <col min="9730" max="9730" width="11.28515625" style="1" customWidth="1"/>
    <col min="9731" max="9731" width="14.140625" style="1" customWidth="1"/>
    <col min="9732" max="9732" width="13" style="1" customWidth="1"/>
    <col min="9733" max="9733" width="14.7109375" style="1" customWidth="1"/>
    <col min="9734" max="9954" width="11.42578125" style="1"/>
    <col min="9955" max="9955" width="5.28515625" style="1" customWidth="1"/>
    <col min="9956" max="9957" width="7.7109375" style="1" customWidth="1"/>
    <col min="9958" max="9958" width="49.85546875" style="1" customWidth="1"/>
    <col min="9959" max="9960" width="0" style="1" hidden="1" customWidth="1"/>
    <col min="9961" max="9963" width="12" style="1" customWidth="1"/>
    <col min="9964" max="9964" width="12.7109375" style="1" customWidth="1"/>
    <col min="9965" max="9965" width="17.42578125" style="1" customWidth="1"/>
    <col min="9966" max="9966" width="10.7109375" style="1" customWidth="1"/>
    <col min="9967" max="9967" width="18.28515625" style="1" customWidth="1"/>
    <col min="9968" max="9968" width="11.140625" style="1" customWidth="1"/>
    <col min="9969" max="9969" width="9.42578125" style="1" customWidth="1"/>
    <col min="9970" max="9970" width="11.28515625" style="1" customWidth="1"/>
    <col min="9971" max="9971" width="14.140625" style="1" customWidth="1"/>
    <col min="9972" max="9972" width="13" style="1" customWidth="1"/>
    <col min="9973" max="9973" width="14.7109375" style="1" customWidth="1"/>
    <col min="9974" max="9974" width="8.42578125" style="1" customWidth="1"/>
    <col min="9975" max="9975" width="10.7109375" style="1" customWidth="1"/>
    <col min="9976" max="9976" width="11.140625" style="1" customWidth="1"/>
    <col min="9977" max="9977" width="9.42578125" style="1" customWidth="1"/>
    <col min="9978" max="9978" width="11.28515625" style="1" customWidth="1"/>
    <col min="9979" max="9979" width="14.140625" style="1" customWidth="1"/>
    <col min="9980" max="9980" width="13" style="1" customWidth="1"/>
    <col min="9981" max="9981" width="14.7109375" style="1" customWidth="1"/>
    <col min="9982" max="9982" width="9.140625" style="1" customWidth="1"/>
    <col min="9983" max="9983" width="10.7109375" style="1" customWidth="1"/>
    <col min="9984" max="9984" width="11.140625" style="1" customWidth="1"/>
    <col min="9985" max="9985" width="9.42578125" style="1" customWidth="1"/>
    <col min="9986" max="9986" width="11.28515625" style="1" customWidth="1"/>
    <col min="9987" max="9987" width="14.140625" style="1" customWidth="1"/>
    <col min="9988" max="9988" width="13" style="1" customWidth="1"/>
    <col min="9989" max="9989" width="14.7109375" style="1" customWidth="1"/>
    <col min="9990" max="10210" width="11.42578125" style="1"/>
    <col min="10211" max="10211" width="5.28515625" style="1" customWidth="1"/>
    <col min="10212" max="10213" width="7.7109375" style="1" customWidth="1"/>
    <col min="10214" max="10214" width="49.85546875" style="1" customWidth="1"/>
    <col min="10215" max="10216" width="0" style="1" hidden="1" customWidth="1"/>
    <col min="10217" max="10219" width="12" style="1" customWidth="1"/>
    <col min="10220" max="10220" width="12.7109375" style="1" customWidth="1"/>
    <col min="10221" max="10221" width="17.42578125" style="1" customWidth="1"/>
    <col min="10222" max="10222" width="10.7109375" style="1" customWidth="1"/>
    <col min="10223" max="10223" width="18.28515625" style="1" customWidth="1"/>
    <col min="10224" max="10224" width="11.140625" style="1" customWidth="1"/>
    <col min="10225" max="10225" width="9.42578125" style="1" customWidth="1"/>
    <col min="10226" max="10226" width="11.28515625" style="1" customWidth="1"/>
    <col min="10227" max="10227" width="14.140625" style="1" customWidth="1"/>
    <col min="10228" max="10228" width="13" style="1" customWidth="1"/>
    <col min="10229" max="10229" width="14.7109375" style="1" customWidth="1"/>
    <col min="10230" max="10230" width="8.42578125" style="1" customWidth="1"/>
    <col min="10231" max="10231" width="10.7109375" style="1" customWidth="1"/>
    <col min="10232" max="10232" width="11.140625" style="1" customWidth="1"/>
    <col min="10233" max="10233" width="9.42578125" style="1" customWidth="1"/>
    <col min="10234" max="10234" width="11.28515625" style="1" customWidth="1"/>
    <col min="10235" max="10235" width="14.140625" style="1" customWidth="1"/>
    <col min="10236" max="10236" width="13" style="1" customWidth="1"/>
    <col min="10237" max="10237" width="14.7109375" style="1" customWidth="1"/>
    <col min="10238" max="10238" width="9.140625" style="1" customWidth="1"/>
    <col min="10239" max="10239" width="10.7109375" style="1" customWidth="1"/>
    <col min="10240" max="10240" width="11.140625" style="1" customWidth="1"/>
    <col min="10241" max="10241" width="9.42578125" style="1" customWidth="1"/>
    <col min="10242" max="10242" width="11.28515625" style="1" customWidth="1"/>
    <col min="10243" max="10243" width="14.140625" style="1" customWidth="1"/>
    <col min="10244" max="10244" width="13" style="1" customWidth="1"/>
    <col min="10245" max="10245" width="14.7109375" style="1" customWidth="1"/>
    <col min="10246" max="10466" width="11.42578125" style="1"/>
    <col min="10467" max="10467" width="5.28515625" style="1" customWidth="1"/>
    <col min="10468" max="10469" width="7.7109375" style="1" customWidth="1"/>
    <col min="10470" max="10470" width="49.85546875" style="1" customWidth="1"/>
    <col min="10471" max="10472" width="0" style="1" hidden="1" customWidth="1"/>
    <col min="10473" max="10475" width="12" style="1" customWidth="1"/>
    <col min="10476" max="10476" width="12.7109375" style="1" customWidth="1"/>
    <col min="10477" max="10477" width="17.42578125" style="1" customWidth="1"/>
    <col min="10478" max="10478" width="10.7109375" style="1" customWidth="1"/>
    <col min="10479" max="10479" width="18.28515625" style="1" customWidth="1"/>
    <col min="10480" max="10480" width="11.140625" style="1" customWidth="1"/>
    <col min="10481" max="10481" width="9.42578125" style="1" customWidth="1"/>
    <col min="10482" max="10482" width="11.28515625" style="1" customWidth="1"/>
    <col min="10483" max="10483" width="14.140625" style="1" customWidth="1"/>
    <col min="10484" max="10484" width="13" style="1" customWidth="1"/>
    <col min="10485" max="10485" width="14.7109375" style="1" customWidth="1"/>
    <col min="10486" max="10486" width="8.42578125" style="1" customWidth="1"/>
    <col min="10487" max="10487" width="10.7109375" style="1" customWidth="1"/>
    <col min="10488" max="10488" width="11.140625" style="1" customWidth="1"/>
    <col min="10489" max="10489" width="9.42578125" style="1" customWidth="1"/>
    <col min="10490" max="10490" width="11.28515625" style="1" customWidth="1"/>
    <col min="10491" max="10491" width="14.140625" style="1" customWidth="1"/>
    <col min="10492" max="10492" width="13" style="1" customWidth="1"/>
    <col min="10493" max="10493" width="14.7109375" style="1" customWidth="1"/>
    <col min="10494" max="10494" width="9.140625" style="1" customWidth="1"/>
    <col min="10495" max="10495" width="10.7109375" style="1" customWidth="1"/>
    <col min="10496" max="10496" width="11.140625" style="1" customWidth="1"/>
    <col min="10497" max="10497" width="9.42578125" style="1" customWidth="1"/>
    <col min="10498" max="10498" width="11.28515625" style="1" customWidth="1"/>
    <col min="10499" max="10499" width="14.140625" style="1" customWidth="1"/>
    <col min="10500" max="10500" width="13" style="1" customWidth="1"/>
    <col min="10501" max="10501" width="14.7109375" style="1" customWidth="1"/>
    <col min="10502" max="10722" width="11.42578125" style="1"/>
    <col min="10723" max="10723" width="5.28515625" style="1" customWidth="1"/>
    <col min="10724" max="10725" width="7.7109375" style="1" customWidth="1"/>
    <col min="10726" max="10726" width="49.85546875" style="1" customWidth="1"/>
    <col min="10727" max="10728" width="0" style="1" hidden="1" customWidth="1"/>
    <col min="10729" max="10731" width="12" style="1" customWidth="1"/>
    <col min="10732" max="10732" width="12.7109375" style="1" customWidth="1"/>
    <col min="10733" max="10733" width="17.42578125" style="1" customWidth="1"/>
    <col min="10734" max="10734" width="10.7109375" style="1" customWidth="1"/>
    <col min="10735" max="10735" width="18.28515625" style="1" customWidth="1"/>
    <col min="10736" max="10736" width="11.140625" style="1" customWidth="1"/>
    <col min="10737" max="10737" width="9.42578125" style="1" customWidth="1"/>
    <col min="10738" max="10738" width="11.28515625" style="1" customWidth="1"/>
    <col min="10739" max="10739" width="14.140625" style="1" customWidth="1"/>
    <col min="10740" max="10740" width="13" style="1" customWidth="1"/>
    <col min="10741" max="10741" width="14.7109375" style="1" customWidth="1"/>
    <col min="10742" max="10742" width="8.42578125" style="1" customWidth="1"/>
    <col min="10743" max="10743" width="10.7109375" style="1" customWidth="1"/>
    <col min="10744" max="10744" width="11.140625" style="1" customWidth="1"/>
    <col min="10745" max="10745" width="9.42578125" style="1" customWidth="1"/>
    <col min="10746" max="10746" width="11.28515625" style="1" customWidth="1"/>
    <col min="10747" max="10747" width="14.140625" style="1" customWidth="1"/>
    <col min="10748" max="10748" width="13" style="1" customWidth="1"/>
    <col min="10749" max="10749" width="14.7109375" style="1" customWidth="1"/>
    <col min="10750" max="10750" width="9.140625" style="1" customWidth="1"/>
    <col min="10751" max="10751" width="10.7109375" style="1" customWidth="1"/>
    <col min="10752" max="10752" width="11.140625" style="1" customWidth="1"/>
    <col min="10753" max="10753" width="9.42578125" style="1" customWidth="1"/>
    <col min="10754" max="10754" width="11.28515625" style="1" customWidth="1"/>
    <col min="10755" max="10755" width="14.140625" style="1" customWidth="1"/>
    <col min="10756" max="10756" width="13" style="1" customWidth="1"/>
    <col min="10757" max="10757" width="14.7109375" style="1" customWidth="1"/>
    <col min="10758" max="10978" width="11.42578125" style="1"/>
    <col min="10979" max="10979" width="5.28515625" style="1" customWidth="1"/>
    <col min="10980" max="10981" width="7.7109375" style="1" customWidth="1"/>
    <col min="10982" max="10982" width="49.85546875" style="1" customWidth="1"/>
    <col min="10983" max="10984" width="0" style="1" hidden="1" customWidth="1"/>
    <col min="10985" max="10987" width="12" style="1" customWidth="1"/>
    <col min="10988" max="10988" width="12.7109375" style="1" customWidth="1"/>
    <col min="10989" max="10989" width="17.42578125" style="1" customWidth="1"/>
    <col min="10990" max="10990" width="10.7109375" style="1" customWidth="1"/>
    <col min="10991" max="10991" width="18.28515625" style="1" customWidth="1"/>
    <col min="10992" max="10992" width="11.140625" style="1" customWidth="1"/>
    <col min="10993" max="10993" width="9.42578125" style="1" customWidth="1"/>
    <col min="10994" max="10994" width="11.28515625" style="1" customWidth="1"/>
    <col min="10995" max="10995" width="14.140625" style="1" customWidth="1"/>
    <col min="10996" max="10996" width="13" style="1" customWidth="1"/>
    <col min="10997" max="10997" width="14.7109375" style="1" customWidth="1"/>
    <col min="10998" max="10998" width="8.42578125" style="1" customWidth="1"/>
    <col min="10999" max="10999" width="10.7109375" style="1" customWidth="1"/>
    <col min="11000" max="11000" width="11.140625" style="1" customWidth="1"/>
    <col min="11001" max="11001" width="9.42578125" style="1" customWidth="1"/>
    <col min="11002" max="11002" width="11.28515625" style="1" customWidth="1"/>
    <col min="11003" max="11003" width="14.140625" style="1" customWidth="1"/>
    <col min="11004" max="11004" width="13" style="1" customWidth="1"/>
    <col min="11005" max="11005" width="14.7109375" style="1" customWidth="1"/>
    <col min="11006" max="11006" width="9.140625" style="1" customWidth="1"/>
    <col min="11007" max="11007" width="10.7109375" style="1" customWidth="1"/>
    <col min="11008" max="11008" width="11.140625" style="1" customWidth="1"/>
    <col min="11009" max="11009" width="9.42578125" style="1" customWidth="1"/>
    <col min="11010" max="11010" width="11.28515625" style="1" customWidth="1"/>
    <col min="11011" max="11011" width="14.140625" style="1" customWidth="1"/>
    <col min="11012" max="11012" width="13" style="1" customWidth="1"/>
    <col min="11013" max="11013" width="14.7109375" style="1" customWidth="1"/>
    <col min="11014" max="11234" width="11.42578125" style="1"/>
    <col min="11235" max="11235" width="5.28515625" style="1" customWidth="1"/>
    <col min="11236" max="11237" width="7.7109375" style="1" customWidth="1"/>
    <col min="11238" max="11238" width="49.85546875" style="1" customWidth="1"/>
    <col min="11239" max="11240" width="0" style="1" hidden="1" customWidth="1"/>
    <col min="11241" max="11243" width="12" style="1" customWidth="1"/>
    <col min="11244" max="11244" width="12.7109375" style="1" customWidth="1"/>
    <col min="11245" max="11245" width="17.42578125" style="1" customWidth="1"/>
    <col min="11246" max="11246" width="10.7109375" style="1" customWidth="1"/>
    <col min="11247" max="11247" width="18.28515625" style="1" customWidth="1"/>
    <col min="11248" max="11248" width="11.140625" style="1" customWidth="1"/>
    <col min="11249" max="11249" width="9.42578125" style="1" customWidth="1"/>
    <col min="11250" max="11250" width="11.28515625" style="1" customWidth="1"/>
    <col min="11251" max="11251" width="14.140625" style="1" customWidth="1"/>
    <col min="11252" max="11252" width="13" style="1" customWidth="1"/>
    <col min="11253" max="11253" width="14.7109375" style="1" customWidth="1"/>
    <col min="11254" max="11254" width="8.42578125" style="1" customWidth="1"/>
    <col min="11255" max="11255" width="10.7109375" style="1" customWidth="1"/>
    <col min="11256" max="11256" width="11.140625" style="1" customWidth="1"/>
    <col min="11257" max="11257" width="9.42578125" style="1" customWidth="1"/>
    <col min="11258" max="11258" width="11.28515625" style="1" customWidth="1"/>
    <col min="11259" max="11259" width="14.140625" style="1" customWidth="1"/>
    <col min="11260" max="11260" width="13" style="1" customWidth="1"/>
    <col min="11261" max="11261" width="14.7109375" style="1" customWidth="1"/>
    <col min="11262" max="11262" width="9.140625" style="1" customWidth="1"/>
    <col min="11263" max="11263" width="10.7109375" style="1" customWidth="1"/>
    <col min="11264" max="11264" width="11.140625" style="1" customWidth="1"/>
    <col min="11265" max="11265" width="9.42578125" style="1" customWidth="1"/>
    <col min="11266" max="11266" width="11.28515625" style="1" customWidth="1"/>
    <col min="11267" max="11267" width="14.140625" style="1" customWidth="1"/>
    <col min="11268" max="11268" width="13" style="1" customWidth="1"/>
    <col min="11269" max="11269" width="14.7109375" style="1" customWidth="1"/>
    <col min="11270" max="11490" width="11.42578125" style="1"/>
    <col min="11491" max="11491" width="5.28515625" style="1" customWidth="1"/>
    <col min="11492" max="11493" width="7.7109375" style="1" customWidth="1"/>
    <col min="11494" max="11494" width="49.85546875" style="1" customWidth="1"/>
    <col min="11495" max="11496" width="0" style="1" hidden="1" customWidth="1"/>
    <col min="11497" max="11499" width="12" style="1" customWidth="1"/>
    <col min="11500" max="11500" width="12.7109375" style="1" customWidth="1"/>
    <col min="11501" max="11501" width="17.42578125" style="1" customWidth="1"/>
    <col min="11502" max="11502" width="10.7109375" style="1" customWidth="1"/>
    <col min="11503" max="11503" width="18.28515625" style="1" customWidth="1"/>
    <col min="11504" max="11504" width="11.140625" style="1" customWidth="1"/>
    <col min="11505" max="11505" width="9.42578125" style="1" customWidth="1"/>
    <col min="11506" max="11506" width="11.28515625" style="1" customWidth="1"/>
    <col min="11507" max="11507" width="14.140625" style="1" customWidth="1"/>
    <col min="11508" max="11508" width="13" style="1" customWidth="1"/>
    <col min="11509" max="11509" width="14.7109375" style="1" customWidth="1"/>
    <col min="11510" max="11510" width="8.42578125" style="1" customWidth="1"/>
    <col min="11511" max="11511" width="10.7109375" style="1" customWidth="1"/>
    <col min="11512" max="11512" width="11.140625" style="1" customWidth="1"/>
    <col min="11513" max="11513" width="9.42578125" style="1" customWidth="1"/>
    <col min="11514" max="11514" width="11.28515625" style="1" customWidth="1"/>
    <col min="11515" max="11515" width="14.140625" style="1" customWidth="1"/>
    <col min="11516" max="11516" width="13" style="1" customWidth="1"/>
    <col min="11517" max="11517" width="14.7109375" style="1" customWidth="1"/>
    <col min="11518" max="11518" width="9.140625" style="1" customWidth="1"/>
    <col min="11519" max="11519" width="10.7109375" style="1" customWidth="1"/>
    <col min="11520" max="11520" width="11.140625" style="1" customWidth="1"/>
    <col min="11521" max="11521" width="9.42578125" style="1" customWidth="1"/>
    <col min="11522" max="11522" width="11.28515625" style="1" customWidth="1"/>
    <col min="11523" max="11523" width="14.140625" style="1" customWidth="1"/>
    <col min="11524" max="11524" width="13" style="1" customWidth="1"/>
    <col min="11525" max="11525" width="14.7109375" style="1" customWidth="1"/>
    <col min="11526" max="11746" width="11.42578125" style="1"/>
    <col min="11747" max="11747" width="5.28515625" style="1" customWidth="1"/>
    <col min="11748" max="11749" width="7.7109375" style="1" customWidth="1"/>
    <col min="11750" max="11750" width="49.85546875" style="1" customWidth="1"/>
    <col min="11751" max="11752" width="0" style="1" hidden="1" customWidth="1"/>
    <col min="11753" max="11755" width="12" style="1" customWidth="1"/>
    <col min="11756" max="11756" width="12.7109375" style="1" customWidth="1"/>
    <col min="11757" max="11757" width="17.42578125" style="1" customWidth="1"/>
    <col min="11758" max="11758" width="10.7109375" style="1" customWidth="1"/>
    <col min="11759" max="11759" width="18.28515625" style="1" customWidth="1"/>
    <col min="11760" max="11760" width="11.140625" style="1" customWidth="1"/>
    <col min="11761" max="11761" width="9.42578125" style="1" customWidth="1"/>
    <col min="11762" max="11762" width="11.28515625" style="1" customWidth="1"/>
    <col min="11763" max="11763" width="14.140625" style="1" customWidth="1"/>
    <col min="11764" max="11764" width="13" style="1" customWidth="1"/>
    <col min="11765" max="11765" width="14.7109375" style="1" customWidth="1"/>
    <col min="11766" max="11766" width="8.42578125" style="1" customWidth="1"/>
    <col min="11767" max="11767" width="10.7109375" style="1" customWidth="1"/>
    <col min="11768" max="11768" width="11.140625" style="1" customWidth="1"/>
    <col min="11769" max="11769" width="9.42578125" style="1" customWidth="1"/>
    <col min="11770" max="11770" width="11.28515625" style="1" customWidth="1"/>
    <col min="11771" max="11771" width="14.140625" style="1" customWidth="1"/>
    <col min="11772" max="11772" width="13" style="1" customWidth="1"/>
    <col min="11773" max="11773" width="14.7109375" style="1" customWidth="1"/>
    <col min="11774" max="11774" width="9.140625" style="1" customWidth="1"/>
    <col min="11775" max="11775" width="10.7109375" style="1" customWidth="1"/>
    <col min="11776" max="11776" width="11.140625" style="1" customWidth="1"/>
    <col min="11777" max="11777" width="9.42578125" style="1" customWidth="1"/>
    <col min="11778" max="11778" width="11.28515625" style="1" customWidth="1"/>
    <col min="11779" max="11779" width="14.140625" style="1" customWidth="1"/>
    <col min="11780" max="11780" width="13" style="1" customWidth="1"/>
    <col min="11781" max="11781" width="14.7109375" style="1" customWidth="1"/>
    <col min="11782" max="12002" width="11.42578125" style="1"/>
    <col min="12003" max="12003" width="5.28515625" style="1" customWidth="1"/>
    <col min="12004" max="12005" width="7.7109375" style="1" customWidth="1"/>
    <col min="12006" max="12006" width="49.85546875" style="1" customWidth="1"/>
    <col min="12007" max="12008" width="0" style="1" hidden="1" customWidth="1"/>
    <col min="12009" max="12011" width="12" style="1" customWidth="1"/>
    <col min="12012" max="12012" width="12.7109375" style="1" customWidth="1"/>
    <col min="12013" max="12013" width="17.42578125" style="1" customWidth="1"/>
    <col min="12014" max="12014" width="10.7109375" style="1" customWidth="1"/>
    <col min="12015" max="12015" width="18.28515625" style="1" customWidth="1"/>
    <col min="12016" max="12016" width="11.140625" style="1" customWidth="1"/>
    <col min="12017" max="12017" width="9.42578125" style="1" customWidth="1"/>
    <col min="12018" max="12018" width="11.28515625" style="1" customWidth="1"/>
    <col min="12019" max="12019" width="14.140625" style="1" customWidth="1"/>
    <col min="12020" max="12020" width="13" style="1" customWidth="1"/>
    <col min="12021" max="12021" width="14.7109375" style="1" customWidth="1"/>
    <col min="12022" max="12022" width="8.42578125" style="1" customWidth="1"/>
    <col min="12023" max="12023" width="10.7109375" style="1" customWidth="1"/>
    <col min="12024" max="12024" width="11.140625" style="1" customWidth="1"/>
    <col min="12025" max="12025" width="9.42578125" style="1" customWidth="1"/>
    <col min="12026" max="12026" width="11.28515625" style="1" customWidth="1"/>
    <col min="12027" max="12027" width="14.140625" style="1" customWidth="1"/>
    <col min="12028" max="12028" width="13" style="1" customWidth="1"/>
    <col min="12029" max="12029" width="14.7109375" style="1" customWidth="1"/>
    <col min="12030" max="12030" width="9.140625" style="1" customWidth="1"/>
    <col min="12031" max="12031" width="10.7109375" style="1" customWidth="1"/>
    <col min="12032" max="12032" width="11.140625" style="1" customWidth="1"/>
    <col min="12033" max="12033" width="9.42578125" style="1" customWidth="1"/>
    <col min="12034" max="12034" width="11.28515625" style="1" customWidth="1"/>
    <col min="12035" max="12035" width="14.140625" style="1" customWidth="1"/>
    <col min="12036" max="12036" width="13" style="1" customWidth="1"/>
    <col min="12037" max="12037" width="14.7109375" style="1" customWidth="1"/>
    <col min="12038" max="12258" width="11.42578125" style="1"/>
    <col min="12259" max="12259" width="5.28515625" style="1" customWidth="1"/>
    <col min="12260" max="12261" width="7.7109375" style="1" customWidth="1"/>
    <col min="12262" max="12262" width="49.85546875" style="1" customWidth="1"/>
    <col min="12263" max="12264" width="0" style="1" hidden="1" customWidth="1"/>
    <col min="12265" max="12267" width="12" style="1" customWidth="1"/>
    <col min="12268" max="12268" width="12.7109375" style="1" customWidth="1"/>
    <col min="12269" max="12269" width="17.42578125" style="1" customWidth="1"/>
    <col min="12270" max="12270" width="10.7109375" style="1" customWidth="1"/>
    <col min="12271" max="12271" width="18.28515625" style="1" customWidth="1"/>
    <col min="12272" max="12272" width="11.140625" style="1" customWidth="1"/>
    <col min="12273" max="12273" width="9.42578125" style="1" customWidth="1"/>
    <col min="12274" max="12274" width="11.28515625" style="1" customWidth="1"/>
    <col min="12275" max="12275" width="14.140625" style="1" customWidth="1"/>
    <col min="12276" max="12276" width="13" style="1" customWidth="1"/>
    <col min="12277" max="12277" width="14.7109375" style="1" customWidth="1"/>
    <col min="12278" max="12278" width="8.42578125" style="1" customWidth="1"/>
    <col min="12279" max="12279" width="10.7109375" style="1" customWidth="1"/>
    <col min="12280" max="12280" width="11.140625" style="1" customWidth="1"/>
    <col min="12281" max="12281" width="9.42578125" style="1" customWidth="1"/>
    <col min="12282" max="12282" width="11.28515625" style="1" customWidth="1"/>
    <col min="12283" max="12283" width="14.140625" style="1" customWidth="1"/>
    <col min="12284" max="12284" width="13" style="1" customWidth="1"/>
    <col min="12285" max="12285" width="14.7109375" style="1" customWidth="1"/>
    <col min="12286" max="12286" width="9.140625" style="1" customWidth="1"/>
    <col min="12287" max="12287" width="10.7109375" style="1" customWidth="1"/>
    <col min="12288" max="12288" width="11.140625" style="1" customWidth="1"/>
    <col min="12289" max="12289" width="9.42578125" style="1" customWidth="1"/>
    <col min="12290" max="12290" width="11.28515625" style="1" customWidth="1"/>
    <col min="12291" max="12291" width="14.140625" style="1" customWidth="1"/>
    <col min="12292" max="12292" width="13" style="1" customWidth="1"/>
    <col min="12293" max="12293" width="14.7109375" style="1" customWidth="1"/>
    <col min="12294" max="12514" width="11.42578125" style="1"/>
    <col min="12515" max="12515" width="5.28515625" style="1" customWidth="1"/>
    <col min="12516" max="12517" width="7.7109375" style="1" customWidth="1"/>
    <col min="12518" max="12518" width="49.85546875" style="1" customWidth="1"/>
    <col min="12519" max="12520" width="0" style="1" hidden="1" customWidth="1"/>
    <col min="12521" max="12523" width="12" style="1" customWidth="1"/>
    <col min="12524" max="12524" width="12.7109375" style="1" customWidth="1"/>
    <col min="12525" max="12525" width="17.42578125" style="1" customWidth="1"/>
    <col min="12526" max="12526" width="10.7109375" style="1" customWidth="1"/>
    <col min="12527" max="12527" width="18.28515625" style="1" customWidth="1"/>
    <col min="12528" max="12528" width="11.140625" style="1" customWidth="1"/>
    <col min="12529" max="12529" width="9.42578125" style="1" customWidth="1"/>
    <col min="12530" max="12530" width="11.28515625" style="1" customWidth="1"/>
    <col min="12531" max="12531" width="14.140625" style="1" customWidth="1"/>
    <col min="12532" max="12532" width="13" style="1" customWidth="1"/>
    <col min="12533" max="12533" width="14.7109375" style="1" customWidth="1"/>
    <col min="12534" max="12534" width="8.42578125" style="1" customWidth="1"/>
    <col min="12535" max="12535" width="10.7109375" style="1" customWidth="1"/>
    <col min="12536" max="12536" width="11.140625" style="1" customWidth="1"/>
    <col min="12537" max="12537" width="9.42578125" style="1" customWidth="1"/>
    <col min="12538" max="12538" width="11.28515625" style="1" customWidth="1"/>
    <col min="12539" max="12539" width="14.140625" style="1" customWidth="1"/>
    <col min="12540" max="12540" width="13" style="1" customWidth="1"/>
    <col min="12541" max="12541" width="14.7109375" style="1" customWidth="1"/>
    <col min="12542" max="12542" width="9.140625" style="1" customWidth="1"/>
    <col min="12543" max="12543" width="10.7109375" style="1" customWidth="1"/>
    <col min="12544" max="12544" width="11.140625" style="1" customWidth="1"/>
    <col min="12545" max="12545" width="9.42578125" style="1" customWidth="1"/>
    <col min="12546" max="12546" width="11.28515625" style="1" customWidth="1"/>
    <col min="12547" max="12547" width="14.140625" style="1" customWidth="1"/>
    <col min="12548" max="12548" width="13" style="1" customWidth="1"/>
    <col min="12549" max="12549" width="14.7109375" style="1" customWidth="1"/>
    <col min="12550" max="12770" width="11.42578125" style="1"/>
    <col min="12771" max="12771" width="5.28515625" style="1" customWidth="1"/>
    <col min="12772" max="12773" width="7.7109375" style="1" customWidth="1"/>
    <col min="12774" max="12774" width="49.85546875" style="1" customWidth="1"/>
    <col min="12775" max="12776" width="0" style="1" hidden="1" customWidth="1"/>
    <col min="12777" max="12779" width="12" style="1" customWidth="1"/>
    <col min="12780" max="12780" width="12.7109375" style="1" customWidth="1"/>
    <col min="12781" max="12781" width="17.42578125" style="1" customWidth="1"/>
    <col min="12782" max="12782" width="10.7109375" style="1" customWidth="1"/>
    <col min="12783" max="12783" width="18.28515625" style="1" customWidth="1"/>
    <col min="12784" max="12784" width="11.140625" style="1" customWidth="1"/>
    <col min="12785" max="12785" width="9.42578125" style="1" customWidth="1"/>
    <col min="12786" max="12786" width="11.28515625" style="1" customWidth="1"/>
    <col min="12787" max="12787" width="14.140625" style="1" customWidth="1"/>
    <col min="12788" max="12788" width="13" style="1" customWidth="1"/>
    <col min="12789" max="12789" width="14.7109375" style="1" customWidth="1"/>
    <col min="12790" max="12790" width="8.42578125" style="1" customWidth="1"/>
    <col min="12791" max="12791" width="10.7109375" style="1" customWidth="1"/>
    <col min="12792" max="12792" width="11.140625" style="1" customWidth="1"/>
    <col min="12793" max="12793" width="9.42578125" style="1" customWidth="1"/>
    <col min="12794" max="12794" width="11.28515625" style="1" customWidth="1"/>
    <col min="12795" max="12795" width="14.140625" style="1" customWidth="1"/>
    <col min="12796" max="12796" width="13" style="1" customWidth="1"/>
    <col min="12797" max="12797" width="14.7109375" style="1" customWidth="1"/>
    <col min="12798" max="12798" width="9.140625" style="1" customWidth="1"/>
    <col min="12799" max="12799" width="10.7109375" style="1" customWidth="1"/>
    <col min="12800" max="12800" width="11.140625" style="1" customWidth="1"/>
    <col min="12801" max="12801" width="9.42578125" style="1" customWidth="1"/>
    <col min="12802" max="12802" width="11.28515625" style="1" customWidth="1"/>
    <col min="12803" max="12803" width="14.140625" style="1" customWidth="1"/>
    <col min="12804" max="12804" width="13" style="1" customWidth="1"/>
    <col min="12805" max="12805" width="14.7109375" style="1" customWidth="1"/>
    <col min="12806" max="13026" width="11.42578125" style="1"/>
    <col min="13027" max="13027" width="5.28515625" style="1" customWidth="1"/>
    <col min="13028" max="13029" width="7.7109375" style="1" customWidth="1"/>
    <col min="13030" max="13030" width="49.85546875" style="1" customWidth="1"/>
    <col min="13031" max="13032" width="0" style="1" hidden="1" customWidth="1"/>
    <col min="13033" max="13035" width="12" style="1" customWidth="1"/>
    <col min="13036" max="13036" width="12.7109375" style="1" customWidth="1"/>
    <col min="13037" max="13037" width="17.42578125" style="1" customWidth="1"/>
    <col min="13038" max="13038" width="10.7109375" style="1" customWidth="1"/>
    <col min="13039" max="13039" width="18.28515625" style="1" customWidth="1"/>
    <col min="13040" max="13040" width="11.140625" style="1" customWidth="1"/>
    <col min="13041" max="13041" width="9.42578125" style="1" customWidth="1"/>
    <col min="13042" max="13042" width="11.28515625" style="1" customWidth="1"/>
    <col min="13043" max="13043" width="14.140625" style="1" customWidth="1"/>
    <col min="13044" max="13044" width="13" style="1" customWidth="1"/>
    <col min="13045" max="13045" width="14.7109375" style="1" customWidth="1"/>
    <col min="13046" max="13046" width="8.42578125" style="1" customWidth="1"/>
    <col min="13047" max="13047" width="10.7109375" style="1" customWidth="1"/>
    <col min="13048" max="13048" width="11.140625" style="1" customWidth="1"/>
    <col min="13049" max="13049" width="9.42578125" style="1" customWidth="1"/>
    <col min="13050" max="13050" width="11.28515625" style="1" customWidth="1"/>
    <col min="13051" max="13051" width="14.140625" style="1" customWidth="1"/>
    <col min="13052" max="13052" width="13" style="1" customWidth="1"/>
    <col min="13053" max="13053" width="14.7109375" style="1" customWidth="1"/>
    <col min="13054" max="13054" width="9.140625" style="1" customWidth="1"/>
    <col min="13055" max="13055" width="10.7109375" style="1" customWidth="1"/>
    <col min="13056" max="13056" width="11.140625" style="1" customWidth="1"/>
    <col min="13057" max="13057" width="9.42578125" style="1" customWidth="1"/>
    <col min="13058" max="13058" width="11.28515625" style="1" customWidth="1"/>
    <col min="13059" max="13059" width="14.140625" style="1" customWidth="1"/>
    <col min="13060" max="13060" width="13" style="1" customWidth="1"/>
    <col min="13061" max="13061" width="14.7109375" style="1" customWidth="1"/>
    <col min="13062" max="13282" width="11.42578125" style="1"/>
    <col min="13283" max="13283" width="5.28515625" style="1" customWidth="1"/>
    <col min="13284" max="13285" width="7.7109375" style="1" customWidth="1"/>
    <col min="13286" max="13286" width="49.85546875" style="1" customWidth="1"/>
    <col min="13287" max="13288" width="0" style="1" hidden="1" customWidth="1"/>
    <col min="13289" max="13291" width="12" style="1" customWidth="1"/>
    <col min="13292" max="13292" width="12.7109375" style="1" customWidth="1"/>
    <col min="13293" max="13293" width="17.42578125" style="1" customWidth="1"/>
    <col min="13294" max="13294" width="10.7109375" style="1" customWidth="1"/>
    <col min="13295" max="13295" width="18.28515625" style="1" customWidth="1"/>
    <col min="13296" max="13296" width="11.140625" style="1" customWidth="1"/>
    <col min="13297" max="13297" width="9.42578125" style="1" customWidth="1"/>
    <col min="13298" max="13298" width="11.28515625" style="1" customWidth="1"/>
    <col min="13299" max="13299" width="14.140625" style="1" customWidth="1"/>
    <col min="13300" max="13300" width="13" style="1" customWidth="1"/>
    <col min="13301" max="13301" width="14.7109375" style="1" customWidth="1"/>
    <col min="13302" max="13302" width="8.42578125" style="1" customWidth="1"/>
    <col min="13303" max="13303" width="10.7109375" style="1" customWidth="1"/>
    <col min="13304" max="13304" width="11.140625" style="1" customWidth="1"/>
    <col min="13305" max="13305" width="9.42578125" style="1" customWidth="1"/>
    <col min="13306" max="13306" width="11.28515625" style="1" customWidth="1"/>
    <col min="13307" max="13307" width="14.140625" style="1" customWidth="1"/>
    <col min="13308" max="13308" width="13" style="1" customWidth="1"/>
    <col min="13309" max="13309" width="14.7109375" style="1" customWidth="1"/>
    <col min="13310" max="13310" width="9.140625" style="1" customWidth="1"/>
    <col min="13311" max="13311" width="10.7109375" style="1" customWidth="1"/>
    <col min="13312" max="13312" width="11.140625" style="1" customWidth="1"/>
    <col min="13313" max="13313" width="9.42578125" style="1" customWidth="1"/>
    <col min="13314" max="13314" width="11.28515625" style="1" customWidth="1"/>
    <col min="13315" max="13315" width="14.140625" style="1" customWidth="1"/>
    <col min="13316" max="13316" width="13" style="1" customWidth="1"/>
    <col min="13317" max="13317" width="14.7109375" style="1" customWidth="1"/>
    <col min="13318" max="13538" width="11.42578125" style="1"/>
    <col min="13539" max="13539" width="5.28515625" style="1" customWidth="1"/>
    <col min="13540" max="13541" width="7.7109375" style="1" customWidth="1"/>
    <col min="13542" max="13542" width="49.85546875" style="1" customWidth="1"/>
    <col min="13543" max="13544" width="0" style="1" hidden="1" customWidth="1"/>
    <col min="13545" max="13547" width="12" style="1" customWidth="1"/>
    <col min="13548" max="13548" width="12.7109375" style="1" customWidth="1"/>
    <col min="13549" max="13549" width="17.42578125" style="1" customWidth="1"/>
    <col min="13550" max="13550" width="10.7109375" style="1" customWidth="1"/>
    <col min="13551" max="13551" width="18.28515625" style="1" customWidth="1"/>
    <col min="13552" max="13552" width="11.140625" style="1" customWidth="1"/>
    <col min="13553" max="13553" width="9.42578125" style="1" customWidth="1"/>
    <col min="13554" max="13554" width="11.28515625" style="1" customWidth="1"/>
    <col min="13555" max="13555" width="14.140625" style="1" customWidth="1"/>
    <col min="13556" max="13556" width="13" style="1" customWidth="1"/>
    <col min="13557" max="13557" width="14.7109375" style="1" customWidth="1"/>
    <col min="13558" max="13558" width="8.42578125" style="1" customWidth="1"/>
    <col min="13559" max="13559" width="10.7109375" style="1" customWidth="1"/>
    <col min="13560" max="13560" width="11.140625" style="1" customWidth="1"/>
    <col min="13561" max="13561" width="9.42578125" style="1" customWidth="1"/>
    <col min="13562" max="13562" width="11.28515625" style="1" customWidth="1"/>
    <col min="13563" max="13563" width="14.140625" style="1" customWidth="1"/>
    <col min="13564" max="13564" width="13" style="1" customWidth="1"/>
    <col min="13565" max="13565" width="14.7109375" style="1" customWidth="1"/>
    <col min="13566" max="13566" width="9.140625" style="1" customWidth="1"/>
    <col min="13567" max="13567" width="10.7109375" style="1" customWidth="1"/>
    <col min="13568" max="13568" width="11.140625" style="1" customWidth="1"/>
    <col min="13569" max="13569" width="9.42578125" style="1" customWidth="1"/>
    <col min="13570" max="13570" width="11.28515625" style="1" customWidth="1"/>
    <col min="13571" max="13571" width="14.140625" style="1" customWidth="1"/>
    <col min="13572" max="13572" width="13" style="1" customWidth="1"/>
    <col min="13573" max="13573" width="14.7109375" style="1" customWidth="1"/>
    <col min="13574" max="13794" width="11.42578125" style="1"/>
    <col min="13795" max="13795" width="5.28515625" style="1" customWidth="1"/>
    <col min="13796" max="13797" width="7.7109375" style="1" customWidth="1"/>
    <col min="13798" max="13798" width="49.85546875" style="1" customWidth="1"/>
    <col min="13799" max="13800" width="0" style="1" hidden="1" customWidth="1"/>
    <col min="13801" max="13803" width="12" style="1" customWidth="1"/>
    <col min="13804" max="13804" width="12.7109375" style="1" customWidth="1"/>
    <col min="13805" max="13805" width="17.42578125" style="1" customWidth="1"/>
    <col min="13806" max="13806" width="10.7109375" style="1" customWidth="1"/>
    <col min="13807" max="13807" width="18.28515625" style="1" customWidth="1"/>
    <col min="13808" max="13808" width="11.140625" style="1" customWidth="1"/>
    <col min="13809" max="13809" width="9.42578125" style="1" customWidth="1"/>
    <col min="13810" max="13810" width="11.28515625" style="1" customWidth="1"/>
    <col min="13811" max="13811" width="14.140625" style="1" customWidth="1"/>
    <col min="13812" max="13812" width="13" style="1" customWidth="1"/>
    <col min="13813" max="13813" width="14.7109375" style="1" customWidth="1"/>
    <col min="13814" max="13814" width="8.42578125" style="1" customWidth="1"/>
    <col min="13815" max="13815" width="10.7109375" style="1" customWidth="1"/>
    <col min="13816" max="13816" width="11.140625" style="1" customWidth="1"/>
    <col min="13817" max="13817" width="9.42578125" style="1" customWidth="1"/>
    <col min="13818" max="13818" width="11.28515625" style="1" customWidth="1"/>
    <col min="13819" max="13819" width="14.140625" style="1" customWidth="1"/>
    <col min="13820" max="13820" width="13" style="1" customWidth="1"/>
    <col min="13821" max="13821" width="14.7109375" style="1" customWidth="1"/>
    <col min="13822" max="13822" width="9.140625" style="1" customWidth="1"/>
    <col min="13823" max="13823" width="10.7109375" style="1" customWidth="1"/>
    <col min="13824" max="13824" width="11.140625" style="1" customWidth="1"/>
    <col min="13825" max="13825" width="9.42578125" style="1" customWidth="1"/>
    <col min="13826" max="13826" width="11.28515625" style="1" customWidth="1"/>
    <col min="13827" max="13827" width="14.140625" style="1" customWidth="1"/>
    <col min="13828" max="13828" width="13" style="1" customWidth="1"/>
    <col min="13829" max="13829" width="14.7109375" style="1" customWidth="1"/>
    <col min="13830" max="14050" width="11.42578125" style="1"/>
    <col min="14051" max="14051" width="5.28515625" style="1" customWidth="1"/>
    <col min="14052" max="14053" width="7.7109375" style="1" customWidth="1"/>
    <col min="14054" max="14054" width="49.85546875" style="1" customWidth="1"/>
    <col min="14055" max="14056" width="0" style="1" hidden="1" customWidth="1"/>
    <col min="14057" max="14059" width="12" style="1" customWidth="1"/>
    <col min="14060" max="14060" width="12.7109375" style="1" customWidth="1"/>
    <col min="14061" max="14061" width="17.42578125" style="1" customWidth="1"/>
    <col min="14062" max="14062" width="10.7109375" style="1" customWidth="1"/>
    <col min="14063" max="14063" width="18.28515625" style="1" customWidth="1"/>
    <col min="14064" max="14064" width="11.140625" style="1" customWidth="1"/>
    <col min="14065" max="14065" width="9.42578125" style="1" customWidth="1"/>
    <col min="14066" max="14066" width="11.28515625" style="1" customWidth="1"/>
    <col min="14067" max="14067" width="14.140625" style="1" customWidth="1"/>
    <col min="14068" max="14068" width="13" style="1" customWidth="1"/>
    <col min="14069" max="14069" width="14.7109375" style="1" customWidth="1"/>
    <col min="14070" max="14070" width="8.42578125" style="1" customWidth="1"/>
    <col min="14071" max="14071" width="10.7109375" style="1" customWidth="1"/>
    <col min="14072" max="14072" width="11.140625" style="1" customWidth="1"/>
    <col min="14073" max="14073" width="9.42578125" style="1" customWidth="1"/>
    <col min="14074" max="14074" width="11.28515625" style="1" customWidth="1"/>
    <col min="14075" max="14075" width="14.140625" style="1" customWidth="1"/>
    <col min="14076" max="14076" width="13" style="1" customWidth="1"/>
    <col min="14077" max="14077" width="14.7109375" style="1" customWidth="1"/>
    <col min="14078" max="14078" width="9.140625" style="1" customWidth="1"/>
    <col min="14079" max="14079" width="10.7109375" style="1" customWidth="1"/>
    <col min="14080" max="14080" width="11.140625" style="1" customWidth="1"/>
    <col min="14081" max="14081" width="9.42578125" style="1" customWidth="1"/>
    <col min="14082" max="14082" width="11.28515625" style="1" customWidth="1"/>
    <col min="14083" max="14083" width="14.140625" style="1" customWidth="1"/>
    <col min="14084" max="14084" width="13" style="1" customWidth="1"/>
    <col min="14085" max="14085" width="14.7109375" style="1" customWidth="1"/>
    <col min="14086" max="14306" width="11.42578125" style="1"/>
    <col min="14307" max="14307" width="5.28515625" style="1" customWidth="1"/>
    <col min="14308" max="14309" width="7.7109375" style="1" customWidth="1"/>
    <col min="14310" max="14310" width="49.85546875" style="1" customWidth="1"/>
    <col min="14311" max="14312" width="0" style="1" hidden="1" customWidth="1"/>
    <col min="14313" max="14315" width="12" style="1" customWidth="1"/>
    <col min="14316" max="14316" width="12.7109375" style="1" customWidth="1"/>
    <col min="14317" max="14317" width="17.42578125" style="1" customWidth="1"/>
    <col min="14318" max="14318" width="10.7109375" style="1" customWidth="1"/>
    <col min="14319" max="14319" width="18.28515625" style="1" customWidth="1"/>
    <col min="14320" max="14320" width="11.140625" style="1" customWidth="1"/>
    <col min="14321" max="14321" width="9.42578125" style="1" customWidth="1"/>
    <col min="14322" max="14322" width="11.28515625" style="1" customWidth="1"/>
    <col min="14323" max="14323" width="14.140625" style="1" customWidth="1"/>
    <col min="14324" max="14324" width="13" style="1" customWidth="1"/>
    <col min="14325" max="14325" width="14.7109375" style="1" customWidth="1"/>
    <col min="14326" max="14326" width="8.42578125" style="1" customWidth="1"/>
    <col min="14327" max="14327" width="10.7109375" style="1" customWidth="1"/>
    <col min="14328" max="14328" width="11.140625" style="1" customWidth="1"/>
    <col min="14329" max="14329" width="9.42578125" style="1" customWidth="1"/>
    <col min="14330" max="14330" width="11.28515625" style="1" customWidth="1"/>
    <col min="14331" max="14331" width="14.140625" style="1" customWidth="1"/>
    <col min="14332" max="14332" width="13" style="1" customWidth="1"/>
    <col min="14333" max="14333" width="14.7109375" style="1" customWidth="1"/>
    <col min="14334" max="14334" width="9.140625" style="1" customWidth="1"/>
    <col min="14335" max="14335" width="10.7109375" style="1" customWidth="1"/>
    <col min="14336" max="14336" width="11.140625" style="1" customWidth="1"/>
    <col min="14337" max="14337" width="9.42578125" style="1" customWidth="1"/>
    <col min="14338" max="14338" width="11.28515625" style="1" customWidth="1"/>
    <col min="14339" max="14339" width="14.140625" style="1" customWidth="1"/>
    <col min="14340" max="14340" width="13" style="1" customWidth="1"/>
    <col min="14341" max="14341" width="14.7109375" style="1" customWidth="1"/>
    <col min="14342" max="14562" width="11.42578125" style="1"/>
    <col min="14563" max="14563" width="5.28515625" style="1" customWidth="1"/>
    <col min="14564" max="14565" width="7.7109375" style="1" customWidth="1"/>
    <col min="14566" max="14566" width="49.85546875" style="1" customWidth="1"/>
    <col min="14567" max="14568" width="0" style="1" hidden="1" customWidth="1"/>
    <col min="14569" max="14571" width="12" style="1" customWidth="1"/>
    <col min="14572" max="14572" width="12.7109375" style="1" customWidth="1"/>
    <col min="14573" max="14573" width="17.42578125" style="1" customWidth="1"/>
    <col min="14574" max="14574" width="10.7109375" style="1" customWidth="1"/>
    <col min="14575" max="14575" width="18.28515625" style="1" customWidth="1"/>
    <col min="14576" max="14576" width="11.140625" style="1" customWidth="1"/>
    <col min="14577" max="14577" width="9.42578125" style="1" customWidth="1"/>
    <col min="14578" max="14578" width="11.28515625" style="1" customWidth="1"/>
    <col min="14579" max="14579" width="14.140625" style="1" customWidth="1"/>
    <col min="14580" max="14580" width="13" style="1" customWidth="1"/>
    <col min="14581" max="14581" width="14.7109375" style="1" customWidth="1"/>
    <col min="14582" max="14582" width="8.42578125" style="1" customWidth="1"/>
    <col min="14583" max="14583" width="10.7109375" style="1" customWidth="1"/>
    <col min="14584" max="14584" width="11.140625" style="1" customWidth="1"/>
    <col min="14585" max="14585" width="9.42578125" style="1" customWidth="1"/>
    <col min="14586" max="14586" width="11.28515625" style="1" customWidth="1"/>
    <col min="14587" max="14587" width="14.140625" style="1" customWidth="1"/>
    <col min="14588" max="14588" width="13" style="1" customWidth="1"/>
    <col min="14589" max="14589" width="14.7109375" style="1" customWidth="1"/>
    <col min="14590" max="14590" width="9.140625" style="1" customWidth="1"/>
    <col min="14591" max="14591" width="10.7109375" style="1" customWidth="1"/>
    <col min="14592" max="14592" width="11.140625" style="1" customWidth="1"/>
    <col min="14593" max="14593" width="9.42578125" style="1" customWidth="1"/>
    <col min="14594" max="14594" width="11.28515625" style="1" customWidth="1"/>
    <col min="14595" max="14595" width="14.140625" style="1" customWidth="1"/>
    <col min="14596" max="14596" width="13" style="1" customWidth="1"/>
    <col min="14597" max="14597" width="14.7109375" style="1" customWidth="1"/>
    <col min="14598" max="14818" width="11.42578125" style="1"/>
    <col min="14819" max="14819" width="5.28515625" style="1" customWidth="1"/>
    <col min="14820" max="14821" width="7.7109375" style="1" customWidth="1"/>
    <col min="14822" max="14822" width="49.85546875" style="1" customWidth="1"/>
    <col min="14823" max="14824" width="0" style="1" hidden="1" customWidth="1"/>
    <col min="14825" max="14827" width="12" style="1" customWidth="1"/>
    <col min="14828" max="14828" width="12.7109375" style="1" customWidth="1"/>
    <col min="14829" max="14829" width="17.42578125" style="1" customWidth="1"/>
    <col min="14830" max="14830" width="10.7109375" style="1" customWidth="1"/>
    <col min="14831" max="14831" width="18.28515625" style="1" customWidth="1"/>
    <col min="14832" max="14832" width="11.140625" style="1" customWidth="1"/>
    <col min="14833" max="14833" width="9.42578125" style="1" customWidth="1"/>
    <col min="14834" max="14834" width="11.28515625" style="1" customWidth="1"/>
    <col min="14835" max="14835" width="14.140625" style="1" customWidth="1"/>
    <col min="14836" max="14836" width="13" style="1" customWidth="1"/>
    <col min="14837" max="14837" width="14.7109375" style="1" customWidth="1"/>
    <col min="14838" max="14838" width="8.42578125" style="1" customWidth="1"/>
    <col min="14839" max="14839" width="10.7109375" style="1" customWidth="1"/>
    <col min="14840" max="14840" width="11.140625" style="1" customWidth="1"/>
    <col min="14841" max="14841" width="9.42578125" style="1" customWidth="1"/>
    <col min="14842" max="14842" width="11.28515625" style="1" customWidth="1"/>
    <col min="14843" max="14843" width="14.140625" style="1" customWidth="1"/>
    <col min="14844" max="14844" width="13" style="1" customWidth="1"/>
    <col min="14845" max="14845" width="14.7109375" style="1" customWidth="1"/>
    <col min="14846" max="14846" width="9.140625" style="1" customWidth="1"/>
    <col min="14847" max="14847" width="10.7109375" style="1" customWidth="1"/>
    <col min="14848" max="14848" width="11.140625" style="1" customWidth="1"/>
    <col min="14849" max="14849" width="9.42578125" style="1" customWidth="1"/>
    <col min="14850" max="14850" width="11.28515625" style="1" customWidth="1"/>
    <col min="14851" max="14851" width="14.140625" style="1" customWidth="1"/>
    <col min="14852" max="14852" width="13" style="1" customWidth="1"/>
    <col min="14853" max="14853" width="14.7109375" style="1" customWidth="1"/>
    <col min="14854" max="15074" width="11.42578125" style="1"/>
    <col min="15075" max="15075" width="5.28515625" style="1" customWidth="1"/>
    <col min="15076" max="15077" width="7.7109375" style="1" customWidth="1"/>
    <col min="15078" max="15078" width="49.85546875" style="1" customWidth="1"/>
    <col min="15079" max="15080" width="0" style="1" hidden="1" customWidth="1"/>
    <col min="15081" max="15083" width="12" style="1" customWidth="1"/>
    <col min="15084" max="15084" width="12.7109375" style="1" customWidth="1"/>
    <col min="15085" max="15085" width="17.42578125" style="1" customWidth="1"/>
    <col min="15086" max="15086" width="10.7109375" style="1" customWidth="1"/>
    <col min="15087" max="15087" width="18.28515625" style="1" customWidth="1"/>
    <col min="15088" max="15088" width="11.140625" style="1" customWidth="1"/>
    <col min="15089" max="15089" width="9.42578125" style="1" customWidth="1"/>
    <col min="15090" max="15090" width="11.28515625" style="1" customWidth="1"/>
    <col min="15091" max="15091" width="14.140625" style="1" customWidth="1"/>
    <col min="15092" max="15092" width="13" style="1" customWidth="1"/>
    <col min="15093" max="15093" width="14.7109375" style="1" customWidth="1"/>
    <col min="15094" max="15094" width="8.42578125" style="1" customWidth="1"/>
    <col min="15095" max="15095" width="10.7109375" style="1" customWidth="1"/>
    <col min="15096" max="15096" width="11.140625" style="1" customWidth="1"/>
    <col min="15097" max="15097" width="9.42578125" style="1" customWidth="1"/>
    <col min="15098" max="15098" width="11.28515625" style="1" customWidth="1"/>
    <col min="15099" max="15099" width="14.140625" style="1" customWidth="1"/>
    <col min="15100" max="15100" width="13" style="1" customWidth="1"/>
    <col min="15101" max="15101" width="14.7109375" style="1" customWidth="1"/>
    <col min="15102" max="15102" width="9.140625" style="1" customWidth="1"/>
    <col min="15103" max="15103" width="10.7109375" style="1" customWidth="1"/>
    <col min="15104" max="15104" width="11.140625" style="1" customWidth="1"/>
    <col min="15105" max="15105" width="9.42578125" style="1" customWidth="1"/>
    <col min="15106" max="15106" width="11.28515625" style="1" customWidth="1"/>
    <col min="15107" max="15107" width="14.140625" style="1" customWidth="1"/>
    <col min="15108" max="15108" width="13" style="1" customWidth="1"/>
    <col min="15109" max="15109" width="14.7109375" style="1" customWidth="1"/>
    <col min="15110" max="15330" width="11.42578125" style="1"/>
    <col min="15331" max="15331" width="5.28515625" style="1" customWidth="1"/>
    <col min="15332" max="15333" width="7.7109375" style="1" customWidth="1"/>
    <col min="15334" max="15334" width="49.85546875" style="1" customWidth="1"/>
    <col min="15335" max="15336" width="0" style="1" hidden="1" customWidth="1"/>
    <col min="15337" max="15339" width="12" style="1" customWidth="1"/>
    <col min="15340" max="15340" width="12.7109375" style="1" customWidth="1"/>
    <col min="15341" max="15341" width="17.42578125" style="1" customWidth="1"/>
    <col min="15342" max="15342" width="10.7109375" style="1" customWidth="1"/>
    <col min="15343" max="15343" width="18.28515625" style="1" customWidth="1"/>
    <col min="15344" max="15344" width="11.140625" style="1" customWidth="1"/>
    <col min="15345" max="15345" width="9.42578125" style="1" customWidth="1"/>
    <col min="15346" max="15346" width="11.28515625" style="1" customWidth="1"/>
    <col min="15347" max="15347" width="14.140625" style="1" customWidth="1"/>
    <col min="15348" max="15348" width="13" style="1" customWidth="1"/>
    <col min="15349" max="15349" width="14.7109375" style="1" customWidth="1"/>
    <col min="15350" max="15350" width="8.42578125" style="1" customWidth="1"/>
    <col min="15351" max="15351" width="10.7109375" style="1" customWidth="1"/>
    <col min="15352" max="15352" width="11.140625" style="1" customWidth="1"/>
    <col min="15353" max="15353" width="9.42578125" style="1" customWidth="1"/>
    <col min="15354" max="15354" width="11.28515625" style="1" customWidth="1"/>
    <col min="15355" max="15355" width="14.140625" style="1" customWidth="1"/>
    <col min="15356" max="15356" width="13" style="1" customWidth="1"/>
    <col min="15357" max="15357" width="14.7109375" style="1" customWidth="1"/>
    <col min="15358" max="15358" width="9.140625" style="1" customWidth="1"/>
    <col min="15359" max="15359" width="10.7109375" style="1" customWidth="1"/>
    <col min="15360" max="15360" width="11.140625" style="1" customWidth="1"/>
    <col min="15361" max="15361" width="9.42578125" style="1" customWidth="1"/>
    <col min="15362" max="15362" width="11.28515625" style="1" customWidth="1"/>
    <col min="15363" max="15363" width="14.140625" style="1" customWidth="1"/>
    <col min="15364" max="15364" width="13" style="1" customWidth="1"/>
    <col min="15365" max="15365" width="14.7109375" style="1" customWidth="1"/>
    <col min="15366" max="15586" width="11.42578125" style="1"/>
    <col min="15587" max="15587" width="5.28515625" style="1" customWidth="1"/>
    <col min="15588" max="15589" width="7.7109375" style="1" customWidth="1"/>
    <col min="15590" max="15590" width="49.85546875" style="1" customWidth="1"/>
    <col min="15591" max="15592" width="0" style="1" hidden="1" customWidth="1"/>
    <col min="15593" max="15595" width="12" style="1" customWidth="1"/>
    <col min="15596" max="15596" width="12.7109375" style="1" customWidth="1"/>
    <col min="15597" max="15597" width="17.42578125" style="1" customWidth="1"/>
    <col min="15598" max="15598" width="10.7109375" style="1" customWidth="1"/>
    <col min="15599" max="15599" width="18.28515625" style="1" customWidth="1"/>
    <col min="15600" max="15600" width="11.140625" style="1" customWidth="1"/>
    <col min="15601" max="15601" width="9.42578125" style="1" customWidth="1"/>
    <col min="15602" max="15602" width="11.28515625" style="1" customWidth="1"/>
    <col min="15603" max="15603" width="14.140625" style="1" customWidth="1"/>
    <col min="15604" max="15604" width="13" style="1" customWidth="1"/>
    <col min="15605" max="15605" width="14.7109375" style="1" customWidth="1"/>
    <col min="15606" max="15606" width="8.42578125" style="1" customWidth="1"/>
    <col min="15607" max="15607" width="10.7109375" style="1" customWidth="1"/>
    <col min="15608" max="15608" width="11.140625" style="1" customWidth="1"/>
    <col min="15609" max="15609" width="9.42578125" style="1" customWidth="1"/>
    <col min="15610" max="15610" width="11.28515625" style="1" customWidth="1"/>
    <col min="15611" max="15611" width="14.140625" style="1" customWidth="1"/>
    <col min="15612" max="15612" width="13" style="1" customWidth="1"/>
    <col min="15613" max="15613" width="14.7109375" style="1" customWidth="1"/>
    <col min="15614" max="15614" width="9.140625" style="1" customWidth="1"/>
    <col min="15615" max="15615" width="10.7109375" style="1" customWidth="1"/>
    <col min="15616" max="15616" width="11.140625" style="1" customWidth="1"/>
    <col min="15617" max="15617" width="9.42578125" style="1" customWidth="1"/>
    <col min="15618" max="15618" width="11.28515625" style="1" customWidth="1"/>
    <col min="15619" max="15619" width="14.140625" style="1" customWidth="1"/>
    <col min="15620" max="15620" width="13" style="1" customWidth="1"/>
    <col min="15621" max="15621" width="14.7109375" style="1" customWidth="1"/>
    <col min="15622" max="15842" width="11.42578125" style="1"/>
    <col min="15843" max="15843" width="5.28515625" style="1" customWidth="1"/>
    <col min="15844" max="15845" width="7.7109375" style="1" customWidth="1"/>
    <col min="15846" max="15846" width="49.85546875" style="1" customWidth="1"/>
    <col min="15847" max="15848" width="0" style="1" hidden="1" customWidth="1"/>
    <col min="15849" max="15851" width="12" style="1" customWidth="1"/>
    <col min="15852" max="15852" width="12.7109375" style="1" customWidth="1"/>
    <col min="15853" max="15853" width="17.42578125" style="1" customWidth="1"/>
    <col min="15854" max="15854" width="10.7109375" style="1" customWidth="1"/>
    <col min="15855" max="15855" width="18.28515625" style="1" customWidth="1"/>
    <col min="15856" max="15856" width="11.140625" style="1" customWidth="1"/>
    <col min="15857" max="15857" width="9.42578125" style="1" customWidth="1"/>
    <col min="15858" max="15858" width="11.28515625" style="1" customWidth="1"/>
    <col min="15859" max="15859" width="14.140625" style="1" customWidth="1"/>
    <col min="15860" max="15860" width="13" style="1" customWidth="1"/>
    <col min="15861" max="15861" width="14.7109375" style="1" customWidth="1"/>
    <col min="15862" max="15862" width="8.42578125" style="1" customWidth="1"/>
    <col min="15863" max="15863" width="10.7109375" style="1" customWidth="1"/>
    <col min="15864" max="15864" width="11.140625" style="1" customWidth="1"/>
    <col min="15865" max="15865" width="9.42578125" style="1" customWidth="1"/>
    <col min="15866" max="15866" width="11.28515625" style="1" customWidth="1"/>
    <col min="15867" max="15867" width="14.140625" style="1" customWidth="1"/>
    <col min="15868" max="15868" width="13" style="1" customWidth="1"/>
    <col min="15869" max="15869" width="14.7109375" style="1" customWidth="1"/>
    <col min="15870" max="15870" width="9.140625" style="1" customWidth="1"/>
    <col min="15871" max="15871" width="10.7109375" style="1" customWidth="1"/>
    <col min="15872" max="15872" width="11.140625" style="1" customWidth="1"/>
    <col min="15873" max="15873" width="9.42578125" style="1" customWidth="1"/>
    <col min="15874" max="15874" width="11.28515625" style="1" customWidth="1"/>
    <col min="15875" max="15875" width="14.140625" style="1" customWidth="1"/>
    <col min="15876" max="15876" width="13" style="1" customWidth="1"/>
    <col min="15877" max="15877" width="14.7109375" style="1" customWidth="1"/>
    <col min="15878" max="16098" width="11.42578125" style="1"/>
    <col min="16099" max="16099" width="5.28515625" style="1" customWidth="1"/>
    <col min="16100" max="16101" width="7.7109375" style="1" customWidth="1"/>
    <col min="16102" max="16102" width="49.85546875" style="1" customWidth="1"/>
    <col min="16103" max="16104" width="0" style="1" hidden="1" customWidth="1"/>
    <col min="16105" max="16107" width="12" style="1" customWidth="1"/>
    <col min="16108" max="16108" width="12.7109375" style="1" customWidth="1"/>
    <col min="16109" max="16109" width="17.42578125" style="1" customWidth="1"/>
    <col min="16110" max="16110" width="10.7109375" style="1" customWidth="1"/>
    <col min="16111" max="16111" width="18.28515625" style="1" customWidth="1"/>
    <col min="16112" max="16112" width="11.140625" style="1" customWidth="1"/>
    <col min="16113" max="16113" width="9.42578125" style="1" customWidth="1"/>
    <col min="16114" max="16114" width="11.28515625" style="1" customWidth="1"/>
    <col min="16115" max="16115" width="14.140625" style="1" customWidth="1"/>
    <col min="16116" max="16116" width="13" style="1" customWidth="1"/>
    <col min="16117" max="16117" width="14.7109375" style="1" customWidth="1"/>
    <col min="16118" max="16118" width="8.42578125" style="1" customWidth="1"/>
    <col min="16119" max="16119" width="10.7109375" style="1" customWidth="1"/>
    <col min="16120" max="16120" width="11.140625" style="1" customWidth="1"/>
    <col min="16121" max="16121" width="9.42578125" style="1" customWidth="1"/>
    <col min="16122" max="16122" width="11.28515625" style="1" customWidth="1"/>
    <col min="16123" max="16123" width="14.140625" style="1" customWidth="1"/>
    <col min="16124" max="16124" width="13" style="1" customWidth="1"/>
    <col min="16125" max="16125" width="14.7109375" style="1" customWidth="1"/>
    <col min="16126" max="16126" width="9.140625" style="1" customWidth="1"/>
    <col min="16127" max="16127" width="10.7109375" style="1" customWidth="1"/>
    <col min="16128" max="16128" width="11.140625" style="1" customWidth="1"/>
    <col min="16129" max="16129" width="9.42578125" style="1" customWidth="1"/>
    <col min="16130" max="16130" width="11.28515625" style="1" customWidth="1"/>
    <col min="16131" max="16131" width="14.140625" style="1" customWidth="1"/>
    <col min="16132" max="16132" width="13" style="1" customWidth="1"/>
    <col min="16133" max="16133" width="14.7109375" style="1" customWidth="1"/>
    <col min="16134" max="16384" width="11.42578125" style="1"/>
  </cols>
  <sheetData>
    <row r="1" spans="1:20" ht="25.5" customHeight="1" x14ac:dyDescent="0.25">
      <c r="A1" s="19"/>
      <c r="B1" s="280" t="s">
        <v>157</v>
      </c>
      <c r="C1" s="280"/>
      <c r="D1" s="280"/>
      <c r="E1" s="280"/>
      <c r="F1" s="280"/>
      <c r="G1" s="280"/>
      <c r="H1" s="280"/>
      <c r="I1" s="280"/>
      <c r="J1" s="280"/>
      <c r="K1" s="280"/>
      <c r="L1" s="280"/>
      <c r="M1" s="280"/>
      <c r="N1" s="280"/>
      <c r="O1" s="280"/>
      <c r="P1" s="280"/>
      <c r="Q1" s="280"/>
    </row>
    <row r="2" spans="1:20" ht="14.25" customHeight="1" x14ac:dyDescent="0.25">
      <c r="A2" s="19"/>
      <c r="B2" s="20"/>
      <c r="C2" s="20"/>
      <c r="D2" s="20"/>
      <c r="E2" s="20"/>
      <c r="F2" s="21"/>
      <c r="G2" s="20"/>
      <c r="H2" s="20"/>
      <c r="I2" s="20"/>
      <c r="J2" s="20"/>
      <c r="K2" s="20"/>
      <c r="L2" s="20"/>
      <c r="M2" s="20"/>
      <c r="N2" s="20"/>
      <c r="O2" s="20"/>
      <c r="P2" s="20"/>
      <c r="Q2" s="20"/>
    </row>
    <row r="3" spans="1:20" ht="14.25" customHeight="1" x14ac:dyDescent="0.25">
      <c r="A3" s="19"/>
      <c r="B3" s="20"/>
      <c r="C3" s="229" t="s">
        <v>3</v>
      </c>
      <c r="D3" s="282" t="s">
        <v>34</v>
      </c>
      <c r="E3" s="282"/>
      <c r="F3" s="282"/>
      <c r="G3" s="282"/>
      <c r="H3" s="283"/>
      <c r="I3" s="283"/>
      <c r="J3" s="283"/>
      <c r="K3" s="283"/>
      <c r="L3" s="283"/>
      <c r="M3" s="283"/>
      <c r="N3" s="283"/>
      <c r="O3" s="283"/>
      <c r="P3" s="283"/>
      <c r="Q3" s="283"/>
    </row>
    <row r="4" spans="1:20" ht="14.25" customHeight="1" thickBot="1" x14ac:dyDescent="0.3">
      <c r="A4" s="19"/>
      <c r="B4" s="20"/>
      <c r="C4" s="229" t="s">
        <v>4</v>
      </c>
      <c r="D4" s="282" t="s">
        <v>35</v>
      </c>
      <c r="E4" s="282"/>
      <c r="F4" s="282"/>
      <c r="G4" s="282"/>
      <c r="H4" s="283"/>
      <c r="I4" s="283"/>
      <c r="J4" s="283"/>
      <c r="K4" s="283"/>
      <c r="L4" s="283"/>
      <c r="M4" s="283"/>
      <c r="N4" s="283"/>
      <c r="O4" s="283"/>
      <c r="P4" s="283"/>
      <c r="Q4" s="283"/>
    </row>
    <row r="5" spans="1:20" s="2" customFormat="1" ht="13.5" customHeight="1" x14ac:dyDescent="0.25">
      <c r="A5" s="22" t="s">
        <v>33</v>
      </c>
      <c r="B5" s="23"/>
      <c r="C5" s="20"/>
      <c r="D5" s="20"/>
      <c r="E5" s="228"/>
      <c r="F5" s="28" t="s">
        <v>5</v>
      </c>
      <c r="G5" s="27"/>
      <c r="H5" s="27"/>
      <c r="I5" s="27"/>
      <c r="J5" s="27"/>
      <c r="K5" s="27"/>
      <c r="L5" s="27"/>
      <c r="M5" s="27"/>
      <c r="N5" s="27"/>
      <c r="O5" s="27"/>
      <c r="P5" s="27"/>
      <c r="Q5" s="27"/>
    </row>
    <row r="6" spans="1:20" s="2" customFormat="1" ht="13.5" customHeight="1" x14ac:dyDescent="0.25">
      <c r="A6" s="24" t="s">
        <v>6</v>
      </c>
      <c r="B6" s="19"/>
      <c r="C6" s="19"/>
      <c r="D6" s="19"/>
      <c r="E6" s="25"/>
      <c r="F6" s="26" t="s">
        <v>7</v>
      </c>
      <c r="G6" s="27"/>
      <c r="H6" s="27"/>
      <c r="I6" s="27"/>
      <c r="J6" s="27"/>
      <c r="K6" s="27"/>
      <c r="L6" s="27"/>
      <c r="M6" s="27"/>
      <c r="N6" s="27"/>
      <c r="O6" s="27"/>
      <c r="P6" s="27"/>
      <c r="Q6" s="27"/>
    </row>
    <row r="7" spans="1:20" s="2" customFormat="1" ht="13.5" customHeight="1" x14ac:dyDescent="0.25">
      <c r="A7" s="24" t="s">
        <v>8</v>
      </c>
      <c r="B7" s="19"/>
      <c r="C7" s="19"/>
      <c r="D7" s="19"/>
      <c r="E7" s="25"/>
      <c r="F7" s="26"/>
      <c r="G7" s="27"/>
      <c r="H7" s="27"/>
      <c r="I7" s="27"/>
      <c r="J7" s="27"/>
      <c r="K7" s="27"/>
      <c r="L7" s="27"/>
      <c r="M7" s="27"/>
      <c r="N7" s="27"/>
      <c r="O7" s="27"/>
      <c r="P7" s="27"/>
      <c r="Q7" s="27"/>
    </row>
    <row r="8" spans="1:20" s="2" customFormat="1" ht="13.5" customHeight="1" x14ac:dyDescent="0.25">
      <c r="A8" s="24" t="s">
        <v>9</v>
      </c>
      <c r="B8" s="19"/>
      <c r="C8" s="19"/>
      <c r="D8" s="19"/>
      <c r="E8" s="25"/>
      <c r="F8" s="26" t="s">
        <v>10</v>
      </c>
      <c r="G8" s="27"/>
      <c r="H8" s="27"/>
      <c r="I8" s="27"/>
      <c r="J8" s="27"/>
      <c r="K8" s="27"/>
      <c r="L8" s="27"/>
      <c r="M8" s="27"/>
      <c r="N8" s="27"/>
      <c r="O8" s="27"/>
      <c r="P8" s="27"/>
      <c r="Q8" s="27"/>
    </row>
    <row r="9" spans="1:20" s="2" customFormat="1" ht="13.5" customHeight="1" x14ac:dyDescent="0.25">
      <c r="A9" s="24" t="s">
        <v>11</v>
      </c>
      <c r="B9" s="19"/>
      <c r="C9" s="19"/>
      <c r="D9" s="19"/>
      <c r="E9" s="25"/>
      <c r="F9" s="28" t="s">
        <v>12</v>
      </c>
      <c r="G9" s="27"/>
      <c r="H9" s="27"/>
      <c r="I9" s="27"/>
      <c r="J9" s="27"/>
      <c r="K9" s="27"/>
      <c r="L9" s="27"/>
      <c r="M9" s="27"/>
      <c r="N9" s="27"/>
      <c r="O9" s="27"/>
      <c r="P9" s="27"/>
      <c r="Q9" s="27"/>
    </row>
    <row r="10" spans="1:20" s="2" customFormat="1" ht="13.5" customHeight="1" thickBot="1" x14ac:dyDescent="0.3">
      <c r="A10" s="29" t="s">
        <v>13</v>
      </c>
      <c r="B10" s="30"/>
      <c r="C10" s="30"/>
      <c r="D10" s="30"/>
      <c r="E10" s="31"/>
      <c r="F10" s="32" t="s">
        <v>14</v>
      </c>
      <c r="G10" s="33"/>
      <c r="H10" s="33"/>
      <c r="I10" s="33"/>
      <c r="J10" s="33"/>
      <c r="K10" s="33"/>
      <c r="L10" s="33"/>
      <c r="M10" s="33"/>
      <c r="N10" s="33"/>
      <c r="O10" s="33"/>
      <c r="P10" s="33"/>
      <c r="Q10" s="33"/>
    </row>
    <row r="11" spans="1:20" s="2" customFormat="1" ht="15.75" customHeight="1" thickBot="1" x14ac:dyDescent="0.3">
      <c r="A11" s="16"/>
      <c r="B11" s="17"/>
      <c r="C11" s="17"/>
      <c r="D11" s="17"/>
      <c r="E11" s="18"/>
      <c r="F11" s="281" t="s">
        <v>148</v>
      </c>
      <c r="G11" s="281"/>
      <c r="H11" s="281"/>
      <c r="I11" s="281"/>
      <c r="J11" s="281"/>
      <c r="K11" s="281"/>
      <c r="L11" s="281"/>
      <c r="M11" s="281"/>
      <c r="N11" s="281"/>
      <c r="O11" s="281"/>
      <c r="P11" s="281"/>
      <c r="Q11" s="281"/>
    </row>
    <row r="12" spans="1:20" s="7" customFormat="1" ht="69" customHeight="1" thickBot="1" x14ac:dyDescent="0.3">
      <c r="A12" s="3" t="s">
        <v>15</v>
      </c>
      <c r="B12" s="4" t="s">
        <v>16</v>
      </c>
      <c r="C12" s="4" t="s">
        <v>17</v>
      </c>
      <c r="D12" s="5" t="s">
        <v>151</v>
      </c>
      <c r="E12" s="4" t="s">
        <v>18</v>
      </c>
      <c r="F12" s="6" t="s">
        <v>19</v>
      </c>
      <c r="G12" s="4" t="s">
        <v>20</v>
      </c>
      <c r="H12" s="6" t="s">
        <v>21</v>
      </c>
      <c r="I12" s="6" t="s">
        <v>22</v>
      </c>
      <c r="J12" s="4" t="s">
        <v>23</v>
      </c>
      <c r="K12" s="6" t="s">
        <v>24</v>
      </c>
      <c r="L12" s="227" t="s">
        <v>149</v>
      </c>
      <c r="M12" s="4" t="s">
        <v>143</v>
      </c>
      <c r="N12" s="4" t="s">
        <v>144</v>
      </c>
      <c r="O12" s="6" t="s">
        <v>145</v>
      </c>
      <c r="P12" s="4" t="s">
        <v>146</v>
      </c>
      <c r="Q12" s="6" t="s">
        <v>147</v>
      </c>
    </row>
    <row r="13" spans="1:20" s="8" customFormat="1" ht="15.75" customHeight="1" thickBot="1" x14ac:dyDescent="0.3">
      <c r="A13" s="36">
        <v>1</v>
      </c>
      <c r="B13" s="294" t="s">
        <v>155</v>
      </c>
      <c r="C13" s="295" t="s">
        <v>154</v>
      </c>
      <c r="D13" s="287"/>
      <c r="E13" s="288"/>
      <c r="F13" s="288"/>
      <c r="G13" s="288"/>
      <c r="H13" s="289"/>
      <c r="I13" s="242">
        <f>SUM(I14:I21)</f>
        <v>133441.39179999998</v>
      </c>
      <c r="J13" s="242">
        <f t="shared" ref="J13:K13" si="0">SUM(J14:J21)</f>
        <v>13344.139180000002</v>
      </c>
      <c r="K13" s="242">
        <f t="shared" si="0"/>
        <v>146785.53097999998</v>
      </c>
      <c r="L13" s="296"/>
      <c r="M13" s="288"/>
      <c r="N13" s="291"/>
      <c r="O13" s="275">
        <f>SUM(O14:O21)</f>
        <v>0</v>
      </c>
      <c r="P13" s="273">
        <f t="shared" ref="P13:Q13" si="1">SUM(P14:P21)</f>
        <v>0</v>
      </c>
      <c r="Q13" s="273">
        <f t="shared" si="1"/>
        <v>0</v>
      </c>
    </row>
    <row r="14" spans="1:20" s="8" customFormat="1" ht="15.75" customHeight="1" thickBot="1" x14ac:dyDescent="0.3">
      <c r="A14" s="36">
        <v>1</v>
      </c>
      <c r="B14" s="243">
        <v>15386</v>
      </c>
      <c r="C14" s="244" t="s">
        <v>36</v>
      </c>
      <c r="D14" s="245">
        <v>6324.86</v>
      </c>
      <c r="E14" s="246" t="s">
        <v>70</v>
      </c>
      <c r="F14" s="218">
        <v>7.35</v>
      </c>
      <c r="G14" s="217">
        <v>0.1</v>
      </c>
      <c r="H14" s="218">
        <f t="shared" ref="H14:H21" si="2">G14*F14+(F14)</f>
        <v>8.0849999999999991</v>
      </c>
      <c r="I14" s="247">
        <f t="shared" ref="I14:I21" si="3">F14*D14</f>
        <v>46487.720999999998</v>
      </c>
      <c r="J14" s="247">
        <f t="shared" ref="J14:J21" si="4">I14*G14</f>
        <v>4648.7721000000001</v>
      </c>
      <c r="K14" s="247">
        <f t="shared" ref="K14:K21" si="5">J14+I14</f>
        <v>51136.4931</v>
      </c>
      <c r="L14" s="274"/>
      <c r="M14" s="276">
        <f t="shared" ref="M14:M21" si="6">N14-L14</f>
        <v>0</v>
      </c>
      <c r="N14" s="276">
        <f t="shared" ref="N14:N21" si="7">L14*G14+(L14)</f>
        <v>0</v>
      </c>
      <c r="O14" s="223">
        <f t="shared" ref="O14:O21" si="8">D14*L14</f>
        <v>0</v>
      </c>
      <c r="P14" s="223">
        <f t="shared" ref="P14:P21" si="9">O14*G14</f>
        <v>0</v>
      </c>
      <c r="Q14" s="223">
        <f t="shared" ref="Q14:Q21" si="10">P14+O14</f>
        <v>0</v>
      </c>
      <c r="R14" s="8" t="e">
        <f>(#REF!+O14)/2</f>
        <v>#REF!</v>
      </c>
      <c r="S14" s="8" t="e">
        <f>(#REF!+P14)/2</f>
        <v>#REF!</v>
      </c>
      <c r="T14" s="8" t="e">
        <f>(#REF!+Q14)/2</f>
        <v>#REF!</v>
      </c>
    </row>
    <row r="15" spans="1:20" s="9" customFormat="1" ht="15.75" customHeight="1" thickBot="1" x14ac:dyDescent="0.3">
      <c r="A15" s="36">
        <v>1</v>
      </c>
      <c r="B15" s="248">
        <v>15387</v>
      </c>
      <c r="C15" s="249" t="s">
        <v>38</v>
      </c>
      <c r="D15" s="250">
        <v>3242.73</v>
      </c>
      <c r="E15" s="251" t="s">
        <v>70</v>
      </c>
      <c r="F15" s="219">
        <v>1.96</v>
      </c>
      <c r="G15" s="217">
        <v>0.1</v>
      </c>
      <c r="H15" s="218">
        <f t="shared" si="2"/>
        <v>2.1560000000000001</v>
      </c>
      <c r="I15" s="247">
        <f t="shared" si="3"/>
        <v>6355.7507999999998</v>
      </c>
      <c r="J15" s="247">
        <f t="shared" si="4"/>
        <v>635.57508000000007</v>
      </c>
      <c r="K15" s="247">
        <f t="shared" si="5"/>
        <v>6991.3258800000003</v>
      </c>
      <c r="L15" s="224"/>
      <c r="M15" s="223">
        <f t="shared" si="6"/>
        <v>0</v>
      </c>
      <c r="N15" s="223">
        <f t="shared" si="7"/>
        <v>0</v>
      </c>
      <c r="O15" s="223">
        <f t="shared" si="8"/>
        <v>0</v>
      </c>
      <c r="P15" s="223">
        <f t="shared" si="9"/>
        <v>0</v>
      </c>
      <c r="Q15" s="223">
        <f t="shared" si="10"/>
        <v>0</v>
      </c>
      <c r="R15" s="8" t="e">
        <f>(#REF!+O15)/2</f>
        <v>#REF!</v>
      </c>
      <c r="S15" s="8" t="e">
        <f>(#REF!+P15)/2</f>
        <v>#REF!</v>
      </c>
      <c r="T15" s="8" t="e">
        <f>(#REF!+Q15)/2</f>
        <v>#REF!</v>
      </c>
    </row>
    <row r="16" spans="1:20" s="9" customFormat="1" ht="15.75" customHeight="1" thickBot="1" x14ac:dyDescent="0.3">
      <c r="A16" s="36">
        <v>1</v>
      </c>
      <c r="B16" s="248">
        <v>15394</v>
      </c>
      <c r="C16" s="252" t="s">
        <v>39</v>
      </c>
      <c r="D16" s="253">
        <v>830.5</v>
      </c>
      <c r="E16" s="254" t="s">
        <v>70</v>
      </c>
      <c r="F16" s="219">
        <v>9.6199999999999992</v>
      </c>
      <c r="G16" s="217">
        <v>0.1</v>
      </c>
      <c r="H16" s="218">
        <f t="shared" si="2"/>
        <v>10.581999999999999</v>
      </c>
      <c r="I16" s="247">
        <f t="shared" si="3"/>
        <v>7989.4099999999989</v>
      </c>
      <c r="J16" s="247">
        <f t="shared" si="4"/>
        <v>798.94099999999992</v>
      </c>
      <c r="K16" s="247">
        <f t="shared" si="5"/>
        <v>8788.3509999999987</v>
      </c>
      <c r="L16" s="224"/>
      <c r="M16" s="223">
        <f t="shared" si="6"/>
        <v>0</v>
      </c>
      <c r="N16" s="223">
        <f t="shared" si="7"/>
        <v>0</v>
      </c>
      <c r="O16" s="223">
        <f t="shared" si="8"/>
        <v>0</v>
      </c>
      <c r="P16" s="223">
        <f t="shared" si="9"/>
        <v>0</v>
      </c>
      <c r="Q16" s="223">
        <f t="shared" si="10"/>
        <v>0</v>
      </c>
      <c r="R16" s="8"/>
      <c r="S16" s="8"/>
      <c r="T16" s="8"/>
    </row>
    <row r="17" spans="1:23" s="9" customFormat="1" ht="15.75" customHeight="1" thickBot="1" x14ac:dyDescent="0.3">
      <c r="A17" s="36">
        <v>1</v>
      </c>
      <c r="B17" s="248">
        <v>101054</v>
      </c>
      <c r="C17" s="249" t="s">
        <v>44</v>
      </c>
      <c r="D17" s="250">
        <v>1408</v>
      </c>
      <c r="E17" s="251" t="s">
        <v>70</v>
      </c>
      <c r="F17" s="219">
        <v>7.36</v>
      </c>
      <c r="G17" s="217">
        <v>0.1</v>
      </c>
      <c r="H17" s="218">
        <f t="shared" si="2"/>
        <v>8.0960000000000001</v>
      </c>
      <c r="I17" s="247">
        <f t="shared" si="3"/>
        <v>10362.880000000001</v>
      </c>
      <c r="J17" s="247">
        <f t="shared" si="4"/>
        <v>1036.2880000000002</v>
      </c>
      <c r="K17" s="247">
        <f t="shared" si="5"/>
        <v>11399.168000000001</v>
      </c>
      <c r="L17" s="224"/>
      <c r="M17" s="223">
        <f t="shared" si="6"/>
        <v>0</v>
      </c>
      <c r="N17" s="223">
        <f t="shared" si="7"/>
        <v>0</v>
      </c>
      <c r="O17" s="223">
        <f t="shared" si="8"/>
        <v>0</v>
      </c>
      <c r="P17" s="223">
        <f t="shared" si="9"/>
        <v>0</v>
      </c>
      <c r="Q17" s="223">
        <f t="shared" si="10"/>
        <v>0</v>
      </c>
      <c r="R17" s="8"/>
      <c r="S17" s="8"/>
      <c r="T17" s="8"/>
    </row>
    <row r="18" spans="1:23" s="9" customFormat="1" ht="15.75" customHeight="1" thickBot="1" x14ac:dyDescent="0.3">
      <c r="A18" s="36">
        <v>1</v>
      </c>
      <c r="B18" s="248">
        <v>106953</v>
      </c>
      <c r="C18" s="249" t="s">
        <v>45</v>
      </c>
      <c r="D18" s="250">
        <v>1035</v>
      </c>
      <c r="E18" s="251" t="s">
        <v>70</v>
      </c>
      <c r="F18" s="219">
        <v>9.3800000000000008</v>
      </c>
      <c r="G18" s="217">
        <v>0.1</v>
      </c>
      <c r="H18" s="218">
        <f t="shared" si="2"/>
        <v>10.318000000000001</v>
      </c>
      <c r="I18" s="247">
        <f t="shared" si="3"/>
        <v>9708.3000000000011</v>
      </c>
      <c r="J18" s="247">
        <f t="shared" si="4"/>
        <v>970.83000000000015</v>
      </c>
      <c r="K18" s="247">
        <f t="shared" si="5"/>
        <v>10679.130000000001</v>
      </c>
      <c r="L18" s="224"/>
      <c r="M18" s="223">
        <f t="shared" si="6"/>
        <v>0</v>
      </c>
      <c r="N18" s="223">
        <f t="shared" si="7"/>
        <v>0</v>
      </c>
      <c r="O18" s="223">
        <f t="shared" si="8"/>
        <v>0</v>
      </c>
      <c r="P18" s="223">
        <f t="shared" si="9"/>
        <v>0</v>
      </c>
      <c r="Q18" s="223">
        <f t="shared" si="10"/>
        <v>0</v>
      </c>
      <c r="R18" s="8"/>
      <c r="S18" s="8"/>
      <c r="T18" s="8"/>
    </row>
    <row r="19" spans="1:23" s="9" customFormat="1" ht="15.75" customHeight="1" thickBot="1" x14ac:dyDescent="0.3">
      <c r="A19" s="36">
        <v>1</v>
      </c>
      <c r="B19" s="248">
        <v>113290</v>
      </c>
      <c r="C19" s="249" t="s">
        <v>47</v>
      </c>
      <c r="D19" s="250">
        <v>2010</v>
      </c>
      <c r="E19" s="251" t="s">
        <v>70</v>
      </c>
      <c r="F19" s="219">
        <v>9.9499999999999993</v>
      </c>
      <c r="G19" s="217">
        <v>0.1</v>
      </c>
      <c r="H19" s="218">
        <f t="shared" si="2"/>
        <v>10.944999999999999</v>
      </c>
      <c r="I19" s="247">
        <f t="shared" si="3"/>
        <v>19999.5</v>
      </c>
      <c r="J19" s="247">
        <f t="shared" si="4"/>
        <v>1999.95</v>
      </c>
      <c r="K19" s="247">
        <f t="shared" si="5"/>
        <v>21999.45</v>
      </c>
      <c r="L19" s="224"/>
      <c r="M19" s="223">
        <f t="shared" si="6"/>
        <v>0</v>
      </c>
      <c r="N19" s="223">
        <f t="shared" si="7"/>
        <v>0</v>
      </c>
      <c r="O19" s="223">
        <f t="shared" si="8"/>
        <v>0</v>
      </c>
      <c r="P19" s="223">
        <f t="shared" si="9"/>
        <v>0</v>
      </c>
      <c r="Q19" s="223">
        <f t="shared" si="10"/>
        <v>0</v>
      </c>
      <c r="R19" s="8"/>
      <c r="S19" s="8"/>
      <c r="T19" s="8"/>
    </row>
    <row r="20" spans="1:23" s="9" customFormat="1" ht="15.75" customHeight="1" thickBot="1" x14ac:dyDescent="0.3">
      <c r="A20" s="36">
        <v>1</v>
      </c>
      <c r="B20" s="248">
        <v>113467</v>
      </c>
      <c r="C20" s="249" t="s">
        <v>49</v>
      </c>
      <c r="D20" s="250">
        <v>4151</v>
      </c>
      <c r="E20" s="251" t="s">
        <v>70</v>
      </c>
      <c r="F20" s="219">
        <v>6.75</v>
      </c>
      <c r="G20" s="217">
        <v>0.1</v>
      </c>
      <c r="H20" s="218">
        <f t="shared" si="2"/>
        <v>7.4249999999999998</v>
      </c>
      <c r="I20" s="247">
        <f t="shared" si="3"/>
        <v>28019.25</v>
      </c>
      <c r="J20" s="247">
        <f t="shared" si="4"/>
        <v>2801.9250000000002</v>
      </c>
      <c r="K20" s="247">
        <f t="shared" si="5"/>
        <v>30821.174999999999</v>
      </c>
      <c r="L20" s="224"/>
      <c r="M20" s="223">
        <f t="shared" si="6"/>
        <v>0</v>
      </c>
      <c r="N20" s="223">
        <f t="shared" si="7"/>
        <v>0</v>
      </c>
      <c r="O20" s="223">
        <f t="shared" si="8"/>
        <v>0</v>
      </c>
      <c r="P20" s="223">
        <f t="shared" si="9"/>
        <v>0</v>
      </c>
      <c r="Q20" s="223">
        <f t="shared" si="10"/>
        <v>0</v>
      </c>
      <c r="R20" s="8"/>
      <c r="S20" s="8"/>
      <c r="T20" s="8"/>
      <c r="W20" s="237"/>
    </row>
    <row r="21" spans="1:23" s="9" customFormat="1" ht="15.75" customHeight="1" thickBot="1" x14ac:dyDescent="0.3">
      <c r="A21" s="36">
        <v>1</v>
      </c>
      <c r="B21" s="248">
        <v>215391</v>
      </c>
      <c r="C21" s="249" t="s">
        <v>69</v>
      </c>
      <c r="D21" s="250">
        <v>893</v>
      </c>
      <c r="E21" s="251" t="s">
        <v>70</v>
      </c>
      <c r="F21" s="220">
        <v>5.0599999999999996</v>
      </c>
      <c r="G21" s="235">
        <v>0.1</v>
      </c>
      <c r="H21" s="218">
        <f t="shared" si="2"/>
        <v>5.5659999999999998</v>
      </c>
      <c r="I21" s="247">
        <f t="shared" si="3"/>
        <v>4518.58</v>
      </c>
      <c r="J21" s="247">
        <f t="shared" si="4"/>
        <v>451.858</v>
      </c>
      <c r="K21" s="247">
        <f t="shared" si="5"/>
        <v>4970.4380000000001</v>
      </c>
      <c r="L21" s="225"/>
      <c r="M21" s="223">
        <f t="shared" si="6"/>
        <v>0</v>
      </c>
      <c r="N21" s="223">
        <f t="shared" si="7"/>
        <v>0</v>
      </c>
      <c r="O21" s="223">
        <f t="shared" si="8"/>
        <v>0</v>
      </c>
      <c r="P21" s="223">
        <f t="shared" si="9"/>
        <v>0</v>
      </c>
      <c r="Q21" s="223">
        <f t="shared" si="10"/>
        <v>0</v>
      </c>
      <c r="R21" s="8"/>
      <c r="S21" s="8"/>
      <c r="T21" s="8"/>
    </row>
    <row r="22" spans="1:23" s="8" customFormat="1" ht="26.45" customHeight="1" thickBot="1" x14ac:dyDescent="0.3">
      <c r="A22" s="241">
        <v>2</v>
      </c>
      <c r="B22" s="292" t="s">
        <v>156</v>
      </c>
      <c r="C22" s="293"/>
      <c r="D22" s="290"/>
      <c r="E22" s="288"/>
      <c r="F22" s="288"/>
      <c r="G22" s="288"/>
      <c r="H22" s="291"/>
      <c r="I22" s="255">
        <f>SUM(I23:I48)</f>
        <v>97936.498240000001</v>
      </c>
      <c r="J22" s="242">
        <f>SUM(J23:J48)</f>
        <v>5753.9833695999996</v>
      </c>
      <c r="K22" s="242">
        <f>SUM(K23:K48)</f>
        <v>103690.48160960003</v>
      </c>
      <c r="L22" s="296"/>
      <c r="M22" s="288"/>
      <c r="N22" s="291"/>
      <c r="O22" s="242">
        <f>SUM(O23:O48)</f>
        <v>0</v>
      </c>
      <c r="P22" s="242">
        <f t="shared" ref="P22:Q22" si="11">SUM(P23:P48)</f>
        <v>0</v>
      </c>
      <c r="Q22" s="242">
        <f t="shared" si="11"/>
        <v>0</v>
      </c>
    </row>
    <row r="23" spans="1:23" s="9" customFormat="1" ht="15.75" customHeight="1" thickBot="1" x14ac:dyDescent="0.3">
      <c r="A23" s="36">
        <v>2</v>
      </c>
      <c r="B23" s="256">
        <v>15168</v>
      </c>
      <c r="C23" s="257" t="s">
        <v>37</v>
      </c>
      <c r="D23" s="258">
        <v>1023</v>
      </c>
      <c r="E23" s="259" t="s">
        <v>25</v>
      </c>
      <c r="F23" s="239">
        <v>0.88</v>
      </c>
      <c r="G23" s="240">
        <v>0.1</v>
      </c>
      <c r="H23" s="239">
        <f t="shared" ref="H23:H48" si="12">G23*F23+(F23)</f>
        <v>0.96799999999999997</v>
      </c>
      <c r="I23" s="247">
        <f t="shared" ref="I23:I48" si="13">F23*D23</f>
        <v>900.24</v>
      </c>
      <c r="J23" s="247">
        <f t="shared" ref="J23:J48" si="14">I23*G23</f>
        <v>90.024000000000001</v>
      </c>
      <c r="K23" s="247">
        <f t="shared" ref="K23:K48" si="15">J23+I23</f>
        <v>990.26400000000001</v>
      </c>
      <c r="L23" s="274"/>
      <c r="M23" s="223">
        <f t="shared" ref="M23:M48" si="16">N23-L23</f>
        <v>0</v>
      </c>
      <c r="N23" s="223">
        <f t="shared" ref="N23:N48" si="17">L23*G23+(L23)</f>
        <v>0</v>
      </c>
      <c r="O23" s="223">
        <f t="shared" ref="O23:O48" si="18">D23*L23</f>
        <v>0</v>
      </c>
      <c r="P23" s="223">
        <f t="shared" ref="P23:P48" si="19">O23*G23</f>
        <v>0</v>
      </c>
      <c r="Q23" s="223">
        <f t="shared" ref="Q23:Q48" si="20">P23+O23</f>
        <v>0</v>
      </c>
      <c r="R23" s="8"/>
      <c r="S23" s="8"/>
      <c r="T23" s="8"/>
    </row>
    <row r="24" spans="1:23" s="9" customFormat="1" ht="15.75" customHeight="1" thickBot="1" x14ac:dyDescent="0.3">
      <c r="A24" s="36">
        <v>2</v>
      </c>
      <c r="B24" s="248">
        <v>15398</v>
      </c>
      <c r="C24" s="260" t="s">
        <v>40</v>
      </c>
      <c r="D24" s="250">
        <v>216</v>
      </c>
      <c r="E24" s="260" t="s">
        <v>70</v>
      </c>
      <c r="F24" s="219">
        <v>4.95</v>
      </c>
      <c r="G24" s="217">
        <v>0.1</v>
      </c>
      <c r="H24" s="218">
        <f t="shared" si="12"/>
        <v>5.4450000000000003</v>
      </c>
      <c r="I24" s="247">
        <f t="shared" si="13"/>
        <v>1069.2</v>
      </c>
      <c r="J24" s="247">
        <f t="shared" si="14"/>
        <v>106.92000000000002</v>
      </c>
      <c r="K24" s="247">
        <f t="shared" si="15"/>
        <v>1176.1200000000001</v>
      </c>
      <c r="L24" s="224"/>
      <c r="M24" s="223">
        <f t="shared" si="16"/>
        <v>0</v>
      </c>
      <c r="N24" s="223">
        <f t="shared" si="17"/>
        <v>0</v>
      </c>
      <c r="O24" s="223">
        <f t="shared" si="18"/>
        <v>0</v>
      </c>
      <c r="P24" s="223">
        <f t="shared" si="19"/>
        <v>0</v>
      </c>
      <c r="Q24" s="223">
        <f t="shared" si="20"/>
        <v>0</v>
      </c>
      <c r="R24" s="8"/>
      <c r="S24" s="8"/>
      <c r="T24" s="8"/>
    </row>
    <row r="25" spans="1:23" s="9" customFormat="1" ht="15.75" customHeight="1" thickBot="1" x14ac:dyDescent="0.3">
      <c r="A25" s="36">
        <v>2</v>
      </c>
      <c r="B25" s="248">
        <v>21571</v>
      </c>
      <c r="C25" s="249" t="s">
        <v>41</v>
      </c>
      <c r="D25" s="250">
        <v>179.5</v>
      </c>
      <c r="E25" s="251" t="s">
        <v>70</v>
      </c>
      <c r="F25" s="219">
        <v>5.56</v>
      </c>
      <c r="G25" s="217">
        <v>0.1</v>
      </c>
      <c r="H25" s="218">
        <f t="shared" si="12"/>
        <v>6.1159999999999997</v>
      </c>
      <c r="I25" s="247">
        <f t="shared" si="13"/>
        <v>998.02</v>
      </c>
      <c r="J25" s="247">
        <f t="shared" si="14"/>
        <v>99.802000000000007</v>
      </c>
      <c r="K25" s="247">
        <f t="shared" si="15"/>
        <v>1097.8219999999999</v>
      </c>
      <c r="L25" s="224"/>
      <c r="M25" s="223">
        <f t="shared" si="16"/>
        <v>0</v>
      </c>
      <c r="N25" s="223">
        <f t="shared" si="17"/>
        <v>0</v>
      </c>
      <c r="O25" s="223">
        <f t="shared" si="18"/>
        <v>0</v>
      </c>
      <c r="P25" s="223">
        <f t="shared" si="19"/>
        <v>0</v>
      </c>
      <c r="Q25" s="223">
        <f t="shared" si="20"/>
        <v>0</v>
      </c>
      <c r="R25" s="8"/>
      <c r="S25" s="8"/>
      <c r="T25" s="8"/>
    </row>
    <row r="26" spans="1:23" s="9" customFormat="1" ht="15.75" customHeight="1" thickBot="1" x14ac:dyDescent="0.3">
      <c r="A26" s="36">
        <v>2</v>
      </c>
      <c r="B26" s="248">
        <v>31770</v>
      </c>
      <c r="C26" s="252" t="s">
        <v>42</v>
      </c>
      <c r="D26" s="253">
        <v>660</v>
      </c>
      <c r="E26" s="254" t="s">
        <v>70</v>
      </c>
      <c r="F26" s="220">
        <v>9.9499999999999993</v>
      </c>
      <c r="G26" s="217">
        <v>0.1</v>
      </c>
      <c r="H26" s="218">
        <f t="shared" si="12"/>
        <v>10.944999999999999</v>
      </c>
      <c r="I26" s="247">
        <f t="shared" si="13"/>
        <v>6566.9999999999991</v>
      </c>
      <c r="J26" s="247">
        <f t="shared" si="14"/>
        <v>656.69999999999993</v>
      </c>
      <c r="K26" s="247">
        <f t="shared" si="15"/>
        <v>7223.6999999999989</v>
      </c>
      <c r="L26" s="225"/>
      <c r="M26" s="223">
        <f t="shared" si="16"/>
        <v>0</v>
      </c>
      <c r="N26" s="223">
        <f t="shared" si="17"/>
        <v>0</v>
      </c>
      <c r="O26" s="223">
        <f t="shared" si="18"/>
        <v>0</v>
      </c>
      <c r="P26" s="223">
        <f t="shared" si="19"/>
        <v>0</v>
      </c>
      <c r="Q26" s="223">
        <f t="shared" si="20"/>
        <v>0</v>
      </c>
      <c r="R26" s="8"/>
      <c r="S26" s="8"/>
      <c r="T26" s="8"/>
    </row>
    <row r="27" spans="1:23" s="9" customFormat="1" ht="15.75" customHeight="1" thickBot="1" x14ac:dyDescent="0.3">
      <c r="A27" s="36">
        <v>2</v>
      </c>
      <c r="B27" s="248">
        <v>98196</v>
      </c>
      <c r="C27" s="249" t="s">
        <v>43</v>
      </c>
      <c r="D27" s="250">
        <v>5.4</v>
      </c>
      <c r="E27" s="251" t="s">
        <v>70</v>
      </c>
      <c r="F27" s="219">
        <v>4.76</v>
      </c>
      <c r="G27" s="217">
        <v>0.1</v>
      </c>
      <c r="H27" s="218">
        <f t="shared" si="12"/>
        <v>5.2359999999999998</v>
      </c>
      <c r="I27" s="247">
        <f t="shared" si="13"/>
        <v>25.704000000000001</v>
      </c>
      <c r="J27" s="247">
        <f t="shared" si="14"/>
        <v>2.5704000000000002</v>
      </c>
      <c r="K27" s="247">
        <f t="shared" si="15"/>
        <v>28.2744</v>
      </c>
      <c r="L27" s="224"/>
      <c r="M27" s="223">
        <f t="shared" si="16"/>
        <v>0</v>
      </c>
      <c r="N27" s="223">
        <f t="shared" si="17"/>
        <v>0</v>
      </c>
      <c r="O27" s="223">
        <f t="shared" si="18"/>
        <v>0</v>
      </c>
      <c r="P27" s="223">
        <f t="shared" si="19"/>
        <v>0</v>
      </c>
      <c r="Q27" s="223">
        <f t="shared" si="20"/>
        <v>0</v>
      </c>
      <c r="R27" s="8"/>
      <c r="S27" s="8"/>
      <c r="T27" s="8"/>
    </row>
    <row r="28" spans="1:23" s="9" customFormat="1" ht="15.75" customHeight="1" thickBot="1" x14ac:dyDescent="0.3">
      <c r="A28" s="36">
        <v>2</v>
      </c>
      <c r="B28" s="248">
        <v>108945</v>
      </c>
      <c r="C28" s="249" t="s">
        <v>46</v>
      </c>
      <c r="D28" s="250">
        <v>143</v>
      </c>
      <c r="E28" s="251" t="s">
        <v>70</v>
      </c>
      <c r="F28" s="220">
        <v>6.2</v>
      </c>
      <c r="G28" s="217">
        <v>0.1</v>
      </c>
      <c r="H28" s="218">
        <f t="shared" si="12"/>
        <v>6.82</v>
      </c>
      <c r="I28" s="247">
        <f t="shared" si="13"/>
        <v>886.6</v>
      </c>
      <c r="J28" s="247">
        <f t="shared" si="14"/>
        <v>88.660000000000011</v>
      </c>
      <c r="K28" s="247">
        <f t="shared" si="15"/>
        <v>975.26</v>
      </c>
      <c r="L28" s="225"/>
      <c r="M28" s="223">
        <f t="shared" si="16"/>
        <v>0</v>
      </c>
      <c r="N28" s="223">
        <f t="shared" si="17"/>
        <v>0</v>
      </c>
      <c r="O28" s="223">
        <f t="shared" si="18"/>
        <v>0</v>
      </c>
      <c r="P28" s="223">
        <f t="shared" si="19"/>
        <v>0</v>
      </c>
      <c r="Q28" s="223">
        <f t="shared" si="20"/>
        <v>0</v>
      </c>
      <c r="R28" s="8"/>
      <c r="S28" s="8"/>
      <c r="T28" s="8"/>
    </row>
    <row r="29" spans="1:23" s="9" customFormat="1" ht="15.75" customHeight="1" thickBot="1" x14ac:dyDescent="0.3">
      <c r="A29" s="36">
        <v>2</v>
      </c>
      <c r="B29" s="248">
        <v>113417</v>
      </c>
      <c r="C29" s="249" t="s">
        <v>48</v>
      </c>
      <c r="D29" s="250">
        <v>278</v>
      </c>
      <c r="E29" s="251" t="s">
        <v>70</v>
      </c>
      <c r="F29" s="219">
        <v>8.2899999999999991</v>
      </c>
      <c r="G29" s="236">
        <v>0.1</v>
      </c>
      <c r="H29" s="218">
        <f t="shared" si="12"/>
        <v>9.1189999999999998</v>
      </c>
      <c r="I29" s="247">
        <f t="shared" si="13"/>
        <v>2304.62</v>
      </c>
      <c r="J29" s="247">
        <f t="shared" si="14"/>
        <v>230.46199999999999</v>
      </c>
      <c r="K29" s="247">
        <f t="shared" si="15"/>
        <v>2535.0819999999999</v>
      </c>
      <c r="L29" s="224"/>
      <c r="M29" s="223">
        <f t="shared" si="16"/>
        <v>0</v>
      </c>
      <c r="N29" s="223">
        <f t="shared" si="17"/>
        <v>0</v>
      </c>
      <c r="O29" s="223">
        <f t="shared" si="18"/>
        <v>0</v>
      </c>
      <c r="P29" s="223">
        <f t="shared" si="19"/>
        <v>0</v>
      </c>
      <c r="Q29" s="223">
        <f t="shared" si="20"/>
        <v>0</v>
      </c>
      <c r="R29" s="8"/>
      <c r="S29" s="8"/>
      <c r="T29" s="8"/>
    </row>
    <row r="30" spans="1:23" s="9" customFormat="1" ht="15.75" customHeight="1" thickBot="1" x14ac:dyDescent="0.3">
      <c r="A30" s="36">
        <v>2</v>
      </c>
      <c r="B30" s="248">
        <v>125791</v>
      </c>
      <c r="C30" s="249" t="s">
        <v>50</v>
      </c>
      <c r="D30" s="250">
        <v>1665</v>
      </c>
      <c r="E30" s="251" t="s">
        <v>70</v>
      </c>
      <c r="F30" s="219">
        <v>1.29</v>
      </c>
      <c r="G30" s="215">
        <v>0.04</v>
      </c>
      <c r="H30" s="218">
        <f t="shared" si="12"/>
        <v>1.3416000000000001</v>
      </c>
      <c r="I30" s="247">
        <f t="shared" si="13"/>
        <v>2147.85</v>
      </c>
      <c r="J30" s="247">
        <f t="shared" si="14"/>
        <v>85.914000000000001</v>
      </c>
      <c r="K30" s="247">
        <f t="shared" si="15"/>
        <v>2233.7640000000001</v>
      </c>
      <c r="L30" s="224"/>
      <c r="M30" s="223">
        <f t="shared" si="16"/>
        <v>0</v>
      </c>
      <c r="N30" s="223">
        <f t="shared" si="17"/>
        <v>0</v>
      </c>
      <c r="O30" s="223">
        <f t="shared" si="18"/>
        <v>0</v>
      </c>
      <c r="P30" s="223">
        <f t="shared" si="19"/>
        <v>0</v>
      </c>
      <c r="Q30" s="223">
        <f t="shared" si="20"/>
        <v>0</v>
      </c>
      <c r="R30" s="8"/>
      <c r="S30" s="8"/>
      <c r="T30" s="8"/>
    </row>
    <row r="31" spans="1:23" s="9" customFormat="1" ht="15.75" customHeight="1" thickBot="1" x14ac:dyDescent="0.3">
      <c r="A31" s="36">
        <v>2</v>
      </c>
      <c r="B31" s="248">
        <v>125792</v>
      </c>
      <c r="C31" s="249" t="s">
        <v>51</v>
      </c>
      <c r="D31" s="250">
        <v>1605</v>
      </c>
      <c r="E31" s="251" t="s">
        <v>70</v>
      </c>
      <c r="F31" s="219">
        <v>3.74</v>
      </c>
      <c r="G31" s="215">
        <v>0.04</v>
      </c>
      <c r="H31" s="218">
        <f t="shared" si="12"/>
        <v>3.8896000000000002</v>
      </c>
      <c r="I31" s="247">
        <f t="shared" si="13"/>
        <v>6002.7000000000007</v>
      </c>
      <c r="J31" s="247">
        <f t="shared" si="14"/>
        <v>240.10800000000003</v>
      </c>
      <c r="K31" s="247">
        <f t="shared" si="15"/>
        <v>6242.8080000000009</v>
      </c>
      <c r="L31" s="224"/>
      <c r="M31" s="223">
        <f t="shared" si="16"/>
        <v>0</v>
      </c>
      <c r="N31" s="223">
        <f t="shared" si="17"/>
        <v>0</v>
      </c>
      <c r="O31" s="223">
        <f t="shared" si="18"/>
        <v>0</v>
      </c>
      <c r="P31" s="223">
        <f t="shared" si="19"/>
        <v>0</v>
      </c>
      <c r="Q31" s="223">
        <f t="shared" si="20"/>
        <v>0</v>
      </c>
      <c r="R31" s="8"/>
      <c r="S31" s="8"/>
      <c r="T31" s="8"/>
    </row>
    <row r="32" spans="1:23" s="9" customFormat="1" ht="15.75" customHeight="1" thickBot="1" x14ac:dyDescent="0.3">
      <c r="A32" s="36">
        <v>2</v>
      </c>
      <c r="B32" s="248">
        <v>125794</v>
      </c>
      <c r="C32" s="251" t="s">
        <v>52</v>
      </c>
      <c r="D32" s="250">
        <v>2660</v>
      </c>
      <c r="E32" s="251" t="s">
        <v>70</v>
      </c>
      <c r="F32" s="219">
        <v>1.36</v>
      </c>
      <c r="G32" s="215">
        <v>0.04</v>
      </c>
      <c r="H32" s="218">
        <f t="shared" si="12"/>
        <v>1.4144000000000001</v>
      </c>
      <c r="I32" s="247">
        <f t="shared" si="13"/>
        <v>3617.6000000000004</v>
      </c>
      <c r="J32" s="247">
        <f t="shared" si="14"/>
        <v>144.70400000000001</v>
      </c>
      <c r="K32" s="247">
        <f t="shared" si="15"/>
        <v>3762.3040000000005</v>
      </c>
      <c r="L32" s="224"/>
      <c r="M32" s="223">
        <f t="shared" si="16"/>
        <v>0</v>
      </c>
      <c r="N32" s="223">
        <f t="shared" si="17"/>
        <v>0</v>
      </c>
      <c r="O32" s="223">
        <f t="shared" si="18"/>
        <v>0</v>
      </c>
      <c r="P32" s="223">
        <f t="shared" si="19"/>
        <v>0</v>
      </c>
      <c r="Q32" s="223">
        <f t="shared" si="20"/>
        <v>0</v>
      </c>
      <c r="R32" s="8"/>
      <c r="S32" s="8"/>
      <c r="T32" s="8"/>
    </row>
    <row r="33" spans="1:20" s="9" customFormat="1" ht="15.75" customHeight="1" thickBot="1" x14ac:dyDescent="0.3">
      <c r="A33" s="36">
        <v>2</v>
      </c>
      <c r="B33" s="248">
        <v>125795</v>
      </c>
      <c r="C33" s="249" t="s">
        <v>53</v>
      </c>
      <c r="D33" s="250">
        <v>8385</v>
      </c>
      <c r="E33" s="251" t="s">
        <v>70</v>
      </c>
      <c r="F33" s="219">
        <v>1.24</v>
      </c>
      <c r="G33" s="215">
        <v>0.04</v>
      </c>
      <c r="H33" s="218">
        <f t="shared" si="12"/>
        <v>1.2896000000000001</v>
      </c>
      <c r="I33" s="247">
        <f t="shared" si="13"/>
        <v>10397.4</v>
      </c>
      <c r="J33" s="247">
        <f t="shared" si="14"/>
        <v>415.89600000000002</v>
      </c>
      <c r="K33" s="247">
        <f t="shared" si="15"/>
        <v>10813.296</v>
      </c>
      <c r="L33" s="224"/>
      <c r="M33" s="223">
        <f t="shared" si="16"/>
        <v>0</v>
      </c>
      <c r="N33" s="223">
        <f t="shared" si="17"/>
        <v>0</v>
      </c>
      <c r="O33" s="223">
        <f t="shared" si="18"/>
        <v>0</v>
      </c>
      <c r="P33" s="223">
        <f t="shared" si="19"/>
        <v>0</v>
      </c>
      <c r="Q33" s="223">
        <f t="shared" si="20"/>
        <v>0</v>
      </c>
      <c r="R33" s="8"/>
      <c r="S33" s="8"/>
      <c r="T33" s="8"/>
    </row>
    <row r="34" spans="1:20" s="9" customFormat="1" ht="15.75" customHeight="1" thickBot="1" x14ac:dyDescent="0.3">
      <c r="A34" s="36">
        <v>2</v>
      </c>
      <c r="B34" s="248">
        <v>125796</v>
      </c>
      <c r="C34" s="249" t="s">
        <v>54</v>
      </c>
      <c r="D34" s="250">
        <v>2590</v>
      </c>
      <c r="E34" s="251" t="s">
        <v>70</v>
      </c>
      <c r="F34" s="220">
        <v>1.51</v>
      </c>
      <c r="G34" s="215">
        <v>0.04</v>
      </c>
      <c r="H34" s="218">
        <f t="shared" si="12"/>
        <v>1.5704</v>
      </c>
      <c r="I34" s="247">
        <f t="shared" si="13"/>
        <v>3910.9</v>
      </c>
      <c r="J34" s="247">
        <f t="shared" si="14"/>
        <v>156.43600000000001</v>
      </c>
      <c r="K34" s="247">
        <f t="shared" si="15"/>
        <v>4067.3360000000002</v>
      </c>
      <c r="L34" s="225"/>
      <c r="M34" s="223">
        <f t="shared" si="16"/>
        <v>0</v>
      </c>
      <c r="N34" s="223">
        <f t="shared" si="17"/>
        <v>0</v>
      </c>
      <c r="O34" s="223">
        <f t="shared" si="18"/>
        <v>0</v>
      </c>
      <c r="P34" s="223">
        <f t="shared" si="19"/>
        <v>0</v>
      </c>
      <c r="Q34" s="223">
        <f t="shared" si="20"/>
        <v>0</v>
      </c>
      <c r="R34" s="8"/>
      <c r="S34" s="8"/>
      <c r="T34" s="8"/>
    </row>
    <row r="35" spans="1:20" s="9" customFormat="1" ht="15.75" customHeight="1" thickBot="1" x14ac:dyDescent="0.3">
      <c r="A35" s="36">
        <v>2</v>
      </c>
      <c r="B35" s="248">
        <v>125798</v>
      </c>
      <c r="C35" s="249" t="s">
        <v>55</v>
      </c>
      <c r="D35" s="250">
        <v>6900</v>
      </c>
      <c r="E35" s="251" t="s">
        <v>70</v>
      </c>
      <c r="F35" s="220">
        <v>1.41</v>
      </c>
      <c r="G35" s="215">
        <v>0.04</v>
      </c>
      <c r="H35" s="218">
        <f t="shared" si="12"/>
        <v>1.4663999999999999</v>
      </c>
      <c r="I35" s="247">
        <f t="shared" si="13"/>
        <v>9729</v>
      </c>
      <c r="J35" s="247">
        <f t="shared" si="14"/>
        <v>389.16</v>
      </c>
      <c r="K35" s="247">
        <f t="shared" si="15"/>
        <v>10118.16</v>
      </c>
      <c r="L35" s="225"/>
      <c r="M35" s="223">
        <f t="shared" si="16"/>
        <v>0</v>
      </c>
      <c r="N35" s="223">
        <f t="shared" si="17"/>
        <v>0</v>
      </c>
      <c r="O35" s="223">
        <f t="shared" si="18"/>
        <v>0</v>
      </c>
      <c r="P35" s="223">
        <f t="shared" si="19"/>
        <v>0</v>
      </c>
      <c r="Q35" s="223">
        <f t="shared" si="20"/>
        <v>0</v>
      </c>
      <c r="R35" s="8"/>
      <c r="S35" s="8"/>
      <c r="T35" s="8"/>
    </row>
    <row r="36" spans="1:20" s="9" customFormat="1" ht="15.75" customHeight="1" thickBot="1" x14ac:dyDescent="0.3">
      <c r="A36" s="36">
        <v>2</v>
      </c>
      <c r="B36" s="248">
        <v>125806</v>
      </c>
      <c r="C36" s="249" t="s">
        <v>56</v>
      </c>
      <c r="D36" s="250">
        <v>390</v>
      </c>
      <c r="E36" s="251" t="s">
        <v>70</v>
      </c>
      <c r="F36" s="219">
        <v>1.74</v>
      </c>
      <c r="G36" s="215">
        <v>0.04</v>
      </c>
      <c r="H36" s="218">
        <f t="shared" si="12"/>
        <v>1.8096000000000001</v>
      </c>
      <c r="I36" s="247">
        <f t="shared" si="13"/>
        <v>678.6</v>
      </c>
      <c r="J36" s="247">
        <f t="shared" si="14"/>
        <v>27.144000000000002</v>
      </c>
      <c r="K36" s="247">
        <f t="shared" si="15"/>
        <v>705.74400000000003</v>
      </c>
      <c r="L36" s="224"/>
      <c r="M36" s="223">
        <f t="shared" si="16"/>
        <v>0</v>
      </c>
      <c r="N36" s="223">
        <f t="shared" si="17"/>
        <v>0</v>
      </c>
      <c r="O36" s="223">
        <f t="shared" si="18"/>
        <v>0</v>
      </c>
      <c r="P36" s="223">
        <f t="shared" si="19"/>
        <v>0</v>
      </c>
      <c r="Q36" s="223">
        <f t="shared" si="20"/>
        <v>0</v>
      </c>
      <c r="R36" s="8"/>
      <c r="S36" s="8"/>
      <c r="T36" s="8"/>
    </row>
    <row r="37" spans="1:20" s="9" customFormat="1" ht="15.75" customHeight="1" thickBot="1" x14ac:dyDescent="0.3">
      <c r="A37" s="36">
        <v>2</v>
      </c>
      <c r="B37" s="248">
        <v>140322</v>
      </c>
      <c r="C37" s="249" t="s">
        <v>57</v>
      </c>
      <c r="D37" s="250">
        <v>975</v>
      </c>
      <c r="E37" s="251" t="s">
        <v>70</v>
      </c>
      <c r="F37" s="219">
        <v>1.75</v>
      </c>
      <c r="G37" s="215">
        <v>0.04</v>
      </c>
      <c r="H37" s="218">
        <f t="shared" si="12"/>
        <v>1.82</v>
      </c>
      <c r="I37" s="247">
        <f t="shared" si="13"/>
        <v>1706.25</v>
      </c>
      <c r="J37" s="247">
        <f t="shared" si="14"/>
        <v>68.25</v>
      </c>
      <c r="K37" s="247">
        <f t="shared" si="15"/>
        <v>1774.5</v>
      </c>
      <c r="L37" s="224"/>
      <c r="M37" s="223">
        <f t="shared" si="16"/>
        <v>0</v>
      </c>
      <c r="N37" s="223">
        <f t="shared" si="17"/>
        <v>0</v>
      </c>
      <c r="O37" s="223">
        <f t="shared" si="18"/>
        <v>0</v>
      </c>
      <c r="P37" s="223">
        <f t="shared" si="19"/>
        <v>0</v>
      </c>
      <c r="Q37" s="223">
        <f t="shared" si="20"/>
        <v>0</v>
      </c>
      <c r="R37" s="8"/>
      <c r="S37" s="8"/>
      <c r="T37" s="8"/>
    </row>
    <row r="38" spans="1:20" s="9" customFormat="1" ht="15.75" customHeight="1" thickBot="1" x14ac:dyDescent="0.3">
      <c r="A38" s="36">
        <v>2</v>
      </c>
      <c r="B38" s="248">
        <v>141980</v>
      </c>
      <c r="C38" s="249" t="s">
        <v>58</v>
      </c>
      <c r="D38" s="250">
        <v>5220</v>
      </c>
      <c r="E38" s="251" t="s">
        <v>70</v>
      </c>
      <c r="F38" s="219">
        <v>1.1599999999999999</v>
      </c>
      <c r="G38" s="215">
        <v>0.04</v>
      </c>
      <c r="H38" s="218">
        <f t="shared" si="12"/>
        <v>1.2063999999999999</v>
      </c>
      <c r="I38" s="247">
        <f t="shared" si="13"/>
        <v>6055.2</v>
      </c>
      <c r="J38" s="247">
        <f t="shared" si="14"/>
        <v>242.208</v>
      </c>
      <c r="K38" s="247">
        <f t="shared" si="15"/>
        <v>6297.4079999999994</v>
      </c>
      <c r="L38" s="224"/>
      <c r="M38" s="223">
        <f t="shared" si="16"/>
        <v>0</v>
      </c>
      <c r="N38" s="223">
        <f t="shared" si="17"/>
        <v>0</v>
      </c>
      <c r="O38" s="223">
        <f t="shared" si="18"/>
        <v>0</v>
      </c>
      <c r="P38" s="223">
        <f t="shared" si="19"/>
        <v>0</v>
      </c>
      <c r="Q38" s="223">
        <f t="shared" si="20"/>
        <v>0</v>
      </c>
      <c r="R38" s="8"/>
      <c r="S38" s="8"/>
      <c r="T38" s="8"/>
    </row>
    <row r="39" spans="1:20" s="9" customFormat="1" ht="15.75" customHeight="1" thickBot="1" x14ac:dyDescent="0.3">
      <c r="A39" s="36">
        <v>2</v>
      </c>
      <c r="B39" s="248">
        <v>142056</v>
      </c>
      <c r="C39" s="249" t="s">
        <v>59</v>
      </c>
      <c r="D39" s="250">
        <v>2060</v>
      </c>
      <c r="E39" s="251" t="s">
        <v>70</v>
      </c>
      <c r="F39" s="219">
        <v>1.41</v>
      </c>
      <c r="G39" s="215">
        <v>0.04</v>
      </c>
      <c r="H39" s="218">
        <f t="shared" si="12"/>
        <v>1.4663999999999999</v>
      </c>
      <c r="I39" s="247">
        <f t="shared" si="13"/>
        <v>2904.6</v>
      </c>
      <c r="J39" s="247">
        <f t="shared" si="14"/>
        <v>116.184</v>
      </c>
      <c r="K39" s="247">
        <f t="shared" si="15"/>
        <v>3020.7840000000001</v>
      </c>
      <c r="L39" s="224"/>
      <c r="M39" s="223">
        <f t="shared" si="16"/>
        <v>0</v>
      </c>
      <c r="N39" s="223">
        <f t="shared" si="17"/>
        <v>0</v>
      </c>
      <c r="O39" s="223">
        <f t="shared" si="18"/>
        <v>0</v>
      </c>
      <c r="P39" s="223">
        <f t="shared" si="19"/>
        <v>0</v>
      </c>
      <c r="Q39" s="223">
        <f t="shared" si="20"/>
        <v>0</v>
      </c>
      <c r="R39" s="8"/>
      <c r="S39" s="8"/>
      <c r="T39" s="8"/>
    </row>
    <row r="40" spans="1:20" s="9" customFormat="1" ht="15.75" customHeight="1" thickBot="1" x14ac:dyDescent="0.3">
      <c r="A40" s="36">
        <v>2</v>
      </c>
      <c r="B40" s="248">
        <v>144207</v>
      </c>
      <c r="C40" s="249" t="s">
        <v>60</v>
      </c>
      <c r="D40" s="250">
        <v>622.00800000000004</v>
      </c>
      <c r="E40" s="251" t="s">
        <v>25</v>
      </c>
      <c r="F40" s="219">
        <v>1.78</v>
      </c>
      <c r="G40" s="215">
        <v>0.04</v>
      </c>
      <c r="H40" s="218">
        <f t="shared" si="12"/>
        <v>1.8512</v>
      </c>
      <c r="I40" s="247">
        <f t="shared" si="13"/>
        <v>1107.1742400000001</v>
      </c>
      <c r="J40" s="247">
        <f t="shared" si="14"/>
        <v>44.286969600000006</v>
      </c>
      <c r="K40" s="247">
        <f t="shared" si="15"/>
        <v>1151.4612096000001</v>
      </c>
      <c r="L40" s="224"/>
      <c r="M40" s="223">
        <f t="shared" si="16"/>
        <v>0</v>
      </c>
      <c r="N40" s="223">
        <f t="shared" si="17"/>
        <v>0</v>
      </c>
      <c r="O40" s="223">
        <f t="shared" si="18"/>
        <v>0</v>
      </c>
      <c r="P40" s="223">
        <f t="shared" si="19"/>
        <v>0</v>
      </c>
      <c r="Q40" s="223">
        <f t="shared" si="20"/>
        <v>0</v>
      </c>
      <c r="R40" s="8"/>
      <c r="S40" s="8"/>
      <c r="T40" s="8"/>
    </row>
    <row r="41" spans="1:20" s="9" customFormat="1" ht="15.75" customHeight="1" thickBot="1" x14ac:dyDescent="0.3">
      <c r="A41" s="36">
        <v>2</v>
      </c>
      <c r="B41" s="248">
        <v>154020</v>
      </c>
      <c r="C41" s="249" t="s">
        <v>61</v>
      </c>
      <c r="D41" s="250">
        <v>3150</v>
      </c>
      <c r="E41" s="251" t="s">
        <v>70</v>
      </c>
      <c r="F41" s="219">
        <v>1.23</v>
      </c>
      <c r="G41" s="215">
        <v>0.04</v>
      </c>
      <c r="H41" s="218">
        <f t="shared" si="12"/>
        <v>1.2791999999999999</v>
      </c>
      <c r="I41" s="247">
        <f t="shared" si="13"/>
        <v>3874.5</v>
      </c>
      <c r="J41" s="247">
        <f t="shared" si="14"/>
        <v>154.97999999999999</v>
      </c>
      <c r="K41" s="247">
        <f t="shared" si="15"/>
        <v>4029.48</v>
      </c>
      <c r="L41" s="224"/>
      <c r="M41" s="223">
        <f t="shared" si="16"/>
        <v>0</v>
      </c>
      <c r="N41" s="223">
        <f t="shared" si="17"/>
        <v>0</v>
      </c>
      <c r="O41" s="223">
        <f t="shared" si="18"/>
        <v>0</v>
      </c>
      <c r="P41" s="223">
        <f t="shared" si="19"/>
        <v>0</v>
      </c>
      <c r="Q41" s="223">
        <f t="shared" si="20"/>
        <v>0</v>
      </c>
      <c r="R41" s="8"/>
      <c r="S41" s="8"/>
      <c r="T41" s="8"/>
    </row>
    <row r="42" spans="1:20" s="9" customFormat="1" ht="15.75" customHeight="1" thickBot="1" x14ac:dyDescent="0.3">
      <c r="A42" s="36">
        <v>2</v>
      </c>
      <c r="B42" s="248">
        <v>154021</v>
      </c>
      <c r="C42" s="249" t="s">
        <v>62</v>
      </c>
      <c r="D42" s="250">
        <v>1800</v>
      </c>
      <c r="E42" s="251" t="s">
        <v>70</v>
      </c>
      <c r="F42" s="219">
        <v>2.94</v>
      </c>
      <c r="G42" s="215">
        <v>0.04</v>
      </c>
      <c r="H42" s="218">
        <f t="shared" si="12"/>
        <v>3.0575999999999999</v>
      </c>
      <c r="I42" s="247">
        <f t="shared" si="13"/>
        <v>5292</v>
      </c>
      <c r="J42" s="247">
        <f t="shared" si="14"/>
        <v>211.68</v>
      </c>
      <c r="K42" s="247">
        <f t="shared" si="15"/>
        <v>5503.68</v>
      </c>
      <c r="L42" s="224"/>
      <c r="M42" s="223">
        <f t="shared" si="16"/>
        <v>0</v>
      </c>
      <c r="N42" s="223">
        <f t="shared" si="17"/>
        <v>0</v>
      </c>
      <c r="O42" s="223">
        <f t="shared" si="18"/>
        <v>0</v>
      </c>
      <c r="P42" s="223">
        <f t="shared" si="19"/>
        <v>0</v>
      </c>
      <c r="Q42" s="223">
        <f t="shared" si="20"/>
        <v>0</v>
      </c>
      <c r="R42" s="8"/>
      <c r="S42" s="8"/>
      <c r="T42" s="8"/>
    </row>
    <row r="43" spans="1:20" s="9" customFormat="1" ht="15.75" customHeight="1" thickBot="1" x14ac:dyDescent="0.3">
      <c r="A43" s="36">
        <v>2</v>
      </c>
      <c r="B43" s="248">
        <v>160985</v>
      </c>
      <c r="C43" s="252" t="s">
        <v>63</v>
      </c>
      <c r="D43" s="253">
        <v>1024</v>
      </c>
      <c r="E43" s="252" t="s">
        <v>70</v>
      </c>
      <c r="F43" s="219">
        <v>6.62</v>
      </c>
      <c r="G43" s="215">
        <v>0.1</v>
      </c>
      <c r="H43" s="218">
        <f t="shared" si="12"/>
        <v>7.282</v>
      </c>
      <c r="I43" s="247">
        <f t="shared" si="13"/>
        <v>6778.88</v>
      </c>
      <c r="J43" s="247">
        <f t="shared" si="14"/>
        <v>677.88800000000003</v>
      </c>
      <c r="K43" s="247">
        <f t="shared" si="15"/>
        <v>7456.768</v>
      </c>
      <c r="L43" s="224"/>
      <c r="M43" s="223">
        <f t="shared" si="16"/>
        <v>0</v>
      </c>
      <c r="N43" s="223">
        <f t="shared" si="17"/>
        <v>0</v>
      </c>
      <c r="O43" s="223">
        <f t="shared" si="18"/>
        <v>0</v>
      </c>
      <c r="P43" s="223">
        <f t="shared" si="19"/>
        <v>0</v>
      </c>
      <c r="Q43" s="223">
        <f t="shared" si="20"/>
        <v>0</v>
      </c>
      <c r="R43" s="8"/>
      <c r="S43" s="8"/>
      <c r="T43" s="8"/>
    </row>
    <row r="44" spans="1:20" s="9" customFormat="1" ht="15.75" customHeight="1" thickBot="1" x14ac:dyDescent="0.3">
      <c r="A44" s="36">
        <v>2</v>
      </c>
      <c r="B44" s="248">
        <v>208174</v>
      </c>
      <c r="C44" s="249" t="s">
        <v>64</v>
      </c>
      <c r="D44" s="250">
        <v>1300</v>
      </c>
      <c r="E44" s="251" t="s">
        <v>25</v>
      </c>
      <c r="F44" s="219">
        <v>0.11</v>
      </c>
      <c r="G44" s="215">
        <v>0.1</v>
      </c>
      <c r="H44" s="218">
        <f t="shared" si="12"/>
        <v>0.121</v>
      </c>
      <c r="I44" s="247">
        <f t="shared" si="13"/>
        <v>143</v>
      </c>
      <c r="J44" s="247">
        <f t="shared" si="14"/>
        <v>14.3</v>
      </c>
      <c r="K44" s="247">
        <f t="shared" si="15"/>
        <v>157.30000000000001</v>
      </c>
      <c r="L44" s="224"/>
      <c r="M44" s="223">
        <f t="shared" si="16"/>
        <v>0</v>
      </c>
      <c r="N44" s="223">
        <f t="shared" si="17"/>
        <v>0</v>
      </c>
      <c r="O44" s="223">
        <f t="shared" si="18"/>
        <v>0</v>
      </c>
      <c r="P44" s="223">
        <f t="shared" si="19"/>
        <v>0</v>
      </c>
      <c r="Q44" s="223">
        <f t="shared" si="20"/>
        <v>0</v>
      </c>
      <c r="R44" s="8"/>
      <c r="S44" s="8"/>
      <c r="T44" s="8"/>
    </row>
    <row r="45" spans="1:20" s="9" customFormat="1" ht="15.75" customHeight="1" thickBot="1" x14ac:dyDescent="0.3">
      <c r="A45" s="36">
        <v>2</v>
      </c>
      <c r="B45" s="248">
        <v>212079</v>
      </c>
      <c r="C45" s="249" t="s">
        <v>65</v>
      </c>
      <c r="D45" s="250">
        <v>1765</v>
      </c>
      <c r="E45" s="251" t="s">
        <v>70</v>
      </c>
      <c r="F45" s="219">
        <v>5.7</v>
      </c>
      <c r="G45" s="215">
        <v>0.1</v>
      </c>
      <c r="H45" s="218">
        <f t="shared" si="12"/>
        <v>6.2700000000000005</v>
      </c>
      <c r="I45" s="247">
        <f t="shared" si="13"/>
        <v>10060.5</v>
      </c>
      <c r="J45" s="247">
        <f t="shared" si="14"/>
        <v>1006.0500000000001</v>
      </c>
      <c r="K45" s="247">
        <f t="shared" si="15"/>
        <v>11066.55</v>
      </c>
      <c r="L45" s="224"/>
      <c r="M45" s="223">
        <f t="shared" si="16"/>
        <v>0</v>
      </c>
      <c r="N45" s="223">
        <f t="shared" si="17"/>
        <v>0</v>
      </c>
      <c r="O45" s="223">
        <f t="shared" si="18"/>
        <v>0</v>
      </c>
      <c r="P45" s="223">
        <f t="shared" si="19"/>
        <v>0</v>
      </c>
      <c r="Q45" s="223">
        <f t="shared" si="20"/>
        <v>0</v>
      </c>
      <c r="R45" s="8"/>
      <c r="S45" s="8"/>
      <c r="T45" s="8"/>
    </row>
    <row r="46" spans="1:20" s="9" customFormat="1" ht="15.75" customHeight="1" thickBot="1" x14ac:dyDescent="0.3">
      <c r="A46" s="36">
        <v>2</v>
      </c>
      <c r="B46" s="248">
        <v>212110</v>
      </c>
      <c r="C46" s="249" t="s">
        <v>66</v>
      </c>
      <c r="D46" s="250">
        <v>36</v>
      </c>
      <c r="E46" s="251" t="s">
        <v>70</v>
      </c>
      <c r="F46" s="219">
        <v>5.78</v>
      </c>
      <c r="G46" s="215">
        <v>0.1</v>
      </c>
      <c r="H46" s="218">
        <f t="shared" si="12"/>
        <v>6.3580000000000005</v>
      </c>
      <c r="I46" s="247">
        <f t="shared" si="13"/>
        <v>208.08</v>
      </c>
      <c r="J46" s="247">
        <f t="shared" si="14"/>
        <v>20.808000000000003</v>
      </c>
      <c r="K46" s="247">
        <f t="shared" si="15"/>
        <v>228.88800000000001</v>
      </c>
      <c r="L46" s="224"/>
      <c r="M46" s="223">
        <f t="shared" si="16"/>
        <v>0</v>
      </c>
      <c r="N46" s="223">
        <f t="shared" si="17"/>
        <v>0</v>
      </c>
      <c r="O46" s="223">
        <f t="shared" si="18"/>
        <v>0</v>
      </c>
      <c r="P46" s="223">
        <f t="shared" si="19"/>
        <v>0</v>
      </c>
      <c r="Q46" s="223">
        <f t="shared" si="20"/>
        <v>0</v>
      </c>
      <c r="R46" s="8"/>
      <c r="S46" s="8"/>
      <c r="T46" s="8"/>
    </row>
    <row r="47" spans="1:20" s="9" customFormat="1" ht="15.75" customHeight="1" thickBot="1" x14ac:dyDescent="0.3">
      <c r="A47" s="36">
        <v>2</v>
      </c>
      <c r="B47" s="248">
        <v>212158</v>
      </c>
      <c r="C47" s="249" t="s">
        <v>67</v>
      </c>
      <c r="D47" s="250">
        <v>128</v>
      </c>
      <c r="E47" s="251" t="s">
        <v>70</v>
      </c>
      <c r="F47" s="219">
        <v>5.21</v>
      </c>
      <c r="G47" s="215">
        <v>0.1</v>
      </c>
      <c r="H47" s="218">
        <f t="shared" si="12"/>
        <v>5.7309999999999999</v>
      </c>
      <c r="I47" s="247">
        <f t="shared" si="13"/>
        <v>666.88</v>
      </c>
      <c r="J47" s="247">
        <f t="shared" si="14"/>
        <v>66.688000000000002</v>
      </c>
      <c r="K47" s="247">
        <f t="shared" si="15"/>
        <v>733.56799999999998</v>
      </c>
      <c r="L47" s="224"/>
      <c r="M47" s="223">
        <f t="shared" si="16"/>
        <v>0</v>
      </c>
      <c r="N47" s="223">
        <f t="shared" si="17"/>
        <v>0</v>
      </c>
      <c r="O47" s="223">
        <f t="shared" si="18"/>
        <v>0</v>
      </c>
      <c r="P47" s="223">
        <f t="shared" si="19"/>
        <v>0</v>
      </c>
      <c r="Q47" s="223">
        <f t="shared" si="20"/>
        <v>0</v>
      </c>
      <c r="R47" s="8"/>
      <c r="S47" s="8"/>
      <c r="T47" s="8"/>
    </row>
    <row r="48" spans="1:20" s="9" customFormat="1" ht="15.75" customHeight="1" thickBot="1" x14ac:dyDescent="0.3">
      <c r="A48" s="36">
        <v>2</v>
      </c>
      <c r="B48" s="261">
        <v>212610</v>
      </c>
      <c r="C48" s="262" t="s">
        <v>68</v>
      </c>
      <c r="D48" s="263">
        <v>6190</v>
      </c>
      <c r="E48" s="264" t="s">
        <v>70</v>
      </c>
      <c r="F48" s="221">
        <v>1.6</v>
      </c>
      <c r="G48" s="216">
        <v>0.04</v>
      </c>
      <c r="H48" s="218">
        <f t="shared" si="12"/>
        <v>1.6640000000000001</v>
      </c>
      <c r="I48" s="247">
        <f t="shared" si="13"/>
        <v>9904</v>
      </c>
      <c r="J48" s="247">
        <f t="shared" si="14"/>
        <v>396.16</v>
      </c>
      <c r="K48" s="247">
        <f t="shared" si="15"/>
        <v>10300.16</v>
      </c>
      <c r="L48" s="226"/>
      <c r="M48" s="223">
        <f t="shared" si="16"/>
        <v>0</v>
      </c>
      <c r="N48" s="223">
        <f t="shared" si="17"/>
        <v>0</v>
      </c>
      <c r="O48" s="223">
        <f t="shared" si="18"/>
        <v>0</v>
      </c>
      <c r="P48" s="223">
        <f t="shared" si="19"/>
        <v>0</v>
      </c>
      <c r="Q48" s="223">
        <f t="shared" si="20"/>
        <v>0</v>
      </c>
      <c r="R48" s="8" t="e">
        <f>(#REF!+O48)/2</f>
        <v>#REF!</v>
      </c>
      <c r="S48" s="8" t="e">
        <f>(#REF!+P48)/2</f>
        <v>#REF!</v>
      </c>
      <c r="T48" s="8" t="e">
        <f>(#REF!+Q48)/2</f>
        <v>#REF!</v>
      </c>
    </row>
    <row r="49" spans="1:21" ht="15" x14ac:dyDescent="0.2">
      <c r="A49" s="265"/>
      <c r="B49" s="266"/>
      <c r="C49" s="267"/>
      <c r="D49" s="267"/>
      <c r="E49" s="267"/>
      <c r="F49" s="268"/>
      <c r="G49" s="269"/>
      <c r="H49" s="270"/>
      <c r="I49" s="271">
        <f>SUM(I13:I48)-I22-I13</f>
        <v>231377.89004000009</v>
      </c>
      <c r="J49" s="271">
        <f>SUM(J13:J48)-J22-J13</f>
        <v>19098.122549600008</v>
      </c>
      <c r="K49" s="271">
        <f>SUM(K13:K48)-K22-K13</f>
        <v>250476.01258959994</v>
      </c>
      <c r="L49" s="272"/>
      <c r="M49" s="272"/>
      <c r="N49" s="272"/>
      <c r="O49" s="238">
        <f>SUM(O13:O48)-O22-O13</f>
        <v>0</v>
      </c>
      <c r="P49" s="238">
        <f t="shared" ref="P49:Q49" si="21">SUM(P13:P48)-P22-P13</f>
        <v>0</v>
      </c>
      <c r="Q49" s="238">
        <f t="shared" si="21"/>
        <v>0</v>
      </c>
      <c r="R49" s="222" t="e">
        <f t="shared" ref="R49:U49" si="22">SUM(R14:R48)</f>
        <v>#REF!</v>
      </c>
      <c r="S49" s="222" t="e">
        <f t="shared" si="22"/>
        <v>#REF!</v>
      </c>
      <c r="T49" s="222" t="e">
        <f t="shared" si="22"/>
        <v>#REF!</v>
      </c>
      <c r="U49" s="222">
        <f t="shared" si="22"/>
        <v>0</v>
      </c>
    </row>
    <row r="50" spans="1:21" ht="15" x14ac:dyDescent="0.25">
      <c r="A50" s="19"/>
      <c r="B50" s="1"/>
      <c r="C50" s="20"/>
      <c r="D50" s="20"/>
      <c r="E50" s="20"/>
      <c r="F50" s="34"/>
      <c r="G50" s="15"/>
      <c r="H50" s="15"/>
      <c r="I50" s="15"/>
    </row>
    <row r="51" spans="1:21" ht="15" x14ac:dyDescent="0.25">
      <c r="A51" s="279" t="s">
        <v>26</v>
      </c>
      <c r="B51" s="279"/>
      <c r="C51" s="20"/>
      <c r="D51" s="20"/>
      <c r="E51" s="20"/>
      <c r="F51" s="34"/>
      <c r="G51" s="15"/>
      <c r="H51" s="15"/>
      <c r="I51" s="20"/>
    </row>
    <row r="52" spans="1:21" ht="18.75" x14ac:dyDescent="0.2">
      <c r="A52" s="284" t="s">
        <v>152</v>
      </c>
      <c r="B52" s="285"/>
      <c r="C52" s="285"/>
      <c r="D52" s="285"/>
      <c r="E52" s="285"/>
      <c r="F52" s="285"/>
      <c r="G52" s="285"/>
      <c r="H52" s="285"/>
      <c r="I52" s="286"/>
    </row>
    <row r="53" spans="1:21" ht="18.75" x14ac:dyDescent="0.3">
      <c r="A53" s="231" t="s">
        <v>150</v>
      </c>
      <c r="B53" s="232"/>
      <c r="C53" s="232"/>
      <c r="D53" s="233"/>
      <c r="E53" s="234"/>
      <c r="F53" s="234"/>
      <c r="G53" s="234"/>
      <c r="H53" s="234"/>
      <c r="I53" s="230"/>
      <c r="J53" s="35"/>
    </row>
    <row r="55" spans="1:21" ht="14.25" x14ac:dyDescent="0.2">
      <c r="C55" s="277" t="s">
        <v>153</v>
      </c>
      <c r="D55" s="278"/>
    </row>
  </sheetData>
  <sortState xmlns:xlrd2="http://schemas.microsoft.com/office/spreadsheetml/2017/richdata2" ref="A13:Q48">
    <sortCondition ref="A14:A48"/>
  </sortState>
  <mergeCells count="13">
    <mergeCell ref="C55:D55"/>
    <mergeCell ref="A51:B51"/>
    <mergeCell ref="B1:Q1"/>
    <mergeCell ref="F11:Q11"/>
    <mergeCell ref="D3:Q3"/>
    <mergeCell ref="D4:Q4"/>
    <mergeCell ref="A52:I52"/>
    <mergeCell ref="D13:H13"/>
    <mergeCell ref="D22:H22"/>
    <mergeCell ref="B22:C22"/>
    <mergeCell ref="B13:C13"/>
    <mergeCell ref="L13:N13"/>
    <mergeCell ref="L22:N22"/>
  </mergeCells>
  <conditionalFormatting sqref="B13 B14:C21 E14:E21 B22 B23:C48 E23:E48">
    <cfRule type="cellIs" dxfId="7" priority="9" stopIfTrue="1" operator="equal">
      <formula>0</formula>
    </cfRule>
  </conditionalFormatting>
  <conditionalFormatting sqref="I13:K49">
    <cfRule type="cellIs" dxfId="6" priority="3" stopIfTrue="1" operator="equal">
      <formula>0</formula>
    </cfRule>
  </conditionalFormatting>
  <conditionalFormatting sqref="M14:Q21 M23:Q48">
    <cfRule type="cellIs" dxfId="5" priority="26" stopIfTrue="1" operator="equal">
      <formula>0</formula>
    </cfRule>
  </conditionalFormatting>
  <conditionalFormatting sqref="O13:Q13">
    <cfRule type="cellIs" dxfId="4" priority="2" stopIfTrue="1" operator="equal">
      <formula>0</formula>
    </cfRule>
  </conditionalFormatting>
  <conditionalFormatting sqref="O22:Q22">
    <cfRule type="cellIs" dxfId="3" priority="1" stopIfTrue="1" operator="equal">
      <formula>0</formula>
    </cfRule>
  </conditionalFormatting>
  <conditionalFormatting sqref="O49:U49">
    <cfRule type="cellIs" dxfId="2" priority="22" stopIfTrue="1" operator="equal">
      <formula>0</formula>
    </cfRule>
  </conditionalFormatting>
  <pageMargins left="0.25" right="0.25" top="0.75" bottom="0.75" header="0.3" footer="0.3"/>
  <pageSetup paperSize="9" scale="3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CA08-9A5B-4BA0-A288-727541F878BA}">
  <dimension ref="A2:V52"/>
  <sheetViews>
    <sheetView view="pageBreakPreview" zoomScaleNormal="100" zoomScaleSheetLayoutView="100" workbookViewId="0">
      <pane xSplit="7" ySplit="7" topLeftCell="H35" activePane="bottomRight" state="frozen"/>
      <selection pane="topRight" activeCell="H1" sqref="H1"/>
      <selection pane="bottomLeft" activeCell="A7" sqref="A7"/>
      <selection pane="bottomRight" activeCell="L37" sqref="L37"/>
    </sheetView>
  </sheetViews>
  <sheetFormatPr defaultColWidth="11.42578125" defaultRowHeight="15" x14ac:dyDescent="0.25"/>
  <cols>
    <col min="1" max="1" width="3" style="43" customWidth="1"/>
    <col min="2" max="2" width="8.140625" style="43" customWidth="1"/>
    <col min="3" max="3" width="8.140625" style="43" hidden="1" customWidth="1"/>
    <col min="4" max="4" width="21.42578125" style="43" customWidth="1"/>
    <col min="5" max="5" width="18.42578125" style="43" hidden="1" customWidth="1"/>
    <col min="6" max="6" width="6.42578125" style="43" customWidth="1"/>
    <col min="7" max="7" width="7.85546875" style="43" customWidth="1"/>
    <col min="8" max="8" width="9" style="43" customWidth="1"/>
    <col min="9" max="9" width="5.5703125" style="43" customWidth="1"/>
    <col min="10" max="10" width="8.5703125" style="43" customWidth="1"/>
    <col min="11" max="11" width="9.28515625" style="43" customWidth="1"/>
    <col min="12" max="12" width="13.42578125" style="43" customWidth="1"/>
    <col min="13" max="13" width="10.85546875" style="43" customWidth="1"/>
    <col min="14" max="14" width="12.42578125" style="43" customWidth="1"/>
    <col min="15" max="15" width="10" style="43" customWidth="1"/>
    <col min="16" max="16" width="7.7109375" style="43" customWidth="1"/>
    <col min="17" max="17" width="7.5703125" style="43" customWidth="1"/>
    <col min="18" max="18" width="7.7109375" style="43" customWidth="1"/>
    <col min="19" max="19" width="12.140625" style="43" customWidth="1"/>
    <col min="20" max="20" width="10.7109375" style="43" customWidth="1"/>
    <col min="21" max="21" width="12.5703125" style="43" customWidth="1"/>
    <col min="22" max="16384" width="11.42578125" style="43"/>
  </cols>
  <sheetData>
    <row r="2" spans="1:21" ht="19.5" x14ac:dyDescent="0.35">
      <c r="A2" s="41"/>
      <c r="B2" s="42" t="s">
        <v>71</v>
      </c>
      <c r="C2" s="42"/>
      <c r="F2" s="44" t="s">
        <v>72</v>
      </c>
    </row>
    <row r="3" spans="1:21" ht="19.5" thickBot="1" x14ac:dyDescent="0.35">
      <c r="B3" s="42" t="s">
        <v>73</v>
      </c>
      <c r="C3" s="42"/>
      <c r="F3" s="45" t="s">
        <v>74</v>
      </c>
      <c r="H3" s="297" t="s">
        <v>75</v>
      </c>
      <c r="I3" s="297"/>
      <c r="J3" s="297"/>
      <c r="K3" s="297"/>
      <c r="L3" s="297"/>
      <c r="M3" s="297"/>
      <c r="N3" s="298"/>
      <c r="O3" s="299" t="s">
        <v>76</v>
      </c>
      <c r="P3" s="300"/>
      <c r="Q3" s="300"/>
      <c r="R3" s="300"/>
      <c r="S3" s="300"/>
      <c r="T3" s="300"/>
      <c r="U3" s="301"/>
    </row>
    <row r="4" spans="1:21" ht="15.75" thickBot="1" x14ac:dyDescent="0.3">
      <c r="A4" s="46"/>
      <c r="B4" s="46"/>
      <c r="C4" s="46"/>
      <c r="D4" s="47"/>
      <c r="E4" s="47"/>
      <c r="F4" s="41"/>
      <c r="G4" s="48"/>
      <c r="H4" s="302" t="s">
        <v>77</v>
      </c>
      <c r="I4" s="303"/>
      <c r="J4" s="303"/>
      <c r="K4" s="303"/>
      <c r="L4" s="303"/>
      <c r="M4" s="303"/>
      <c r="N4" s="303"/>
      <c r="O4" s="302" t="s">
        <v>77</v>
      </c>
      <c r="P4" s="303"/>
      <c r="Q4" s="303"/>
      <c r="R4" s="303"/>
      <c r="S4" s="303"/>
      <c r="T4" s="303"/>
      <c r="U4" s="304"/>
    </row>
    <row r="5" spans="1:21" ht="15.75" customHeight="1" thickBot="1" x14ac:dyDescent="0.3">
      <c r="A5" s="49"/>
      <c r="B5" s="50"/>
      <c r="C5" s="50"/>
      <c r="D5" s="50"/>
      <c r="E5" s="50"/>
      <c r="F5" s="49"/>
      <c r="G5" s="51"/>
      <c r="H5" s="305" t="s">
        <v>78</v>
      </c>
      <c r="I5" s="306"/>
      <c r="J5" s="306"/>
      <c r="K5" s="307"/>
      <c r="L5" s="306" t="s">
        <v>79</v>
      </c>
      <c r="M5" s="306"/>
      <c r="N5" s="307"/>
      <c r="O5" s="305" t="s">
        <v>78</v>
      </c>
      <c r="P5" s="306"/>
      <c r="Q5" s="306"/>
      <c r="R5" s="307"/>
      <c r="S5" s="305" t="s">
        <v>79</v>
      </c>
      <c r="T5" s="306"/>
      <c r="U5" s="307"/>
    </row>
    <row r="6" spans="1:21" ht="52.5" customHeight="1" thickBot="1" x14ac:dyDescent="0.3">
      <c r="A6" s="52" t="s">
        <v>80</v>
      </c>
      <c r="B6" s="53" t="s">
        <v>81</v>
      </c>
      <c r="C6" s="53"/>
      <c r="D6" s="53" t="s">
        <v>28</v>
      </c>
      <c r="E6" s="53" t="s">
        <v>82</v>
      </c>
      <c r="F6" s="54" t="s">
        <v>29</v>
      </c>
      <c r="G6" s="55" t="s">
        <v>83</v>
      </c>
      <c r="H6" s="52" t="s">
        <v>27</v>
      </c>
      <c r="I6" s="53" t="s">
        <v>30</v>
      </c>
      <c r="J6" s="53" t="s">
        <v>31</v>
      </c>
      <c r="K6" s="56" t="s">
        <v>32</v>
      </c>
      <c r="L6" s="57" t="s">
        <v>27</v>
      </c>
      <c r="M6" s="58" t="s">
        <v>84</v>
      </c>
      <c r="N6" s="59" t="s">
        <v>85</v>
      </c>
      <c r="O6" s="52" t="s">
        <v>27</v>
      </c>
      <c r="P6" s="53" t="s">
        <v>30</v>
      </c>
      <c r="Q6" s="53" t="s">
        <v>31</v>
      </c>
      <c r="R6" s="56" t="s">
        <v>32</v>
      </c>
      <c r="S6" s="60" t="s">
        <v>27</v>
      </c>
      <c r="T6" s="58" t="s">
        <v>84</v>
      </c>
      <c r="U6" s="59" t="s">
        <v>85</v>
      </c>
    </row>
    <row r="7" spans="1:21" ht="15.75" hidden="1" thickBot="1" x14ac:dyDescent="0.3">
      <c r="A7" s="61"/>
      <c r="B7" s="62"/>
      <c r="C7" s="62"/>
      <c r="D7" s="62"/>
      <c r="E7" s="62"/>
      <c r="F7" s="62"/>
      <c r="G7" s="63"/>
      <c r="H7" s="61"/>
      <c r="I7" s="62"/>
      <c r="J7" s="62"/>
      <c r="K7" s="64"/>
      <c r="L7" s="65"/>
      <c r="M7" s="66"/>
      <c r="N7" s="67"/>
      <c r="O7" s="61"/>
      <c r="P7" s="62"/>
      <c r="Q7" s="62"/>
      <c r="R7" s="64"/>
      <c r="S7" s="68"/>
      <c r="T7" s="66"/>
      <c r="U7" s="67"/>
    </row>
    <row r="8" spans="1:21" ht="30" customHeight="1" thickBot="1" x14ac:dyDescent="0.3">
      <c r="A8" s="69">
        <v>1</v>
      </c>
      <c r="B8" s="70">
        <v>15386</v>
      </c>
      <c r="C8" s="71" t="s">
        <v>86</v>
      </c>
      <c r="D8" s="71" t="s">
        <v>36</v>
      </c>
      <c r="E8" s="72" t="s">
        <v>70</v>
      </c>
      <c r="F8" s="73" t="s">
        <v>70</v>
      </c>
      <c r="G8" s="74">
        <v>6324.86</v>
      </c>
      <c r="H8" s="75">
        <v>6.85</v>
      </c>
      <c r="I8" s="37">
        <v>10</v>
      </c>
      <c r="J8" s="76">
        <f>K8-H8</f>
        <v>0.6850000000000005</v>
      </c>
      <c r="K8" s="77">
        <f t="shared" ref="K8:K41" si="0">H8*(1+I8/100)</f>
        <v>7.5350000000000001</v>
      </c>
      <c r="L8" s="78">
        <f t="shared" ref="L8:L41" si="1">G8*H8</f>
        <v>43325.290999999997</v>
      </c>
      <c r="M8" s="79">
        <f t="shared" ref="M8:M41" si="2">G8*J8</f>
        <v>4332.5291000000025</v>
      </c>
      <c r="N8" s="80">
        <f t="shared" ref="N8:N41" si="3">G8*K8</f>
        <v>47657.820099999997</v>
      </c>
      <c r="O8" s="81">
        <v>7.35</v>
      </c>
      <c r="P8" s="37">
        <v>10</v>
      </c>
      <c r="Q8" s="76">
        <f t="shared" ref="Q8:Q41" si="4">R8-O8</f>
        <v>0.73500000000000121</v>
      </c>
      <c r="R8" s="77">
        <f t="shared" ref="R8:R18" si="5">O8*(1+P8/100)</f>
        <v>8.0850000000000009</v>
      </c>
      <c r="S8" s="82">
        <f>$G8*O8</f>
        <v>46487.720999999998</v>
      </c>
      <c r="T8" s="79">
        <f>$G8*Q8</f>
        <v>4648.7721000000074</v>
      </c>
      <c r="U8" s="83">
        <f>$G8*R8</f>
        <v>51136.4931</v>
      </c>
    </row>
    <row r="9" spans="1:21" ht="30" customHeight="1" thickBot="1" x14ac:dyDescent="0.3">
      <c r="A9" s="84">
        <v>28</v>
      </c>
      <c r="B9" s="85">
        <v>15168</v>
      </c>
      <c r="C9" s="86"/>
      <c r="D9" s="87" t="s">
        <v>37</v>
      </c>
      <c r="E9" s="87" t="s">
        <v>87</v>
      </c>
      <c r="F9" s="86" t="s">
        <v>25</v>
      </c>
      <c r="G9" s="88">
        <v>1023</v>
      </c>
      <c r="H9" s="89">
        <v>0.88900000000000001</v>
      </c>
      <c r="I9" s="38">
        <v>10</v>
      </c>
      <c r="J9" s="90">
        <f t="shared" ref="J9:J41" si="6">K9-H9</f>
        <v>8.890000000000009E-2</v>
      </c>
      <c r="K9" s="91">
        <f t="shared" si="0"/>
        <v>0.9779000000000001</v>
      </c>
      <c r="L9" s="92">
        <f t="shared" si="1"/>
        <v>909.447</v>
      </c>
      <c r="M9" s="93">
        <f t="shared" si="2"/>
        <v>90.944700000000097</v>
      </c>
      <c r="N9" s="94">
        <f t="shared" si="3"/>
        <v>1000.3917000000001</v>
      </c>
      <c r="O9" s="95">
        <v>0.88</v>
      </c>
      <c r="P9" s="38">
        <v>10</v>
      </c>
      <c r="Q9" s="90">
        <f t="shared" si="4"/>
        <v>8.8000000000000078E-2</v>
      </c>
      <c r="R9" s="91">
        <f t="shared" si="5"/>
        <v>0.96800000000000008</v>
      </c>
      <c r="S9" s="82">
        <f t="shared" ref="S9:S41" si="7">$G9*O9</f>
        <v>900.24</v>
      </c>
      <c r="T9" s="79">
        <f t="shared" ref="T9:U40" si="8">$G9*Q9</f>
        <v>90.024000000000086</v>
      </c>
      <c r="U9" s="83">
        <f t="shared" si="8"/>
        <v>990.26400000000012</v>
      </c>
    </row>
    <row r="10" spans="1:21" ht="30" customHeight="1" thickBot="1" x14ac:dyDescent="0.3">
      <c r="A10" s="84">
        <v>13</v>
      </c>
      <c r="B10" s="85">
        <v>15387</v>
      </c>
      <c r="C10" s="86"/>
      <c r="D10" s="87" t="s">
        <v>38</v>
      </c>
      <c r="E10" s="87" t="s">
        <v>88</v>
      </c>
      <c r="F10" s="86" t="s">
        <v>70</v>
      </c>
      <c r="G10" s="88">
        <v>3242.73</v>
      </c>
      <c r="H10" s="89">
        <v>1.85</v>
      </c>
      <c r="I10" s="38">
        <v>10</v>
      </c>
      <c r="J10" s="90">
        <f t="shared" si="6"/>
        <v>0.18500000000000005</v>
      </c>
      <c r="K10" s="91">
        <f t="shared" si="0"/>
        <v>2.0350000000000001</v>
      </c>
      <c r="L10" s="92">
        <f t="shared" si="1"/>
        <v>5999.0505000000003</v>
      </c>
      <c r="M10" s="93">
        <f t="shared" si="2"/>
        <v>599.90505000000019</v>
      </c>
      <c r="N10" s="94">
        <f t="shared" si="3"/>
        <v>6598.9555500000006</v>
      </c>
      <c r="O10" s="95">
        <v>1.96</v>
      </c>
      <c r="P10" s="38">
        <v>10</v>
      </c>
      <c r="Q10" s="90">
        <f t="shared" si="4"/>
        <v>0.19600000000000017</v>
      </c>
      <c r="R10" s="91">
        <f t="shared" si="5"/>
        <v>2.1560000000000001</v>
      </c>
      <c r="S10" s="82">
        <f t="shared" si="7"/>
        <v>6355.7507999999998</v>
      </c>
      <c r="T10" s="79">
        <f t="shared" si="8"/>
        <v>635.57508000000053</v>
      </c>
      <c r="U10" s="83">
        <f t="shared" si="8"/>
        <v>6991.3258800000003</v>
      </c>
    </row>
    <row r="11" spans="1:21" ht="30" customHeight="1" thickBot="1" x14ac:dyDescent="0.3">
      <c r="A11" s="84">
        <v>10</v>
      </c>
      <c r="B11" s="85">
        <v>15394</v>
      </c>
      <c r="C11" s="86"/>
      <c r="D11" s="96" t="s">
        <v>39</v>
      </c>
      <c r="E11" s="96" t="s">
        <v>89</v>
      </c>
      <c r="F11" s="97" t="s">
        <v>70</v>
      </c>
      <c r="G11" s="98">
        <v>830.5</v>
      </c>
      <c r="H11" s="89">
        <v>8.9600000000000009</v>
      </c>
      <c r="I11" s="38">
        <v>10</v>
      </c>
      <c r="J11" s="90">
        <f t="shared" si="6"/>
        <v>0.8960000000000008</v>
      </c>
      <c r="K11" s="91">
        <f t="shared" si="0"/>
        <v>9.8560000000000016</v>
      </c>
      <c r="L11" s="92">
        <f t="shared" si="1"/>
        <v>7441.2800000000007</v>
      </c>
      <c r="M11" s="93">
        <f t="shared" si="2"/>
        <v>744.12800000000061</v>
      </c>
      <c r="N11" s="94">
        <f t="shared" si="3"/>
        <v>8185.4080000000013</v>
      </c>
      <c r="O11" s="95">
        <v>9.6199999999999992</v>
      </c>
      <c r="P11" s="38">
        <v>10</v>
      </c>
      <c r="Q11" s="90">
        <f t="shared" si="4"/>
        <v>0.96200000000000152</v>
      </c>
      <c r="R11" s="91">
        <f t="shared" si="5"/>
        <v>10.582000000000001</v>
      </c>
      <c r="S11" s="82">
        <f t="shared" si="7"/>
        <v>7989.4099999999989</v>
      </c>
      <c r="T11" s="79">
        <f t="shared" si="8"/>
        <v>798.94100000000128</v>
      </c>
      <c r="U11" s="83">
        <f t="shared" si="8"/>
        <v>8788.3510000000006</v>
      </c>
    </row>
    <row r="12" spans="1:21" ht="30" customHeight="1" thickBot="1" x14ac:dyDescent="0.3">
      <c r="A12" s="84">
        <v>34</v>
      </c>
      <c r="B12" s="85">
        <v>15398</v>
      </c>
      <c r="C12" s="86"/>
      <c r="D12" s="99" t="s">
        <v>40</v>
      </c>
      <c r="E12" s="100" t="s">
        <v>90</v>
      </c>
      <c r="F12" s="99" t="s">
        <v>70</v>
      </c>
      <c r="G12" s="88">
        <v>216</v>
      </c>
      <c r="H12" s="89">
        <v>4.95</v>
      </c>
      <c r="I12" s="38">
        <v>10</v>
      </c>
      <c r="J12" s="90">
        <f t="shared" si="6"/>
        <v>0.49500000000000011</v>
      </c>
      <c r="K12" s="91">
        <f t="shared" si="0"/>
        <v>5.4450000000000003</v>
      </c>
      <c r="L12" s="92">
        <f t="shared" si="1"/>
        <v>1069.2</v>
      </c>
      <c r="M12" s="93">
        <f t="shared" si="2"/>
        <v>106.92000000000002</v>
      </c>
      <c r="N12" s="94">
        <f t="shared" si="3"/>
        <v>1176.1200000000001</v>
      </c>
      <c r="O12" s="95">
        <v>4.95</v>
      </c>
      <c r="P12" s="38">
        <v>10</v>
      </c>
      <c r="Q12" s="90">
        <f t="shared" si="4"/>
        <v>0.49500000000000011</v>
      </c>
      <c r="R12" s="91">
        <f t="shared" si="5"/>
        <v>5.4450000000000003</v>
      </c>
      <c r="S12" s="82">
        <f t="shared" si="7"/>
        <v>1069.2</v>
      </c>
      <c r="T12" s="79">
        <f t="shared" si="8"/>
        <v>106.92000000000002</v>
      </c>
      <c r="U12" s="83">
        <f t="shared" si="8"/>
        <v>1176.1200000000001</v>
      </c>
    </row>
    <row r="13" spans="1:21" ht="30" customHeight="1" thickBot="1" x14ac:dyDescent="0.3">
      <c r="A13" s="84">
        <v>25</v>
      </c>
      <c r="B13" s="85">
        <v>21571</v>
      </c>
      <c r="C13" s="86"/>
      <c r="D13" s="87" t="s">
        <v>41</v>
      </c>
      <c r="E13" s="87" t="s">
        <v>70</v>
      </c>
      <c r="F13" s="86" t="s">
        <v>70</v>
      </c>
      <c r="G13" s="88">
        <v>179.5</v>
      </c>
      <c r="H13" s="89">
        <v>5.56</v>
      </c>
      <c r="I13" s="38">
        <v>10</v>
      </c>
      <c r="J13" s="90">
        <f t="shared" si="6"/>
        <v>0.55600000000000005</v>
      </c>
      <c r="K13" s="91">
        <f t="shared" si="0"/>
        <v>6.1159999999999997</v>
      </c>
      <c r="L13" s="92">
        <f t="shared" si="1"/>
        <v>998.02</v>
      </c>
      <c r="M13" s="93">
        <f t="shared" si="2"/>
        <v>99.802000000000007</v>
      </c>
      <c r="N13" s="94">
        <f t="shared" si="3"/>
        <v>1097.8219999999999</v>
      </c>
      <c r="O13" s="95">
        <v>5.56</v>
      </c>
      <c r="P13" s="38">
        <v>10</v>
      </c>
      <c r="Q13" s="90">
        <f t="shared" si="4"/>
        <v>0.55600000000000005</v>
      </c>
      <c r="R13" s="91">
        <f t="shared" si="5"/>
        <v>6.1159999999999997</v>
      </c>
      <c r="S13" s="82">
        <f t="shared" si="7"/>
        <v>998.02</v>
      </c>
      <c r="T13" s="79">
        <f t="shared" si="8"/>
        <v>99.802000000000007</v>
      </c>
      <c r="U13" s="83">
        <f t="shared" si="8"/>
        <v>1097.8219999999999</v>
      </c>
    </row>
    <row r="14" spans="1:21" ht="30" customHeight="1" thickBot="1" x14ac:dyDescent="0.3">
      <c r="A14" s="84">
        <v>12</v>
      </c>
      <c r="B14" s="85">
        <v>31770</v>
      </c>
      <c r="C14" s="86"/>
      <c r="D14" s="96" t="s">
        <v>42</v>
      </c>
      <c r="E14" s="96" t="s">
        <v>91</v>
      </c>
      <c r="F14" s="97" t="s">
        <v>70</v>
      </c>
      <c r="G14" s="98">
        <v>660</v>
      </c>
      <c r="H14" s="89">
        <v>9.9499999999999993</v>
      </c>
      <c r="I14" s="38">
        <v>10</v>
      </c>
      <c r="J14" s="90">
        <f t="shared" si="6"/>
        <v>0.99500000000000099</v>
      </c>
      <c r="K14" s="91">
        <f t="shared" si="0"/>
        <v>10.945</v>
      </c>
      <c r="L14" s="92">
        <f t="shared" si="1"/>
        <v>6566.9999999999991</v>
      </c>
      <c r="M14" s="93">
        <f t="shared" si="2"/>
        <v>656.70000000000061</v>
      </c>
      <c r="N14" s="94">
        <f t="shared" si="3"/>
        <v>7223.7</v>
      </c>
      <c r="O14" s="95">
        <v>9.9499999999999993</v>
      </c>
      <c r="P14" s="38">
        <v>10</v>
      </c>
      <c r="Q14" s="90">
        <f t="shared" si="4"/>
        <v>0.99500000000000099</v>
      </c>
      <c r="R14" s="91">
        <f t="shared" si="5"/>
        <v>10.945</v>
      </c>
      <c r="S14" s="82">
        <f t="shared" si="7"/>
        <v>6566.9999999999991</v>
      </c>
      <c r="T14" s="79">
        <f t="shared" si="8"/>
        <v>656.70000000000061</v>
      </c>
      <c r="U14" s="83">
        <f t="shared" si="8"/>
        <v>7223.7</v>
      </c>
    </row>
    <row r="15" spans="1:21" ht="30" customHeight="1" thickBot="1" x14ac:dyDescent="0.3">
      <c r="A15" s="84">
        <v>33</v>
      </c>
      <c r="B15" s="85">
        <v>98196</v>
      </c>
      <c r="C15" s="86"/>
      <c r="D15" s="87" t="s">
        <v>43</v>
      </c>
      <c r="E15" s="87" t="s">
        <v>92</v>
      </c>
      <c r="F15" s="86" t="s">
        <v>70</v>
      </c>
      <c r="G15" s="88">
        <v>5.4</v>
      </c>
      <c r="H15" s="101">
        <v>4.28</v>
      </c>
      <c r="I15" s="38">
        <v>10</v>
      </c>
      <c r="J15" s="90">
        <f t="shared" si="6"/>
        <v>0.42800000000000082</v>
      </c>
      <c r="K15" s="91">
        <f t="shared" si="0"/>
        <v>4.7080000000000011</v>
      </c>
      <c r="L15" s="92">
        <f t="shared" si="1"/>
        <v>23.112000000000002</v>
      </c>
      <c r="M15" s="93">
        <f t="shared" si="2"/>
        <v>2.3112000000000048</v>
      </c>
      <c r="N15" s="94">
        <f t="shared" si="3"/>
        <v>25.423200000000008</v>
      </c>
      <c r="O15" s="102">
        <v>4.76</v>
      </c>
      <c r="P15" s="38">
        <v>10</v>
      </c>
      <c r="Q15" s="90">
        <f t="shared" si="4"/>
        <v>0.47599999999999998</v>
      </c>
      <c r="R15" s="91">
        <f t="shared" si="5"/>
        <v>5.2359999999999998</v>
      </c>
      <c r="S15" s="82">
        <f t="shared" si="7"/>
        <v>25.704000000000001</v>
      </c>
      <c r="T15" s="79">
        <f t="shared" si="8"/>
        <v>2.5704000000000002</v>
      </c>
      <c r="U15" s="83">
        <f t="shared" si="8"/>
        <v>28.2744</v>
      </c>
    </row>
    <row r="16" spans="1:21" ht="30" customHeight="1" thickBot="1" x14ac:dyDescent="0.3">
      <c r="A16" s="84">
        <v>4</v>
      </c>
      <c r="B16" s="85">
        <v>101054</v>
      </c>
      <c r="C16" s="86" t="s">
        <v>93</v>
      </c>
      <c r="D16" s="87" t="s">
        <v>44</v>
      </c>
      <c r="E16" s="103" t="s">
        <v>70</v>
      </c>
      <c r="F16" s="86" t="s">
        <v>70</v>
      </c>
      <c r="G16" s="88">
        <v>1408</v>
      </c>
      <c r="H16" s="89">
        <v>7.36</v>
      </c>
      <c r="I16" s="38">
        <v>10</v>
      </c>
      <c r="J16" s="90">
        <f t="shared" si="6"/>
        <v>0.73600000000000154</v>
      </c>
      <c r="K16" s="91">
        <f t="shared" si="0"/>
        <v>8.0960000000000019</v>
      </c>
      <c r="L16" s="92">
        <f t="shared" si="1"/>
        <v>10362.880000000001</v>
      </c>
      <c r="M16" s="93">
        <f t="shared" si="2"/>
        <v>1036.2880000000023</v>
      </c>
      <c r="N16" s="94">
        <f t="shared" si="3"/>
        <v>11399.168000000003</v>
      </c>
      <c r="O16" s="95">
        <v>7.36</v>
      </c>
      <c r="P16" s="38">
        <v>10</v>
      </c>
      <c r="Q16" s="90">
        <f t="shared" si="4"/>
        <v>0.73600000000000154</v>
      </c>
      <c r="R16" s="91">
        <f t="shared" si="5"/>
        <v>8.0960000000000019</v>
      </c>
      <c r="S16" s="82">
        <f t="shared" si="7"/>
        <v>10362.880000000001</v>
      </c>
      <c r="T16" s="79">
        <f t="shared" si="8"/>
        <v>1036.2880000000023</v>
      </c>
      <c r="U16" s="83">
        <f t="shared" si="8"/>
        <v>11399.168000000003</v>
      </c>
    </row>
    <row r="17" spans="1:22" ht="30" customHeight="1" thickBot="1" x14ac:dyDescent="0.3">
      <c r="A17" s="84">
        <v>5</v>
      </c>
      <c r="B17" s="85">
        <v>106953</v>
      </c>
      <c r="C17" s="87" t="s">
        <v>94</v>
      </c>
      <c r="D17" s="87" t="s">
        <v>45</v>
      </c>
      <c r="E17" s="103" t="s">
        <v>70</v>
      </c>
      <c r="F17" s="86" t="s">
        <v>70</v>
      </c>
      <c r="G17" s="88">
        <v>1035</v>
      </c>
      <c r="H17" s="89">
        <v>9.3840000000000003</v>
      </c>
      <c r="I17" s="38">
        <v>10</v>
      </c>
      <c r="J17" s="90">
        <f t="shared" si="6"/>
        <v>0.93840000000000146</v>
      </c>
      <c r="K17" s="91">
        <f t="shared" si="0"/>
        <v>10.322400000000002</v>
      </c>
      <c r="L17" s="92">
        <f t="shared" si="1"/>
        <v>9712.44</v>
      </c>
      <c r="M17" s="93">
        <f t="shared" si="2"/>
        <v>971.24400000000151</v>
      </c>
      <c r="N17" s="94">
        <f t="shared" si="3"/>
        <v>10683.684000000001</v>
      </c>
      <c r="O17" s="95">
        <v>9.3800000000000008</v>
      </c>
      <c r="P17" s="38">
        <v>10</v>
      </c>
      <c r="Q17" s="90">
        <f t="shared" si="4"/>
        <v>0.93800000000000061</v>
      </c>
      <c r="R17" s="91">
        <f t="shared" si="5"/>
        <v>10.318000000000001</v>
      </c>
      <c r="S17" s="82">
        <f t="shared" si="7"/>
        <v>9708.3000000000011</v>
      </c>
      <c r="T17" s="79">
        <f t="shared" si="8"/>
        <v>970.83000000000061</v>
      </c>
      <c r="U17" s="83">
        <f t="shared" si="8"/>
        <v>10679.130000000001</v>
      </c>
    </row>
    <row r="18" spans="1:22" ht="30" customHeight="1" thickBot="1" x14ac:dyDescent="0.3">
      <c r="A18" s="84">
        <v>26</v>
      </c>
      <c r="B18" s="85">
        <v>108945</v>
      </c>
      <c r="C18" s="86"/>
      <c r="D18" s="87" t="s">
        <v>46</v>
      </c>
      <c r="E18" s="87" t="s">
        <v>70</v>
      </c>
      <c r="F18" s="86" t="s">
        <v>70</v>
      </c>
      <c r="G18" s="88">
        <v>143</v>
      </c>
      <c r="H18" s="89">
        <v>6.2</v>
      </c>
      <c r="I18" s="38">
        <v>10</v>
      </c>
      <c r="J18" s="90">
        <f t="shared" si="6"/>
        <v>0.62000000000000099</v>
      </c>
      <c r="K18" s="91">
        <f t="shared" si="0"/>
        <v>6.8200000000000012</v>
      </c>
      <c r="L18" s="92">
        <f t="shared" si="1"/>
        <v>886.6</v>
      </c>
      <c r="M18" s="93">
        <f t="shared" si="2"/>
        <v>88.660000000000139</v>
      </c>
      <c r="N18" s="94">
        <f t="shared" si="3"/>
        <v>975.26000000000022</v>
      </c>
      <c r="O18" s="95">
        <v>6.2</v>
      </c>
      <c r="P18" s="38">
        <v>10</v>
      </c>
      <c r="Q18" s="90">
        <f t="shared" si="4"/>
        <v>0.62000000000000099</v>
      </c>
      <c r="R18" s="91">
        <f t="shared" si="5"/>
        <v>6.8200000000000012</v>
      </c>
      <c r="S18" s="82">
        <f t="shared" si="7"/>
        <v>886.6</v>
      </c>
      <c r="T18" s="79">
        <f>$G18*Q18</f>
        <v>88.660000000000139</v>
      </c>
      <c r="U18" s="83">
        <f t="shared" si="8"/>
        <v>975.26000000000022</v>
      </c>
    </row>
    <row r="19" spans="1:22" ht="30" customHeight="1" thickBot="1" x14ac:dyDescent="0.3">
      <c r="A19" s="84">
        <v>3</v>
      </c>
      <c r="B19" s="85">
        <v>113290</v>
      </c>
      <c r="C19" s="87" t="s">
        <v>95</v>
      </c>
      <c r="D19" s="87" t="s">
        <v>47</v>
      </c>
      <c r="E19" s="103" t="s">
        <v>70</v>
      </c>
      <c r="F19" s="86" t="s">
        <v>70</v>
      </c>
      <c r="G19" s="88">
        <v>2010</v>
      </c>
      <c r="H19" s="101">
        <v>8.76</v>
      </c>
      <c r="I19" s="38">
        <v>10</v>
      </c>
      <c r="J19" s="90">
        <f t="shared" si="6"/>
        <v>0.87600000000000122</v>
      </c>
      <c r="K19" s="91">
        <f t="shared" si="0"/>
        <v>9.636000000000001</v>
      </c>
      <c r="L19" s="92">
        <f t="shared" si="1"/>
        <v>17607.599999999999</v>
      </c>
      <c r="M19" s="93">
        <f t="shared" si="2"/>
        <v>1760.7600000000025</v>
      </c>
      <c r="N19" s="94">
        <f t="shared" si="3"/>
        <v>19368.36</v>
      </c>
      <c r="O19" s="102">
        <v>9.9499999999999993</v>
      </c>
      <c r="P19" s="38">
        <v>10</v>
      </c>
      <c r="Q19" s="90">
        <f t="shared" si="4"/>
        <v>0.99500000000000099</v>
      </c>
      <c r="R19" s="91">
        <f>O19*(1+P19/100)</f>
        <v>10.945</v>
      </c>
      <c r="S19" s="82">
        <f t="shared" si="7"/>
        <v>19999.5</v>
      </c>
      <c r="T19" s="79">
        <f t="shared" si="8"/>
        <v>1999.9500000000021</v>
      </c>
      <c r="U19" s="83">
        <f t="shared" si="8"/>
        <v>21999.45</v>
      </c>
    </row>
    <row r="20" spans="1:22" ht="30" customHeight="1" thickBot="1" x14ac:dyDescent="0.3">
      <c r="A20" s="84">
        <v>23</v>
      </c>
      <c r="B20" s="85">
        <v>113417</v>
      </c>
      <c r="C20" s="86"/>
      <c r="D20" s="87" t="s">
        <v>48</v>
      </c>
      <c r="E20" s="87" t="s">
        <v>70</v>
      </c>
      <c r="F20" s="86" t="s">
        <v>70</v>
      </c>
      <c r="G20" s="88">
        <v>278</v>
      </c>
      <c r="H20" s="89">
        <v>4.8499999999999996</v>
      </c>
      <c r="I20" s="38">
        <v>10</v>
      </c>
      <c r="J20" s="90">
        <f t="shared" si="6"/>
        <v>0.48500000000000032</v>
      </c>
      <c r="K20" s="91">
        <f t="shared" si="0"/>
        <v>5.335</v>
      </c>
      <c r="L20" s="92">
        <f t="shared" si="1"/>
        <v>1348.3</v>
      </c>
      <c r="M20" s="93">
        <f t="shared" si="2"/>
        <v>134.8300000000001</v>
      </c>
      <c r="N20" s="94">
        <f t="shared" si="3"/>
        <v>1483.1299999999999</v>
      </c>
      <c r="O20" s="95">
        <v>8.2899999999999991</v>
      </c>
      <c r="P20" s="38">
        <v>10</v>
      </c>
      <c r="Q20" s="90">
        <f t="shared" si="4"/>
        <v>0.82900000000000063</v>
      </c>
      <c r="R20" s="91">
        <f t="shared" ref="R20:R41" si="9">O20*(1+P20/100)</f>
        <v>9.1189999999999998</v>
      </c>
      <c r="S20" s="82">
        <f t="shared" si="7"/>
        <v>2304.62</v>
      </c>
      <c r="T20" s="79">
        <f t="shared" si="8"/>
        <v>230.46200000000016</v>
      </c>
      <c r="U20" s="83">
        <f t="shared" si="8"/>
        <v>2535.0819999999999</v>
      </c>
    </row>
    <row r="21" spans="1:22" ht="30" customHeight="1" thickBot="1" x14ac:dyDescent="0.3">
      <c r="A21" s="84">
        <v>2</v>
      </c>
      <c r="B21" s="85">
        <v>113467</v>
      </c>
      <c r="C21" s="87" t="s">
        <v>96</v>
      </c>
      <c r="D21" s="87" t="s">
        <v>49</v>
      </c>
      <c r="E21" s="103" t="s">
        <v>70</v>
      </c>
      <c r="F21" s="86" t="s">
        <v>70</v>
      </c>
      <c r="G21" s="88">
        <v>4151</v>
      </c>
      <c r="H21" s="101">
        <v>5.9</v>
      </c>
      <c r="I21" s="38">
        <v>10</v>
      </c>
      <c r="J21" s="90">
        <f t="shared" si="6"/>
        <v>0.59000000000000075</v>
      </c>
      <c r="K21" s="91">
        <f t="shared" si="0"/>
        <v>6.4900000000000011</v>
      </c>
      <c r="L21" s="92">
        <f t="shared" si="1"/>
        <v>24490.9</v>
      </c>
      <c r="M21" s="93">
        <f t="shared" si="2"/>
        <v>2449.0900000000029</v>
      </c>
      <c r="N21" s="94">
        <f t="shared" si="3"/>
        <v>26939.990000000005</v>
      </c>
      <c r="O21" s="102">
        <v>6.75</v>
      </c>
      <c r="P21" s="38">
        <v>10</v>
      </c>
      <c r="Q21" s="90">
        <f t="shared" si="4"/>
        <v>0.67500000000000071</v>
      </c>
      <c r="R21" s="91">
        <f t="shared" si="9"/>
        <v>7.4250000000000007</v>
      </c>
      <c r="S21" s="82">
        <f t="shared" si="7"/>
        <v>28019.25</v>
      </c>
      <c r="T21" s="79">
        <f t="shared" si="8"/>
        <v>2801.9250000000029</v>
      </c>
      <c r="U21" s="83">
        <f t="shared" si="8"/>
        <v>30821.175000000003</v>
      </c>
    </row>
    <row r="22" spans="1:22" ht="30" customHeight="1" thickBot="1" x14ac:dyDescent="0.3">
      <c r="A22" s="84">
        <v>22</v>
      </c>
      <c r="B22" s="85">
        <v>125791</v>
      </c>
      <c r="C22" s="86"/>
      <c r="D22" s="87" t="s">
        <v>50</v>
      </c>
      <c r="E22" s="86" t="s">
        <v>70</v>
      </c>
      <c r="F22" s="86" t="s">
        <v>70</v>
      </c>
      <c r="G22" s="88">
        <v>1665</v>
      </c>
      <c r="H22" s="89">
        <v>1.23</v>
      </c>
      <c r="I22" s="38">
        <v>4</v>
      </c>
      <c r="J22" s="90">
        <f t="shared" si="6"/>
        <v>4.9200000000000133E-2</v>
      </c>
      <c r="K22" s="91">
        <f t="shared" si="0"/>
        <v>1.2792000000000001</v>
      </c>
      <c r="L22" s="92">
        <f t="shared" si="1"/>
        <v>2047.95</v>
      </c>
      <c r="M22" s="93">
        <f t="shared" si="2"/>
        <v>81.91800000000022</v>
      </c>
      <c r="N22" s="94">
        <f t="shared" si="3"/>
        <v>2129.8680000000004</v>
      </c>
      <c r="O22" s="95">
        <v>1.29</v>
      </c>
      <c r="P22" s="38">
        <v>4</v>
      </c>
      <c r="Q22" s="90">
        <f t="shared" si="4"/>
        <v>5.160000000000009E-2</v>
      </c>
      <c r="R22" s="91">
        <f t="shared" si="9"/>
        <v>1.3416000000000001</v>
      </c>
      <c r="S22" s="82">
        <f t="shared" si="7"/>
        <v>2147.85</v>
      </c>
      <c r="T22" s="79">
        <f t="shared" si="8"/>
        <v>85.914000000000144</v>
      </c>
      <c r="U22" s="83">
        <f t="shared" si="8"/>
        <v>2233.7640000000001</v>
      </c>
    </row>
    <row r="23" spans="1:22" ht="30" customHeight="1" thickBot="1" x14ac:dyDescent="0.3">
      <c r="A23" s="84">
        <v>16</v>
      </c>
      <c r="B23" s="85">
        <v>125792</v>
      </c>
      <c r="C23" s="86"/>
      <c r="D23" s="87" t="s">
        <v>51</v>
      </c>
      <c r="E23" s="86" t="s">
        <v>70</v>
      </c>
      <c r="F23" s="86" t="s">
        <v>70</v>
      </c>
      <c r="G23" s="88">
        <v>1605</v>
      </c>
      <c r="H23" s="89">
        <v>3.54</v>
      </c>
      <c r="I23" s="38">
        <v>4</v>
      </c>
      <c r="J23" s="90">
        <f t="shared" si="6"/>
        <v>0.14159999999999995</v>
      </c>
      <c r="K23" s="91">
        <f t="shared" si="0"/>
        <v>3.6816</v>
      </c>
      <c r="L23" s="92">
        <f t="shared" si="1"/>
        <v>5681.7</v>
      </c>
      <c r="M23" s="93">
        <f t="shared" si="2"/>
        <v>227.26799999999992</v>
      </c>
      <c r="N23" s="94">
        <f t="shared" si="3"/>
        <v>5908.9679999999998</v>
      </c>
      <c r="O23" s="95">
        <v>3.74</v>
      </c>
      <c r="P23" s="38">
        <v>4</v>
      </c>
      <c r="Q23" s="90">
        <f t="shared" si="4"/>
        <v>0.14959999999999996</v>
      </c>
      <c r="R23" s="91">
        <f t="shared" si="9"/>
        <v>3.8896000000000002</v>
      </c>
      <c r="S23" s="82">
        <f t="shared" si="7"/>
        <v>6002.7000000000007</v>
      </c>
      <c r="T23" s="79">
        <f t="shared" si="8"/>
        <v>240.10799999999992</v>
      </c>
      <c r="U23" s="83">
        <f t="shared" si="8"/>
        <v>6242.808</v>
      </c>
    </row>
    <row r="24" spans="1:22" ht="30" customHeight="1" thickBot="1" x14ac:dyDescent="0.3">
      <c r="A24" s="84">
        <v>20</v>
      </c>
      <c r="B24" s="85">
        <v>125794</v>
      </c>
      <c r="C24" s="86"/>
      <c r="D24" s="86" t="s">
        <v>52</v>
      </c>
      <c r="E24" s="87"/>
      <c r="F24" s="86" t="s">
        <v>70</v>
      </c>
      <c r="G24" s="88">
        <v>2660</v>
      </c>
      <c r="H24" s="89">
        <v>1.294</v>
      </c>
      <c r="I24" s="38">
        <v>4</v>
      </c>
      <c r="J24" s="90">
        <f t="shared" si="6"/>
        <v>5.1760000000000028E-2</v>
      </c>
      <c r="K24" s="91">
        <f t="shared" si="0"/>
        <v>1.3457600000000001</v>
      </c>
      <c r="L24" s="92">
        <f t="shared" si="1"/>
        <v>3442.04</v>
      </c>
      <c r="M24" s="93">
        <f t="shared" si="2"/>
        <v>137.68160000000009</v>
      </c>
      <c r="N24" s="94">
        <f t="shared" si="3"/>
        <v>3579.7216000000003</v>
      </c>
      <c r="O24" s="95">
        <v>1.36</v>
      </c>
      <c r="P24" s="38">
        <v>4</v>
      </c>
      <c r="Q24" s="90">
        <f t="shared" si="4"/>
        <v>5.4400000000000004E-2</v>
      </c>
      <c r="R24" s="91">
        <f t="shared" si="9"/>
        <v>1.4144000000000001</v>
      </c>
      <c r="S24" s="82">
        <f t="shared" si="7"/>
        <v>3617.6000000000004</v>
      </c>
      <c r="T24" s="79">
        <f t="shared" si="8"/>
        <v>144.70400000000001</v>
      </c>
      <c r="U24" s="83">
        <f t="shared" si="8"/>
        <v>3762.3040000000001</v>
      </c>
    </row>
    <row r="25" spans="1:22" ht="30" customHeight="1" thickBot="1" x14ac:dyDescent="0.3">
      <c r="A25" s="84">
        <v>6</v>
      </c>
      <c r="B25" s="85">
        <v>125795</v>
      </c>
      <c r="C25" s="87" t="s">
        <v>97</v>
      </c>
      <c r="D25" s="87" t="s">
        <v>53</v>
      </c>
      <c r="E25" s="103" t="s">
        <v>70</v>
      </c>
      <c r="F25" s="86" t="s">
        <v>70</v>
      </c>
      <c r="G25" s="88">
        <v>8385</v>
      </c>
      <c r="H25" s="89">
        <v>1.1919999999999999</v>
      </c>
      <c r="I25" s="38">
        <v>4</v>
      </c>
      <c r="J25" s="90">
        <f t="shared" si="6"/>
        <v>4.7679999999999945E-2</v>
      </c>
      <c r="K25" s="91">
        <f t="shared" si="0"/>
        <v>1.2396799999999999</v>
      </c>
      <c r="L25" s="92">
        <f t="shared" si="1"/>
        <v>9994.92</v>
      </c>
      <c r="M25" s="93">
        <f t="shared" si="2"/>
        <v>399.79679999999956</v>
      </c>
      <c r="N25" s="94">
        <f t="shared" si="3"/>
        <v>10394.716799999998</v>
      </c>
      <c r="O25" s="95">
        <v>1.24</v>
      </c>
      <c r="P25" s="38">
        <v>4</v>
      </c>
      <c r="Q25" s="90">
        <f t="shared" si="4"/>
        <v>4.9600000000000088E-2</v>
      </c>
      <c r="R25" s="91">
        <f t="shared" si="9"/>
        <v>1.2896000000000001</v>
      </c>
      <c r="S25" s="82">
        <f t="shared" si="7"/>
        <v>10397.4</v>
      </c>
      <c r="T25" s="79">
        <f t="shared" si="8"/>
        <v>415.89600000000075</v>
      </c>
      <c r="U25" s="83">
        <f t="shared" si="8"/>
        <v>10813.296</v>
      </c>
    </row>
    <row r="26" spans="1:22" ht="30" customHeight="1" thickBot="1" x14ac:dyDescent="0.3">
      <c r="A26" s="86">
        <v>18</v>
      </c>
      <c r="B26" s="85">
        <v>125796</v>
      </c>
      <c r="C26" s="86"/>
      <c r="D26" s="87" t="s">
        <v>54</v>
      </c>
      <c r="E26" s="86" t="s">
        <v>70</v>
      </c>
      <c r="F26" s="86" t="s">
        <v>70</v>
      </c>
      <c r="G26" s="88">
        <v>2590</v>
      </c>
      <c r="H26" s="89">
        <v>1.4750000000000001</v>
      </c>
      <c r="I26" s="38">
        <v>4</v>
      </c>
      <c r="J26" s="90">
        <f t="shared" si="6"/>
        <v>5.9000000000000163E-2</v>
      </c>
      <c r="K26" s="91">
        <f t="shared" si="0"/>
        <v>1.5340000000000003</v>
      </c>
      <c r="L26" s="92">
        <f t="shared" si="1"/>
        <v>3820.2500000000005</v>
      </c>
      <c r="M26" s="93">
        <f t="shared" si="2"/>
        <v>152.81000000000043</v>
      </c>
      <c r="N26" s="94">
        <f t="shared" si="3"/>
        <v>3973.0600000000009</v>
      </c>
      <c r="O26" s="95">
        <v>1.51</v>
      </c>
      <c r="P26" s="38">
        <v>4</v>
      </c>
      <c r="Q26" s="90">
        <f t="shared" si="4"/>
        <v>6.0400000000000009E-2</v>
      </c>
      <c r="R26" s="91">
        <f t="shared" si="9"/>
        <v>1.5704</v>
      </c>
      <c r="S26" s="82">
        <f t="shared" si="7"/>
        <v>3910.9</v>
      </c>
      <c r="T26" s="79">
        <f t="shared" si="8"/>
        <v>156.43600000000004</v>
      </c>
      <c r="U26" s="83">
        <f t="shared" si="8"/>
        <v>4067.3360000000002</v>
      </c>
    </row>
    <row r="27" spans="1:22" ht="30" customHeight="1" thickBot="1" x14ac:dyDescent="0.3">
      <c r="A27" s="86">
        <v>8</v>
      </c>
      <c r="B27" s="85">
        <v>125798</v>
      </c>
      <c r="C27" s="86" t="s">
        <v>98</v>
      </c>
      <c r="D27" s="87" t="s">
        <v>55</v>
      </c>
      <c r="E27" s="103" t="s">
        <v>70</v>
      </c>
      <c r="F27" s="86" t="s">
        <v>70</v>
      </c>
      <c r="G27" s="88">
        <v>6900</v>
      </c>
      <c r="H27" s="89">
        <v>1.375</v>
      </c>
      <c r="I27" s="38">
        <v>4</v>
      </c>
      <c r="J27" s="90">
        <f t="shared" si="6"/>
        <v>5.500000000000016E-2</v>
      </c>
      <c r="K27" s="91">
        <f t="shared" si="0"/>
        <v>1.4300000000000002</v>
      </c>
      <c r="L27" s="92">
        <f t="shared" si="1"/>
        <v>9487.5</v>
      </c>
      <c r="M27" s="93">
        <f t="shared" si="2"/>
        <v>379.50000000000108</v>
      </c>
      <c r="N27" s="94">
        <f t="shared" si="3"/>
        <v>9867.0000000000018</v>
      </c>
      <c r="O27" s="102">
        <v>1.41</v>
      </c>
      <c r="P27" s="38">
        <v>4</v>
      </c>
      <c r="Q27" s="90">
        <f t="shared" si="4"/>
        <v>5.6400000000000006E-2</v>
      </c>
      <c r="R27" s="91">
        <f t="shared" si="9"/>
        <v>1.4663999999999999</v>
      </c>
      <c r="S27" s="82">
        <f t="shared" si="7"/>
        <v>9729</v>
      </c>
      <c r="T27" s="79">
        <f t="shared" si="8"/>
        <v>389.16</v>
      </c>
      <c r="U27" s="83">
        <f t="shared" si="8"/>
        <v>10118.16</v>
      </c>
    </row>
    <row r="28" spans="1:22" ht="30" customHeight="1" thickBot="1" x14ac:dyDescent="0.3">
      <c r="A28" s="84">
        <v>29</v>
      </c>
      <c r="B28" s="85">
        <v>125806</v>
      </c>
      <c r="C28" s="86"/>
      <c r="D28" s="87" t="s">
        <v>56</v>
      </c>
      <c r="E28" s="87" t="s">
        <v>70</v>
      </c>
      <c r="F28" s="86" t="s">
        <v>70</v>
      </c>
      <c r="G28" s="88">
        <v>390</v>
      </c>
      <c r="H28" s="101">
        <v>1.7430000000000001</v>
      </c>
      <c r="I28" s="38">
        <v>4</v>
      </c>
      <c r="J28" s="90">
        <f t="shared" si="6"/>
        <v>6.9720000000000004E-2</v>
      </c>
      <c r="K28" s="91">
        <f t="shared" si="0"/>
        <v>1.8127200000000001</v>
      </c>
      <c r="L28" s="92">
        <f t="shared" si="1"/>
        <v>679.7700000000001</v>
      </c>
      <c r="M28" s="93">
        <f t="shared" si="2"/>
        <v>27.190800000000003</v>
      </c>
      <c r="N28" s="94">
        <f t="shared" si="3"/>
        <v>706.96080000000006</v>
      </c>
      <c r="O28" s="102">
        <v>1.74</v>
      </c>
      <c r="P28" s="38">
        <v>4</v>
      </c>
      <c r="Q28" s="90">
        <f t="shared" si="4"/>
        <v>6.9600000000000106E-2</v>
      </c>
      <c r="R28" s="91">
        <f t="shared" si="9"/>
        <v>1.8096000000000001</v>
      </c>
      <c r="S28" s="82">
        <f t="shared" si="7"/>
        <v>678.6</v>
      </c>
      <c r="T28" s="79">
        <f>$G28*Q28</f>
        <v>27.144000000000041</v>
      </c>
      <c r="U28" s="83">
        <f t="shared" si="8"/>
        <v>705.74400000000003</v>
      </c>
    </row>
    <row r="29" spans="1:22" ht="30" customHeight="1" thickBot="1" x14ac:dyDescent="0.3">
      <c r="A29" s="84">
        <v>24</v>
      </c>
      <c r="B29" s="85">
        <v>140322</v>
      </c>
      <c r="C29" s="86"/>
      <c r="D29" s="87" t="s">
        <v>57</v>
      </c>
      <c r="E29" s="86" t="s">
        <v>70</v>
      </c>
      <c r="F29" s="86" t="s">
        <v>70</v>
      </c>
      <c r="G29" s="88">
        <v>975</v>
      </c>
      <c r="H29" s="89">
        <v>1.28</v>
      </c>
      <c r="I29" s="38">
        <v>4</v>
      </c>
      <c r="J29" s="90">
        <f t="shared" si="6"/>
        <v>5.1200000000000134E-2</v>
      </c>
      <c r="K29" s="91">
        <f t="shared" si="0"/>
        <v>1.3312000000000002</v>
      </c>
      <c r="L29" s="92">
        <f t="shared" si="1"/>
        <v>1248</v>
      </c>
      <c r="M29" s="93">
        <f t="shared" si="2"/>
        <v>49.92000000000013</v>
      </c>
      <c r="N29" s="94">
        <f t="shared" si="3"/>
        <v>1297.92</v>
      </c>
      <c r="O29" s="95">
        <v>1.75</v>
      </c>
      <c r="P29" s="38">
        <v>4</v>
      </c>
      <c r="Q29" s="90">
        <f t="shared" si="4"/>
        <v>7.0000000000000062E-2</v>
      </c>
      <c r="R29" s="91">
        <f t="shared" si="9"/>
        <v>1.82</v>
      </c>
      <c r="S29" s="82">
        <f t="shared" si="7"/>
        <v>1706.25</v>
      </c>
      <c r="T29" s="79">
        <f t="shared" si="8"/>
        <v>68.250000000000057</v>
      </c>
      <c r="U29" s="83">
        <f t="shared" si="8"/>
        <v>1774.5</v>
      </c>
    </row>
    <row r="30" spans="1:22" ht="30" customHeight="1" thickBot="1" x14ac:dyDescent="0.3">
      <c r="A30" s="84">
        <v>14</v>
      </c>
      <c r="B30" s="85">
        <v>141980</v>
      </c>
      <c r="C30" s="86"/>
      <c r="D30" s="87" t="s">
        <v>58</v>
      </c>
      <c r="E30" s="87" t="s">
        <v>70</v>
      </c>
      <c r="F30" s="86" t="s">
        <v>70</v>
      </c>
      <c r="G30" s="88">
        <v>5220</v>
      </c>
      <c r="H30" s="89">
        <v>1.1399999999999999</v>
      </c>
      <c r="I30" s="38">
        <v>4</v>
      </c>
      <c r="J30" s="90">
        <f t="shared" si="6"/>
        <v>4.5600000000000085E-2</v>
      </c>
      <c r="K30" s="91">
        <f t="shared" si="0"/>
        <v>1.1856</v>
      </c>
      <c r="L30" s="92">
        <f t="shared" si="1"/>
        <v>5950.7999999999993</v>
      </c>
      <c r="M30" s="93">
        <f t="shared" si="2"/>
        <v>238.03200000000044</v>
      </c>
      <c r="N30" s="94">
        <f t="shared" si="3"/>
        <v>6188.8320000000003</v>
      </c>
      <c r="O30" s="95">
        <v>1.1599999999999999</v>
      </c>
      <c r="P30" s="38">
        <v>4</v>
      </c>
      <c r="Q30" s="90">
        <f t="shared" si="4"/>
        <v>4.6399999999999997E-2</v>
      </c>
      <c r="R30" s="91">
        <f t="shared" si="9"/>
        <v>1.2063999999999999</v>
      </c>
      <c r="S30" s="82">
        <f t="shared" si="7"/>
        <v>6055.2</v>
      </c>
      <c r="T30" s="79">
        <f t="shared" si="8"/>
        <v>242.20799999999997</v>
      </c>
      <c r="U30" s="83">
        <f t="shared" si="8"/>
        <v>6297.4079999999994</v>
      </c>
    </row>
    <row r="31" spans="1:22" ht="30" customHeight="1" thickBot="1" x14ac:dyDescent="0.3">
      <c r="A31" s="84">
        <v>21</v>
      </c>
      <c r="B31" s="85">
        <v>142056</v>
      </c>
      <c r="C31" s="86"/>
      <c r="D31" s="87" t="s">
        <v>59</v>
      </c>
      <c r="E31" s="86" t="s">
        <v>70</v>
      </c>
      <c r="F31" s="86" t="s">
        <v>70</v>
      </c>
      <c r="G31" s="88">
        <v>2060</v>
      </c>
      <c r="H31" s="89">
        <v>1.375</v>
      </c>
      <c r="I31" s="38">
        <v>4</v>
      </c>
      <c r="J31" s="90">
        <f t="shared" si="6"/>
        <v>5.500000000000016E-2</v>
      </c>
      <c r="K31" s="91">
        <f t="shared" si="0"/>
        <v>1.4300000000000002</v>
      </c>
      <c r="L31" s="92">
        <f t="shared" si="1"/>
        <v>2832.5</v>
      </c>
      <c r="M31" s="93">
        <f t="shared" si="2"/>
        <v>113.30000000000032</v>
      </c>
      <c r="N31" s="94">
        <f t="shared" si="3"/>
        <v>2945.8</v>
      </c>
      <c r="O31" s="95">
        <v>1.41</v>
      </c>
      <c r="P31" s="38">
        <v>4</v>
      </c>
      <c r="Q31" s="90">
        <f t="shared" si="4"/>
        <v>5.6400000000000006E-2</v>
      </c>
      <c r="R31" s="91">
        <f t="shared" si="9"/>
        <v>1.4663999999999999</v>
      </c>
      <c r="S31" s="82">
        <f t="shared" si="7"/>
        <v>2904.6</v>
      </c>
      <c r="T31" s="79">
        <f t="shared" si="8"/>
        <v>116.18400000000001</v>
      </c>
      <c r="U31" s="83">
        <f t="shared" si="8"/>
        <v>3020.7839999999997</v>
      </c>
    </row>
    <row r="32" spans="1:22" ht="30" customHeight="1" thickBot="1" x14ac:dyDescent="0.3">
      <c r="A32" s="84">
        <v>27</v>
      </c>
      <c r="B32" s="85">
        <v>144207</v>
      </c>
      <c r="C32" s="86"/>
      <c r="D32" s="87" t="s">
        <v>60</v>
      </c>
      <c r="E32" s="87" t="s">
        <v>99</v>
      </c>
      <c r="F32" s="86" t="s">
        <v>25</v>
      </c>
      <c r="G32" s="88">
        <v>622.00800000000004</v>
      </c>
      <c r="H32" s="89">
        <v>1.78</v>
      </c>
      <c r="I32" s="39">
        <v>4</v>
      </c>
      <c r="J32" s="90">
        <f t="shared" si="6"/>
        <v>7.1200000000000152E-2</v>
      </c>
      <c r="K32" s="91">
        <f t="shared" si="0"/>
        <v>1.8512000000000002</v>
      </c>
      <c r="L32" s="92">
        <f t="shared" si="1"/>
        <v>1107.1742400000001</v>
      </c>
      <c r="M32" s="93">
        <f t="shared" si="2"/>
        <v>44.286969600000099</v>
      </c>
      <c r="N32" s="94">
        <f t="shared" si="3"/>
        <v>1151.4612096000001</v>
      </c>
      <c r="O32" s="95">
        <v>1.78</v>
      </c>
      <c r="P32" s="38">
        <v>4</v>
      </c>
      <c r="Q32" s="90">
        <f t="shared" si="4"/>
        <v>7.1200000000000152E-2</v>
      </c>
      <c r="R32" s="91">
        <f t="shared" si="9"/>
        <v>1.8512000000000002</v>
      </c>
      <c r="S32" s="82">
        <f t="shared" si="7"/>
        <v>1107.1742400000001</v>
      </c>
      <c r="T32" s="79">
        <f>$G32*Q32</f>
        <v>44.286969600000099</v>
      </c>
      <c r="U32" s="83">
        <f t="shared" si="8"/>
        <v>1151.4612096000001</v>
      </c>
      <c r="V32" s="43">
        <f>26.6/14</f>
        <v>1.9000000000000001</v>
      </c>
    </row>
    <row r="33" spans="1:22" ht="30" customHeight="1" thickBot="1" x14ac:dyDescent="0.3">
      <c r="A33" s="84">
        <v>19</v>
      </c>
      <c r="B33" s="85">
        <v>154020</v>
      </c>
      <c r="C33" s="86"/>
      <c r="D33" s="87" t="s">
        <v>61</v>
      </c>
      <c r="E33" s="87" t="s">
        <v>100</v>
      </c>
      <c r="F33" s="86" t="s">
        <v>70</v>
      </c>
      <c r="G33" s="88">
        <v>3150</v>
      </c>
      <c r="H33" s="89">
        <v>1.194</v>
      </c>
      <c r="I33" s="38">
        <v>4</v>
      </c>
      <c r="J33" s="90">
        <f t="shared" si="6"/>
        <v>4.7760000000000025E-2</v>
      </c>
      <c r="K33" s="91">
        <f t="shared" si="0"/>
        <v>1.24176</v>
      </c>
      <c r="L33" s="92">
        <f t="shared" si="1"/>
        <v>3761.1</v>
      </c>
      <c r="M33" s="93">
        <f t="shared" si="2"/>
        <v>150.44400000000007</v>
      </c>
      <c r="N33" s="94">
        <f t="shared" si="3"/>
        <v>3911.5439999999999</v>
      </c>
      <c r="O33" s="95">
        <v>1.23</v>
      </c>
      <c r="P33" s="38">
        <v>4</v>
      </c>
      <c r="Q33" s="90">
        <f t="shared" si="4"/>
        <v>4.9200000000000133E-2</v>
      </c>
      <c r="R33" s="91">
        <f t="shared" si="9"/>
        <v>1.2792000000000001</v>
      </c>
      <c r="S33" s="82">
        <f t="shared" si="7"/>
        <v>3874.5</v>
      </c>
      <c r="T33" s="79">
        <f t="shared" si="8"/>
        <v>154.98000000000042</v>
      </c>
      <c r="U33" s="83">
        <f t="shared" si="8"/>
        <v>4029.4800000000005</v>
      </c>
    </row>
    <row r="34" spans="1:22" ht="30" customHeight="1" thickBot="1" x14ac:dyDescent="0.3">
      <c r="A34" s="84">
        <v>15</v>
      </c>
      <c r="B34" s="85">
        <v>154021</v>
      </c>
      <c r="C34" s="86"/>
      <c r="D34" s="87" t="s">
        <v>62</v>
      </c>
      <c r="E34" s="87" t="s">
        <v>70</v>
      </c>
      <c r="F34" s="86" t="s">
        <v>70</v>
      </c>
      <c r="G34" s="88">
        <v>1800</v>
      </c>
      <c r="H34" s="89">
        <v>2.9350000000000001</v>
      </c>
      <c r="I34" s="39">
        <v>4</v>
      </c>
      <c r="J34" s="90">
        <f t="shared" si="6"/>
        <v>0.11739999999999995</v>
      </c>
      <c r="K34" s="91">
        <f t="shared" si="0"/>
        <v>3.0524</v>
      </c>
      <c r="L34" s="92">
        <f t="shared" si="1"/>
        <v>5283</v>
      </c>
      <c r="M34" s="93">
        <f t="shared" si="2"/>
        <v>211.31999999999991</v>
      </c>
      <c r="N34" s="94">
        <f t="shared" si="3"/>
        <v>5494.32</v>
      </c>
      <c r="O34" s="95">
        <v>2.94</v>
      </c>
      <c r="P34" s="39">
        <v>4</v>
      </c>
      <c r="Q34" s="90">
        <f t="shared" si="4"/>
        <v>0.11759999999999993</v>
      </c>
      <c r="R34" s="91">
        <f t="shared" si="9"/>
        <v>3.0575999999999999</v>
      </c>
      <c r="S34" s="82">
        <f t="shared" si="7"/>
        <v>5292</v>
      </c>
      <c r="T34" s="79">
        <f t="shared" si="8"/>
        <v>211.67999999999986</v>
      </c>
      <c r="U34" s="83">
        <f t="shared" si="8"/>
        <v>5503.6799999999994</v>
      </c>
    </row>
    <row r="35" spans="1:22" ht="30" customHeight="1" thickBot="1" x14ac:dyDescent="0.3">
      <c r="A35" s="84">
        <v>11</v>
      </c>
      <c r="B35" s="85">
        <v>160985</v>
      </c>
      <c r="C35" s="86"/>
      <c r="D35" s="96" t="s">
        <v>63</v>
      </c>
      <c r="E35" s="96" t="s">
        <v>101</v>
      </c>
      <c r="F35" s="96" t="s">
        <v>70</v>
      </c>
      <c r="G35" s="98">
        <v>1024</v>
      </c>
      <c r="H35" s="89">
        <v>7.04</v>
      </c>
      <c r="I35" s="38">
        <v>10</v>
      </c>
      <c r="J35" s="90">
        <f t="shared" si="6"/>
        <v>0.70400000000000063</v>
      </c>
      <c r="K35" s="91">
        <f t="shared" si="0"/>
        <v>7.7440000000000007</v>
      </c>
      <c r="L35" s="92">
        <f t="shared" si="1"/>
        <v>7208.96</v>
      </c>
      <c r="M35" s="93">
        <f t="shared" si="2"/>
        <v>720.89600000000064</v>
      </c>
      <c r="N35" s="94">
        <f t="shared" si="3"/>
        <v>7929.8560000000007</v>
      </c>
      <c r="O35" s="95">
        <v>6.62</v>
      </c>
      <c r="P35" s="38">
        <v>10</v>
      </c>
      <c r="Q35" s="90">
        <f t="shared" si="4"/>
        <v>0.66200000000000081</v>
      </c>
      <c r="R35" s="91">
        <f t="shared" si="9"/>
        <v>7.2820000000000009</v>
      </c>
      <c r="S35" s="82">
        <f t="shared" si="7"/>
        <v>6778.88</v>
      </c>
      <c r="T35" s="79">
        <f t="shared" si="8"/>
        <v>677.88800000000083</v>
      </c>
      <c r="U35" s="83">
        <f t="shared" si="8"/>
        <v>7456.7680000000009</v>
      </c>
    </row>
    <row r="36" spans="1:22" ht="30" customHeight="1" thickBot="1" x14ac:dyDescent="0.3">
      <c r="A36" s="84">
        <v>31</v>
      </c>
      <c r="B36" s="85">
        <v>208174</v>
      </c>
      <c r="C36" s="86"/>
      <c r="D36" s="87" t="s">
        <v>64</v>
      </c>
      <c r="E36" s="87" t="s">
        <v>102</v>
      </c>
      <c r="F36" s="86" t="s">
        <v>25</v>
      </c>
      <c r="G36" s="88">
        <v>1300</v>
      </c>
      <c r="H36" s="89">
        <f>21/100</f>
        <v>0.21</v>
      </c>
      <c r="I36" s="38">
        <v>10</v>
      </c>
      <c r="J36" s="90">
        <f t="shared" si="6"/>
        <v>2.1000000000000019E-2</v>
      </c>
      <c r="K36" s="91">
        <f t="shared" si="0"/>
        <v>0.23100000000000001</v>
      </c>
      <c r="L36" s="92">
        <f t="shared" si="1"/>
        <v>273</v>
      </c>
      <c r="M36" s="93">
        <f t="shared" si="2"/>
        <v>27.300000000000026</v>
      </c>
      <c r="N36" s="94">
        <f t="shared" si="3"/>
        <v>300.3</v>
      </c>
      <c r="O36" s="95">
        <v>0.11</v>
      </c>
      <c r="P36" s="38">
        <v>10</v>
      </c>
      <c r="Q36" s="90">
        <f t="shared" si="4"/>
        <v>1.100000000000001E-2</v>
      </c>
      <c r="R36" s="91">
        <f t="shared" si="9"/>
        <v>0.12100000000000001</v>
      </c>
      <c r="S36" s="82">
        <f t="shared" si="7"/>
        <v>143</v>
      </c>
      <c r="T36" s="79">
        <f t="shared" si="8"/>
        <v>14.300000000000013</v>
      </c>
      <c r="U36" s="83">
        <f t="shared" si="8"/>
        <v>157.30000000000001</v>
      </c>
      <c r="V36" s="43">
        <f>12/100</f>
        <v>0.12</v>
      </c>
    </row>
    <row r="37" spans="1:22" ht="30" customHeight="1" thickBot="1" x14ac:dyDescent="0.3">
      <c r="A37" s="84">
        <v>9</v>
      </c>
      <c r="B37" s="85">
        <v>212079</v>
      </c>
      <c r="C37" s="86"/>
      <c r="D37" s="87" t="s">
        <v>65</v>
      </c>
      <c r="E37" s="103" t="s">
        <v>70</v>
      </c>
      <c r="F37" s="86" t="s">
        <v>70</v>
      </c>
      <c r="G37" s="88">
        <v>1765</v>
      </c>
      <c r="H37" s="89">
        <v>5.7</v>
      </c>
      <c r="I37" s="38">
        <v>10</v>
      </c>
      <c r="J37" s="90">
        <f t="shared" si="6"/>
        <v>0.57000000000000028</v>
      </c>
      <c r="K37" s="91">
        <f t="shared" si="0"/>
        <v>6.2700000000000005</v>
      </c>
      <c r="L37" s="92">
        <f t="shared" si="1"/>
        <v>10060.5</v>
      </c>
      <c r="M37" s="93">
        <f t="shared" si="2"/>
        <v>1006.0500000000005</v>
      </c>
      <c r="N37" s="94">
        <f t="shared" si="3"/>
        <v>11066.550000000001</v>
      </c>
      <c r="O37" s="95">
        <v>5.7</v>
      </c>
      <c r="P37" s="38">
        <v>10</v>
      </c>
      <c r="Q37" s="90">
        <f t="shared" si="4"/>
        <v>0.57000000000000028</v>
      </c>
      <c r="R37" s="91">
        <f t="shared" si="9"/>
        <v>6.2700000000000005</v>
      </c>
      <c r="S37" s="82">
        <f t="shared" si="7"/>
        <v>10060.5</v>
      </c>
      <c r="T37" s="79">
        <f>$G37*Q37</f>
        <v>1006.0500000000005</v>
      </c>
      <c r="U37" s="83">
        <f t="shared" si="8"/>
        <v>11066.550000000001</v>
      </c>
    </row>
    <row r="38" spans="1:22" ht="30" customHeight="1" thickBot="1" x14ac:dyDescent="0.3">
      <c r="A38" s="84">
        <v>32</v>
      </c>
      <c r="B38" s="85">
        <v>212110</v>
      </c>
      <c r="C38" s="86"/>
      <c r="D38" s="87" t="s">
        <v>66</v>
      </c>
      <c r="E38" s="87" t="s">
        <v>103</v>
      </c>
      <c r="F38" s="86" t="s">
        <v>70</v>
      </c>
      <c r="G38" s="88">
        <v>36</v>
      </c>
      <c r="H38" s="89">
        <v>5.18</v>
      </c>
      <c r="I38" s="38">
        <v>10</v>
      </c>
      <c r="J38" s="90">
        <f t="shared" si="6"/>
        <v>0.51800000000000068</v>
      </c>
      <c r="K38" s="91">
        <f t="shared" si="0"/>
        <v>5.6980000000000004</v>
      </c>
      <c r="L38" s="92">
        <f t="shared" si="1"/>
        <v>186.48</v>
      </c>
      <c r="M38" s="93">
        <f t="shared" si="2"/>
        <v>18.648000000000025</v>
      </c>
      <c r="N38" s="94">
        <f t="shared" si="3"/>
        <v>205.12800000000001</v>
      </c>
      <c r="O38" s="95">
        <v>5.78</v>
      </c>
      <c r="P38" s="38">
        <v>10</v>
      </c>
      <c r="Q38" s="90">
        <f t="shared" si="4"/>
        <v>0.57800000000000029</v>
      </c>
      <c r="R38" s="91">
        <f t="shared" si="9"/>
        <v>6.3580000000000005</v>
      </c>
      <c r="S38" s="82">
        <f t="shared" si="7"/>
        <v>208.08</v>
      </c>
      <c r="T38" s="79">
        <f t="shared" si="8"/>
        <v>20.80800000000001</v>
      </c>
      <c r="U38" s="83">
        <f t="shared" si="8"/>
        <v>228.88800000000003</v>
      </c>
    </row>
    <row r="39" spans="1:22" ht="41.25" customHeight="1" thickBot="1" x14ac:dyDescent="0.3">
      <c r="A39" s="84">
        <v>30</v>
      </c>
      <c r="B39" s="85">
        <v>212158</v>
      </c>
      <c r="C39" s="86"/>
      <c r="D39" s="87" t="s">
        <v>67</v>
      </c>
      <c r="E39" s="87" t="s">
        <v>104</v>
      </c>
      <c r="F39" s="86" t="s">
        <v>70</v>
      </c>
      <c r="G39" s="88">
        <v>128</v>
      </c>
      <c r="H39" s="89">
        <v>4.54</v>
      </c>
      <c r="I39" s="38">
        <v>10</v>
      </c>
      <c r="J39" s="90">
        <f t="shared" si="6"/>
        <v>0.45400000000000063</v>
      </c>
      <c r="K39" s="91">
        <f t="shared" si="0"/>
        <v>4.9940000000000007</v>
      </c>
      <c r="L39" s="92">
        <f t="shared" si="1"/>
        <v>581.12</v>
      </c>
      <c r="M39" s="93">
        <f t="shared" si="2"/>
        <v>58.11200000000008</v>
      </c>
      <c r="N39" s="94">
        <f t="shared" si="3"/>
        <v>639.23200000000008</v>
      </c>
      <c r="O39" s="95">
        <v>5.21</v>
      </c>
      <c r="P39" s="38">
        <v>10</v>
      </c>
      <c r="Q39" s="90">
        <f t="shared" si="4"/>
        <v>0.5210000000000008</v>
      </c>
      <c r="R39" s="91">
        <f t="shared" si="9"/>
        <v>5.7310000000000008</v>
      </c>
      <c r="S39" s="82">
        <f t="shared" si="7"/>
        <v>666.88</v>
      </c>
      <c r="T39" s="79">
        <f t="shared" si="8"/>
        <v>66.688000000000102</v>
      </c>
      <c r="U39" s="83">
        <f t="shared" si="8"/>
        <v>733.5680000000001</v>
      </c>
      <c r="V39" s="43">
        <f>19.6/4</f>
        <v>4.9000000000000004</v>
      </c>
    </row>
    <row r="40" spans="1:22" ht="30" customHeight="1" thickBot="1" x14ac:dyDescent="0.3">
      <c r="A40" s="84">
        <v>7</v>
      </c>
      <c r="B40" s="85">
        <v>212610</v>
      </c>
      <c r="C40" s="87" t="s">
        <v>105</v>
      </c>
      <c r="D40" s="87" t="s">
        <v>68</v>
      </c>
      <c r="E40" s="103" t="s">
        <v>70</v>
      </c>
      <c r="F40" s="86" t="s">
        <v>70</v>
      </c>
      <c r="G40" s="88">
        <v>6190</v>
      </c>
      <c r="H40" s="89">
        <v>1.6020000000000001</v>
      </c>
      <c r="I40" s="38">
        <v>4</v>
      </c>
      <c r="J40" s="90">
        <f t="shared" si="6"/>
        <v>6.4080000000000137E-2</v>
      </c>
      <c r="K40" s="91">
        <f t="shared" si="0"/>
        <v>1.6660800000000002</v>
      </c>
      <c r="L40" s="92">
        <f t="shared" si="1"/>
        <v>9916.380000000001</v>
      </c>
      <c r="M40" s="93">
        <f t="shared" si="2"/>
        <v>396.65520000000083</v>
      </c>
      <c r="N40" s="94">
        <f t="shared" si="3"/>
        <v>10313.035200000002</v>
      </c>
      <c r="O40" s="95">
        <v>1.6</v>
      </c>
      <c r="P40" s="38">
        <v>4</v>
      </c>
      <c r="Q40" s="90">
        <f t="shared" si="4"/>
        <v>6.4000000000000057E-2</v>
      </c>
      <c r="R40" s="91">
        <f t="shared" si="9"/>
        <v>1.6640000000000001</v>
      </c>
      <c r="S40" s="82">
        <f t="shared" si="7"/>
        <v>9904</v>
      </c>
      <c r="T40" s="79">
        <f t="shared" si="8"/>
        <v>396.16000000000037</v>
      </c>
      <c r="U40" s="83">
        <f t="shared" si="8"/>
        <v>10300.160000000002</v>
      </c>
    </row>
    <row r="41" spans="1:22" ht="30" customHeight="1" thickBot="1" x14ac:dyDescent="0.3">
      <c r="A41" s="104">
        <v>17</v>
      </c>
      <c r="B41" s="105">
        <v>215391</v>
      </c>
      <c r="C41" s="106"/>
      <c r="D41" s="107" t="s">
        <v>69</v>
      </c>
      <c r="E41" s="106"/>
      <c r="F41" s="106" t="s">
        <v>70</v>
      </c>
      <c r="G41" s="108">
        <v>893</v>
      </c>
      <c r="H41" s="109">
        <v>4.25</v>
      </c>
      <c r="I41" s="40">
        <v>10</v>
      </c>
      <c r="J41" s="110">
        <f t="shared" si="6"/>
        <v>0.42500000000000071</v>
      </c>
      <c r="K41" s="111">
        <f t="shared" si="0"/>
        <v>4.6750000000000007</v>
      </c>
      <c r="L41" s="112">
        <f t="shared" si="1"/>
        <v>3795.25</v>
      </c>
      <c r="M41" s="113">
        <f t="shared" si="2"/>
        <v>379.52500000000066</v>
      </c>
      <c r="N41" s="114">
        <f t="shared" si="3"/>
        <v>4174.7750000000005</v>
      </c>
      <c r="O41" s="115">
        <v>5.0599999999999996</v>
      </c>
      <c r="P41" s="40">
        <v>10</v>
      </c>
      <c r="Q41" s="110">
        <f t="shared" si="4"/>
        <v>0.50600000000000023</v>
      </c>
      <c r="R41" s="111">
        <f t="shared" si="9"/>
        <v>5.5659999999999998</v>
      </c>
      <c r="S41" s="116">
        <f t="shared" si="7"/>
        <v>4518.58</v>
      </c>
      <c r="T41" s="117">
        <f>$G41*Q41</f>
        <v>451.85800000000017</v>
      </c>
      <c r="U41" s="118">
        <f t="shared" ref="U41" si="10">$G41*R41</f>
        <v>4970.4380000000001</v>
      </c>
    </row>
    <row r="42" spans="1:22" ht="18" customHeight="1" thickBot="1" x14ac:dyDescent="0.3">
      <c r="D42" s="119" t="s">
        <v>106</v>
      </c>
      <c r="K42" s="120"/>
      <c r="L42" s="121">
        <f>SUM(L8:L41)</f>
        <v>218099.51474000001</v>
      </c>
      <c r="M42" s="122">
        <f>SUM(M8:M41)</f>
        <v>17894.766419600019</v>
      </c>
      <c r="N42" s="123">
        <f>SUM(N8:N41)</f>
        <v>235994.28115959995</v>
      </c>
      <c r="O42" s="124"/>
      <c r="P42" s="124"/>
      <c r="Q42" s="124"/>
      <c r="R42" s="125"/>
      <c r="S42" s="126">
        <f>SUM(S8:S41)</f>
        <v>231377.89004</v>
      </c>
      <c r="T42" s="127">
        <f>SUM(T8:T41)</f>
        <v>19098.122549600015</v>
      </c>
      <c r="U42" s="128">
        <f>SUM(U8:U41)</f>
        <v>250476.01258959997</v>
      </c>
    </row>
    <row r="43" spans="1:22" ht="18" customHeight="1" x14ac:dyDescent="0.25">
      <c r="K43" s="120"/>
      <c r="L43" s="129"/>
      <c r="M43" s="129"/>
      <c r="N43" s="129"/>
      <c r="O43" s="130"/>
      <c r="P43" s="130"/>
      <c r="Q43" s="130"/>
      <c r="R43" s="130"/>
      <c r="S43" s="130"/>
      <c r="T43" s="130"/>
      <c r="U43" s="130"/>
    </row>
    <row r="44" spans="1:22" ht="26.25" customHeight="1" thickBot="1" x14ac:dyDescent="0.3">
      <c r="A44" s="131"/>
      <c r="B44" s="131"/>
      <c r="C44" s="131"/>
      <c r="D44" s="131"/>
      <c r="E44" s="131"/>
      <c r="F44" s="131"/>
      <c r="G44" s="131"/>
      <c r="H44" s="131"/>
      <c r="I44" s="131"/>
      <c r="J44" s="131"/>
      <c r="K44" s="132" t="s">
        <v>107</v>
      </c>
      <c r="L44" s="129">
        <f>L42</f>
        <v>218099.51474000001</v>
      </c>
      <c r="M44" s="133"/>
      <c r="N44" s="133"/>
      <c r="O44" s="134"/>
      <c r="P44" s="134"/>
      <c r="Q44" s="134"/>
      <c r="R44" s="134"/>
      <c r="S44" s="134"/>
      <c r="T44" s="134"/>
      <c r="U44" s="134"/>
    </row>
    <row r="45" spans="1:22" x14ac:dyDescent="0.25">
      <c r="A45" s="135"/>
      <c r="B45" s="136"/>
      <c r="C45" s="136"/>
      <c r="D45" s="137"/>
      <c r="E45" s="137"/>
      <c r="F45" s="138"/>
      <c r="G45" s="139"/>
      <c r="H45" s="140"/>
      <c r="I45" s="50"/>
      <c r="J45" s="141"/>
      <c r="M45" s="142"/>
      <c r="N45" s="143"/>
      <c r="O45" s="144">
        <f>S42-L42</f>
        <v>13278.375299999985</v>
      </c>
      <c r="P45" s="145"/>
      <c r="Q45" s="146" t="s">
        <v>108</v>
      </c>
      <c r="R45" s="145"/>
      <c r="S45" s="145"/>
      <c r="T45" s="145"/>
      <c r="U45" s="147"/>
    </row>
    <row r="46" spans="1:22" x14ac:dyDescent="0.25">
      <c r="A46" s="135"/>
      <c r="B46" s="148"/>
      <c r="C46" s="148"/>
      <c r="D46" s="148"/>
      <c r="E46" s="138"/>
      <c r="F46" s="138"/>
      <c r="G46" s="138"/>
      <c r="H46" s="138"/>
      <c r="I46" s="50"/>
      <c r="J46" s="141"/>
      <c r="K46" s="120"/>
      <c r="L46" s="143"/>
      <c r="M46" s="142"/>
      <c r="N46" s="143"/>
      <c r="O46" s="149"/>
      <c r="P46" s="150"/>
      <c r="Q46" s="151"/>
      <c r="U46" s="152"/>
    </row>
    <row r="47" spans="1:22" ht="15.75" thickBot="1" x14ac:dyDescent="0.3">
      <c r="A47" s="135"/>
      <c r="B47" s="148"/>
      <c r="C47" s="148"/>
      <c r="D47" s="148"/>
      <c r="E47" s="138"/>
      <c r="F47" s="138"/>
      <c r="G47" s="138"/>
      <c r="H47" s="138"/>
      <c r="I47" s="50"/>
      <c r="J47" s="141"/>
      <c r="K47" s="120"/>
      <c r="L47" s="143"/>
      <c r="M47" s="142"/>
      <c r="N47" s="143"/>
      <c r="O47" s="153"/>
      <c r="P47" s="154"/>
      <c r="Q47" s="155"/>
      <c r="R47" s="156"/>
      <c r="S47" s="156"/>
      <c r="T47" s="156"/>
      <c r="U47" s="157"/>
    </row>
    <row r="48" spans="1:22" x14ac:dyDescent="0.25">
      <c r="A48" s="135"/>
      <c r="B48" s="158"/>
      <c r="C48" s="158"/>
      <c r="D48" s="159"/>
      <c r="E48" s="159"/>
      <c r="F48" s="158"/>
      <c r="G48" s="158"/>
      <c r="H48" s="160"/>
      <c r="I48" s="50"/>
      <c r="J48" s="141"/>
      <c r="K48" s="120"/>
      <c r="L48" s="143"/>
      <c r="M48" s="142"/>
      <c r="N48" s="143"/>
    </row>
    <row r="49" spans="1:14" x14ac:dyDescent="0.25">
      <c r="A49" s="135"/>
      <c r="B49" s="161"/>
      <c r="C49" s="161"/>
      <c r="D49" s="161"/>
      <c r="E49" s="162"/>
      <c r="F49" s="162"/>
      <c r="G49" s="162"/>
      <c r="H49" s="162"/>
      <c r="I49" s="50"/>
      <c r="J49" s="141"/>
      <c r="K49" s="120"/>
      <c r="L49" s="143"/>
      <c r="M49" s="142"/>
      <c r="N49" s="143"/>
    </row>
    <row r="50" spans="1:14" x14ac:dyDescent="0.25">
      <c r="B50" s="163"/>
      <c r="C50" s="163"/>
    </row>
    <row r="52" spans="1:14" x14ac:dyDescent="0.25">
      <c r="E52" s="163"/>
    </row>
  </sheetData>
  <autoFilter ref="A6:U6" xr:uid="{9C1F3FA8-F0C6-4577-A71E-9777E9E7233A}">
    <sortState xmlns:xlrd2="http://schemas.microsoft.com/office/spreadsheetml/2017/richdata2" ref="A9:N42">
      <sortCondition ref="B6"/>
    </sortState>
  </autoFilter>
  <mergeCells count="8">
    <mergeCell ref="H3:N3"/>
    <mergeCell ref="O3:U3"/>
    <mergeCell ref="H4:N4"/>
    <mergeCell ref="O4:U4"/>
    <mergeCell ref="H5:K5"/>
    <mergeCell ref="L5:N5"/>
    <mergeCell ref="O5:R5"/>
    <mergeCell ref="S5:U5"/>
  </mergeCells>
  <conditionalFormatting sqref="A8:F41 D42">
    <cfRule type="cellIs" dxfId="1" priority="2" stopIfTrue="1" operator="equal">
      <formula>0</formula>
    </cfRule>
  </conditionalFormatting>
  <conditionalFormatting sqref="B48:F48">
    <cfRule type="cellIs" dxfId="0" priority="1" stopIfTrue="1" operator="equal">
      <formula>0</formula>
    </cfRule>
  </conditionalFormatting>
  <pageMargins left="0.31496062992125984" right="0.11811023622047245" top="0.35433070866141736" bottom="0.15748031496062992" header="0.31496062992125984" footer="0"/>
  <pageSetup paperSize="9" scale="77" orientation="landscape" r:id="rId1"/>
  <headerFooter>
    <oddHeader>&amp;L&amp;G&amp;R&amp;8Pàg &amp;P de &amp;N</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8DDB-461D-4D1E-AE37-F2E30FCBE853}">
  <dimension ref="A1:U48"/>
  <sheetViews>
    <sheetView workbookViewId="0">
      <selection activeCell="D8" sqref="D8"/>
    </sheetView>
  </sheetViews>
  <sheetFormatPr defaultColWidth="11.42578125" defaultRowHeight="15" x14ac:dyDescent="0.25"/>
  <cols>
    <col min="1" max="1" width="1.42578125" style="43" customWidth="1"/>
    <col min="2" max="2" width="4.85546875" style="43" customWidth="1"/>
    <col min="3" max="3" width="12.85546875" style="43" customWidth="1"/>
    <col min="4" max="4" width="26.42578125" style="43" customWidth="1"/>
    <col min="5" max="5" width="13.140625" style="43" customWidth="1"/>
    <col min="6" max="7" width="11.42578125" style="43"/>
    <col min="8" max="8" width="10.42578125" style="43" customWidth="1"/>
    <col min="9" max="9" width="11.42578125" style="43"/>
    <col min="10" max="10" width="12.7109375" style="43" customWidth="1"/>
    <col min="11" max="11" width="10.140625" style="43" customWidth="1"/>
    <col min="12" max="12" width="11.7109375" style="43" customWidth="1"/>
    <col min="13" max="13" width="14.5703125" style="43" customWidth="1"/>
    <col min="14" max="14" width="7.7109375" style="43" customWidth="1"/>
    <col min="15" max="15" width="8" style="43" customWidth="1"/>
    <col min="16" max="16384" width="11.42578125" style="43"/>
  </cols>
  <sheetData>
    <row r="1" spans="1:21" ht="18.75" x14ac:dyDescent="0.3">
      <c r="B1" s="43" t="s">
        <v>109</v>
      </c>
      <c r="G1" s="164"/>
    </row>
    <row r="2" spans="1:21" x14ac:dyDescent="0.25">
      <c r="A2" s="150" t="s">
        <v>110</v>
      </c>
      <c r="Q2" s="165"/>
      <c r="R2" s="165"/>
      <c r="S2" s="165"/>
      <c r="T2" s="165"/>
      <c r="U2" s="165"/>
    </row>
    <row r="3" spans="1:21" x14ac:dyDescent="0.25">
      <c r="B3" s="43" t="s">
        <v>111</v>
      </c>
      <c r="Q3" s="166"/>
      <c r="R3" s="166"/>
      <c r="S3" s="166"/>
      <c r="T3" s="166"/>
      <c r="U3" s="166"/>
    </row>
    <row r="4" spans="1:21" ht="15.75" thickBot="1" x14ac:dyDescent="0.3"/>
    <row r="5" spans="1:21" ht="60.75" thickBot="1" x14ac:dyDescent="0.3">
      <c r="B5" s="167" t="s">
        <v>112</v>
      </c>
      <c r="C5" s="168" t="s">
        <v>113</v>
      </c>
      <c r="D5" s="168" t="s">
        <v>114</v>
      </c>
      <c r="E5" s="168" t="s">
        <v>115</v>
      </c>
      <c r="F5" s="168" t="s">
        <v>116</v>
      </c>
      <c r="G5" s="168" t="s">
        <v>117</v>
      </c>
      <c r="H5" s="168" t="s">
        <v>118</v>
      </c>
      <c r="I5" s="168" t="s">
        <v>119</v>
      </c>
      <c r="J5" s="168" t="s">
        <v>120</v>
      </c>
      <c r="K5" s="168" t="s">
        <v>121</v>
      </c>
      <c r="L5" s="168" t="s">
        <v>122</v>
      </c>
      <c r="M5" s="168" t="s">
        <v>123</v>
      </c>
      <c r="N5" s="169" t="s">
        <v>124</v>
      </c>
      <c r="O5" s="170" t="s">
        <v>31</v>
      </c>
      <c r="P5" s="171"/>
      <c r="Q5" s="172" t="s">
        <v>125</v>
      </c>
    </row>
    <row r="6" spans="1:21" ht="15.75" thickTop="1" x14ac:dyDescent="0.25">
      <c r="B6" s="150">
        <v>1</v>
      </c>
      <c r="C6" s="150">
        <v>15386</v>
      </c>
      <c r="D6" s="43" t="s">
        <v>36</v>
      </c>
      <c r="E6" s="43">
        <v>21.45</v>
      </c>
      <c r="F6" s="165">
        <v>47489.94</v>
      </c>
      <c r="G6" s="165">
        <v>6324.86</v>
      </c>
      <c r="H6" s="43">
        <v>7.51</v>
      </c>
      <c r="I6" s="43">
        <v>7.41</v>
      </c>
      <c r="J6" s="165">
        <v>46867.21</v>
      </c>
      <c r="K6" s="43">
        <v>622.73</v>
      </c>
      <c r="L6" s="173" t="s">
        <v>76</v>
      </c>
      <c r="M6" s="174" t="s">
        <v>126</v>
      </c>
      <c r="N6" s="43">
        <v>1</v>
      </c>
      <c r="O6" s="175">
        <v>10</v>
      </c>
      <c r="P6" s="176"/>
      <c r="Q6" s="177">
        <v>1</v>
      </c>
    </row>
    <row r="7" spans="1:21" x14ac:dyDescent="0.25">
      <c r="B7" s="150">
        <v>2</v>
      </c>
      <c r="C7" s="150">
        <v>113467</v>
      </c>
      <c r="D7" s="43" t="s">
        <v>49</v>
      </c>
      <c r="E7" s="43">
        <v>12.15</v>
      </c>
      <c r="F7" s="165">
        <v>26886.37</v>
      </c>
      <c r="G7" s="165">
        <v>4151</v>
      </c>
      <c r="H7" s="43">
        <v>6.48</v>
      </c>
      <c r="I7" s="43">
        <v>6.42</v>
      </c>
      <c r="J7" s="165">
        <v>26649.42</v>
      </c>
      <c r="K7" s="43">
        <v>236.95</v>
      </c>
      <c r="L7" s="173" t="s">
        <v>76</v>
      </c>
      <c r="M7" s="174" t="s">
        <v>126</v>
      </c>
      <c r="N7" s="43">
        <v>1</v>
      </c>
      <c r="O7" s="175">
        <v>10</v>
      </c>
      <c r="P7" s="178"/>
      <c r="Q7" s="179">
        <v>2</v>
      </c>
    </row>
    <row r="8" spans="1:21" ht="15.75" thickBot="1" x14ac:dyDescent="0.3">
      <c r="B8" s="150">
        <v>3</v>
      </c>
      <c r="C8" s="150">
        <v>113290</v>
      </c>
      <c r="D8" s="43" t="s">
        <v>47</v>
      </c>
      <c r="E8" s="43">
        <v>7.51</v>
      </c>
      <c r="F8" s="165">
        <v>16620.18</v>
      </c>
      <c r="G8" s="165">
        <v>2010</v>
      </c>
      <c r="H8" s="43">
        <v>8.27</v>
      </c>
      <c r="I8" s="43">
        <v>8.0299999999999994</v>
      </c>
      <c r="J8" s="165">
        <v>16140.3</v>
      </c>
      <c r="K8" s="43">
        <v>479.88</v>
      </c>
      <c r="L8" s="43" t="s">
        <v>127</v>
      </c>
      <c r="M8" s="174" t="s">
        <v>126</v>
      </c>
      <c r="N8" s="43">
        <v>1</v>
      </c>
      <c r="O8" s="175">
        <v>10</v>
      </c>
      <c r="P8" s="180"/>
      <c r="Q8" s="181">
        <v>2</v>
      </c>
    </row>
    <row r="9" spans="1:21" x14ac:dyDescent="0.25">
      <c r="B9" s="150">
        <v>4</v>
      </c>
      <c r="C9" s="150">
        <v>101054</v>
      </c>
      <c r="D9" s="43" t="s">
        <v>44</v>
      </c>
      <c r="E9" s="43">
        <v>5.14</v>
      </c>
      <c r="F9" s="165">
        <v>11376.65</v>
      </c>
      <c r="G9" s="165">
        <v>1408</v>
      </c>
      <c r="H9" s="43">
        <v>8.08</v>
      </c>
      <c r="I9" s="43">
        <v>7.89</v>
      </c>
      <c r="J9" s="165">
        <v>11109.12</v>
      </c>
      <c r="K9" s="43">
        <v>267.52999999999997</v>
      </c>
      <c r="L9" s="173" t="s">
        <v>76</v>
      </c>
      <c r="M9" s="174" t="s">
        <v>126</v>
      </c>
      <c r="N9" s="43">
        <v>1</v>
      </c>
      <c r="O9" s="175">
        <v>10</v>
      </c>
    </row>
    <row r="10" spans="1:21" x14ac:dyDescent="0.25">
      <c r="B10" s="150">
        <v>5</v>
      </c>
      <c r="C10" s="150">
        <v>106953</v>
      </c>
      <c r="D10" s="43" t="s">
        <v>45</v>
      </c>
      <c r="E10" s="43">
        <v>4.82</v>
      </c>
      <c r="F10" s="165">
        <v>10662.38</v>
      </c>
      <c r="G10" s="165">
        <v>1035</v>
      </c>
      <c r="H10" s="43">
        <v>10.3</v>
      </c>
      <c r="I10" s="43">
        <v>10.3</v>
      </c>
      <c r="J10" s="165">
        <v>10660.5</v>
      </c>
      <c r="K10" s="43">
        <v>1.88</v>
      </c>
      <c r="L10" s="173" t="s">
        <v>76</v>
      </c>
      <c r="M10" s="174" t="s">
        <v>126</v>
      </c>
      <c r="N10" s="43">
        <v>1</v>
      </c>
      <c r="O10" s="175">
        <v>10</v>
      </c>
    </row>
    <row r="11" spans="1:21" ht="27" x14ac:dyDescent="0.25">
      <c r="B11" s="150">
        <v>6</v>
      </c>
      <c r="C11" s="150">
        <v>125795</v>
      </c>
      <c r="D11" s="43" t="s">
        <v>53</v>
      </c>
      <c r="E11" s="43">
        <v>4.54</v>
      </c>
      <c r="F11" s="165">
        <v>10040.299999999999</v>
      </c>
      <c r="G11" s="165">
        <v>8385</v>
      </c>
      <c r="H11" s="43">
        <v>1.2</v>
      </c>
      <c r="I11" s="43">
        <v>1.21</v>
      </c>
      <c r="J11" s="165">
        <v>10145.85</v>
      </c>
      <c r="K11" s="43">
        <v>-105.55</v>
      </c>
      <c r="L11" s="173" t="s">
        <v>76</v>
      </c>
      <c r="M11" s="182" t="s">
        <v>128</v>
      </c>
      <c r="N11" s="43">
        <v>2</v>
      </c>
      <c r="O11" s="175">
        <v>4</v>
      </c>
    </row>
    <row r="12" spans="1:21" ht="27" x14ac:dyDescent="0.25">
      <c r="B12" s="150">
        <v>7</v>
      </c>
      <c r="C12" s="150">
        <v>212610</v>
      </c>
      <c r="D12" s="43" t="s">
        <v>68</v>
      </c>
      <c r="E12" s="43">
        <v>4.5</v>
      </c>
      <c r="F12" s="165">
        <v>9963.3799999999992</v>
      </c>
      <c r="G12" s="165">
        <v>6190</v>
      </c>
      <c r="H12" s="43">
        <v>1.61</v>
      </c>
      <c r="I12" s="43">
        <v>1.57</v>
      </c>
      <c r="J12" s="165">
        <v>9718.2999999999993</v>
      </c>
      <c r="K12" s="43">
        <v>245.08</v>
      </c>
      <c r="L12" s="173" t="s">
        <v>76</v>
      </c>
      <c r="M12" s="183" t="s">
        <v>128</v>
      </c>
      <c r="N12" s="43">
        <v>2</v>
      </c>
      <c r="O12" s="175">
        <v>4</v>
      </c>
    </row>
    <row r="13" spans="1:21" ht="27" x14ac:dyDescent="0.25">
      <c r="B13" s="150">
        <v>8</v>
      </c>
      <c r="C13" s="150">
        <v>125798</v>
      </c>
      <c r="D13" s="43" t="s">
        <v>129</v>
      </c>
      <c r="E13" s="43">
        <v>4.3099999999999996</v>
      </c>
      <c r="F13" s="165">
        <v>9530.57</v>
      </c>
      <c r="G13" s="165">
        <v>6900</v>
      </c>
      <c r="H13" s="43">
        <v>1.38</v>
      </c>
      <c r="I13" s="43">
        <v>1.32</v>
      </c>
      <c r="J13" s="165">
        <v>9108</v>
      </c>
      <c r="K13" s="43">
        <v>422.57</v>
      </c>
      <c r="L13" s="173" t="s">
        <v>76</v>
      </c>
      <c r="M13" s="182" t="s">
        <v>128</v>
      </c>
      <c r="N13" s="43">
        <v>2</v>
      </c>
      <c r="O13" s="175">
        <v>4</v>
      </c>
    </row>
    <row r="14" spans="1:21" x14ac:dyDescent="0.25">
      <c r="B14" s="150">
        <v>9</v>
      </c>
      <c r="C14" s="150">
        <v>212079</v>
      </c>
      <c r="D14" s="43" t="s">
        <v>65</v>
      </c>
      <c r="E14" s="43">
        <v>4.03</v>
      </c>
      <c r="F14" s="165">
        <v>8919.1299999999992</v>
      </c>
      <c r="G14" s="165">
        <v>1765</v>
      </c>
      <c r="H14" s="43">
        <v>5.05</v>
      </c>
      <c r="I14" s="43">
        <v>5.75</v>
      </c>
      <c r="J14" s="165">
        <v>10148.75</v>
      </c>
      <c r="K14" s="165">
        <v>-1229.6199999999999</v>
      </c>
      <c r="L14" s="173" t="s">
        <v>76</v>
      </c>
      <c r="M14" s="184" t="s">
        <v>130</v>
      </c>
      <c r="N14" s="43">
        <v>2</v>
      </c>
      <c r="O14" s="175">
        <v>10</v>
      </c>
    </row>
    <row r="15" spans="1:21" ht="16.5" customHeight="1" x14ac:dyDescent="0.25">
      <c r="B15" s="150">
        <v>10</v>
      </c>
      <c r="C15" s="150">
        <v>15394</v>
      </c>
      <c r="D15" s="43" t="s">
        <v>39</v>
      </c>
      <c r="E15" s="43">
        <v>3.63</v>
      </c>
      <c r="F15" s="165">
        <v>8033.66</v>
      </c>
      <c r="G15" s="43">
        <v>830.5</v>
      </c>
      <c r="H15" s="43">
        <v>9.67</v>
      </c>
      <c r="I15" s="43">
        <v>9.58</v>
      </c>
      <c r="J15" s="165">
        <v>7956.19</v>
      </c>
      <c r="K15" s="43">
        <v>77.47</v>
      </c>
      <c r="L15" s="173" t="s">
        <v>76</v>
      </c>
      <c r="M15" s="174" t="s">
        <v>126</v>
      </c>
      <c r="N15" s="43">
        <v>1</v>
      </c>
      <c r="O15" s="175">
        <v>10</v>
      </c>
    </row>
    <row r="16" spans="1:21" x14ac:dyDescent="0.25">
      <c r="B16" s="150">
        <v>11</v>
      </c>
      <c r="C16" s="150">
        <v>160985</v>
      </c>
      <c r="D16" s="43" t="s">
        <v>63</v>
      </c>
      <c r="E16" s="43">
        <v>3.58</v>
      </c>
      <c r="F16" s="165">
        <v>7931.53</v>
      </c>
      <c r="G16" s="165">
        <v>1024</v>
      </c>
      <c r="H16" s="43">
        <v>7.75</v>
      </c>
      <c r="I16" s="43">
        <v>8.14</v>
      </c>
      <c r="J16" s="165">
        <v>8335.36</v>
      </c>
      <c r="K16" s="43">
        <v>-403.83</v>
      </c>
      <c r="L16" s="43" t="s">
        <v>127</v>
      </c>
      <c r="M16" s="185" t="s">
        <v>131</v>
      </c>
      <c r="N16" s="43">
        <v>2</v>
      </c>
      <c r="O16" s="175">
        <v>10</v>
      </c>
    </row>
    <row r="17" spans="2:15" x14ac:dyDescent="0.25">
      <c r="B17" s="150">
        <v>12</v>
      </c>
      <c r="C17" s="150">
        <v>31770</v>
      </c>
      <c r="D17" s="43" t="s">
        <v>42</v>
      </c>
      <c r="E17" s="43">
        <v>3.03</v>
      </c>
      <c r="F17" s="165">
        <v>6705.46</v>
      </c>
      <c r="G17" s="43">
        <v>660</v>
      </c>
      <c r="H17" s="43">
        <v>10.16</v>
      </c>
      <c r="I17" s="43">
        <v>10.71</v>
      </c>
      <c r="J17" s="165">
        <v>7068.6</v>
      </c>
      <c r="K17" s="43">
        <v>-363.14</v>
      </c>
      <c r="L17" s="173" t="s">
        <v>76</v>
      </c>
      <c r="M17" s="186" t="s">
        <v>130</v>
      </c>
      <c r="N17" s="43">
        <v>2</v>
      </c>
      <c r="O17" s="175">
        <v>10</v>
      </c>
    </row>
    <row r="18" spans="2:15" x14ac:dyDescent="0.25">
      <c r="B18" s="150">
        <v>13</v>
      </c>
      <c r="C18" s="150">
        <v>15387</v>
      </c>
      <c r="D18" s="43" t="s">
        <v>38</v>
      </c>
      <c r="E18" s="43">
        <v>2.95</v>
      </c>
      <c r="F18" s="165">
        <v>6536.22</v>
      </c>
      <c r="G18" s="165">
        <v>3242.73</v>
      </c>
      <c r="H18" s="43">
        <v>2.02</v>
      </c>
      <c r="I18" s="43">
        <v>1.98</v>
      </c>
      <c r="J18" s="165">
        <v>6420.61</v>
      </c>
      <c r="K18" s="43">
        <v>115.61</v>
      </c>
      <c r="L18" s="173" t="s">
        <v>76</v>
      </c>
      <c r="M18" s="187" t="s">
        <v>126</v>
      </c>
      <c r="N18" s="43">
        <v>1</v>
      </c>
      <c r="O18" s="175">
        <v>10</v>
      </c>
    </row>
    <row r="19" spans="2:15" ht="27" x14ac:dyDescent="0.25">
      <c r="B19" s="150">
        <v>14</v>
      </c>
      <c r="C19" s="150">
        <v>141980</v>
      </c>
      <c r="D19" s="43" t="s">
        <v>58</v>
      </c>
      <c r="E19" s="43">
        <v>2.56</v>
      </c>
      <c r="F19" s="165">
        <v>5668.7</v>
      </c>
      <c r="G19" s="165">
        <v>5220</v>
      </c>
      <c r="H19" s="43">
        <v>1.0900000000000001</v>
      </c>
      <c r="I19" s="43">
        <v>0.98</v>
      </c>
      <c r="J19" s="165">
        <v>5115.6000000000004</v>
      </c>
      <c r="K19" s="43">
        <v>553.1</v>
      </c>
      <c r="L19" s="43" t="s">
        <v>127</v>
      </c>
      <c r="M19" s="188" t="s">
        <v>128</v>
      </c>
      <c r="N19" s="43">
        <v>2</v>
      </c>
      <c r="O19" s="175">
        <v>4</v>
      </c>
    </row>
    <row r="20" spans="2:15" ht="27" x14ac:dyDescent="0.25">
      <c r="B20" s="150">
        <v>15</v>
      </c>
      <c r="C20" s="150">
        <v>154021</v>
      </c>
      <c r="D20" s="43" t="s">
        <v>62</v>
      </c>
      <c r="E20" s="43">
        <v>2.4</v>
      </c>
      <c r="F20" s="165">
        <v>5307.76</v>
      </c>
      <c r="G20" s="165">
        <v>1800</v>
      </c>
      <c r="H20" s="43">
        <v>2.95</v>
      </c>
      <c r="I20" s="43">
        <v>2.94</v>
      </c>
      <c r="J20" s="165">
        <v>5292</v>
      </c>
      <c r="K20" s="43">
        <v>15.76</v>
      </c>
      <c r="L20" s="173" t="s">
        <v>76</v>
      </c>
      <c r="M20" s="188" t="s">
        <v>128</v>
      </c>
      <c r="N20" s="43">
        <v>2</v>
      </c>
      <c r="O20" s="175">
        <v>4</v>
      </c>
    </row>
    <row r="21" spans="2:15" ht="27" x14ac:dyDescent="0.25">
      <c r="B21" s="150">
        <v>16</v>
      </c>
      <c r="C21" s="150">
        <v>125792</v>
      </c>
      <c r="D21" s="43" t="s">
        <v>51</v>
      </c>
      <c r="E21" s="43">
        <v>2.1800000000000002</v>
      </c>
      <c r="F21" s="165">
        <v>4832.71</v>
      </c>
      <c r="G21" s="165">
        <v>1605</v>
      </c>
      <c r="H21" s="43">
        <v>3.01</v>
      </c>
      <c r="I21" s="43">
        <v>3.45</v>
      </c>
      <c r="J21" s="165">
        <v>5537.25</v>
      </c>
      <c r="K21" s="43">
        <v>-704.54</v>
      </c>
      <c r="L21" s="43" t="s">
        <v>127</v>
      </c>
      <c r="M21" s="188" t="s">
        <v>128</v>
      </c>
      <c r="N21" s="43">
        <v>2</v>
      </c>
      <c r="O21" s="175">
        <v>4</v>
      </c>
    </row>
    <row r="22" spans="2:15" x14ac:dyDescent="0.25">
      <c r="B22" s="150">
        <v>17</v>
      </c>
      <c r="C22" s="150">
        <v>215391</v>
      </c>
      <c r="D22" s="43" t="s">
        <v>69</v>
      </c>
      <c r="E22" s="43">
        <v>1.88</v>
      </c>
      <c r="F22" s="165">
        <v>4166.4799999999996</v>
      </c>
      <c r="G22" s="43">
        <v>893</v>
      </c>
      <c r="H22" s="43">
        <v>4.67</v>
      </c>
      <c r="I22" s="43">
        <v>4.67</v>
      </c>
      <c r="J22" s="165">
        <v>4170.3100000000004</v>
      </c>
      <c r="K22" s="43">
        <v>-3.83</v>
      </c>
      <c r="L22" s="173" t="s">
        <v>76</v>
      </c>
      <c r="M22" s="187" t="s">
        <v>132</v>
      </c>
      <c r="N22" s="43">
        <v>1</v>
      </c>
      <c r="O22" s="175">
        <v>10</v>
      </c>
    </row>
    <row r="23" spans="2:15" ht="27" x14ac:dyDescent="0.25">
      <c r="B23" s="150">
        <v>18</v>
      </c>
      <c r="C23" s="150">
        <v>125796</v>
      </c>
      <c r="D23" s="43" t="s">
        <v>54</v>
      </c>
      <c r="E23" s="43">
        <v>1.73</v>
      </c>
      <c r="F23" s="165">
        <v>3837.28</v>
      </c>
      <c r="G23" s="165">
        <v>2590</v>
      </c>
      <c r="H23" s="43">
        <v>1.48</v>
      </c>
      <c r="I23" s="43">
        <v>1.39</v>
      </c>
      <c r="J23" s="165">
        <v>3600.1</v>
      </c>
      <c r="K23" s="43">
        <v>237.18</v>
      </c>
      <c r="L23" s="173" t="s">
        <v>76</v>
      </c>
      <c r="M23" s="188" t="s">
        <v>128</v>
      </c>
      <c r="N23" s="43">
        <v>2</v>
      </c>
      <c r="O23" s="175">
        <v>4</v>
      </c>
    </row>
    <row r="24" spans="2:15" ht="27" x14ac:dyDescent="0.25">
      <c r="B24" s="150">
        <v>19</v>
      </c>
      <c r="C24" s="150">
        <v>154020</v>
      </c>
      <c r="D24" s="43" t="s">
        <v>133</v>
      </c>
      <c r="E24" s="43">
        <v>1.71</v>
      </c>
      <c r="F24" s="165">
        <v>3777.86</v>
      </c>
      <c r="G24" s="165">
        <v>3150</v>
      </c>
      <c r="H24" s="43">
        <v>1.2</v>
      </c>
      <c r="I24" s="43">
        <v>1.1599999999999999</v>
      </c>
      <c r="J24" s="165">
        <v>3654</v>
      </c>
      <c r="K24" s="43">
        <v>123.86</v>
      </c>
      <c r="L24" s="173" t="s">
        <v>76</v>
      </c>
      <c r="M24" s="188" t="s">
        <v>128</v>
      </c>
      <c r="N24" s="43">
        <v>2</v>
      </c>
      <c r="O24" s="175">
        <v>4</v>
      </c>
    </row>
    <row r="25" spans="2:15" ht="27" x14ac:dyDescent="0.25">
      <c r="B25" s="158">
        <v>20</v>
      </c>
      <c r="C25" s="158">
        <v>125794</v>
      </c>
      <c r="D25" s="158" t="s">
        <v>52</v>
      </c>
      <c r="E25" s="189">
        <v>1.54</v>
      </c>
      <c r="F25" s="190">
        <v>3456.12</v>
      </c>
      <c r="G25" s="190">
        <v>2660</v>
      </c>
      <c r="H25" s="189">
        <v>1.3</v>
      </c>
      <c r="I25" s="189">
        <v>1.24</v>
      </c>
      <c r="J25" s="190">
        <v>3298.4</v>
      </c>
      <c r="K25" s="189">
        <v>157.72</v>
      </c>
      <c r="L25" s="173" t="s">
        <v>76</v>
      </c>
      <c r="M25" s="188" t="s">
        <v>128</v>
      </c>
      <c r="N25" s="43">
        <v>2</v>
      </c>
      <c r="O25" s="175">
        <v>4</v>
      </c>
    </row>
    <row r="26" spans="2:15" ht="27" x14ac:dyDescent="0.25">
      <c r="B26" s="150">
        <v>21</v>
      </c>
      <c r="C26" s="150">
        <v>142056</v>
      </c>
      <c r="D26" s="43" t="s">
        <v>59</v>
      </c>
      <c r="E26" s="43">
        <v>1.28</v>
      </c>
      <c r="F26" s="165">
        <v>2842.6</v>
      </c>
      <c r="G26" s="165">
        <v>2060</v>
      </c>
      <c r="H26" s="43">
        <v>1.38</v>
      </c>
      <c r="I26" s="43">
        <v>1.34</v>
      </c>
      <c r="J26" s="165">
        <v>2760.4</v>
      </c>
      <c r="K26" s="43">
        <v>82.2</v>
      </c>
      <c r="L26" s="173" t="s">
        <v>76</v>
      </c>
      <c r="M26" s="188" t="s">
        <v>128</v>
      </c>
      <c r="N26" s="43">
        <v>2</v>
      </c>
      <c r="O26" s="175">
        <v>4</v>
      </c>
    </row>
    <row r="27" spans="2:15" ht="27" x14ac:dyDescent="0.25">
      <c r="B27" s="150">
        <v>22</v>
      </c>
      <c r="C27" s="150">
        <v>125791</v>
      </c>
      <c r="D27" s="43" t="s">
        <v>50</v>
      </c>
      <c r="E27" s="43">
        <v>0.89</v>
      </c>
      <c r="F27" s="165">
        <v>1980.44</v>
      </c>
      <c r="G27" s="165">
        <v>1665</v>
      </c>
      <c r="H27" s="43">
        <v>1.19</v>
      </c>
      <c r="I27" s="43">
        <v>1.27</v>
      </c>
      <c r="J27" s="165">
        <v>2114.5500000000002</v>
      </c>
      <c r="K27" s="43">
        <v>-134.11000000000001</v>
      </c>
      <c r="L27" s="43" t="s">
        <v>127</v>
      </c>
      <c r="M27" s="188" t="s">
        <v>128</v>
      </c>
      <c r="N27" s="43">
        <v>2</v>
      </c>
      <c r="O27" s="175">
        <v>4</v>
      </c>
    </row>
    <row r="28" spans="2:15" x14ac:dyDescent="0.25">
      <c r="B28" s="150">
        <v>23</v>
      </c>
      <c r="C28" s="150">
        <v>113417</v>
      </c>
      <c r="D28" s="43" t="s">
        <v>48</v>
      </c>
      <c r="E28" s="43">
        <v>0.67</v>
      </c>
      <c r="F28" s="165">
        <v>1482.19</v>
      </c>
      <c r="G28" s="43">
        <v>278</v>
      </c>
      <c r="H28" s="43">
        <v>5.33</v>
      </c>
      <c r="I28" s="43">
        <v>6.55</v>
      </c>
      <c r="J28" s="165">
        <v>1820.9</v>
      </c>
      <c r="K28" s="43">
        <v>-338.71</v>
      </c>
      <c r="L28" s="43" t="s">
        <v>127</v>
      </c>
      <c r="M28" s="186" t="s">
        <v>130</v>
      </c>
      <c r="N28" s="43">
        <v>2</v>
      </c>
      <c r="O28" s="175">
        <v>10</v>
      </c>
    </row>
    <row r="29" spans="2:15" ht="27" x14ac:dyDescent="0.25">
      <c r="B29" s="150">
        <v>24</v>
      </c>
      <c r="C29" s="150">
        <v>140322</v>
      </c>
      <c r="D29" s="43" t="s">
        <v>57</v>
      </c>
      <c r="E29" s="43">
        <v>0.6</v>
      </c>
      <c r="F29" s="165">
        <v>1329.09</v>
      </c>
      <c r="G29" s="43">
        <v>975</v>
      </c>
      <c r="H29" s="43">
        <v>1.36</v>
      </c>
      <c r="I29" s="43">
        <v>1.24</v>
      </c>
      <c r="J29" s="165">
        <v>1209</v>
      </c>
      <c r="K29" s="43">
        <v>120.09</v>
      </c>
      <c r="L29" s="43" t="s">
        <v>127</v>
      </c>
      <c r="M29" s="188" t="s">
        <v>128</v>
      </c>
      <c r="N29" s="43">
        <v>2</v>
      </c>
      <c r="O29" s="175">
        <v>4</v>
      </c>
    </row>
    <row r="30" spans="2:15" x14ac:dyDescent="0.25">
      <c r="B30" s="150">
        <v>25</v>
      </c>
      <c r="C30" s="150">
        <v>21571</v>
      </c>
      <c r="D30" s="43" t="s">
        <v>41</v>
      </c>
      <c r="E30" s="43">
        <v>0.49</v>
      </c>
      <c r="F30" s="165">
        <v>1095.75</v>
      </c>
      <c r="G30" s="43">
        <v>179.5</v>
      </c>
      <c r="H30" s="43">
        <v>6.1</v>
      </c>
      <c r="I30" s="43">
        <v>6.1</v>
      </c>
      <c r="J30" s="165">
        <v>1094.95</v>
      </c>
      <c r="K30" s="43">
        <v>0.8</v>
      </c>
      <c r="L30" s="173" t="s">
        <v>76</v>
      </c>
      <c r="M30" s="186" t="s">
        <v>130</v>
      </c>
      <c r="N30" s="43">
        <v>2</v>
      </c>
      <c r="O30" s="175">
        <v>10</v>
      </c>
    </row>
    <row r="31" spans="2:15" x14ac:dyDescent="0.25">
      <c r="B31" s="150">
        <v>26</v>
      </c>
      <c r="C31" s="150">
        <v>108945</v>
      </c>
      <c r="D31" s="43" t="s">
        <v>46</v>
      </c>
      <c r="E31" s="43">
        <v>0.44</v>
      </c>
      <c r="F31" s="43">
        <v>973.24</v>
      </c>
      <c r="G31" s="43">
        <v>143</v>
      </c>
      <c r="H31" s="43">
        <v>6.81</v>
      </c>
      <c r="I31" s="43">
        <v>6.58</v>
      </c>
      <c r="J31" s="43">
        <v>940.94</v>
      </c>
      <c r="K31" s="43">
        <v>32.299999999999997</v>
      </c>
      <c r="L31" s="173" t="s">
        <v>76</v>
      </c>
      <c r="M31" s="186" t="s">
        <v>130</v>
      </c>
      <c r="N31" s="43">
        <v>2</v>
      </c>
      <c r="O31" s="175">
        <v>10</v>
      </c>
    </row>
    <row r="32" spans="2:15" x14ac:dyDescent="0.25">
      <c r="B32" s="150">
        <v>27</v>
      </c>
      <c r="C32" s="150">
        <v>144207</v>
      </c>
      <c r="D32" s="43" t="s">
        <v>134</v>
      </c>
      <c r="E32" s="43">
        <v>0.4</v>
      </c>
      <c r="F32" s="43">
        <v>889.97</v>
      </c>
      <c r="G32" s="43">
        <v>622.00800000000004</v>
      </c>
      <c r="H32" s="43">
        <v>1.43</v>
      </c>
      <c r="I32" s="43">
        <v>1.44</v>
      </c>
      <c r="J32" s="43">
        <v>895.69</v>
      </c>
      <c r="K32" s="43">
        <v>-5.72</v>
      </c>
      <c r="L32" s="173" t="s">
        <v>76</v>
      </c>
      <c r="M32" s="191" t="s">
        <v>131</v>
      </c>
      <c r="N32" s="43">
        <v>2</v>
      </c>
      <c r="O32" s="175">
        <v>4</v>
      </c>
    </row>
    <row r="33" spans="2:15" x14ac:dyDescent="0.25">
      <c r="B33" s="150">
        <v>28</v>
      </c>
      <c r="C33" s="150">
        <v>15168</v>
      </c>
      <c r="D33" s="43" t="s">
        <v>37</v>
      </c>
      <c r="E33" s="43">
        <v>0.33</v>
      </c>
      <c r="F33" s="43">
        <v>721.98</v>
      </c>
      <c r="G33" s="43">
        <v>34.1</v>
      </c>
      <c r="H33" s="43">
        <v>21.17</v>
      </c>
      <c r="I33" s="43">
        <v>23.84</v>
      </c>
      <c r="J33" s="43">
        <v>812.94</v>
      </c>
      <c r="K33" s="43">
        <v>-90.96</v>
      </c>
      <c r="L33" s="43" t="s">
        <v>127</v>
      </c>
      <c r="M33" s="191" t="s">
        <v>131</v>
      </c>
      <c r="N33" s="43">
        <v>2</v>
      </c>
      <c r="O33" s="175">
        <v>10</v>
      </c>
    </row>
    <row r="34" spans="2:15" ht="27" x14ac:dyDescent="0.25">
      <c r="B34" s="150">
        <v>29</v>
      </c>
      <c r="C34" s="150">
        <v>125806</v>
      </c>
      <c r="D34" s="43" t="s">
        <v>56</v>
      </c>
      <c r="E34" s="43">
        <v>0.31</v>
      </c>
      <c r="F34" s="43">
        <v>682.14</v>
      </c>
      <c r="G34" s="43">
        <v>390</v>
      </c>
      <c r="H34" s="43">
        <v>1.75</v>
      </c>
      <c r="I34" s="43">
        <v>1.77</v>
      </c>
      <c r="J34" s="43">
        <v>690.3</v>
      </c>
      <c r="K34" s="43">
        <v>-8.16</v>
      </c>
      <c r="L34" s="173" t="s">
        <v>76</v>
      </c>
      <c r="M34" s="188" t="s">
        <v>128</v>
      </c>
      <c r="N34" s="43">
        <v>2</v>
      </c>
      <c r="O34" s="175">
        <v>4</v>
      </c>
    </row>
    <row r="35" spans="2:15" x14ac:dyDescent="0.25">
      <c r="B35" s="150">
        <v>30</v>
      </c>
      <c r="C35" s="150">
        <v>212158</v>
      </c>
      <c r="D35" s="43" t="s">
        <v>135</v>
      </c>
      <c r="E35" s="43">
        <v>0.28000000000000003</v>
      </c>
      <c r="F35" s="43">
        <v>612.05999999999995</v>
      </c>
      <c r="G35" s="43">
        <v>128</v>
      </c>
      <c r="H35" s="43">
        <v>4.78</v>
      </c>
      <c r="I35" s="43">
        <v>4.95</v>
      </c>
      <c r="J35" s="43">
        <v>633.6</v>
      </c>
      <c r="K35" s="43">
        <v>-21.54</v>
      </c>
      <c r="L35" s="43" t="s">
        <v>127</v>
      </c>
      <c r="M35" s="191" t="s">
        <v>131</v>
      </c>
      <c r="N35" s="43">
        <v>2</v>
      </c>
      <c r="O35" s="175">
        <v>10</v>
      </c>
    </row>
    <row r="36" spans="2:15" x14ac:dyDescent="0.25">
      <c r="B36" s="150">
        <v>31</v>
      </c>
      <c r="C36" s="150">
        <v>208174</v>
      </c>
      <c r="D36" s="43" t="s">
        <v>136</v>
      </c>
      <c r="E36" s="43">
        <v>0.12</v>
      </c>
      <c r="F36" s="43">
        <v>268.82</v>
      </c>
      <c r="G36" s="192">
        <v>1300</v>
      </c>
      <c r="H36" s="43">
        <v>0.21</v>
      </c>
      <c r="I36" s="43">
        <v>0.22</v>
      </c>
      <c r="J36" s="43">
        <v>286</v>
      </c>
      <c r="K36" s="43">
        <v>-17.18</v>
      </c>
      <c r="L36" s="43" t="s">
        <v>127</v>
      </c>
      <c r="M36" s="191" t="s">
        <v>131</v>
      </c>
      <c r="N36" s="43">
        <v>2</v>
      </c>
      <c r="O36" s="175">
        <v>10</v>
      </c>
    </row>
    <row r="37" spans="2:15" x14ac:dyDescent="0.25">
      <c r="B37" s="150">
        <v>32</v>
      </c>
      <c r="C37" s="150">
        <v>212110</v>
      </c>
      <c r="D37" s="43" t="s">
        <v>137</v>
      </c>
      <c r="E37" s="43">
        <v>0.08</v>
      </c>
      <c r="F37" s="43">
        <v>178.1</v>
      </c>
      <c r="G37" s="43">
        <v>36</v>
      </c>
      <c r="H37" s="43">
        <v>4.95</v>
      </c>
      <c r="I37" s="43">
        <v>5.69</v>
      </c>
      <c r="J37" s="43">
        <v>204.84</v>
      </c>
      <c r="K37" s="43">
        <v>-26.74</v>
      </c>
      <c r="L37" s="173" t="s">
        <v>76</v>
      </c>
      <c r="M37" s="191" t="s">
        <v>131</v>
      </c>
      <c r="N37" s="43">
        <v>2</v>
      </c>
      <c r="O37" s="175">
        <v>10</v>
      </c>
    </row>
    <row r="38" spans="2:15" x14ac:dyDescent="0.25">
      <c r="B38" s="150">
        <v>33</v>
      </c>
      <c r="C38" s="150">
        <v>98196</v>
      </c>
      <c r="D38" s="43" t="s">
        <v>138</v>
      </c>
      <c r="E38" s="43">
        <v>0.01</v>
      </c>
      <c r="F38" s="43">
        <v>24.84</v>
      </c>
      <c r="G38" s="43">
        <v>5.4</v>
      </c>
      <c r="H38" s="43">
        <v>4.5999999999999996</v>
      </c>
      <c r="I38" s="43">
        <v>4.2300000000000004</v>
      </c>
      <c r="J38" s="43">
        <v>22.84</v>
      </c>
      <c r="K38" s="43">
        <v>2</v>
      </c>
      <c r="L38" s="173" t="s">
        <v>76</v>
      </c>
      <c r="M38" s="186" t="s">
        <v>130</v>
      </c>
      <c r="N38" s="43">
        <v>2</v>
      </c>
      <c r="O38" s="175">
        <v>10</v>
      </c>
    </row>
    <row r="39" spans="2:15" ht="15.75" thickBot="1" x14ac:dyDescent="0.3">
      <c r="B39" s="150"/>
      <c r="C39" s="150"/>
      <c r="F39" s="165">
        <f>SUM(Tabla2[IMPORT])</f>
        <v>224823.90000000002</v>
      </c>
      <c r="L39" s="173"/>
      <c r="M39" s="191"/>
      <c r="O39" s="175"/>
    </row>
    <row r="40" spans="2:15" ht="15.75" thickBot="1" x14ac:dyDescent="0.3">
      <c r="B40" s="193" t="s">
        <v>124</v>
      </c>
      <c r="C40" s="194" t="s">
        <v>139</v>
      </c>
      <c r="D40" s="195" t="s">
        <v>116</v>
      </c>
      <c r="F40" s="165">
        <v>224823.9</v>
      </c>
    </row>
    <row r="41" spans="2:15" ht="15.75" thickBot="1" x14ac:dyDescent="0.3">
      <c r="B41" s="171">
        <v>1</v>
      </c>
      <c r="C41" s="196" t="s">
        <v>126</v>
      </c>
      <c r="D41" s="197">
        <f>SUMIF(Tabla2[CATEGORIA MMPP],"PEIX BLANC",Tabla2[IMPORT])</f>
        <v>127605.4</v>
      </c>
    </row>
    <row r="42" spans="2:15" x14ac:dyDescent="0.25">
      <c r="B42" s="198"/>
      <c r="C42" s="187" t="s">
        <v>132</v>
      </c>
      <c r="D42" s="199">
        <f>SUMIF(Tabla2[CATEGORIA MMPP],"PEIX BLAU",Tabla2[IMPORT])</f>
        <v>4166.4799999999996</v>
      </c>
      <c r="F42" s="193" t="s">
        <v>116</v>
      </c>
      <c r="G42" s="195" t="s">
        <v>122</v>
      </c>
    </row>
    <row r="43" spans="2:15" ht="15.75" thickBot="1" x14ac:dyDescent="0.3">
      <c r="B43" s="200" t="s">
        <v>140</v>
      </c>
      <c r="C43" s="201"/>
      <c r="D43" s="202">
        <f>SUM(D41:D42)</f>
        <v>131771.88</v>
      </c>
      <c r="E43" s="203"/>
      <c r="F43" s="204">
        <f>SUMIF(Tabla2[PROVEÏDOR],"FFERRER",Tabla2[IMPORT])</f>
        <v>183376.2</v>
      </c>
      <c r="G43" s="152" t="s">
        <v>76</v>
      </c>
    </row>
    <row r="44" spans="2:15" ht="27.75" thickBot="1" x14ac:dyDescent="0.3">
      <c r="B44" s="171">
        <v>2</v>
      </c>
      <c r="C44" s="205" t="s">
        <v>128</v>
      </c>
      <c r="D44" s="197">
        <f>SUMIF(Tabla2[CATEGORIA MMPP],"VERDURES I HORTALISSES",Tabla2[IMPORT])</f>
        <v>63248.95</v>
      </c>
      <c r="E44" s="203"/>
      <c r="F44" s="206">
        <f>SUMIF(Tabla2[PROVEÏDOR],"FRIMAN",Tabla2[IMPORT])</f>
        <v>41447.700000000004</v>
      </c>
      <c r="G44" s="157" t="s">
        <v>127</v>
      </c>
    </row>
    <row r="45" spans="2:15" x14ac:dyDescent="0.25">
      <c r="B45" s="207"/>
      <c r="C45" s="208" t="s">
        <v>130</v>
      </c>
      <c r="D45" s="209">
        <f>SUMIF(Tabla2[CATEGORIA MMPP],"MARISC",Tabla2[IMPORT])</f>
        <v>19200.61</v>
      </c>
      <c r="E45" s="203"/>
    </row>
    <row r="46" spans="2:15" x14ac:dyDescent="0.25">
      <c r="B46" s="207"/>
      <c r="C46" s="210" t="s">
        <v>131</v>
      </c>
      <c r="D46" s="199">
        <f>SUMIF(Tabla2[CATEGORIA MMPP],"PRECUINAT",Tabla2[IMPORT])</f>
        <v>10602.46</v>
      </c>
      <c r="E46" s="203"/>
    </row>
    <row r="47" spans="2:15" ht="15.75" thickBot="1" x14ac:dyDescent="0.3">
      <c r="B47" s="211" t="s">
        <v>141</v>
      </c>
      <c r="C47" s="212"/>
      <c r="D47" s="213">
        <f>SUM(D44:D46)</f>
        <v>93052.01999999999</v>
      </c>
    </row>
    <row r="48" spans="2:15" x14ac:dyDescent="0.25">
      <c r="C48" s="43" t="s">
        <v>142</v>
      </c>
      <c r="D48" s="214">
        <f>D43+D47</f>
        <v>224823.9</v>
      </c>
    </row>
  </sheetData>
  <pageMargins left="0.31496062992125984" right="0.31496062992125984" top="0.74803149606299213" bottom="0.35433070866141736"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43BB-8784-4AE6-A5EF-C6317E60363D}">
  <dimension ref="A1"/>
  <sheetViews>
    <sheetView workbookViewId="0"/>
  </sheetViews>
  <sheetFormatPr defaultColWidth="11.5703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723073729ABB488F222E2517AE0C82" ma:contentTypeVersion="6" ma:contentTypeDescription="Crea un document nou" ma:contentTypeScope="" ma:versionID="3a71bd978b90c2df3df9cfc67536dc99">
  <xsd:schema xmlns:xsd="http://www.w3.org/2001/XMLSchema" xmlns:xs="http://www.w3.org/2001/XMLSchema" xmlns:p="http://schemas.microsoft.com/office/2006/metadata/properties" xmlns:ns2="0652dee4-88ea-45bc-805f-463f977721a5" xmlns:ns3="66857487-9165-4b51-8cc4-104fffbecd0c" targetNamespace="http://schemas.microsoft.com/office/2006/metadata/properties" ma:root="true" ma:fieldsID="e1d00da409df5ed8f2377efcb5030ea0" ns2:_="" ns3:_="">
    <xsd:import namespace="0652dee4-88ea-45bc-805f-463f977721a5"/>
    <xsd:import namespace="66857487-9165-4b51-8cc4-104fffbecd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2dee4-88ea-45bc-805f-463f977721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857487-9165-4b51-8cc4-104fffbecd0c"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6857487-9165-4b51-8cc4-104fffbecd0c">
      <UserInfo>
        <DisplayName>VILLAVERDE, ALICIA (DIR.SERV.GRALS)</DisplayName>
        <AccountId>30</AccountId>
        <AccountType/>
      </UserInfo>
    </SharedWithUsers>
  </documentManagement>
</p:properties>
</file>

<file path=customXml/itemProps1.xml><?xml version="1.0" encoding="utf-8"?>
<ds:datastoreItem xmlns:ds="http://schemas.openxmlformats.org/officeDocument/2006/customXml" ds:itemID="{A51ED7F3-9BA1-4489-889C-9DD383EBD417}">
  <ds:schemaRefs>
    <ds:schemaRef ds:uri="http://schemas.microsoft.com/sharepoint/v3/contenttype/forms"/>
  </ds:schemaRefs>
</ds:datastoreItem>
</file>

<file path=customXml/itemProps2.xml><?xml version="1.0" encoding="utf-8"?>
<ds:datastoreItem xmlns:ds="http://schemas.openxmlformats.org/officeDocument/2006/customXml" ds:itemID="{E64B28CB-F721-41C8-8CC1-6E5A85581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2dee4-88ea-45bc-805f-463f977721a5"/>
    <ds:schemaRef ds:uri="66857487-9165-4b51-8cc4-104fffbecd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C433C-651A-48F5-8FA0-5AE154E2D114}">
  <ds:schemaRefs>
    <ds:schemaRef ds:uri="http://purl.org/dc/terms/"/>
    <ds:schemaRef ds:uri="http://purl.org/dc/elements/1.1/"/>
    <ds:schemaRef ds:uri="http://schemas.microsoft.com/office/2006/documentManagement/types"/>
    <ds:schemaRef ds:uri="66857487-9165-4b51-8cc4-104fffbecd0c"/>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652dee4-88ea-45bc-805f-463f977721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3</vt:i4>
      </vt:variant>
    </vt:vector>
  </HeadingPairs>
  <TitlesOfParts>
    <vt:vector size="8" baseType="lpstr">
      <vt:lpstr>TOTAL EXPEDIENT </vt:lpstr>
      <vt:lpstr>HCB</vt:lpstr>
      <vt:lpstr>PROPOSTA PREUS LICITACIÓ </vt:lpstr>
      <vt:lpstr>ABC CONSUMS24-LOTS</vt:lpstr>
      <vt:lpstr>Hoja3</vt:lpstr>
      <vt:lpstr>HCB!Àrea_d'impressió</vt:lpstr>
      <vt:lpstr>'PROPOSTA PREUS LICITACIÓ '!Àrea_d'impressió</vt:lpstr>
      <vt:lpstr>'PROPOSTA PREUS LICITACIÓ '!Títols_per_imprimir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CAPDEVILA, MªDOLORS (DIR.SERV.GRALS)</dc:creator>
  <cp:keywords/>
  <dc:description/>
  <cp:lastModifiedBy>FERNANDEZ, DAVID (UC-DIR.ECON)</cp:lastModifiedBy>
  <cp:revision/>
  <cp:lastPrinted>2024-12-17T13:19:36Z</cp:lastPrinted>
  <dcterms:created xsi:type="dcterms:W3CDTF">2024-05-31T11:37:06Z</dcterms:created>
  <dcterms:modified xsi:type="dcterms:W3CDTF">2025-08-05T06:45:34Z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0x01010086723073729ABB488F222E2517AE0C82</vt:lpwstr>
  </property>
  <property fmtid="{D5CDD505-2E9C-101B-9397-08002B2CF9AE}" pid="3" name="MediaServiceImageTags">
    <vt:lpwstr/>
  </property>
</Properties>
</file>