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855" yWindow="1245" windowWidth="27690" windowHeight="11460"/>
  </bookViews>
  <sheets>
    <sheet name="Català" sheetId="1" r:id="rId1"/>
  </sheets>
  <definedNames>
    <definedName name="_xlnm.Print_Area" localSheetId="0">Català!$A$1:$P$167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63" i="1" l="1"/>
  <c r="P166" i="1"/>
  <c r="L160" i="1"/>
  <c r="M161" i="1" s="1"/>
  <c r="O161" i="1" s="1"/>
  <c r="L152" i="1"/>
  <c r="M153" i="1" s="1"/>
  <c r="O153" i="1" s="1"/>
  <c r="L148" i="1"/>
  <c r="M149" i="1" s="1"/>
  <c r="O149" i="1" s="1"/>
  <c r="L144" i="1"/>
  <c r="M145" i="1" s="1"/>
  <c r="O145" i="1" s="1"/>
  <c r="L140" i="1"/>
  <c r="M141" i="1" s="1"/>
  <c r="O141" i="1" s="1"/>
  <c r="L136" i="1"/>
  <c r="M137" i="1" s="1"/>
  <c r="O137" i="1" s="1"/>
  <c r="L62" i="1"/>
  <c r="L57" i="1"/>
  <c r="L56" i="1"/>
  <c r="L51" i="1"/>
  <c r="L50" i="1"/>
  <c r="L49" i="1"/>
  <c r="L48" i="1"/>
  <c r="L47" i="1"/>
  <c r="L46" i="1"/>
  <c r="L45" i="1"/>
  <c r="L44" i="1"/>
  <c r="L34" i="1"/>
  <c r="L33" i="1"/>
  <c r="L20" i="1"/>
  <c r="L19" i="1"/>
  <c r="P155" i="1" l="1"/>
  <c r="L58" i="1"/>
  <c r="M59" i="1" s="1"/>
  <c r="O59" i="1" s="1"/>
  <c r="M63" i="1"/>
  <c r="O63" i="1" s="1"/>
  <c r="L52" i="1"/>
  <c r="M53" i="1" s="1"/>
  <c r="O53" i="1" s="1"/>
  <c r="I128" i="1"/>
  <c r="H77" i="1"/>
  <c r="L77" i="1" s="1"/>
  <c r="P65" i="1" l="1"/>
  <c r="L128" i="1"/>
  <c r="M129" i="1" s="1"/>
  <c r="L124" i="1"/>
  <c r="L123" i="1"/>
  <c r="L109" i="1"/>
  <c r="L108" i="1"/>
  <c r="L107" i="1"/>
  <c r="L100" i="1"/>
  <c r="L99" i="1"/>
  <c r="L98" i="1"/>
  <c r="L97" i="1"/>
  <c r="I71" i="1"/>
  <c r="L81" i="1"/>
  <c r="I17" i="1" l="1"/>
  <c r="L17" i="1" s="1"/>
  <c r="I31" i="1"/>
  <c r="L31" i="1" s="1"/>
  <c r="O129" i="1"/>
  <c r="M125" i="1"/>
  <c r="M101" i="1"/>
  <c r="H119" i="1"/>
  <c r="L119" i="1" s="1"/>
  <c r="H118" i="1"/>
  <c r="L118" i="1" s="1"/>
  <c r="L106" i="1"/>
  <c r="M110" i="1" s="1"/>
  <c r="I32" i="1" s="1"/>
  <c r="L32" i="1" s="1"/>
  <c r="L114" i="1"/>
  <c r="L113" i="1"/>
  <c r="M82" i="1"/>
  <c r="H76" i="1"/>
  <c r="L76" i="1" s="1"/>
  <c r="H75" i="1"/>
  <c r="L75" i="1" s="1"/>
  <c r="I93" i="1"/>
  <c r="L93" i="1" s="1"/>
  <c r="I92" i="1"/>
  <c r="L92" i="1" s="1"/>
  <c r="L88" i="1"/>
  <c r="L87" i="1"/>
  <c r="L85" i="1"/>
  <c r="L86" i="1"/>
  <c r="I16" i="1" l="1"/>
  <c r="L16" i="1" s="1"/>
  <c r="I30" i="1"/>
  <c r="L30" i="1" s="1"/>
  <c r="I11" i="1"/>
  <c r="L11" i="1" s="1"/>
  <c r="I25" i="1"/>
  <c r="L25" i="1" s="1"/>
  <c r="O110" i="1"/>
  <c r="I18" i="1"/>
  <c r="L18" i="1" s="1"/>
  <c r="O125" i="1"/>
  <c r="O82" i="1"/>
  <c r="M102" i="1"/>
  <c r="O102" i="1" s="1"/>
  <c r="M103" i="1"/>
  <c r="M78" i="1"/>
  <c r="O78" i="1" s="1"/>
  <c r="M115" i="1"/>
  <c r="M89" i="1"/>
  <c r="L71" i="1"/>
  <c r="I15" i="1" l="1"/>
  <c r="L15" i="1" s="1"/>
  <c r="I29" i="1"/>
  <c r="L29" i="1" s="1"/>
  <c r="I12" i="1"/>
  <c r="L12" i="1" s="1"/>
  <c r="I26" i="1"/>
  <c r="L26" i="1" s="1"/>
  <c r="I14" i="1"/>
  <c r="L14" i="1" s="1"/>
  <c r="I28" i="1"/>
  <c r="L28" i="1" s="1"/>
  <c r="O115" i="1"/>
  <c r="O103" i="1"/>
  <c r="O89" i="1"/>
  <c r="M94" i="1"/>
  <c r="I13" i="1" l="1"/>
  <c r="L13" i="1" s="1"/>
  <c r="L21" i="1" s="1"/>
  <c r="M22" i="1" s="1"/>
  <c r="O22" i="1" s="1"/>
  <c r="I27" i="1"/>
  <c r="L27" i="1" s="1"/>
  <c r="L35" i="1" s="1"/>
  <c r="M36" i="1" s="1"/>
  <c r="O36" i="1" s="1"/>
  <c r="O94" i="1"/>
  <c r="M72" i="1"/>
  <c r="O72" i="1" s="1"/>
  <c r="P38" i="1" l="1"/>
  <c r="M120" i="1"/>
  <c r="O120" i="1" s="1"/>
  <c r="P131" i="1" s="1"/>
</calcChain>
</file>

<file path=xl/sharedStrings.xml><?xml version="1.0" encoding="utf-8"?>
<sst xmlns="http://schemas.openxmlformats.org/spreadsheetml/2006/main" count="153" uniqueCount="112">
  <si>
    <t>ml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</si>
  <si>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</si>
  <si>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Unitats</t>
  </si>
  <si>
    <r>
      <t>Superfície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)/</t>
    </r>
  </si>
  <si>
    <t>Longitud (m)</t>
  </si>
  <si>
    <t>Ample (m)</t>
  </si>
  <si>
    <t>Pes (Kg)/</t>
  </si>
  <si>
    <t>Alçada (m)</t>
  </si>
  <si>
    <t>Projecte de reparació de la coberta del Pavelló Firal de La Bisbal d'Empordà</t>
  </si>
  <si>
    <t>línia (amb 18 ut de suports)</t>
  </si>
  <si>
    <r>
      <t xml:space="preserve">Conjunt d'elements homologats que composen una </t>
    </r>
    <r>
      <rPr>
        <b/>
        <sz val="12"/>
        <color theme="1"/>
        <rFont val="Calibri"/>
        <family val="2"/>
        <scheme val="minor"/>
      </rPr>
      <t>línia de vida</t>
    </r>
    <r>
      <rPr>
        <sz val="12"/>
        <color theme="1"/>
        <rFont val="Calibri"/>
        <family val="2"/>
        <scheme val="minor"/>
      </rPr>
      <t xml:space="preserve"> horitzontal (fixació d'arnès de segurat, terminals i suports intermedis i cable d'acer inox amb les fixacions incloses)</t>
    </r>
  </si>
  <si>
    <r>
      <t xml:space="preserve">Sanejament dels </t>
    </r>
    <r>
      <rPr>
        <b/>
        <sz val="12"/>
        <color theme="1"/>
        <rFont val="Calibri"/>
        <family val="2"/>
        <scheme val="minor"/>
      </rPr>
      <t>extrems vistos de les plaques</t>
    </r>
    <r>
      <rPr>
        <sz val="12"/>
        <color theme="1"/>
        <rFont val="Calibri"/>
        <family val="2"/>
        <scheme val="minor"/>
      </rPr>
      <t xml:space="preserve"> sandwich</t>
    </r>
  </si>
  <si>
    <t>façana sud</t>
  </si>
  <si>
    <t xml:space="preserve">aigüafons </t>
  </si>
  <si>
    <t>façana nord</t>
  </si>
  <si>
    <t>uts</t>
  </si>
  <si>
    <t>tapajunts</t>
  </si>
  <si>
    <r>
      <t>Arrencada de la làmina impermeabilitzant adherida a l'</t>
    </r>
    <r>
      <rPr>
        <b/>
        <sz val="12"/>
        <color theme="1"/>
        <rFont val="Calibri"/>
        <family val="2"/>
        <scheme val="minor"/>
      </rPr>
      <t>aigüafons</t>
    </r>
    <r>
      <rPr>
        <sz val="12"/>
        <color theme="1"/>
        <rFont val="Calibri"/>
        <family val="2"/>
        <scheme val="minor"/>
      </rPr>
      <t xml:space="preserve"> d'aprox 120 cm de desenvolupament amb mitjans manuals i càrrega manual de runa sobre camió o contenidor i  col.locació d'una làmina impermeabilitzant bituminosa autoprotegida adherida en calent, i refent les </t>
    </r>
    <r>
      <rPr>
        <b/>
        <sz val="12"/>
        <color theme="1"/>
        <rFont val="Calibri"/>
        <family val="2"/>
        <scheme val="minor"/>
      </rPr>
      <t>embocadures dels baixants</t>
    </r>
    <r>
      <rPr>
        <sz val="12"/>
        <color theme="1"/>
        <rFont val="Calibri"/>
        <family val="2"/>
        <scheme val="minor"/>
      </rPr>
      <t xml:space="preserve">                                            </t>
    </r>
  </si>
  <si>
    <t>aiguafons</t>
  </si>
  <si>
    <t>coberta inclinada</t>
  </si>
  <si>
    <r>
      <t xml:space="preserve">Arrencada de </t>
    </r>
    <r>
      <rPr>
        <b/>
        <sz val="12"/>
        <rFont val="Calibri"/>
        <family val="2"/>
        <scheme val="minor"/>
      </rPr>
      <t>canaló</t>
    </r>
    <r>
      <rPr>
        <sz val="12"/>
        <rFont val="Calibri"/>
        <family val="2"/>
        <scheme val="minor"/>
      </rPr>
      <t xml:space="preserve"> exterior de recollida d'aigües amb mitjants manuals, càrrega manual de runa sobre camió o contenidor i subministrament i col.locació d'un nou canaló de planxa d'acer galvanitzat i prelacat de 0,60 mm de gruix, preformat i 60 cm de desenvolupament aprox., col.locat amb peces especials i refent les </t>
    </r>
    <r>
      <rPr>
        <b/>
        <sz val="12"/>
        <rFont val="Calibri"/>
        <family val="2"/>
        <scheme val="minor"/>
      </rPr>
      <t>embocadures dels baixants</t>
    </r>
    <r>
      <rPr>
        <sz val="12"/>
        <rFont val="Calibri"/>
        <family val="2"/>
        <scheme val="minor"/>
      </rPr>
      <t xml:space="preserve">                                           </t>
    </r>
  </si>
  <si>
    <t>total cargols</t>
  </si>
  <si>
    <t>vora lliure</t>
  </si>
  <si>
    <r>
      <t xml:space="preserve">Revisió i/o arrencada i subministrament i col.locació de </t>
    </r>
    <r>
      <rPr>
        <b/>
        <sz val="12"/>
        <color theme="1"/>
        <rFont val="Calibri"/>
        <family val="2"/>
        <scheme val="minor"/>
      </rPr>
      <t>vora lliure</t>
    </r>
    <r>
      <rPr>
        <sz val="12"/>
        <color theme="1"/>
        <rFont val="Calibri"/>
        <family val="2"/>
        <scheme val="minor"/>
      </rPr>
      <t xml:space="preserve"> de planxa d'acer galvanitzat i prelacat de 0,60 mm de gruix, preformada i 60 cm de desenvolupament aprox., amb un màxim de 5 plecs, col.locada amb fixacions mecàniques   </t>
    </r>
  </si>
  <si>
    <t>perimetre lluernaris</t>
  </si>
  <si>
    <r>
      <rPr>
        <sz val="12"/>
        <color theme="1"/>
        <rFont val="Calibri"/>
        <family val="2"/>
        <scheme val="minor"/>
      </rPr>
      <t xml:space="preserve">Arrencada de </t>
    </r>
    <r>
      <rPr>
        <b/>
        <sz val="12"/>
        <color theme="1"/>
        <rFont val="Calibri"/>
        <family val="2"/>
        <scheme val="minor"/>
      </rPr>
      <t>carener dels lluernaris</t>
    </r>
    <r>
      <rPr>
        <sz val="12"/>
        <color theme="1"/>
        <rFont val="Calibri"/>
        <family val="2"/>
        <scheme val="minor"/>
      </rPr>
      <t xml:space="preserve"> amb mitjants manuals, càrrega manual de runa sobre camió o contenidor i subministrament i col.locació del nou carener, de planxa d'acer galvanitzat i prelacat de 0,60 mm de gruix, preformat i 60 cm de desenvolupament aprox., col.locat amb fixacions mecàniques </t>
    </r>
    <r>
      <rPr>
        <b/>
        <sz val="12"/>
        <color theme="1"/>
        <rFont val="Calibri"/>
        <family val="2"/>
        <scheme val="minor"/>
      </rPr>
      <t xml:space="preserve">               </t>
    </r>
  </si>
  <si>
    <t>conjunt de 4 plaques (10 cargols/conjunt)</t>
  </si>
  <si>
    <t>conjunt de 5 plaques (14 cargols/conjunt)</t>
  </si>
  <si>
    <t>grapes d'ancoratge (6 uts/conjunt)</t>
  </si>
  <si>
    <r>
      <rPr>
        <sz val="12"/>
        <color theme="1"/>
        <rFont val="Calibri"/>
        <family val="2"/>
        <scheme val="minor"/>
      </rPr>
      <t xml:space="preserve">Arrencada de </t>
    </r>
    <r>
      <rPr>
        <b/>
        <sz val="12"/>
        <color theme="1"/>
        <rFont val="Calibri"/>
        <family val="2"/>
        <scheme val="minor"/>
      </rPr>
      <t>carener</t>
    </r>
    <r>
      <rPr>
        <sz val="12"/>
        <color theme="1"/>
        <rFont val="Calibri"/>
        <family val="2"/>
        <scheme val="minor"/>
      </rPr>
      <t xml:space="preserve"> amb mitjants manuals, càrrega manual de runa sobre camió o contenidor i subministrament i col.locació del nou carener, de planxa d'acer galvanitzat i prelacat de 0,60 mm de gruix, preformada i 60 cm de desenvolupament aprox., col.locat amb fixacions mecàniques i amb junt d'escuma de poliuretà de cel.la oberta</t>
    </r>
    <r>
      <rPr>
        <b/>
        <sz val="12"/>
        <color theme="1"/>
        <rFont val="Calibri"/>
        <family val="2"/>
        <scheme val="minor"/>
      </rPr>
      <t xml:space="preserve">         </t>
    </r>
  </si>
  <si>
    <r>
      <rPr>
        <b/>
        <sz val="12"/>
        <rFont val="Calibri"/>
        <family val="2"/>
        <scheme val="minor"/>
      </rPr>
      <t>Pintat</t>
    </r>
    <r>
      <rPr>
        <sz val="12"/>
        <rFont val="Calibri"/>
        <family val="2"/>
        <scheme val="minor"/>
      </rPr>
      <t xml:space="preserve"> de parament inclinat de les plaques sandwich de coberta, amb pintura acrílica-poliuretà sobre una imprimació i previ sanejament del rovell de les plaques de coberta</t>
    </r>
  </si>
  <si>
    <t>IMPORT</t>
  </si>
  <si>
    <t>DESCRIPCIÓ</t>
  </si>
  <si>
    <t>Preu</t>
  </si>
  <si>
    <t>Parcial</t>
  </si>
  <si>
    <r>
      <t xml:space="preserve">Recol.locació dels </t>
    </r>
    <r>
      <rPr>
        <b/>
        <sz val="12"/>
        <color theme="1"/>
        <rFont val="Calibri"/>
        <family val="2"/>
        <scheme val="minor"/>
      </rPr>
      <t>tapajunts entre plaques</t>
    </r>
    <r>
      <rPr>
        <sz val="12"/>
        <color theme="1"/>
        <rFont val="Calibri"/>
        <family val="2"/>
        <scheme val="minor"/>
      </rPr>
      <t xml:space="preserve"> de coberta al seu lloc i/o arrencada i subministrament i col.locació de nous tapajunts, de planxa d'acer galvanitzat i prelacat de 0,60 mm de gruix, preformat i 15 cm aprox. de desenvolupament, col.locat amb fixacions mecàniques</t>
    </r>
  </si>
  <si>
    <t>previsió 90% de recol.locació tapajunts existents</t>
  </si>
  <si>
    <t>previsió 10% de substitució per  tapajunts nous</t>
  </si>
  <si>
    <t>CAPÍTOL</t>
  </si>
  <si>
    <t>01_DEMOLICIONS I GESTIÓ DE RESIDUS</t>
  </si>
  <si>
    <t>IMPORT CAPÍTOL</t>
  </si>
  <si>
    <t>02_ESTRUCTURA</t>
  </si>
  <si>
    <t>03_COBERTA</t>
  </si>
  <si>
    <t>04_REVESTIMENTS</t>
  </si>
  <si>
    <t>extrems vistos plaques sandwich</t>
  </si>
  <si>
    <t>carener</t>
  </si>
  <si>
    <t>tapajunts 10%</t>
  </si>
  <si>
    <t>canaló</t>
  </si>
  <si>
    <t>carener lluernari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</si>
  <si>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</si>
  <si>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sanejament coberta</t>
  </si>
  <si>
    <t>sanejament perfils estructura</t>
  </si>
  <si>
    <t>neteja</t>
  </si>
  <si>
    <t>Gruix (m)/</t>
  </si>
  <si>
    <t>kg</t>
  </si>
  <si>
    <t>diagonals de rigidització coberta</t>
  </si>
  <si>
    <t>diagonals de rigidització coberta (última corretja)</t>
  </si>
  <si>
    <t>rigiditzadors en diagonals existents coberta</t>
  </si>
  <si>
    <t xml:space="preserve">2d12 en diagonals </t>
  </si>
  <si>
    <t>platina connexió primer tram cordó inf</t>
  </si>
  <si>
    <t>platina connexió diagonals</t>
  </si>
  <si>
    <t>muntat reforç porteria principal</t>
  </si>
  <si>
    <t>muntat reforç porteria secundaria</t>
  </si>
  <si>
    <t>rigiditzadors diagonals coberta (última corretja)</t>
  </si>
  <si>
    <t>rigiditzadors diagonals coberta</t>
  </si>
  <si>
    <t>h</t>
  </si>
  <si>
    <t>hores d'elevador</t>
  </si>
  <si>
    <t>QUANTITAT</t>
  </si>
  <si>
    <t>01_1 -</t>
  </si>
  <si>
    <t>01_2 -</t>
  </si>
  <si>
    <t>02_1 -</t>
  </si>
  <si>
    <t>02_2 -</t>
  </si>
  <si>
    <t>02_3 -</t>
  </si>
  <si>
    <t>03_1 -</t>
  </si>
  <si>
    <t>03_2 -</t>
  </si>
  <si>
    <t>03_3 -</t>
  </si>
  <si>
    <t>03_4 -</t>
  </si>
  <si>
    <t>04_5 -</t>
  </si>
  <si>
    <t>03_5 -</t>
  </si>
  <si>
    <t>03_6 -</t>
  </si>
  <si>
    <t>03_7 -</t>
  </si>
  <si>
    <t>03_8 -</t>
  </si>
  <si>
    <t>03_9 -</t>
  </si>
  <si>
    <t>03_10 -</t>
  </si>
  <si>
    <t>03_11 -</t>
  </si>
  <si>
    <t>04_1 -</t>
  </si>
  <si>
    <r>
      <rPr>
        <b/>
        <sz val="12"/>
        <color theme="1"/>
        <rFont val="Calibri"/>
        <family val="2"/>
        <scheme val="minor"/>
      </rPr>
      <t>Càrrega</t>
    </r>
    <r>
      <rPr>
        <sz val="12"/>
        <color theme="1"/>
        <rFont val="Calibri"/>
        <family val="2"/>
        <scheme val="minor"/>
      </rPr>
      <t xml:space="preserve"> amb mitjans mecànics i </t>
    </r>
    <r>
      <rPr>
        <b/>
        <sz val="12"/>
        <color theme="1"/>
        <rFont val="Calibri"/>
        <family val="2"/>
        <scheme val="minor"/>
      </rPr>
      <t>transport de residus</t>
    </r>
    <r>
      <rPr>
        <sz val="12"/>
        <color theme="1"/>
        <rFont val="Calibri"/>
        <family val="2"/>
        <scheme val="minor"/>
      </rPr>
      <t xml:space="preserve"> inerts o no especials a instal.lació autoritzada de gestió de residus, amb camió per a transport de 7t, amb un recorregut de més de 10 i fins a 15 Km</t>
    </r>
  </si>
  <si>
    <r>
      <t xml:space="preserve">Disposició controlada en </t>
    </r>
    <r>
      <rPr>
        <b/>
        <sz val="12"/>
        <color theme="1"/>
        <rFont val="Calibri"/>
        <family val="2"/>
        <scheme val="minor"/>
      </rPr>
      <t>dipòsit autoritzat</t>
    </r>
    <r>
      <rPr>
        <sz val="12"/>
        <color theme="1"/>
        <rFont val="Calibri"/>
        <family val="2"/>
        <scheme val="minor"/>
      </rPr>
      <t xml:space="preserve"> inclòs el cànon sobre la deposició controlada dels residus de la construcció, segons la LLEI 8/2008, de residus barrejats inerts amb una densitat 1m0 t/m3, procedents de construcció o demolició, amb codi 17 01 07 segons la Llista Europea de Residus</t>
    </r>
  </si>
  <si>
    <r>
      <rPr>
        <b/>
        <sz val="12"/>
        <color theme="1"/>
        <rFont val="Calibri"/>
        <family val="2"/>
        <scheme val="minor"/>
      </rPr>
      <t>Acer S275JR</t>
    </r>
    <r>
      <rPr>
        <sz val="12"/>
        <color theme="1"/>
        <rFont val="Calibri"/>
        <family val="2"/>
        <scheme val="minor"/>
      </rPr>
      <t xml:space="preserve"> segons UNE-EN 10025-2, per reforçar encavallades formades per peça composta, en perfils laminars en calent sèrie L, LD, T, rodó, quadrat, rectangular i planxa, treballat a taller i amb una cap d'imprimació antioxidant, col.locat a l'obra amb soldadura.</t>
    </r>
  </si>
  <si>
    <r>
      <rPr>
        <b/>
        <sz val="12"/>
        <color theme="1"/>
        <rFont val="Calibri"/>
        <family val="2"/>
        <scheme val="minor"/>
      </rPr>
      <t>Acer S275J0H</t>
    </r>
    <r>
      <rPr>
        <sz val="12"/>
        <color theme="1"/>
        <rFont val="Calibri"/>
        <family val="2"/>
        <scheme val="minor"/>
      </rPr>
      <t xml:space="preserve"> segons UNE-EN 10210-1, per reforçar encavallades formades per peça composta, en perfils laminars en calent sèrie rodó, quadrat I rectangular, treballat a taller i amb una cap d'imprimació antioxidant, col.locat a l'obra amb soldadura.</t>
    </r>
  </si>
  <si>
    <r>
      <rPr>
        <b/>
        <sz val="12"/>
        <color theme="1"/>
        <rFont val="Calibri"/>
        <family val="2"/>
        <scheme val="minor"/>
      </rPr>
      <t>Plataforma elevadora</t>
    </r>
    <r>
      <rPr>
        <sz val="12"/>
        <color theme="1"/>
        <rFont val="Calibri"/>
        <family val="2"/>
        <scheme val="minor"/>
      </rPr>
      <t xml:space="preserve"> telescòpica articulada, autopropulsada amb motor de gasoil de 20 m d'alçària màxima de treball i 9,8 en horitzontal, de 227 kg de càrrega útil, de dimensions 700x245x245 cm en repós i 10886 kg de pes buida, amb cistella de dimensions 150x75 cm</t>
    </r>
  </si>
  <si>
    <t>estructura metàl.lica</t>
  </si>
  <si>
    <t>04_2 -</t>
  </si>
  <si>
    <t>04_3 -</t>
  </si>
  <si>
    <t>04_4 -</t>
  </si>
  <si>
    <t>TOTAL</t>
  </si>
  <si>
    <t>esponjament 25%</t>
  </si>
  <si>
    <t>5% diferència teòric/real</t>
  </si>
  <si>
    <t>AMIDAMENTS I PRESSUPOST PAVELLÓ FIRAL LA BISBAL D'EMPORDÀ</t>
  </si>
  <si>
    <r>
      <rPr>
        <b/>
        <sz val="12"/>
        <color theme="1"/>
        <rFont val="Calibri"/>
        <family val="2"/>
        <scheme val="minor"/>
      </rPr>
      <t>Cargols amb volandera gran</t>
    </r>
    <r>
      <rPr>
        <sz val="12"/>
        <color theme="1"/>
        <rFont val="Calibri"/>
        <family val="2"/>
        <scheme val="minor"/>
      </rPr>
      <t xml:space="preserve"> per collar la cadena amb els plafons acústics i revisió de les </t>
    </r>
    <r>
      <rPr>
        <b/>
        <sz val="12"/>
        <color theme="1"/>
        <rFont val="Calibri"/>
        <family val="2"/>
        <scheme val="minor"/>
      </rPr>
      <t>grapes d'ancoratge</t>
    </r>
    <r>
      <rPr>
        <sz val="12"/>
        <color theme="1"/>
        <rFont val="Calibri"/>
        <family val="2"/>
        <scheme val="minor"/>
      </rPr>
      <t xml:space="preserve"> a la bigueta amb substitució de les que no estiguin en bon estat, inclòs mitjans d'elevació</t>
    </r>
  </si>
  <si>
    <r>
      <t xml:space="preserve">Revisió i/o col.locació dels </t>
    </r>
    <r>
      <rPr>
        <b/>
        <sz val="12"/>
        <color theme="1"/>
        <rFont val="Calibri"/>
        <family val="2"/>
        <scheme val="minor"/>
      </rPr>
      <t>cargols</t>
    </r>
    <r>
      <rPr>
        <sz val="12"/>
        <color theme="1"/>
        <rFont val="Calibri"/>
        <family val="2"/>
        <scheme val="minor"/>
      </rPr>
      <t xml:space="preserve"> dels extrems de les plaques de coberta amb les biguetes, inclòs mitjans d'elevació</t>
    </r>
  </si>
  <si>
    <r>
      <t xml:space="preserve">Protecció contra la corrosió i per a capa pont d'estructura metàl.lica mitjançant </t>
    </r>
    <r>
      <rPr>
        <b/>
        <sz val="12"/>
        <color theme="1"/>
        <rFont val="Calibri"/>
        <family val="2"/>
        <scheme val="minor"/>
      </rPr>
      <t>pintura d'emprimació monocomponent</t>
    </r>
    <r>
      <rPr>
        <sz val="12"/>
        <color theme="1"/>
        <rFont val="Calibri"/>
        <family val="2"/>
        <scheme val="minor"/>
      </rPr>
      <t>, aplicació amb pistola air-less, d'una capa amb un gruix suficient per a aconseguir una adhrèncua òptima, inclòs mitjans d'elevació. Aquesta emprimació és especial i és l'única homologada per a la pintura intumescent</t>
    </r>
  </si>
  <si>
    <r>
      <t xml:space="preserve">Protecció contra el foc d'estructura metàl.lica mitjançant </t>
    </r>
    <r>
      <rPr>
        <b/>
        <sz val="12"/>
        <color theme="1"/>
        <rFont val="Calibri"/>
        <family val="2"/>
        <scheme val="minor"/>
      </rPr>
      <t>pintura intumescent</t>
    </r>
    <r>
      <rPr>
        <sz val="12"/>
        <color theme="1"/>
        <rFont val="Calibri"/>
        <family val="2"/>
        <scheme val="minor"/>
      </rPr>
      <t xml:space="preserve"> de color blanc, aplicació amb pistola air-less en successives capes fins aconseguir el gruix necessari, segons el càlcul del factor de forma (m</t>
    </r>
    <r>
      <rPr>
        <vertAlign val="superscript"/>
        <sz val="12"/>
        <color theme="1"/>
        <rFont val="Calibri"/>
        <family val="2"/>
        <scheme val="minor"/>
      </rPr>
      <t>-1</t>
    </r>
    <r>
      <rPr>
        <sz val="12"/>
        <color theme="1"/>
        <rFont val="Calibri"/>
        <family val="2"/>
        <scheme val="minor"/>
      </rPr>
      <t xml:space="preserve">) per obtenir una estabilitat portant al foc de </t>
    </r>
    <r>
      <rPr>
        <b/>
        <sz val="12"/>
        <color theme="1"/>
        <rFont val="Calibri"/>
        <family val="2"/>
        <scheme val="minor"/>
      </rPr>
      <t>30 minuts (R-30')</t>
    </r>
    <r>
      <rPr>
        <sz val="12"/>
        <color theme="1"/>
        <rFont val="Calibri"/>
        <family val="2"/>
        <scheme val="minor"/>
      </rPr>
      <t>, inclòs mitjans d'elevació. La pintura intumescent no tolera l'aigua ni la humitat, per a aquestes condicions és aconsellable aplicar posteriorment un esmalt</t>
    </r>
  </si>
  <si>
    <r>
      <t xml:space="preserve">Segellat i acabat decoratiu segons norma UNE 48287 d'estructura metàl.lica mitjançant </t>
    </r>
    <r>
      <rPr>
        <b/>
        <sz val="12"/>
        <color theme="1"/>
        <rFont val="Calibri"/>
        <family val="2"/>
        <scheme val="minor"/>
      </rPr>
      <t>pintura d'esmalt sintètic monocomponent</t>
    </r>
    <r>
      <rPr>
        <sz val="12"/>
        <color theme="1"/>
        <rFont val="Calibri"/>
        <family val="2"/>
        <scheme val="minor"/>
      </rPr>
      <t xml:space="preserve"> de color </t>
    </r>
    <r>
      <rPr>
        <b/>
        <sz val="12"/>
        <color theme="1"/>
        <rFont val="Calibri"/>
        <family val="2"/>
        <scheme val="minor"/>
      </rPr>
      <t>BLANC RAL 9010</t>
    </r>
    <r>
      <rPr>
        <sz val="12"/>
        <color theme="1"/>
        <rFont val="Calibri"/>
        <family val="2"/>
        <scheme val="minor"/>
      </rPr>
      <t xml:space="preserve"> (consultar altres), aplicat amb pistola air-less, inclòs mitjans d'elevació</t>
    </r>
  </si>
  <si>
    <r>
      <rPr>
        <b/>
        <sz val="12"/>
        <color theme="1"/>
        <rFont val="Calibri"/>
        <family val="2"/>
        <scheme val="minor"/>
      </rPr>
      <t>Neteja d'estructura metàl.lica</t>
    </r>
    <r>
      <rPr>
        <sz val="12"/>
        <color theme="1"/>
        <rFont val="Calibri"/>
        <family val="2"/>
        <scheme val="minor"/>
      </rPr>
      <t xml:space="preserve"> amb mitjans manuals per a treure la pols, teranyines i brutícies adherides per tal de poder realitzar un correcte tractament de pintura, inclòs mitjans d'elevació</t>
    </r>
  </si>
  <si>
    <r>
      <t xml:space="preserve">(EN CAS DE QUE ES TINGUI QUE NETEJAR COMPLETAMENT EL TRACTAMENT DE PINTURA EXISTENT A L'ESTRUCTURA PER A GARANTIR UNA CORRECTE ADHERÈNCIA DEL TRACTAMENT DE PINTURA A REALITZAR) Preparació d'estructura metàl.lica mitjançant procediment mecànic de sorrejat per obtenir un grau d'acabat </t>
    </r>
    <r>
      <rPr>
        <b/>
        <sz val="12"/>
        <color theme="1"/>
        <rFont val="Calibri"/>
        <family val="2"/>
        <scheme val="minor"/>
      </rPr>
      <t>Sa-2</t>
    </r>
    <r>
      <rPr>
        <b/>
        <vertAlign val="superscript"/>
        <sz val="12"/>
        <color theme="1"/>
        <rFont val="Calibri"/>
        <family val="2"/>
        <scheme val="minor"/>
      </rPr>
      <t>1/2</t>
    </r>
    <r>
      <rPr>
        <sz val="12"/>
        <color theme="1"/>
        <rFont val="Calibri"/>
        <family val="2"/>
        <scheme val="minor"/>
      </rPr>
      <t xml:space="preserve">, per tal de poder realitzar el tractament anticorrosiu/intumescent amb total garantia. Per al sorrejat, utilitzem sistemes micropartícules de molt baixa granulometria, de característiques fisicoquímiques no contaminants. Disposem de maquinària d'última tecnologia i  personal especialitzat per a l'execució correcta dels treballs, inclòs mitjans d'elevació. Condicions concretes de l'obra pressupostada: </t>
    </r>
    <r>
      <rPr>
        <b/>
        <sz val="12"/>
        <color theme="1"/>
        <rFont val="Calibri"/>
        <family val="2"/>
        <scheme val="minor"/>
      </rPr>
      <t>Preparació mecànica</t>
    </r>
    <r>
      <rPr>
        <sz val="12"/>
        <color theme="1"/>
        <rFont val="Calibri"/>
        <family val="2"/>
        <scheme val="minor"/>
      </rPr>
      <t xml:space="preserve">: Neteja a una pressió de 6 bars i amb una granulometria de silicat d'alumini de 100 a 2500 micres (abrasius biodegradables i inert) amb un acabat de grau </t>
    </r>
    <r>
      <rPr>
        <b/>
        <sz val="12"/>
        <color theme="1"/>
        <rFont val="Calibri"/>
        <family val="2"/>
        <scheme val="minor"/>
      </rPr>
      <t xml:space="preserve">Sa-2 </t>
    </r>
    <r>
      <rPr>
        <b/>
        <vertAlign val="superscript"/>
        <sz val="12"/>
        <color theme="1"/>
        <rFont val="Calibri"/>
        <family val="2"/>
        <scheme val="minor"/>
      </rPr>
      <t>1/2</t>
    </r>
  </si>
  <si>
    <t>BG  23/06/2025</t>
  </si>
  <si>
    <t>05_ELEMENTS AUXILIARS</t>
  </si>
  <si>
    <t>05_1 -</t>
  </si>
  <si>
    <t>PA</t>
  </si>
  <si>
    <t>Control de qualitat</t>
  </si>
  <si>
    <t>control de qualitat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</si>
</sst>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right" vertical="top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1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16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0" fontId="2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2" fontId="13" fillId="0" borderId="0" xfId="1" applyNumberFormat="1" applyFont="1" applyAlignment="1">
      <alignment horizontal="center" vertical="center"/>
    </xf>
    <xf numFmtId="4" fontId="14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0" fillId="0" borderId="0" xfId="0" applyNumberFormat="1" applyAlignment="1">
      <alignment horizontal="left" vertical="center"/>
    </xf>
    <xf numFmtId="44" fontId="14" fillId="3" borderId="1" xfId="0" applyNumberFormat="1" applyFont="1" applyFill="1" applyBorder="1" applyAlignment="1">
      <alignment horizontal="center" vertical="center"/>
    </xf>
    <xf numFmtId="44" fontId="14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left" vertical="center"/>
    </xf>
    <xf numFmtId="44" fontId="14" fillId="4" borderId="1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vertical="top"/>
    </xf>
    <xf numFmtId="0" fontId="0" fillId="0" borderId="3" xfId="0" applyBorder="1" applyAlignment="1">
      <alignment vertical="center"/>
    </xf>
    <xf numFmtId="0" fontId="7" fillId="0" borderId="3" xfId="0" applyFont="1" applyBorder="1" applyAlignment="1">
      <alignment vertical="center"/>
    </xf>
    <xf numFmtId="4" fontId="0" fillId="0" borderId="3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13" fillId="0" borderId="3" xfId="0" applyFont="1" applyBorder="1" applyAlignment="1">
      <alignment vertical="center"/>
    </xf>
    <xf numFmtId="4" fontId="13" fillId="0" borderId="4" xfId="0" applyNumberFormat="1" applyFont="1" applyBorder="1" applyAlignment="1">
      <alignment vertical="center"/>
    </xf>
    <xf numFmtId="0" fontId="1" fillId="5" borderId="0" xfId="0" applyFont="1" applyFill="1" applyAlignment="1">
      <alignment vertical="top"/>
    </xf>
    <xf numFmtId="4" fontId="1" fillId="5" borderId="0" xfId="0" applyNumberFormat="1" applyFont="1" applyFill="1" applyAlignment="1">
      <alignment horizontal="left" vertical="center"/>
    </xf>
    <xf numFmtId="4" fontId="0" fillId="5" borderId="0" xfId="0" applyNumberFormat="1" applyFill="1" applyAlignment="1">
      <alignment horizontal="left" vertical="center"/>
    </xf>
    <xf numFmtId="4" fontId="0" fillId="5" borderId="0" xfId="0" applyNumberFormat="1" applyFill="1" applyAlignment="1">
      <alignment horizontal="center" vertical="center"/>
    </xf>
    <xf numFmtId="4" fontId="1" fillId="5" borderId="0" xfId="0" applyNumberFormat="1" applyFont="1" applyFill="1" applyAlignment="1">
      <alignment horizontal="center" vertical="center"/>
    </xf>
    <xf numFmtId="0" fontId="0" fillId="5" borderId="0" xfId="0" applyFill="1"/>
    <xf numFmtId="164" fontId="0" fillId="0" borderId="0" xfId="0" applyNumberFormat="1" applyAlignment="1">
      <alignment horizontal="center" vertical="center"/>
    </xf>
    <xf numFmtId="44" fontId="14" fillId="6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4" fontId="0" fillId="0" borderId="0" xfId="0" applyNumberFormat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H166"/>
  <sheetViews>
    <sheetView tabSelected="1" zoomScale="85" zoomScaleNormal="85" workbookViewId="0">
      <pane ySplit="6" topLeftCell="A139" activePane="bottomLeft" state="frozen"/>
      <selection pane="bottomLeft" activeCell="N172" sqref="N172"/>
    </sheetView>
  </sheetViews>
  <sheetFormatPr baseColWidth="10" defaultColWidth="11.5703125" defaultRowHeight="15" x14ac:dyDescent="0.25"/>
  <cols>
    <col min="1" max="1" width="10.7109375" style="3" customWidth="1"/>
    <col min="2" max="2" width="6.7109375" style="3" customWidth="1"/>
    <col min="3" max="3" width="11.5703125" style="1"/>
    <col min="4" max="4" width="11.85546875" style="1" bestFit="1" customWidth="1"/>
    <col min="5" max="7" width="11.5703125" style="1"/>
    <col min="8" max="8" width="10.7109375" style="15" customWidth="1"/>
    <col min="9" max="9" width="15.7109375" style="15" customWidth="1"/>
    <col min="10" max="12" width="10.7109375" style="15" customWidth="1"/>
    <col min="13" max="13" width="12.7109375" style="15" customWidth="1"/>
    <col min="14" max="14" width="11.5703125" style="10"/>
    <col min="15" max="15" width="12.7109375" style="8" customWidth="1"/>
    <col min="16" max="16" width="18.7109375" customWidth="1"/>
  </cols>
  <sheetData>
    <row r="2" spans="1:16" ht="19.899999999999999" customHeight="1" x14ac:dyDescent="0.25">
      <c r="B2" s="59" t="s">
        <v>98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17"/>
      <c r="O2" s="17"/>
    </row>
    <row r="3" spans="1:16" ht="19.899999999999999" customHeight="1" x14ac:dyDescent="0.25">
      <c r="B3" s="60" t="s">
        <v>8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18"/>
      <c r="O3" s="18"/>
      <c r="P3" s="19" t="s">
        <v>106</v>
      </c>
    </row>
    <row r="4" spans="1:16" ht="15" customHeight="1" x14ac:dyDescent="0.25">
      <c r="B4" s="4"/>
      <c r="C4" s="2"/>
      <c r="D4" s="2"/>
      <c r="E4" s="2"/>
      <c r="F4" s="2"/>
      <c r="G4" s="2"/>
      <c r="H4" s="20"/>
      <c r="I4" s="20"/>
      <c r="J4" s="20"/>
      <c r="K4" s="20"/>
      <c r="L4" s="20"/>
      <c r="M4" s="20"/>
      <c r="N4" s="9"/>
    </row>
    <row r="5" spans="1:16" ht="15" customHeight="1" x14ac:dyDescent="0.25">
      <c r="C5" s="2"/>
      <c r="D5" s="2"/>
      <c r="E5" s="2"/>
      <c r="F5" s="2"/>
      <c r="G5" s="2"/>
      <c r="H5" s="20"/>
      <c r="I5" s="25" t="s">
        <v>3</v>
      </c>
      <c r="J5" s="25" t="s">
        <v>53</v>
      </c>
      <c r="K5" s="25" t="s">
        <v>6</v>
      </c>
      <c r="L5" s="20"/>
      <c r="M5" s="20"/>
      <c r="N5" s="9"/>
      <c r="O5" s="26"/>
    </row>
    <row r="6" spans="1:16" ht="15" customHeight="1" x14ac:dyDescent="0.25">
      <c r="C6" s="63" t="s">
        <v>32</v>
      </c>
      <c r="D6" s="63"/>
      <c r="E6" s="63"/>
      <c r="F6" s="63"/>
      <c r="G6" s="63"/>
      <c r="H6" s="25" t="s">
        <v>2</v>
      </c>
      <c r="I6" s="25" t="s">
        <v>4</v>
      </c>
      <c r="J6" s="25" t="s">
        <v>5</v>
      </c>
      <c r="K6" s="25" t="s">
        <v>7</v>
      </c>
      <c r="L6" s="25" t="s">
        <v>34</v>
      </c>
      <c r="M6" s="27" t="s">
        <v>67</v>
      </c>
      <c r="N6" s="25" t="s">
        <v>33</v>
      </c>
      <c r="O6" s="27" t="s">
        <v>31</v>
      </c>
      <c r="P6" s="27" t="s">
        <v>40</v>
      </c>
    </row>
    <row r="7" spans="1:16" ht="15" customHeight="1" x14ac:dyDescent="0.25">
      <c r="C7" s="34"/>
      <c r="D7" s="34"/>
      <c r="E7" s="34"/>
      <c r="F7" s="34"/>
      <c r="G7" s="34"/>
      <c r="H7" s="25"/>
      <c r="I7" s="25"/>
      <c r="J7" s="25"/>
      <c r="K7" s="25"/>
      <c r="L7" s="25"/>
      <c r="M7" s="25"/>
      <c r="N7" s="25"/>
      <c r="O7" s="27"/>
    </row>
    <row r="8" spans="1:16" ht="15" customHeight="1" x14ac:dyDescent="0.25">
      <c r="A8" s="48" t="s">
        <v>38</v>
      </c>
      <c r="B8" s="48"/>
      <c r="C8" s="49" t="s">
        <v>39</v>
      </c>
      <c r="D8" s="50"/>
      <c r="E8" s="50"/>
      <c r="F8" s="50"/>
      <c r="G8" s="50"/>
      <c r="H8" s="51"/>
      <c r="I8" s="51"/>
      <c r="J8" s="51"/>
      <c r="K8" s="51"/>
      <c r="L8" s="51"/>
      <c r="M8" s="51"/>
      <c r="N8" s="51"/>
      <c r="O8" s="52"/>
      <c r="P8" s="53"/>
    </row>
    <row r="9" spans="1:16" ht="15" customHeight="1" x14ac:dyDescent="0.25">
      <c r="A9" s="37"/>
      <c r="B9" s="37"/>
      <c r="C9" s="38"/>
      <c r="D9" s="34"/>
      <c r="E9" s="34"/>
      <c r="F9" s="34"/>
      <c r="G9" s="34"/>
      <c r="H9" s="25"/>
      <c r="I9" s="25"/>
      <c r="J9" s="25"/>
      <c r="K9" s="25"/>
      <c r="L9" s="25"/>
      <c r="M9" s="25"/>
      <c r="N9" s="25"/>
      <c r="O9" s="27"/>
    </row>
    <row r="10" spans="1:16" ht="69.95" customHeight="1" x14ac:dyDescent="0.25">
      <c r="A10" s="5" t="s">
        <v>68</v>
      </c>
      <c r="B10" s="6" t="s">
        <v>49</v>
      </c>
      <c r="C10" s="57" t="s">
        <v>86</v>
      </c>
      <c r="D10" s="57"/>
      <c r="E10" s="57"/>
      <c r="F10" s="57"/>
      <c r="G10" s="57"/>
      <c r="H10" s="25"/>
      <c r="I10" s="25"/>
      <c r="J10" s="25"/>
      <c r="K10" s="25"/>
      <c r="L10" s="25"/>
      <c r="M10" s="25"/>
      <c r="N10" s="23"/>
      <c r="O10" s="23"/>
    </row>
    <row r="11" spans="1:16" ht="15" customHeight="1" x14ac:dyDescent="0.25">
      <c r="D11" s="7" t="s">
        <v>18</v>
      </c>
      <c r="H11" s="25"/>
      <c r="I11" s="25">
        <f>$M82</f>
        <v>43.85</v>
      </c>
      <c r="J11" s="54">
        <v>5.0000000000000001E-3</v>
      </c>
      <c r="K11" s="25">
        <v>1.2</v>
      </c>
      <c r="L11" s="25">
        <f t="shared" ref="L11:L17" si="0">I11*J11*K11</f>
        <v>0.2631</v>
      </c>
      <c r="M11" s="25"/>
      <c r="N11" s="28"/>
      <c r="O11" s="26"/>
    </row>
    <row r="12" spans="1:16" ht="15" customHeight="1" x14ac:dyDescent="0.25">
      <c r="D12" s="7" t="s">
        <v>44</v>
      </c>
      <c r="H12" s="25"/>
      <c r="I12" s="25">
        <f>$M89</f>
        <v>166.2</v>
      </c>
      <c r="J12" s="54">
        <v>3.5000000000000003E-2</v>
      </c>
      <c r="K12" s="25">
        <v>0.05</v>
      </c>
      <c r="L12" s="25">
        <f t="shared" si="0"/>
        <v>0.29085</v>
      </c>
      <c r="M12" s="25"/>
      <c r="N12" s="28"/>
      <c r="O12" s="26"/>
    </row>
    <row r="13" spans="1:16" ht="15" customHeight="1" x14ac:dyDescent="0.25">
      <c r="D13" s="7" t="s">
        <v>45</v>
      </c>
      <c r="H13" s="25"/>
      <c r="I13" s="25">
        <f>$M94</f>
        <v>53.5</v>
      </c>
      <c r="J13" s="54">
        <v>1E-3</v>
      </c>
      <c r="K13" s="25">
        <v>0.6</v>
      </c>
      <c r="L13" s="25">
        <f t="shared" si="0"/>
        <v>3.2099999999999997E-2</v>
      </c>
      <c r="M13" s="25"/>
      <c r="N13" s="28"/>
      <c r="O13" s="26"/>
    </row>
    <row r="14" spans="1:16" ht="15" customHeight="1" x14ac:dyDescent="0.25">
      <c r="D14" s="7" t="s">
        <v>46</v>
      </c>
      <c r="H14" s="25"/>
      <c r="I14" s="25">
        <f>$M103</f>
        <v>176.75</v>
      </c>
      <c r="J14" s="54">
        <v>1E-3</v>
      </c>
      <c r="K14" s="25">
        <v>0.15</v>
      </c>
      <c r="L14" s="25">
        <f t="shared" si="0"/>
        <v>2.6512499999999998E-2</v>
      </c>
      <c r="M14" s="25"/>
      <c r="N14" s="28"/>
      <c r="O14" s="26"/>
    </row>
    <row r="15" spans="1:16" ht="15" customHeight="1" x14ac:dyDescent="0.25">
      <c r="D15" s="7" t="s">
        <v>47</v>
      </c>
      <c r="H15" s="25"/>
      <c r="I15" s="25">
        <f>$M115</f>
        <v>83.1</v>
      </c>
      <c r="J15" s="54">
        <v>1E-3</v>
      </c>
      <c r="K15" s="25">
        <v>0.6</v>
      </c>
      <c r="L15" s="25">
        <f t="shared" si="0"/>
        <v>4.9859999999999995E-2</v>
      </c>
      <c r="M15" s="25"/>
      <c r="N15" s="28"/>
      <c r="O15" s="26"/>
    </row>
    <row r="16" spans="1:16" ht="15" customHeight="1" x14ac:dyDescent="0.25">
      <c r="D16" s="7" t="s">
        <v>22</v>
      </c>
      <c r="H16" s="25"/>
      <c r="I16" s="25">
        <f>$M125</f>
        <v>99</v>
      </c>
      <c r="J16" s="54">
        <v>1E-3</v>
      </c>
      <c r="K16" s="25">
        <v>0.6</v>
      </c>
      <c r="L16" s="25">
        <f t="shared" si="0"/>
        <v>5.9400000000000001E-2</v>
      </c>
      <c r="M16" s="25"/>
      <c r="N16" s="28"/>
      <c r="O16" s="26"/>
    </row>
    <row r="17" spans="1:15" ht="15" customHeight="1" x14ac:dyDescent="0.25">
      <c r="D17" s="7" t="s">
        <v>48</v>
      </c>
      <c r="H17" s="25"/>
      <c r="I17" s="25">
        <f>$M129</f>
        <v>74.400000000000006</v>
      </c>
      <c r="J17" s="54">
        <v>1E-3</v>
      </c>
      <c r="K17" s="25">
        <v>0.6</v>
      </c>
      <c r="L17" s="25">
        <f t="shared" si="0"/>
        <v>4.4640000000000006E-2</v>
      </c>
      <c r="M17" s="25"/>
      <c r="N17" s="28"/>
      <c r="O17" s="26"/>
    </row>
    <row r="18" spans="1:15" ht="15" customHeight="1" x14ac:dyDescent="0.25">
      <c r="D18" s="7" t="s">
        <v>50</v>
      </c>
      <c r="H18" s="25"/>
      <c r="I18" s="25">
        <f>$M110</f>
        <v>2098.2999999999997</v>
      </c>
      <c r="J18" s="54">
        <v>1E-3</v>
      </c>
      <c r="K18" s="25"/>
      <c r="L18" s="25">
        <f>I18*J18</f>
        <v>2.0982999999999996</v>
      </c>
      <c r="M18" s="25"/>
      <c r="N18" s="28"/>
      <c r="O18" s="26"/>
    </row>
    <row r="19" spans="1:15" ht="15" customHeight="1" x14ac:dyDescent="0.25">
      <c r="D19" s="7" t="s">
        <v>51</v>
      </c>
      <c r="H19" s="25"/>
      <c r="I19" s="25">
        <v>2060</v>
      </c>
      <c r="J19" s="54">
        <v>1E-3</v>
      </c>
      <c r="K19" s="25"/>
      <c r="L19" s="25">
        <f>I19*J19</f>
        <v>2.06</v>
      </c>
      <c r="M19" s="25"/>
      <c r="N19" s="28"/>
      <c r="O19" s="26"/>
    </row>
    <row r="20" spans="1:15" ht="15" customHeight="1" x14ac:dyDescent="0.25">
      <c r="D20" s="7" t="s">
        <v>52</v>
      </c>
      <c r="H20" s="25"/>
      <c r="I20" s="25">
        <v>2060</v>
      </c>
      <c r="J20" s="54">
        <v>2E-3</v>
      </c>
      <c r="K20" s="25"/>
      <c r="L20" s="25">
        <f>I20*J20</f>
        <v>4.12</v>
      </c>
      <c r="M20" s="25"/>
      <c r="N20" s="28"/>
      <c r="O20" s="26"/>
    </row>
    <row r="21" spans="1:15" ht="15" customHeight="1" thickBot="1" x14ac:dyDescent="0.3">
      <c r="D21" s="7" t="s">
        <v>96</v>
      </c>
      <c r="H21" s="25">
        <v>0.25</v>
      </c>
      <c r="I21" s="25"/>
      <c r="J21" s="25"/>
      <c r="K21" s="25"/>
      <c r="L21" s="25">
        <f>H21*(L11+L12+L13+L14+L15+L16+L17+L18+L19+L20)</f>
        <v>2.2611906250000002</v>
      </c>
      <c r="M21" s="25"/>
      <c r="N21" s="28"/>
      <c r="O21" s="26"/>
    </row>
    <row r="22" spans="1:15" ht="15" customHeight="1" thickBot="1" x14ac:dyDescent="0.3">
      <c r="H22" s="25"/>
      <c r="I22" s="25"/>
      <c r="J22" s="25"/>
      <c r="K22" s="25"/>
      <c r="M22" s="32">
        <f>SUM(L11:L21)</f>
        <v>11.305953125000002</v>
      </c>
      <c r="N22" s="24">
        <v>15.92</v>
      </c>
      <c r="O22" s="35">
        <f>M22*N22</f>
        <v>179.99077375000005</v>
      </c>
    </row>
    <row r="23" spans="1:15" ht="15" customHeight="1" x14ac:dyDescent="0.25">
      <c r="A23" s="37"/>
      <c r="B23" s="37"/>
      <c r="C23" s="38"/>
      <c r="D23" s="34"/>
      <c r="E23" s="34"/>
      <c r="F23" s="34"/>
      <c r="G23" s="34"/>
      <c r="H23" s="25"/>
      <c r="I23" s="25"/>
      <c r="J23" s="25"/>
      <c r="K23" s="25"/>
      <c r="L23" s="25"/>
      <c r="M23" s="25"/>
      <c r="N23" s="25"/>
      <c r="O23" s="27"/>
    </row>
    <row r="24" spans="1:15" ht="90" customHeight="1" x14ac:dyDescent="0.25">
      <c r="A24" s="5" t="s">
        <v>69</v>
      </c>
      <c r="B24" s="6" t="s">
        <v>49</v>
      </c>
      <c r="C24" s="57" t="s">
        <v>87</v>
      </c>
      <c r="D24" s="57"/>
      <c r="E24" s="57"/>
      <c r="F24" s="57"/>
      <c r="G24" s="57"/>
      <c r="H24" s="25"/>
      <c r="I24" s="25"/>
      <c r="J24" s="25"/>
      <c r="K24" s="25"/>
      <c r="L24" s="25"/>
      <c r="M24" s="25"/>
      <c r="N24" s="23"/>
      <c r="O24" s="23"/>
    </row>
    <row r="25" spans="1:15" ht="15" customHeight="1" x14ac:dyDescent="0.25">
      <c r="D25" s="7" t="s">
        <v>18</v>
      </c>
      <c r="H25" s="25"/>
      <c r="I25" s="25">
        <f>$M82</f>
        <v>43.85</v>
      </c>
      <c r="J25" s="54">
        <v>5.0000000000000001E-3</v>
      </c>
      <c r="K25" s="25">
        <v>1.2</v>
      </c>
      <c r="L25" s="25">
        <f t="shared" ref="L25:L31" si="1">I25*J25*K25</f>
        <v>0.2631</v>
      </c>
      <c r="M25" s="25"/>
      <c r="N25" s="28"/>
      <c r="O25" s="26"/>
    </row>
    <row r="26" spans="1:15" ht="15" customHeight="1" x14ac:dyDescent="0.25">
      <c r="D26" s="7" t="s">
        <v>44</v>
      </c>
      <c r="H26" s="25"/>
      <c r="I26" s="25">
        <f>$M89</f>
        <v>166.2</v>
      </c>
      <c r="J26" s="54">
        <v>3.5000000000000003E-2</v>
      </c>
      <c r="K26" s="25">
        <v>0.05</v>
      </c>
      <c r="L26" s="25">
        <f t="shared" si="1"/>
        <v>0.29085</v>
      </c>
      <c r="M26" s="25"/>
      <c r="N26" s="28"/>
      <c r="O26" s="26"/>
    </row>
    <row r="27" spans="1:15" ht="15" customHeight="1" x14ac:dyDescent="0.25">
      <c r="D27" s="7" t="s">
        <v>45</v>
      </c>
      <c r="H27" s="25"/>
      <c r="I27" s="25">
        <f>$M94</f>
        <v>53.5</v>
      </c>
      <c r="J27" s="54">
        <v>1E-3</v>
      </c>
      <c r="K27" s="25">
        <v>0.6</v>
      </c>
      <c r="L27" s="25">
        <f t="shared" si="1"/>
        <v>3.2099999999999997E-2</v>
      </c>
      <c r="M27" s="25"/>
      <c r="N27" s="28"/>
      <c r="O27" s="26"/>
    </row>
    <row r="28" spans="1:15" ht="15" customHeight="1" x14ac:dyDescent="0.25">
      <c r="D28" s="7" t="s">
        <v>46</v>
      </c>
      <c r="H28" s="25"/>
      <c r="I28" s="25">
        <f>$M103</f>
        <v>176.75</v>
      </c>
      <c r="J28" s="54">
        <v>1E-3</v>
      </c>
      <c r="K28" s="25">
        <v>0.15</v>
      </c>
      <c r="L28" s="25">
        <f t="shared" si="1"/>
        <v>2.6512499999999998E-2</v>
      </c>
      <c r="M28" s="25"/>
      <c r="N28" s="28"/>
      <c r="O28" s="26"/>
    </row>
    <row r="29" spans="1:15" ht="15" customHeight="1" x14ac:dyDescent="0.25">
      <c r="D29" s="7" t="s">
        <v>47</v>
      </c>
      <c r="H29" s="25"/>
      <c r="I29" s="25">
        <f>$M115</f>
        <v>83.1</v>
      </c>
      <c r="J29" s="54">
        <v>1E-3</v>
      </c>
      <c r="K29" s="25">
        <v>0.6</v>
      </c>
      <c r="L29" s="25">
        <f t="shared" si="1"/>
        <v>4.9859999999999995E-2</v>
      </c>
      <c r="M29" s="25"/>
      <c r="N29" s="28"/>
      <c r="O29" s="26"/>
    </row>
    <row r="30" spans="1:15" ht="15" customHeight="1" x14ac:dyDescent="0.25">
      <c r="D30" s="7" t="s">
        <v>22</v>
      </c>
      <c r="H30" s="25"/>
      <c r="I30" s="25">
        <f>$M125</f>
        <v>99</v>
      </c>
      <c r="J30" s="54">
        <v>1E-3</v>
      </c>
      <c r="K30" s="25">
        <v>0.6</v>
      </c>
      <c r="L30" s="25">
        <f t="shared" si="1"/>
        <v>5.9400000000000001E-2</v>
      </c>
      <c r="M30" s="25"/>
      <c r="N30" s="28"/>
      <c r="O30" s="26"/>
    </row>
    <row r="31" spans="1:15" ht="15" customHeight="1" x14ac:dyDescent="0.25">
      <c r="D31" s="7" t="s">
        <v>48</v>
      </c>
      <c r="H31" s="25"/>
      <c r="I31" s="25">
        <f>$M129</f>
        <v>74.400000000000006</v>
      </c>
      <c r="J31" s="54">
        <v>1E-3</v>
      </c>
      <c r="K31" s="25">
        <v>0.6</v>
      </c>
      <c r="L31" s="25">
        <f t="shared" si="1"/>
        <v>4.4640000000000006E-2</v>
      </c>
      <c r="M31" s="25"/>
      <c r="N31" s="28"/>
      <c r="O31" s="26"/>
    </row>
    <row r="32" spans="1:15" ht="15" customHeight="1" x14ac:dyDescent="0.25">
      <c r="D32" s="7" t="s">
        <v>50</v>
      </c>
      <c r="H32" s="25"/>
      <c r="I32" s="25">
        <f>$M110</f>
        <v>2098.2999999999997</v>
      </c>
      <c r="J32" s="54">
        <v>1E-3</v>
      </c>
      <c r="K32" s="25"/>
      <c r="L32" s="25">
        <f>I32*J32</f>
        <v>2.0982999999999996</v>
      </c>
      <c r="M32" s="25"/>
      <c r="N32" s="28"/>
      <c r="O32" s="26"/>
    </row>
    <row r="33" spans="1:16" ht="15" customHeight="1" x14ac:dyDescent="0.25">
      <c r="D33" s="7" t="s">
        <v>51</v>
      </c>
      <c r="H33" s="25"/>
      <c r="I33" s="25">
        <v>2060</v>
      </c>
      <c r="J33" s="54">
        <v>1E-3</v>
      </c>
      <c r="K33" s="25"/>
      <c r="L33" s="25">
        <f>I33*J33</f>
        <v>2.06</v>
      </c>
      <c r="M33" s="25"/>
      <c r="N33" s="28"/>
      <c r="O33" s="26"/>
    </row>
    <row r="34" spans="1:16" ht="15" customHeight="1" x14ac:dyDescent="0.25">
      <c r="D34" s="7" t="s">
        <v>52</v>
      </c>
      <c r="H34" s="25"/>
      <c r="I34" s="25">
        <v>2060</v>
      </c>
      <c r="J34" s="54">
        <v>2E-3</v>
      </c>
      <c r="K34" s="25"/>
      <c r="L34" s="25">
        <f>I34*J34</f>
        <v>4.12</v>
      </c>
      <c r="M34" s="25"/>
      <c r="N34" s="28"/>
      <c r="O34" s="26"/>
    </row>
    <row r="35" spans="1:16" ht="15" customHeight="1" thickBot="1" x14ac:dyDescent="0.3">
      <c r="D35" s="7" t="s">
        <v>96</v>
      </c>
      <c r="H35" s="25">
        <v>0.25</v>
      </c>
      <c r="I35" s="25"/>
      <c r="J35" s="25"/>
      <c r="K35" s="25"/>
      <c r="L35" s="25">
        <f>H35*(L25+L26+L27+L28+L29+L30+L31+L32+L33+L34)</f>
        <v>2.2611906250000002</v>
      </c>
      <c r="M35" s="25"/>
      <c r="N35" s="28"/>
      <c r="O35" s="26"/>
    </row>
    <row r="36" spans="1:16" ht="15" customHeight="1" thickBot="1" x14ac:dyDescent="0.3">
      <c r="H36" s="25"/>
      <c r="I36" s="25"/>
      <c r="J36" s="25"/>
      <c r="K36" s="25"/>
      <c r="M36" s="32">
        <f>SUM(L25:L35)</f>
        <v>11.305953125000002</v>
      </c>
      <c r="N36" s="24">
        <v>32.200000000000003</v>
      </c>
      <c r="O36" s="35">
        <f>M36*N36</f>
        <v>364.05169062500011</v>
      </c>
    </row>
    <row r="37" spans="1:16" ht="15" customHeight="1" thickBot="1" x14ac:dyDescent="0.3">
      <c r="A37" s="37"/>
      <c r="B37" s="37"/>
      <c r="C37" s="38"/>
      <c r="D37" s="34"/>
      <c r="E37" s="34"/>
      <c r="F37" s="34"/>
      <c r="G37" s="34"/>
      <c r="H37" s="25"/>
      <c r="I37" s="25"/>
      <c r="J37" s="25"/>
      <c r="K37" s="25"/>
      <c r="L37" s="25"/>
      <c r="M37" s="25"/>
      <c r="N37" s="25"/>
      <c r="O37" s="27"/>
    </row>
    <row r="38" spans="1:16" ht="15.75" thickBot="1" x14ac:dyDescent="0.3">
      <c r="B38" s="41"/>
      <c r="C38" s="42"/>
      <c r="D38" s="43"/>
      <c r="E38" s="42"/>
      <c r="F38" s="42"/>
      <c r="G38" s="42"/>
      <c r="H38" s="44"/>
      <c r="I38" s="44"/>
      <c r="J38" s="44"/>
      <c r="K38" s="45"/>
      <c r="L38" s="44"/>
      <c r="M38" s="44"/>
      <c r="N38" s="46"/>
      <c r="O38" s="47"/>
      <c r="P38" s="39">
        <f>SUM(O22:O36)</f>
        <v>544.04246437500012</v>
      </c>
    </row>
    <row r="39" spans="1:16" ht="15" customHeight="1" x14ac:dyDescent="0.25">
      <c r="A39" s="37"/>
      <c r="B39" s="37"/>
      <c r="C39" s="38"/>
      <c r="D39" s="34"/>
      <c r="E39" s="34"/>
      <c r="F39" s="34"/>
      <c r="G39" s="34"/>
      <c r="H39" s="25"/>
      <c r="I39" s="25"/>
      <c r="J39" s="25"/>
      <c r="K39" s="25"/>
      <c r="L39" s="25"/>
      <c r="M39" s="25"/>
      <c r="N39" s="25"/>
      <c r="O39" s="27"/>
    </row>
    <row r="40" spans="1:16" ht="15" customHeight="1" x14ac:dyDescent="0.25">
      <c r="C40" s="34"/>
      <c r="D40" s="34"/>
      <c r="E40" s="34"/>
      <c r="F40" s="34"/>
      <c r="G40" s="34"/>
      <c r="H40" s="25"/>
      <c r="I40" s="25"/>
      <c r="J40" s="25"/>
      <c r="K40" s="25"/>
      <c r="L40" s="25"/>
      <c r="M40" s="25"/>
      <c r="N40" s="25"/>
      <c r="O40" s="27"/>
    </row>
    <row r="41" spans="1:16" ht="15" customHeight="1" x14ac:dyDescent="0.25">
      <c r="A41" s="48" t="s">
        <v>38</v>
      </c>
      <c r="B41" s="48"/>
      <c r="C41" s="49" t="s">
        <v>41</v>
      </c>
      <c r="D41" s="50"/>
      <c r="E41" s="50"/>
      <c r="F41" s="50"/>
      <c r="G41" s="50"/>
      <c r="H41" s="51"/>
      <c r="I41" s="51"/>
      <c r="J41" s="51"/>
      <c r="K41" s="51"/>
      <c r="L41" s="51"/>
      <c r="M41" s="51"/>
      <c r="N41" s="51"/>
      <c r="O41" s="52"/>
      <c r="P41" s="53"/>
    </row>
    <row r="42" spans="1:16" ht="15" customHeight="1" x14ac:dyDescent="0.25">
      <c r="A42" s="37"/>
      <c r="B42" s="37"/>
      <c r="C42" s="38"/>
      <c r="D42" s="34"/>
      <c r="E42" s="34"/>
      <c r="F42" s="34"/>
      <c r="G42" s="34"/>
      <c r="H42" s="25"/>
      <c r="I42" s="25"/>
      <c r="J42" s="25"/>
      <c r="K42" s="25"/>
      <c r="L42" s="25"/>
      <c r="M42" s="25"/>
      <c r="N42" s="25"/>
      <c r="O42" s="27"/>
    </row>
    <row r="43" spans="1:16" ht="90" customHeight="1" x14ac:dyDescent="0.25">
      <c r="A43" s="5" t="s">
        <v>70</v>
      </c>
      <c r="B43" s="6" t="s">
        <v>54</v>
      </c>
      <c r="C43" s="57" t="s">
        <v>88</v>
      </c>
      <c r="D43" s="57"/>
      <c r="E43" s="57"/>
      <c r="F43" s="57"/>
      <c r="G43" s="57"/>
      <c r="H43" s="25"/>
      <c r="I43" s="25"/>
      <c r="J43" s="25"/>
      <c r="K43" s="25"/>
      <c r="L43" s="25"/>
      <c r="M43" s="25"/>
      <c r="N43" s="23"/>
      <c r="O43" s="23"/>
    </row>
    <row r="44" spans="1:16" ht="15" customHeight="1" x14ac:dyDescent="0.25">
      <c r="D44" s="7" t="s">
        <v>63</v>
      </c>
      <c r="H44" s="25">
        <v>16</v>
      </c>
      <c r="I44" s="25"/>
      <c r="J44" s="54"/>
      <c r="K44" s="25">
        <v>9.67</v>
      </c>
      <c r="L44" s="25">
        <f t="shared" ref="L44:L51" si="2">H44*K44</f>
        <v>154.72</v>
      </c>
      <c r="M44" s="25"/>
      <c r="N44" s="28"/>
      <c r="O44" s="26"/>
    </row>
    <row r="45" spans="1:16" ht="15" customHeight="1" x14ac:dyDescent="0.25">
      <c r="A45" s="37"/>
      <c r="B45" s="37"/>
      <c r="C45" s="38"/>
      <c r="D45" s="7" t="s">
        <v>64</v>
      </c>
      <c r="E45" s="34"/>
      <c r="F45" s="34"/>
      <c r="G45" s="34"/>
      <c r="H45" s="25">
        <v>44</v>
      </c>
      <c r="I45" s="25"/>
      <c r="J45" s="25"/>
      <c r="K45" s="25">
        <v>7.56</v>
      </c>
      <c r="L45" s="25">
        <f t="shared" si="2"/>
        <v>332.64</v>
      </c>
      <c r="M45" s="25"/>
      <c r="N45" s="25"/>
      <c r="O45" s="27"/>
    </row>
    <row r="46" spans="1:16" ht="15" customHeight="1" x14ac:dyDescent="0.25">
      <c r="A46" s="37"/>
      <c r="B46" s="37"/>
      <c r="C46" s="38"/>
      <c r="D46" s="7" t="s">
        <v>57</v>
      </c>
      <c r="E46" s="34"/>
      <c r="F46" s="34"/>
      <c r="G46" s="34"/>
      <c r="H46" s="25">
        <v>53</v>
      </c>
      <c r="I46" s="25"/>
      <c r="J46" s="25"/>
      <c r="K46" s="25">
        <v>1.413</v>
      </c>
      <c r="L46" s="25">
        <f t="shared" si="2"/>
        <v>74.888999999999996</v>
      </c>
      <c r="M46" s="25"/>
      <c r="N46" s="25"/>
      <c r="O46" s="27"/>
    </row>
    <row r="47" spans="1:16" ht="15" customHeight="1" x14ac:dyDescent="0.25">
      <c r="A47" s="37"/>
      <c r="B47" s="37"/>
      <c r="C47" s="38"/>
      <c r="D47" s="7" t="s">
        <v>59</v>
      </c>
      <c r="E47" s="34"/>
      <c r="F47" s="34"/>
      <c r="G47" s="34"/>
      <c r="H47" s="25">
        <v>20</v>
      </c>
      <c r="I47" s="25"/>
      <c r="J47" s="25"/>
      <c r="K47" s="25">
        <v>0.94199999999999995</v>
      </c>
      <c r="L47" s="25">
        <f t="shared" si="2"/>
        <v>18.84</v>
      </c>
      <c r="M47" s="25"/>
      <c r="N47" s="25"/>
      <c r="O47" s="27"/>
    </row>
    <row r="48" spans="1:16" ht="15" customHeight="1" x14ac:dyDescent="0.25">
      <c r="A48" s="37"/>
      <c r="B48" s="37"/>
      <c r="C48" s="38"/>
      <c r="D48" s="7" t="s">
        <v>58</v>
      </c>
      <c r="E48" s="34"/>
      <c r="F48" s="34"/>
      <c r="G48" s="34"/>
      <c r="H48" s="25">
        <v>30</v>
      </c>
      <c r="I48" s="25"/>
      <c r="J48" s="25"/>
      <c r="K48" s="25">
        <v>3.2040000000000002</v>
      </c>
      <c r="L48" s="25">
        <f t="shared" si="2"/>
        <v>96.12</v>
      </c>
      <c r="M48" s="25"/>
      <c r="N48" s="25"/>
      <c r="O48" s="27"/>
    </row>
    <row r="49" spans="1:15" ht="15" customHeight="1" x14ac:dyDescent="0.25">
      <c r="A49" s="37"/>
      <c r="B49" s="37"/>
      <c r="C49" s="38"/>
      <c r="D49" s="7" t="s">
        <v>60</v>
      </c>
      <c r="E49" s="34"/>
      <c r="F49" s="34"/>
      <c r="G49" s="34"/>
      <c r="H49" s="25">
        <v>60</v>
      </c>
      <c r="I49" s="25"/>
      <c r="J49" s="25"/>
      <c r="K49" s="25">
        <v>0.70650000000000002</v>
      </c>
      <c r="L49" s="25">
        <f t="shared" si="2"/>
        <v>42.39</v>
      </c>
      <c r="M49" s="25"/>
      <c r="N49" s="25"/>
      <c r="O49" s="27"/>
    </row>
    <row r="50" spans="1:15" ht="15" customHeight="1" x14ac:dyDescent="0.25">
      <c r="A50" s="37"/>
      <c r="B50" s="37"/>
      <c r="C50" s="38"/>
      <c r="D50" s="7" t="s">
        <v>61</v>
      </c>
      <c r="E50" s="34"/>
      <c r="F50" s="34"/>
      <c r="G50" s="34"/>
      <c r="H50" s="25">
        <v>2</v>
      </c>
      <c r="I50" s="25"/>
      <c r="J50" s="25"/>
      <c r="K50" s="25">
        <v>11.24</v>
      </c>
      <c r="L50" s="25">
        <f t="shared" si="2"/>
        <v>22.48</v>
      </c>
      <c r="M50" s="25"/>
      <c r="N50" s="25"/>
      <c r="O50" s="27"/>
    </row>
    <row r="51" spans="1:15" ht="15" customHeight="1" x14ac:dyDescent="0.25">
      <c r="A51" s="37"/>
      <c r="B51" s="37"/>
      <c r="C51" s="38"/>
      <c r="D51" s="7" t="s">
        <v>62</v>
      </c>
      <c r="E51" s="34"/>
      <c r="F51" s="34"/>
      <c r="G51" s="34"/>
      <c r="H51" s="25">
        <v>10</v>
      </c>
      <c r="I51" s="25"/>
      <c r="J51" s="25"/>
      <c r="K51" s="25">
        <v>7.18</v>
      </c>
      <c r="L51" s="25">
        <f t="shared" si="2"/>
        <v>71.8</v>
      </c>
      <c r="M51" s="25"/>
      <c r="N51" s="25"/>
      <c r="O51" s="27"/>
    </row>
    <row r="52" spans="1:15" ht="15" customHeight="1" thickBot="1" x14ac:dyDescent="0.3">
      <c r="A52" s="37"/>
      <c r="B52" s="37"/>
      <c r="C52" s="38"/>
      <c r="D52" s="7" t="s">
        <v>97</v>
      </c>
      <c r="E52" s="34"/>
      <c r="F52" s="34"/>
      <c r="G52" s="34"/>
      <c r="H52" s="25">
        <v>0.05</v>
      </c>
      <c r="I52" s="25"/>
      <c r="J52" s="25"/>
      <c r="L52" s="25">
        <f>H52*(L44+L45+L46+L47+L48+L49+L50+L51)</f>
        <v>40.693950000000001</v>
      </c>
      <c r="M52" s="25"/>
      <c r="N52" s="25"/>
      <c r="O52" s="27"/>
    </row>
    <row r="53" spans="1:15" ht="15" customHeight="1" thickBot="1" x14ac:dyDescent="0.3">
      <c r="A53" s="37"/>
      <c r="B53" s="37"/>
      <c r="C53" s="38"/>
      <c r="D53" s="34"/>
      <c r="E53" s="34"/>
      <c r="F53" s="34"/>
      <c r="G53" s="34"/>
      <c r="H53" s="25"/>
      <c r="I53" s="25"/>
      <c r="J53" s="25"/>
      <c r="K53" s="25"/>
      <c r="L53" s="25"/>
      <c r="M53" s="32">
        <f>SUM(L44:L52)</f>
        <v>854.57294999999999</v>
      </c>
      <c r="N53" s="24">
        <v>4.04</v>
      </c>
      <c r="O53" s="35">
        <f>M53*N53</f>
        <v>3452.4747179999999</v>
      </c>
    </row>
    <row r="54" spans="1:15" ht="15" customHeight="1" x14ac:dyDescent="0.25">
      <c r="A54" s="37"/>
      <c r="B54" s="37"/>
      <c r="C54" s="38"/>
      <c r="D54" s="34"/>
      <c r="E54" s="34"/>
      <c r="F54" s="34"/>
      <c r="G54" s="34"/>
      <c r="H54" s="25"/>
      <c r="I54" s="25"/>
      <c r="J54" s="25"/>
      <c r="K54" s="25"/>
      <c r="L54" s="25"/>
      <c r="M54" s="25"/>
      <c r="N54" s="25"/>
      <c r="O54" s="27"/>
    </row>
    <row r="55" spans="1:15" ht="90" customHeight="1" x14ac:dyDescent="0.25">
      <c r="A55" s="5" t="s">
        <v>71</v>
      </c>
      <c r="B55" s="6" t="s">
        <v>54</v>
      </c>
      <c r="C55" s="57" t="s">
        <v>89</v>
      </c>
      <c r="D55" s="57"/>
      <c r="E55" s="57"/>
      <c r="F55" s="57"/>
      <c r="G55" s="57"/>
      <c r="H55" s="25"/>
      <c r="I55" s="25"/>
      <c r="J55" s="25"/>
      <c r="K55" s="25"/>
      <c r="L55" s="25"/>
      <c r="M55" s="25"/>
      <c r="N55" s="23"/>
      <c r="O55" s="23"/>
    </row>
    <row r="56" spans="1:15" ht="15" customHeight="1" x14ac:dyDescent="0.25">
      <c r="D56" s="7" t="s">
        <v>56</v>
      </c>
      <c r="H56" s="25">
        <v>16</v>
      </c>
      <c r="I56" s="25"/>
      <c r="J56" s="54"/>
      <c r="K56" s="25">
        <v>15.63</v>
      </c>
      <c r="L56" s="25">
        <f>H56*K56</f>
        <v>250.08</v>
      </c>
      <c r="M56" s="25"/>
      <c r="N56" s="28"/>
      <c r="O56" s="26"/>
    </row>
    <row r="57" spans="1:15" ht="15" customHeight="1" x14ac:dyDescent="0.25">
      <c r="A57" s="37"/>
      <c r="B57" s="37"/>
      <c r="C57" s="38"/>
      <c r="D57" s="7" t="s">
        <v>55</v>
      </c>
      <c r="E57" s="34"/>
      <c r="F57" s="34"/>
      <c r="G57" s="34"/>
      <c r="H57" s="25">
        <v>44</v>
      </c>
      <c r="I57" s="25"/>
      <c r="J57" s="25"/>
      <c r="K57" s="25">
        <v>43.09</v>
      </c>
      <c r="L57" s="25">
        <f>H57*K57</f>
        <v>1895.96</v>
      </c>
      <c r="M57" s="25"/>
      <c r="N57" s="25"/>
      <c r="O57" s="27"/>
    </row>
    <row r="58" spans="1:15" ht="15" customHeight="1" thickBot="1" x14ac:dyDescent="0.3">
      <c r="A58" s="37"/>
      <c r="B58" s="37"/>
      <c r="C58" s="38"/>
      <c r="D58" s="7" t="s">
        <v>97</v>
      </c>
      <c r="E58" s="34"/>
      <c r="F58" s="34"/>
      <c r="G58" s="34"/>
      <c r="H58" s="25">
        <v>0.05</v>
      </c>
      <c r="I58" s="25"/>
      <c r="J58" s="25"/>
      <c r="L58" s="25">
        <f>H58*(L56+L57)</f>
        <v>107.30200000000001</v>
      </c>
      <c r="M58" s="25"/>
      <c r="N58" s="25"/>
      <c r="O58" s="27"/>
    </row>
    <row r="59" spans="1:15" ht="15" customHeight="1" thickBot="1" x14ac:dyDescent="0.3">
      <c r="A59" s="37"/>
      <c r="B59" s="37"/>
      <c r="C59" s="38"/>
      <c r="D59" s="34"/>
      <c r="E59" s="34"/>
      <c r="F59" s="34"/>
      <c r="G59" s="34"/>
      <c r="H59" s="25"/>
      <c r="I59" s="25"/>
      <c r="J59" s="25"/>
      <c r="K59" s="25"/>
      <c r="L59" s="25"/>
      <c r="M59" s="32">
        <f>SUM(L56:L58)</f>
        <v>2253.3420000000001</v>
      </c>
      <c r="N59" s="24">
        <v>4.03</v>
      </c>
      <c r="O59" s="35">
        <f>M59*N59</f>
        <v>9080.9682600000015</v>
      </c>
    </row>
    <row r="60" spans="1:15" ht="15" customHeight="1" x14ac:dyDescent="0.25">
      <c r="A60" s="37"/>
      <c r="B60" s="37"/>
      <c r="C60" s="38"/>
      <c r="D60" s="34"/>
      <c r="E60" s="34"/>
      <c r="F60" s="34"/>
      <c r="G60" s="34"/>
      <c r="H60" s="25"/>
      <c r="I60" s="25"/>
      <c r="J60" s="25"/>
      <c r="K60" s="25"/>
      <c r="L60" s="25"/>
      <c r="M60" s="25"/>
      <c r="N60" s="25"/>
      <c r="O60" s="27"/>
    </row>
    <row r="61" spans="1:15" ht="90" customHeight="1" x14ac:dyDescent="0.25">
      <c r="A61" s="5" t="s">
        <v>72</v>
      </c>
      <c r="B61" s="6" t="s">
        <v>65</v>
      </c>
      <c r="C61" s="57" t="s">
        <v>90</v>
      </c>
      <c r="D61" s="57"/>
      <c r="E61" s="57"/>
      <c r="F61" s="57"/>
      <c r="G61" s="57"/>
      <c r="H61" s="25"/>
      <c r="I61" s="25"/>
      <c r="J61" s="25"/>
      <c r="K61" s="25"/>
      <c r="L61" s="25"/>
      <c r="M61" s="25"/>
      <c r="N61" s="23"/>
      <c r="O61" s="23"/>
    </row>
    <row r="62" spans="1:15" ht="15" customHeight="1" thickBot="1" x14ac:dyDescent="0.3">
      <c r="D62" s="7" t="s">
        <v>66</v>
      </c>
      <c r="H62" s="25">
        <v>240</v>
      </c>
      <c r="I62" s="25"/>
      <c r="J62" s="54"/>
      <c r="K62" s="25"/>
      <c r="L62" s="25">
        <f>H62</f>
        <v>240</v>
      </c>
      <c r="M62" s="25"/>
      <c r="N62" s="28"/>
      <c r="O62" s="26"/>
    </row>
    <row r="63" spans="1:15" ht="15" customHeight="1" thickBot="1" x14ac:dyDescent="0.3">
      <c r="A63" s="37"/>
      <c r="B63" s="37"/>
      <c r="C63" s="38"/>
      <c r="D63" s="34"/>
      <c r="E63" s="34"/>
      <c r="F63" s="34"/>
      <c r="G63" s="34"/>
      <c r="H63" s="25"/>
      <c r="I63" s="25"/>
      <c r="J63" s="25"/>
      <c r="K63" s="25"/>
      <c r="L63" s="25"/>
      <c r="M63" s="32">
        <f>SUM(L62:L62)</f>
        <v>240</v>
      </c>
      <c r="N63" s="24">
        <v>36.56</v>
      </c>
      <c r="O63" s="35">
        <f>M63*N63</f>
        <v>8774.4000000000015</v>
      </c>
    </row>
    <row r="64" spans="1:15" ht="15" customHeight="1" thickBot="1" x14ac:dyDescent="0.3">
      <c r="A64" s="37"/>
      <c r="B64" s="37"/>
      <c r="C64" s="38"/>
      <c r="D64" s="34"/>
      <c r="E64" s="34"/>
      <c r="F64" s="34"/>
      <c r="G64" s="34"/>
      <c r="H64" s="25"/>
      <c r="I64" s="25"/>
      <c r="J64" s="25"/>
      <c r="K64" s="25"/>
      <c r="L64" s="25"/>
      <c r="M64" s="25"/>
      <c r="N64" s="25"/>
      <c r="O64" s="27"/>
    </row>
    <row r="65" spans="1:16" ht="15.75" thickBot="1" x14ac:dyDescent="0.3">
      <c r="B65" s="41"/>
      <c r="C65" s="42"/>
      <c r="D65" s="43"/>
      <c r="E65" s="42"/>
      <c r="F65" s="42"/>
      <c r="G65" s="42"/>
      <c r="H65" s="44"/>
      <c r="I65" s="44"/>
      <c r="J65" s="44"/>
      <c r="K65" s="45"/>
      <c r="L65" s="44"/>
      <c r="M65" s="44"/>
      <c r="N65" s="46"/>
      <c r="O65" s="47"/>
      <c r="P65" s="39">
        <f>SUM(O53:O63)</f>
        <v>21307.842978000001</v>
      </c>
    </row>
    <row r="66" spans="1:16" ht="15" customHeight="1" x14ac:dyDescent="0.25">
      <c r="A66" s="37"/>
      <c r="B66" s="37"/>
      <c r="C66" s="38"/>
      <c r="D66" s="34"/>
      <c r="E66" s="34"/>
      <c r="F66" s="34"/>
      <c r="G66" s="34"/>
      <c r="H66" s="25"/>
      <c r="I66" s="25"/>
      <c r="J66" s="25"/>
      <c r="K66" s="25"/>
      <c r="L66" s="25"/>
      <c r="M66" s="25"/>
      <c r="N66" s="25"/>
      <c r="O66" s="27"/>
    </row>
    <row r="67" spans="1:16" ht="15" customHeight="1" x14ac:dyDescent="0.25">
      <c r="A67" s="37"/>
      <c r="B67" s="37"/>
      <c r="C67" s="38"/>
      <c r="D67" s="34"/>
      <c r="E67" s="34"/>
      <c r="F67" s="34"/>
      <c r="G67" s="34"/>
      <c r="H67" s="25"/>
      <c r="I67" s="25"/>
      <c r="J67" s="25"/>
      <c r="K67" s="25"/>
      <c r="L67" s="25"/>
      <c r="M67" s="25"/>
      <c r="N67" s="25"/>
      <c r="O67" s="27"/>
    </row>
    <row r="68" spans="1:16" ht="15" customHeight="1" x14ac:dyDescent="0.25">
      <c r="A68" s="48" t="s">
        <v>38</v>
      </c>
      <c r="B68" s="48"/>
      <c r="C68" s="49" t="s">
        <v>42</v>
      </c>
      <c r="D68" s="50"/>
      <c r="E68" s="50"/>
      <c r="F68" s="50"/>
      <c r="G68" s="50"/>
      <c r="H68" s="51"/>
      <c r="I68" s="51"/>
      <c r="J68" s="51"/>
      <c r="K68" s="51"/>
      <c r="L68" s="51"/>
      <c r="M68" s="51"/>
      <c r="N68" s="51"/>
      <c r="O68" s="52"/>
      <c r="P68" s="53"/>
    </row>
    <row r="69" spans="1:16" ht="15" customHeight="1" x14ac:dyDescent="0.25">
      <c r="C69" s="34"/>
      <c r="D69" s="34"/>
      <c r="E69" s="34"/>
      <c r="F69" s="34"/>
      <c r="G69" s="34"/>
      <c r="H69" s="25"/>
      <c r="I69" s="25"/>
      <c r="J69" s="25"/>
      <c r="K69" s="25"/>
      <c r="L69" s="25"/>
      <c r="M69" s="25"/>
      <c r="N69" s="25"/>
      <c r="O69" s="27"/>
    </row>
    <row r="70" spans="1:16" s="3" customFormat="1" ht="69.95" customHeight="1" x14ac:dyDescent="0.25">
      <c r="A70" s="5" t="s">
        <v>73</v>
      </c>
      <c r="B70" s="6" t="s">
        <v>0</v>
      </c>
      <c r="C70" s="57" t="s">
        <v>10</v>
      </c>
      <c r="D70" s="57"/>
      <c r="E70" s="57"/>
      <c r="F70" s="57"/>
      <c r="G70" s="57"/>
      <c r="H70" s="25"/>
      <c r="I70" s="25"/>
      <c r="J70" s="25"/>
      <c r="K70" s="25"/>
      <c r="L70" s="25"/>
      <c r="M70" s="25"/>
      <c r="N70" s="23"/>
      <c r="O70" s="23"/>
    </row>
    <row r="71" spans="1:16" ht="15.75" thickBot="1" x14ac:dyDescent="0.3">
      <c r="D71" s="7" t="s">
        <v>9</v>
      </c>
      <c r="H71" s="25">
        <v>1</v>
      </c>
      <c r="I71" s="25">
        <f>35.55+35.65+40.25</f>
        <v>111.44999999999999</v>
      </c>
      <c r="J71" s="25"/>
      <c r="K71" s="25"/>
      <c r="L71" s="25">
        <f>H71*I71</f>
        <v>111.44999999999999</v>
      </c>
      <c r="M71" s="25"/>
      <c r="N71" s="28"/>
      <c r="O71" s="26"/>
    </row>
    <row r="72" spans="1:16" ht="15.75" thickBot="1" x14ac:dyDescent="0.3">
      <c r="H72" s="25"/>
      <c r="I72" s="25"/>
      <c r="J72" s="25"/>
      <c r="K72" s="25"/>
      <c r="L72" s="25"/>
      <c r="M72" s="32">
        <f>L71</f>
        <v>111.44999999999999</v>
      </c>
      <c r="N72" s="24">
        <v>54.15</v>
      </c>
      <c r="O72" s="35">
        <f>M72*N72</f>
        <v>6035.017499999999</v>
      </c>
    </row>
    <row r="73" spans="1:16" x14ac:dyDescent="0.25">
      <c r="H73" s="25"/>
      <c r="I73" s="25"/>
      <c r="J73" s="25"/>
      <c r="K73" s="25"/>
      <c r="L73" s="25"/>
      <c r="M73" s="29"/>
      <c r="N73" s="28"/>
      <c r="O73" s="29"/>
    </row>
    <row r="74" spans="1:16" ht="69.95" customHeight="1" x14ac:dyDescent="0.25">
      <c r="A74" s="5" t="s">
        <v>74</v>
      </c>
      <c r="B74" s="6" t="s">
        <v>15</v>
      </c>
      <c r="C74" s="57" t="s">
        <v>99</v>
      </c>
      <c r="D74" s="57"/>
      <c r="E74" s="57"/>
      <c r="F74" s="57"/>
      <c r="G74" s="57"/>
      <c r="H74" s="25"/>
      <c r="I74" s="25"/>
      <c r="J74" s="25"/>
      <c r="K74" s="25"/>
      <c r="L74" s="25"/>
      <c r="M74" s="25"/>
      <c r="N74" s="23"/>
      <c r="O74" s="30"/>
    </row>
    <row r="75" spans="1:16" x14ac:dyDescent="0.25">
      <c r="D75" s="7" t="s">
        <v>26</v>
      </c>
      <c r="H75" s="25">
        <f>88*10</f>
        <v>880</v>
      </c>
      <c r="I75" s="25"/>
      <c r="J75" s="25"/>
      <c r="K75" s="25"/>
      <c r="L75" s="25">
        <f>H75</f>
        <v>880</v>
      </c>
      <c r="M75" s="25"/>
      <c r="N75" s="30"/>
      <c r="O75" s="30"/>
    </row>
    <row r="76" spans="1:16" x14ac:dyDescent="0.25">
      <c r="D76" s="7" t="s">
        <v>27</v>
      </c>
      <c r="H76" s="25">
        <f>87*14</f>
        <v>1218</v>
      </c>
      <c r="I76" s="25"/>
      <c r="J76" s="25"/>
      <c r="K76" s="25"/>
      <c r="L76" s="25">
        <f>H76</f>
        <v>1218</v>
      </c>
      <c r="M76" s="25"/>
      <c r="N76" s="31"/>
      <c r="O76" s="26"/>
      <c r="P76" s="15"/>
    </row>
    <row r="77" spans="1:16" ht="15.75" thickBot="1" x14ac:dyDescent="0.3">
      <c r="D77" s="7" t="s">
        <v>28</v>
      </c>
      <c r="H77" s="25">
        <f>(88*6)+(87*6)</f>
        <v>1050</v>
      </c>
      <c r="I77" s="25"/>
      <c r="J77" s="25"/>
      <c r="K77" s="25"/>
      <c r="L77" s="25">
        <f>H77</f>
        <v>1050</v>
      </c>
      <c r="M77" s="25"/>
      <c r="N77" s="31"/>
      <c r="O77" s="26"/>
      <c r="P77" s="15"/>
    </row>
    <row r="78" spans="1:16" ht="15.75" thickBot="1" x14ac:dyDescent="0.3">
      <c r="H78" s="25"/>
      <c r="I78" s="25"/>
      <c r="J78" s="25"/>
      <c r="K78" s="25"/>
      <c r="L78" s="25"/>
      <c r="M78" s="32">
        <f>L75+L76+L77</f>
        <v>3148</v>
      </c>
      <c r="N78" s="24">
        <v>9.85</v>
      </c>
      <c r="O78" s="35">
        <f>M78*N78</f>
        <v>31007.8</v>
      </c>
    </row>
    <row r="79" spans="1:16" x14ac:dyDescent="0.25">
      <c r="H79" s="25"/>
      <c r="I79" s="25"/>
      <c r="J79" s="25"/>
      <c r="K79" s="25"/>
      <c r="L79" s="25"/>
      <c r="M79" s="25"/>
      <c r="N79" s="33"/>
      <c r="O79" s="26"/>
    </row>
    <row r="80" spans="1:16" s="3" customFormat="1" ht="99.95" customHeight="1" x14ac:dyDescent="0.25">
      <c r="A80" s="5" t="s">
        <v>75</v>
      </c>
      <c r="B80" s="6" t="s">
        <v>0</v>
      </c>
      <c r="C80" s="57" t="s">
        <v>17</v>
      </c>
      <c r="D80" s="57"/>
      <c r="E80" s="57"/>
      <c r="F80" s="57"/>
      <c r="G80" s="57"/>
      <c r="H80" s="25"/>
      <c r="I80" s="25"/>
      <c r="J80" s="25"/>
      <c r="K80" s="25"/>
      <c r="L80" s="25"/>
      <c r="M80" s="25"/>
      <c r="N80" s="23"/>
      <c r="O80" s="30"/>
    </row>
    <row r="81" spans="1:15" ht="15.75" thickBot="1" x14ac:dyDescent="0.3">
      <c r="D81" s="7" t="s">
        <v>18</v>
      </c>
      <c r="H81" s="25"/>
      <c r="I81" s="25">
        <v>43.85</v>
      </c>
      <c r="J81" s="25"/>
      <c r="K81" s="25"/>
      <c r="L81" s="25">
        <f>I81</f>
        <v>43.85</v>
      </c>
      <c r="M81" s="25"/>
      <c r="N81" s="28"/>
      <c r="O81" s="30"/>
    </row>
    <row r="82" spans="1:15" ht="15.75" thickBot="1" x14ac:dyDescent="0.3">
      <c r="H82" s="25"/>
      <c r="I82" s="25"/>
      <c r="J82" s="25"/>
      <c r="K82" s="25"/>
      <c r="L82" s="25"/>
      <c r="M82" s="32">
        <f>L81</f>
        <v>43.85</v>
      </c>
      <c r="N82" s="24">
        <v>51.2</v>
      </c>
      <c r="O82" s="35">
        <f>M82*N82</f>
        <v>2245.1200000000003</v>
      </c>
    </row>
    <row r="83" spans="1:15" x14ac:dyDescent="0.25">
      <c r="H83" s="25"/>
      <c r="I83" s="25"/>
      <c r="J83" s="25"/>
      <c r="K83" s="25"/>
      <c r="L83" s="25"/>
      <c r="M83" s="29"/>
      <c r="N83" s="28"/>
      <c r="O83" s="29"/>
    </row>
    <row r="84" spans="1:15" s="3" customFormat="1" ht="30" customHeight="1" x14ac:dyDescent="0.25">
      <c r="A84" s="5" t="s">
        <v>76</v>
      </c>
      <c r="B84" s="6" t="s">
        <v>0</v>
      </c>
      <c r="C84" s="57" t="s">
        <v>11</v>
      </c>
      <c r="D84" s="57"/>
      <c r="E84" s="57"/>
      <c r="F84" s="57"/>
      <c r="G84" s="57"/>
      <c r="H84" s="25"/>
      <c r="I84" s="25"/>
      <c r="J84" s="25"/>
      <c r="K84" s="25"/>
      <c r="L84" s="25"/>
      <c r="M84" s="25"/>
      <c r="N84" s="23"/>
      <c r="O84" s="30"/>
    </row>
    <row r="85" spans="1:15" x14ac:dyDescent="0.25">
      <c r="D85" s="7" t="s">
        <v>12</v>
      </c>
      <c r="H85" s="25"/>
      <c r="I85" s="25">
        <v>39.25</v>
      </c>
      <c r="J85" s="25"/>
      <c r="K85" s="25"/>
      <c r="L85" s="25">
        <f>I85</f>
        <v>39.25</v>
      </c>
      <c r="M85" s="29"/>
      <c r="N85" s="28"/>
      <c r="O85" s="29"/>
    </row>
    <row r="86" spans="1:15" x14ac:dyDescent="0.25">
      <c r="D86" s="1" t="s">
        <v>13</v>
      </c>
      <c r="E86" s="7"/>
      <c r="H86" s="25"/>
      <c r="I86" s="25">
        <v>39.25</v>
      </c>
      <c r="J86" s="25"/>
      <c r="K86" s="25"/>
      <c r="L86" s="25">
        <f>I86</f>
        <v>39.25</v>
      </c>
      <c r="M86" s="29"/>
      <c r="N86" s="28"/>
      <c r="O86" s="29"/>
    </row>
    <row r="87" spans="1:15" x14ac:dyDescent="0.25">
      <c r="E87" s="7"/>
      <c r="H87" s="25"/>
      <c r="I87" s="25">
        <v>43.85</v>
      </c>
      <c r="J87" s="25"/>
      <c r="K87" s="25"/>
      <c r="L87" s="25">
        <f>I87</f>
        <v>43.85</v>
      </c>
      <c r="M87" s="29"/>
      <c r="N87" s="28"/>
      <c r="O87" s="29"/>
    </row>
    <row r="88" spans="1:15" ht="15.75" thickBot="1" x14ac:dyDescent="0.3">
      <c r="D88" s="1" t="s">
        <v>14</v>
      </c>
      <c r="E88" s="7"/>
      <c r="H88" s="25"/>
      <c r="I88" s="25">
        <v>43.85</v>
      </c>
      <c r="J88" s="25"/>
      <c r="K88" s="25"/>
      <c r="L88" s="25">
        <f>I88</f>
        <v>43.85</v>
      </c>
      <c r="M88" s="29"/>
      <c r="N88" s="28"/>
      <c r="O88" s="29"/>
    </row>
    <row r="89" spans="1:15" ht="15.75" thickBot="1" x14ac:dyDescent="0.3">
      <c r="H89" s="25"/>
      <c r="I89" s="25"/>
      <c r="J89" s="25"/>
      <c r="K89" s="25"/>
      <c r="L89" s="25"/>
      <c r="M89" s="32">
        <f>L85+L86+L87+L88</f>
        <v>166.2</v>
      </c>
      <c r="N89" s="24">
        <v>12.8</v>
      </c>
      <c r="O89" s="35">
        <f>M89*N89</f>
        <v>2127.36</v>
      </c>
    </row>
    <row r="90" spans="1:15" x14ac:dyDescent="0.25">
      <c r="A90" s="5"/>
      <c r="H90" s="25"/>
      <c r="I90" s="25"/>
      <c r="J90" s="25"/>
      <c r="K90" s="25"/>
      <c r="L90" s="25"/>
      <c r="M90" s="25"/>
      <c r="N90" s="33"/>
      <c r="O90" s="26"/>
    </row>
    <row r="91" spans="1:15" s="3" customFormat="1" ht="99.95" customHeight="1" x14ac:dyDescent="0.25">
      <c r="A91" s="5" t="s">
        <v>78</v>
      </c>
      <c r="B91" s="6" t="s">
        <v>0</v>
      </c>
      <c r="C91" s="58" t="s">
        <v>29</v>
      </c>
      <c r="D91" s="57"/>
      <c r="E91" s="57"/>
      <c r="F91" s="57"/>
      <c r="G91" s="57"/>
      <c r="H91" s="25"/>
      <c r="I91" s="25"/>
      <c r="J91" s="25"/>
      <c r="K91" s="25"/>
      <c r="L91" s="25"/>
      <c r="M91" s="25"/>
      <c r="N91" s="23"/>
      <c r="O91" s="30"/>
    </row>
    <row r="92" spans="1:15" x14ac:dyDescent="0.25">
      <c r="D92" s="7" t="s">
        <v>12</v>
      </c>
      <c r="H92" s="25"/>
      <c r="I92" s="25">
        <f>5.45+4.45+4.45+10.1</f>
        <v>24.450000000000003</v>
      </c>
      <c r="J92" s="25"/>
      <c r="K92" s="25"/>
      <c r="L92" s="25">
        <f>I92</f>
        <v>24.450000000000003</v>
      </c>
      <c r="M92" s="25"/>
      <c r="N92" s="28"/>
      <c r="O92" s="30"/>
    </row>
    <row r="93" spans="1:15" ht="15.75" thickBot="1" x14ac:dyDescent="0.3">
      <c r="D93" s="7" t="s">
        <v>14</v>
      </c>
      <c r="H93" s="25"/>
      <c r="I93" s="25">
        <f>10.05+4.45+4.45+10.1</f>
        <v>29.049999999999997</v>
      </c>
      <c r="J93" s="25"/>
      <c r="K93" s="25"/>
      <c r="L93" s="25">
        <f>I93</f>
        <v>29.049999999999997</v>
      </c>
      <c r="M93" s="25"/>
      <c r="N93" s="28"/>
      <c r="O93" s="30"/>
    </row>
    <row r="94" spans="1:15" ht="15.75" thickBot="1" x14ac:dyDescent="0.3">
      <c r="H94" s="25"/>
      <c r="I94" s="25"/>
      <c r="J94" s="25"/>
      <c r="K94" s="25"/>
      <c r="L94" s="25"/>
      <c r="M94" s="32">
        <f>L92+L93</f>
        <v>53.5</v>
      </c>
      <c r="N94" s="24">
        <v>54.2</v>
      </c>
      <c r="O94" s="35">
        <f>M94*N94</f>
        <v>2899.7000000000003</v>
      </c>
    </row>
    <row r="95" spans="1:15" x14ac:dyDescent="0.25">
      <c r="H95" s="25"/>
      <c r="I95" s="25"/>
      <c r="J95" s="25"/>
      <c r="K95" s="25"/>
      <c r="L95" s="25"/>
      <c r="M95" s="25"/>
      <c r="N95" s="33"/>
      <c r="O95" s="26"/>
    </row>
    <row r="96" spans="1:15" ht="90" customHeight="1" x14ac:dyDescent="0.25">
      <c r="A96" s="5" t="s">
        <v>79</v>
      </c>
      <c r="B96" s="6" t="s">
        <v>0</v>
      </c>
      <c r="C96" s="57" t="s">
        <v>35</v>
      </c>
      <c r="D96" s="57"/>
      <c r="E96" s="57"/>
      <c r="F96" s="57"/>
      <c r="G96" s="57"/>
      <c r="H96" s="25"/>
      <c r="I96" s="25"/>
      <c r="J96" s="25"/>
      <c r="K96" s="25"/>
      <c r="L96" s="25"/>
      <c r="M96" s="25"/>
      <c r="N96" s="23"/>
      <c r="O96" s="30"/>
    </row>
    <row r="97" spans="1:15" x14ac:dyDescent="0.25">
      <c r="A97" s="5"/>
      <c r="D97" s="7" t="s">
        <v>16</v>
      </c>
      <c r="H97" s="25">
        <v>37</v>
      </c>
      <c r="I97" s="30">
        <v>12.75</v>
      </c>
      <c r="J97" s="25"/>
      <c r="K97" s="25"/>
      <c r="L97" s="25">
        <f>H97*I97</f>
        <v>471.75</v>
      </c>
      <c r="M97" s="25"/>
      <c r="N97" s="28"/>
      <c r="O97" s="30"/>
    </row>
    <row r="98" spans="1:15" x14ac:dyDescent="0.25">
      <c r="A98" s="5"/>
      <c r="D98" s="7"/>
      <c r="H98" s="25">
        <v>37</v>
      </c>
      <c r="I98" s="30">
        <v>12.5</v>
      </c>
      <c r="J98" s="25"/>
      <c r="K98" s="25"/>
      <c r="L98" s="25">
        <f>H98*I98</f>
        <v>462.5</v>
      </c>
      <c r="M98" s="25"/>
      <c r="N98" s="28"/>
      <c r="O98" s="30"/>
    </row>
    <row r="99" spans="1:15" x14ac:dyDescent="0.25">
      <c r="A99" s="5"/>
      <c r="D99" s="7"/>
      <c r="H99" s="25">
        <v>33</v>
      </c>
      <c r="I99" s="30">
        <v>12.5</v>
      </c>
      <c r="J99" s="25"/>
      <c r="K99" s="25"/>
      <c r="L99" s="25">
        <f>H99*I99</f>
        <v>412.5</v>
      </c>
      <c r="M99" s="25"/>
      <c r="N99" s="28"/>
      <c r="O99" s="30"/>
    </row>
    <row r="100" spans="1:15" x14ac:dyDescent="0.25">
      <c r="A100" s="5"/>
      <c r="D100" s="7"/>
      <c r="H100" s="25">
        <v>33</v>
      </c>
      <c r="I100" s="30">
        <v>12.75</v>
      </c>
      <c r="J100" s="25"/>
      <c r="K100" s="25"/>
      <c r="L100" s="25">
        <f>H100*I100</f>
        <v>420.75</v>
      </c>
      <c r="M100" s="25"/>
      <c r="N100" s="28"/>
      <c r="O100" s="30"/>
    </row>
    <row r="101" spans="1:15" ht="15.75" thickBot="1" x14ac:dyDescent="0.3">
      <c r="A101" s="5"/>
      <c r="H101" s="25"/>
      <c r="I101" s="25"/>
      <c r="J101" s="25"/>
      <c r="K101" s="25"/>
      <c r="L101" s="25"/>
      <c r="M101" s="30">
        <f>L97+L98+L99+L100</f>
        <v>1767.5</v>
      </c>
      <c r="N101" s="25"/>
      <c r="O101" s="36"/>
    </row>
    <row r="102" spans="1:15" ht="15.75" thickBot="1" x14ac:dyDescent="0.3">
      <c r="A102" s="5"/>
      <c r="D102" s="7" t="s">
        <v>36</v>
      </c>
      <c r="H102" s="25">
        <v>0.9</v>
      </c>
      <c r="I102" s="25"/>
      <c r="J102" s="25"/>
      <c r="K102" s="25"/>
      <c r="L102" s="25"/>
      <c r="M102" s="32">
        <f>H102*M101</f>
        <v>1590.75</v>
      </c>
      <c r="N102" s="24">
        <v>13.6</v>
      </c>
      <c r="O102" s="35">
        <f>M102*N102</f>
        <v>21634.2</v>
      </c>
    </row>
    <row r="103" spans="1:15" ht="15.75" thickBot="1" x14ac:dyDescent="0.3">
      <c r="A103" s="5"/>
      <c r="D103" s="7" t="s">
        <v>37</v>
      </c>
      <c r="H103" s="25">
        <v>0.1</v>
      </c>
      <c r="I103" s="25"/>
      <c r="J103" s="25"/>
      <c r="K103" s="25"/>
      <c r="L103" s="25"/>
      <c r="M103" s="32">
        <f>H103*M101</f>
        <v>176.75</v>
      </c>
      <c r="N103" s="24">
        <v>31.2</v>
      </c>
      <c r="O103" s="35">
        <f>M103*N103</f>
        <v>5514.5999999999995</v>
      </c>
    </row>
    <row r="104" spans="1:15" x14ac:dyDescent="0.25">
      <c r="A104" s="5"/>
      <c r="H104" s="25"/>
      <c r="I104" s="25"/>
      <c r="J104" s="25"/>
      <c r="K104" s="25"/>
      <c r="L104" s="25"/>
      <c r="M104" s="25"/>
      <c r="N104" s="33"/>
      <c r="O104" s="26"/>
    </row>
    <row r="105" spans="1:15" ht="50.1" customHeight="1" x14ac:dyDescent="0.25">
      <c r="A105" s="5" t="s">
        <v>80</v>
      </c>
      <c r="B105" s="6" t="s">
        <v>1</v>
      </c>
      <c r="C105" s="61" t="s">
        <v>30</v>
      </c>
      <c r="D105" s="62"/>
      <c r="E105" s="62"/>
      <c r="F105" s="62"/>
      <c r="G105" s="62"/>
      <c r="H105" s="25"/>
      <c r="I105" s="25"/>
      <c r="J105" s="25"/>
      <c r="K105" s="25"/>
      <c r="L105" s="25"/>
      <c r="M105" s="25"/>
      <c r="N105" s="23"/>
      <c r="O105" s="30"/>
    </row>
    <row r="106" spans="1:15" ht="15.75" customHeight="1" x14ac:dyDescent="0.25">
      <c r="A106" s="5"/>
      <c r="B106" s="6"/>
      <c r="C106" s="12"/>
      <c r="D106" s="7" t="s">
        <v>19</v>
      </c>
      <c r="E106" s="11"/>
      <c r="F106" s="11"/>
      <c r="G106" s="11"/>
      <c r="H106" s="25"/>
      <c r="I106" s="25">
        <v>503.9</v>
      </c>
      <c r="J106" s="25"/>
      <c r="K106" s="25"/>
      <c r="L106" s="25">
        <f>I106</f>
        <v>503.9</v>
      </c>
      <c r="M106" s="25"/>
      <c r="N106" s="28"/>
      <c r="O106" s="30"/>
    </row>
    <row r="107" spans="1:15" ht="15.75" customHeight="1" x14ac:dyDescent="0.25">
      <c r="A107" s="5"/>
      <c r="B107" s="6"/>
      <c r="C107" s="12"/>
      <c r="D107" s="7"/>
      <c r="E107" s="11"/>
      <c r="F107" s="11"/>
      <c r="G107" s="11"/>
      <c r="H107" s="25"/>
      <c r="I107" s="25">
        <v>603.29999999999995</v>
      </c>
      <c r="J107" s="25"/>
      <c r="K107" s="25"/>
      <c r="L107" s="25">
        <f>I107</f>
        <v>603.29999999999995</v>
      </c>
      <c r="M107" s="25"/>
      <c r="N107" s="28"/>
      <c r="O107" s="30"/>
    </row>
    <row r="108" spans="1:15" ht="15.75" customHeight="1" x14ac:dyDescent="0.25">
      <c r="A108" s="5"/>
      <c r="B108" s="6"/>
      <c r="C108" s="12"/>
      <c r="D108" s="7"/>
      <c r="E108" s="11"/>
      <c r="F108" s="11"/>
      <c r="G108" s="11"/>
      <c r="H108" s="25"/>
      <c r="I108" s="25">
        <v>435.45</v>
      </c>
      <c r="J108" s="25"/>
      <c r="K108" s="25"/>
      <c r="L108" s="25">
        <f>I108</f>
        <v>435.45</v>
      </c>
      <c r="M108" s="25"/>
      <c r="N108" s="28"/>
      <c r="O108" s="30"/>
    </row>
    <row r="109" spans="1:15" ht="15.75" customHeight="1" thickBot="1" x14ac:dyDescent="0.3">
      <c r="A109" s="5"/>
      <c r="B109" s="6"/>
      <c r="C109" s="12"/>
      <c r="D109" s="7"/>
      <c r="E109" s="11"/>
      <c r="F109" s="11"/>
      <c r="G109" s="11"/>
      <c r="H109" s="25"/>
      <c r="I109" s="25">
        <v>555.65</v>
      </c>
      <c r="J109" s="25"/>
      <c r="K109" s="25"/>
      <c r="L109" s="25">
        <f>I109</f>
        <v>555.65</v>
      </c>
      <c r="M109" s="25"/>
      <c r="N109" s="28"/>
      <c r="O109" s="30"/>
    </row>
    <row r="110" spans="1:15" ht="15.75" thickBot="1" x14ac:dyDescent="0.3">
      <c r="A110" s="5"/>
      <c r="H110" s="25"/>
      <c r="I110" s="25"/>
      <c r="J110" s="25"/>
      <c r="K110" s="25"/>
      <c r="L110" s="25"/>
      <c r="M110" s="32">
        <f>L106+L107+L108+L109</f>
        <v>2098.2999999999997</v>
      </c>
      <c r="N110" s="24">
        <v>26.4</v>
      </c>
      <c r="O110" s="35">
        <f>M110*N110</f>
        <v>55395.119999999988</v>
      </c>
    </row>
    <row r="111" spans="1:15" x14ac:dyDescent="0.25">
      <c r="A111" s="5"/>
      <c r="H111" s="25"/>
      <c r="I111" s="25"/>
      <c r="J111" s="25"/>
      <c r="K111" s="25"/>
      <c r="L111" s="25"/>
      <c r="M111" s="25"/>
      <c r="N111" s="28"/>
      <c r="O111" s="30"/>
    </row>
    <row r="112" spans="1:15" ht="99.95" customHeight="1" x14ac:dyDescent="0.25">
      <c r="A112" s="5" t="s">
        <v>81</v>
      </c>
      <c r="B112" s="6" t="s">
        <v>0</v>
      </c>
      <c r="C112" s="61" t="s">
        <v>20</v>
      </c>
      <c r="D112" s="62"/>
      <c r="E112" s="62"/>
      <c r="F112" s="62"/>
      <c r="G112" s="62"/>
      <c r="H112" s="25"/>
      <c r="I112" s="25"/>
      <c r="J112" s="25"/>
      <c r="K112" s="25"/>
      <c r="L112" s="25"/>
      <c r="M112" s="25"/>
      <c r="N112" s="23"/>
      <c r="O112" s="30"/>
    </row>
    <row r="113" spans="1:16" ht="15.75" customHeight="1" x14ac:dyDescent="0.25">
      <c r="A113" s="5"/>
      <c r="B113" s="6"/>
      <c r="C113" s="12"/>
      <c r="D113" s="7" t="s">
        <v>12</v>
      </c>
      <c r="E113" s="11"/>
      <c r="F113" s="11"/>
      <c r="G113" s="11"/>
      <c r="H113" s="25"/>
      <c r="I113" s="25">
        <v>39.25</v>
      </c>
      <c r="J113" s="25"/>
      <c r="K113" s="25"/>
      <c r="L113" s="25">
        <f>I113</f>
        <v>39.25</v>
      </c>
      <c r="M113" s="25"/>
      <c r="N113" s="28"/>
      <c r="O113" s="30"/>
    </row>
    <row r="114" spans="1:16" ht="15.75" customHeight="1" thickBot="1" x14ac:dyDescent="0.3">
      <c r="A114" s="5"/>
      <c r="B114" s="6"/>
      <c r="C114" s="12"/>
      <c r="D114" s="7" t="s">
        <v>14</v>
      </c>
      <c r="E114" s="11"/>
      <c r="F114" s="11"/>
      <c r="G114" s="11"/>
      <c r="H114" s="25"/>
      <c r="I114" s="25">
        <v>43.85</v>
      </c>
      <c r="J114" s="25"/>
      <c r="K114" s="25"/>
      <c r="L114" s="25">
        <f>I114</f>
        <v>43.85</v>
      </c>
      <c r="M114" s="25"/>
      <c r="N114" s="28"/>
      <c r="O114" s="30"/>
    </row>
    <row r="115" spans="1:16" ht="15.75" thickBot="1" x14ac:dyDescent="0.3">
      <c r="A115" s="5"/>
      <c r="H115" s="25"/>
      <c r="I115" s="25"/>
      <c r="J115" s="25"/>
      <c r="K115" s="25"/>
      <c r="L115" s="25"/>
      <c r="M115" s="32">
        <f>L113+L114</f>
        <v>83.1</v>
      </c>
      <c r="N115" s="24">
        <v>91.4</v>
      </c>
      <c r="O115" s="35">
        <f>M115*N115</f>
        <v>7595.34</v>
      </c>
    </row>
    <row r="116" spans="1:16" x14ac:dyDescent="0.25">
      <c r="A116" s="5"/>
      <c r="H116" s="25"/>
      <c r="I116" s="25"/>
      <c r="J116" s="25"/>
      <c r="K116" s="25"/>
      <c r="L116" s="25"/>
      <c r="M116" s="25"/>
      <c r="N116" s="28"/>
      <c r="O116" s="30"/>
    </row>
    <row r="117" spans="1:16" ht="50.1" customHeight="1" x14ac:dyDescent="0.25">
      <c r="A117" s="5" t="s">
        <v>82</v>
      </c>
      <c r="B117" s="6" t="s">
        <v>15</v>
      </c>
      <c r="C117" s="57" t="s">
        <v>100</v>
      </c>
      <c r="D117" s="57"/>
      <c r="E117" s="57"/>
      <c r="F117" s="57"/>
      <c r="G117" s="57"/>
      <c r="H117" s="25"/>
      <c r="I117" s="25"/>
      <c r="J117" s="25"/>
      <c r="K117" s="25"/>
      <c r="L117" s="25"/>
      <c r="M117" s="25"/>
      <c r="N117" s="23"/>
      <c r="O117" s="30"/>
    </row>
    <row r="118" spans="1:16" x14ac:dyDescent="0.25">
      <c r="D118" s="7" t="s">
        <v>21</v>
      </c>
      <c r="H118" s="25">
        <f>24*4</f>
        <v>96</v>
      </c>
      <c r="I118" s="25"/>
      <c r="J118" s="25"/>
      <c r="K118" s="25"/>
      <c r="L118" s="25">
        <f>H118</f>
        <v>96</v>
      </c>
      <c r="M118" s="25"/>
      <c r="N118" s="30"/>
      <c r="O118" s="30"/>
    </row>
    <row r="119" spans="1:16" ht="15.75" thickBot="1" x14ac:dyDescent="0.3">
      <c r="D119" s="7"/>
      <c r="H119" s="25">
        <f>48*34</f>
        <v>1632</v>
      </c>
      <c r="I119" s="25"/>
      <c r="J119" s="25"/>
      <c r="K119" s="25"/>
      <c r="L119" s="25">
        <f>H119</f>
        <v>1632</v>
      </c>
      <c r="M119" s="25"/>
      <c r="N119" s="31"/>
      <c r="O119" s="26"/>
      <c r="P119" s="15"/>
    </row>
    <row r="120" spans="1:16" ht="15.75" thickBot="1" x14ac:dyDescent="0.3">
      <c r="H120" s="25"/>
      <c r="I120" s="25"/>
      <c r="J120" s="25"/>
      <c r="K120" s="25"/>
      <c r="L120" s="25"/>
      <c r="M120" s="32">
        <f>L118+L119</f>
        <v>1728</v>
      </c>
      <c r="N120" s="24">
        <v>5.7</v>
      </c>
      <c r="O120" s="35">
        <f>M120*N120</f>
        <v>9849.6</v>
      </c>
    </row>
    <row r="121" spans="1:16" x14ac:dyDescent="0.25">
      <c r="H121" s="25"/>
      <c r="I121" s="25"/>
      <c r="J121" s="25"/>
      <c r="K121" s="25"/>
      <c r="L121" s="25"/>
      <c r="M121" s="29"/>
      <c r="N121" s="28"/>
      <c r="O121" s="29"/>
    </row>
    <row r="122" spans="1:16" ht="69.95" customHeight="1" x14ac:dyDescent="0.25">
      <c r="A122" s="5" t="s">
        <v>83</v>
      </c>
      <c r="B122" s="6" t="s">
        <v>0</v>
      </c>
      <c r="C122" s="57" t="s">
        <v>23</v>
      </c>
      <c r="D122" s="57"/>
      <c r="E122" s="57"/>
      <c r="F122" s="57"/>
      <c r="G122" s="57"/>
      <c r="H122" s="25"/>
      <c r="I122" s="25"/>
      <c r="J122" s="25"/>
      <c r="K122" s="25"/>
      <c r="L122" s="25"/>
      <c r="M122" s="25"/>
      <c r="N122" s="23"/>
      <c r="O122" s="30"/>
    </row>
    <row r="123" spans="1:16" x14ac:dyDescent="0.25">
      <c r="D123" s="22" t="s">
        <v>22</v>
      </c>
      <c r="H123" s="25">
        <v>4</v>
      </c>
      <c r="I123" s="25">
        <v>12.25</v>
      </c>
      <c r="J123" s="25"/>
      <c r="K123" s="25"/>
      <c r="L123" s="25">
        <f>H123*I123</f>
        <v>49</v>
      </c>
      <c r="M123" s="25"/>
      <c r="N123" s="30"/>
      <c r="O123" s="30"/>
    </row>
    <row r="124" spans="1:16" ht="15.75" thickBot="1" x14ac:dyDescent="0.3">
      <c r="D124" s="7"/>
      <c r="H124" s="25">
        <v>4</v>
      </c>
      <c r="I124" s="25">
        <v>12.5</v>
      </c>
      <c r="J124" s="25"/>
      <c r="K124" s="25"/>
      <c r="L124" s="25">
        <f>H124*I124</f>
        <v>50</v>
      </c>
      <c r="M124" s="25"/>
      <c r="N124" s="31"/>
      <c r="O124" s="26"/>
      <c r="P124" s="15"/>
    </row>
    <row r="125" spans="1:16" ht="15.75" thickBot="1" x14ac:dyDescent="0.3">
      <c r="H125" s="25"/>
      <c r="I125" s="25"/>
      <c r="J125" s="25"/>
      <c r="K125" s="25"/>
      <c r="L125" s="25"/>
      <c r="M125" s="32">
        <f>L123+L124</f>
        <v>99</v>
      </c>
      <c r="N125" s="24">
        <v>91.4</v>
      </c>
      <c r="O125" s="35">
        <f>M125*N125</f>
        <v>9048.6</v>
      </c>
    </row>
    <row r="126" spans="1:16" x14ac:dyDescent="0.25">
      <c r="H126" s="25"/>
      <c r="I126" s="25"/>
      <c r="J126" s="25"/>
      <c r="K126" s="25"/>
      <c r="L126" s="25"/>
      <c r="M126" s="29"/>
      <c r="N126" s="28"/>
      <c r="O126" s="29"/>
    </row>
    <row r="127" spans="1:16" s="3" customFormat="1" ht="99.95" customHeight="1" x14ac:dyDescent="0.25">
      <c r="A127" s="5" t="s">
        <v>84</v>
      </c>
      <c r="B127" s="6" t="s">
        <v>0</v>
      </c>
      <c r="C127" s="58" t="s">
        <v>25</v>
      </c>
      <c r="D127" s="57"/>
      <c r="E127" s="57"/>
      <c r="F127" s="57"/>
      <c r="G127" s="57"/>
      <c r="H127" s="25"/>
      <c r="I127" s="25"/>
      <c r="J127" s="25"/>
      <c r="K127" s="25"/>
      <c r="L127" s="25"/>
      <c r="M127" s="25"/>
      <c r="N127" s="23"/>
      <c r="O127" s="30"/>
    </row>
    <row r="128" spans="1:16" ht="15.75" thickBot="1" x14ac:dyDescent="0.3">
      <c r="D128" s="7" t="s">
        <v>24</v>
      </c>
      <c r="H128" s="25">
        <v>6</v>
      </c>
      <c r="I128" s="25">
        <f>3.75+4.9+3.75</f>
        <v>12.4</v>
      </c>
      <c r="J128" s="25"/>
      <c r="K128" s="25"/>
      <c r="L128" s="25">
        <f>H128*I128</f>
        <v>74.400000000000006</v>
      </c>
      <c r="M128" s="25"/>
      <c r="N128" s="28"/>
      <c r="O128" s="30"/>
    </row>
    <row r="129" spans="1:34" ht="15.75" thickBot="1" x14ac:dyDescent="0.3">
      <c r="H129" s="25"/>
      <c r="I129" s="25"/>
      <c r="J129" s="25"/>
      <c r="K129" s="25"/>
      <c r="L129" s="25"/>
      <c r="M129" s="32">
        <f>L128</f>
        <v>74.400000000000006</v>
      </c>
      <c r="N129" s="24">
        <v>54.2</v>
      </c>
      <c r="O129" s="35">
        <f>M129*N129</f>
        <v>4032.4800000000005</v>
      </c>
    </row>
    <row r="130" spans="1:34" ht="15.75" thickBot="1" x14ac:dyDescent="0.3">
      <c r="H130" s="25"/>
      <c r="I130" s="25"/>
      <c r="J130" s="25"/>
      <c r="K130" s="25"/>
      <c r="L130" s="25"/>
      <c r="M130" s="29"/>
      <c r="N130" s="28"/>
      <c r="O130" s="29"/>
    </row>
    <row r="131" spans="1:34" ht="15.75" thickBot="1" x14ac:dyDescent="0.3">
      <c r="B131" s="41"/>
      <c r="C131" s="42"/>
      <c r="D131" s="43"/>
      <c r="E131" s="42"/>
      <c r="F131" s="42"/>
      <c r="G131" s="42"/>
      <c r="H131" s="44"/>
      <c r="I131" s="44"/>
      <c r="J131" s="44"/>
      <c r="K131" s="45"/>
      <c r="L131" s="44"/>
      <c r="M131" s="44"/>
      <c r="N131" s="46"/>
      <c r="O131" s="47"/>
      <c r="P131" s="39">
        <f>SUM(O72:O129)</f>
        <v>157384.9375</v>
      </c>
    </row>
    <row r="132" spans="1:34" x14ac:dyDescent="0.25">
      <c r="D132" s="7"/>
      <c r="K132" s="21"/>
      <c r="N132" s="14"/>
      <c r="O132" s="14"/>
    </row>
    <row r="133" spans="1:34" s="40" customFormat="1" ht="15" customHeight="1" thickBot="1" x14ac:dyDescent="0.3">
      <c r="A133" s="48" t="s">
        <v>38</v>
      </c>
      <c r="B133" s="48"/>
      <c r="C133" s="49" t="s">
        <v>43</v>
      </c>
      <c r="D133" s="50"/>
      <c r="E133" s="50"/>
      <c r="F133" s="50"/>
      <c r="G133" s="50"/>
      <c r="H133" s="51"/>
      <c r="I133" s="51"/>
      <c r="J133" s="51"/>
      <c r="K133" s="51"/>
      <c r="L133" s="51"/>
      <c r="M133" s="51"/>
      <c r="N133" s="51"/>
      <c r="O133" s="52"/>
      <c r="P133" s="5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</row>
    <row r="134" spans="1:34" x14ac:dyDescent="0.25">
      <c r="M134" s="16"/>
      <c r="N134" s="13"/>
      <c r="O134" s="16"/>
    </row>
    <row r="135" spans="1:34" s="3" customFormat="1" ht="99.95" customHeight="1" x14ac:dyDescent="0.25">
      <c r="A135" s="5" t="s">
        <v>85</v>
      </c>
      <c r="B135" s="6" t="s">
        <v>0</v>
      </c>
      <c r="C135" s="57" t="s">
        <v>101</v>
      </c>
      <c r="D135" s="57"/>
      <c r="E135" s="57"/>
      <c r="F135" s="57"/>
      <c r="G135" s="57"/>
      <c r="H135" s="25"/>
      <c r="I135" s="25"/>
      <c r="J135" s="25"/>
      <c r="K135" s="25"/>
      <c r="L135" s="25"/>
      <c r="M135" s="25"/>
      <c r="N135" s="23"/>
      <c r="O135" s="30"/>
    </row>
    <row r="136" spans="1:34" ht="15.75" thickBot="1" x14ac:dyDescent="0.3">
      <c r="D136" s="7" t="s">
        <v>91</v>
      </c>
      <c r="H136" s="25"/>
      <c r="I136" s="25">
        <v>5413</v>
      </c>
      <c r="J136" s="25"/>
      <c r="K136" s="25"/>
      <c r="L136" s="25">
        <f>I136</f>
        <v>5413</v>
      </c>
      <c r="M136" s="25"/>
      <c r="N136" s="28"/>
      <c r="O136" s="30"/>
    </row>
    <row r="137" spans="1:34" ht="15.75" thickBot="1" x14ac:dyDescent="0.3">
      <c r="M137" s="32">
        <f>L136</f>
        <v>5413</v>
      </c>
      <c r="N137" s="24">
        <v>2.85</v>
      </c>
      <c r="O137" s="35">
        <f>M137*N137</f>
        <v>15427.050000000001</v>
      </c>
    </row>
    <row r="138" spans="1:34" x14ac:dyDescent="0.25">
      <c r="A138" s="5"/>
      <c r="N138" s="13"/>
      <c r="O138" s="14"/>
    </row>
    <row r="139" spans="1:34" s="3" customFormat="1" ht="129.94999999999999" customHeight="1" x14ac:dyDescent="0.25">
      <c r="A139" s="5" t="s">
        <v>92</v>
      </c>
      <c r="B139" s="6" t="s">
        <v>0</v>
      </c>
      <c r="C139" s="57" t="s">
        <v>102</v>
      </c>
      <c r="D139" s="57"/>
      <c r="E139" s="57"/>
      <c r="F139" s="57"/>
      <c r="G139" s="57"/>
      <c r="H139" s="25"/>
      <c r="I139" s="25"/>
      <c r="J139" s="25"/>
      <c r="K139" s="25"/>
      <c r="L139" s="25"/>
      <c r="M139" s="25"/>
      <c r="N139" s="23"/>
      <c r="O139" s="30"/>
    </row>
    <row r="140" spans="1:34" ht="15.75" thickBot="1" x14ac:dyDescent="0.3">
      <c r="D140" s="7" t="s">
        <v>91</v>
      </c>
      <c r="H140" s="25"/>
      <c r="I140" s="25">
        <v>5413</v>
      </c>
      <c r="J140" s="25"/>
      <c r="K140" s="25"/>
      <c r="L140" s="25">
        <f>I140</f>
        <v>5413</v>
      </c>
      <c r="M140" s="25"/>
      <c r="N140" s="28"/>
      <c r="O140" s="30"/>
    </row>
    <row r="141" spans="1:34" ht="15.75" thickBot="1" x14ac:dyDescent="0.3">
      <c r="M141" s="32">
        <f>L140</f>
        <v>5413</v>
      </c>
      <c r="N141" s="24">
        <v>9.35</v>
      </c>
      <c r="O141" s="35">
        <f>M141*N141</f>
        <v>50611.549999999996</v>
      </c>
    </row>
    <row r="143" spans="1:34" s="3" customFormat="1" ht="69.95" customHeight="1" x14ac:dyDescent="0.25">
      <c r="A143" s="5" t="s">
        <v>93</v>
      </c>
      <c r="B143" s="6" t="s">
        <v>0</v>
      </c>
      <c r="C143" s="57" t="s">
        <v>103</v>
      </c>
      <c r="D143" s="57"/>
      <c r="E143" s="57"/>
      <c r="F143" s="57"/>
      <c r="G143" s="57"/>
      <c r="H143" s="25"/>
      <c r="I143" s="25"/>
      <c r="J143" s="25"/>
      <c r="K143" s="25"/>
      <c r="L143" s="25"/>
      <c r="M143" s="25"/>
      <c r="N143" s="23"/>
      <c r="O143" s="30"/>
    </row>
    <row r="144" spans="1:34" ht="15.75" thickBot="1" x14ac:dyDescent="0.3">
      <c r="D144" s="7" t="s">
        <v>91</v>
      </c>
      <c r="H144" s="25"/>
      <c r="I144" s="25">
        <v>5413</v>
      </c>
      <c r="J144" s="25"/>
      <c r="K144" s="25"/>
      <c r="L144" s="25">
        <f>I144</f>
        <v>5413</v>
      </c>
      <c r="M144" s="25"/>
      <c r="N144" s="28"/>
      <c r="O144" s="30"/>
    </row>
    <row r="145" spans="1:34" ht="15.75" thickBot="1" x14ac:dyDescent="0.3">
      <c r="M145" s="32">
        <f>L144</f>
        <v>5413</v>
      </c>
      <c r="N145" s="24">
        <v>3.7</v>
      </c>
      <c r="O145" s="35">
        <f>M145*N145</f>
        <v>20028.100000000002</v>
      </c>
    </row>
    <row r="147" spans="1:34" s="3" customFormat="1" ht="69.95" customHeight="1" x14ac:dyDescent="0.25">
      <c r="A147" s="5" t="s">
        <v>94</v>
      </c>
      <c r="B147" s="6" t="s">
        <v>0</v>
      </c>
      <c r="C147" s="57" t="s">
        <v>104</v>
      </c>
      <c r="D147" s="57"/>
      <c r="E147" s="57"/>
      <c r="F147" s="57"/>
      <c r="G147" s="57"/>
      <c r="H147" s="25"/>
      <c r="I147" s="25"/>
      <c r="J147" s="25"/>
      <c r="K147" s="25"/>
      <c r="L147" s="25"/>
      <c r="M147" s="25"/>
      <c r="N147" s="23"/>
      <c r="O147" s="30"/>
    </row>
    <row r="148" spans="1:34" x14ac:dyDescent="0.25">
      <c r="D148" s="7" t="s">
        <v>91</v>
      </c>
      <c r="H148" s="25"/>
      <c r="I148" s="25">
        <v>5413</v>
      </c>
      <c r="J148" s="25"/>
      <c r="K148" s="25"/>
      <c r="L148" s="25">
        <f>I148</f>
        <v>5413</v>
      </c>
      <c r="M148" s="25"/>
      <c r="N148" s="28"/>
      <c r="O148" s="30"/>
    </row>
    <row r="149" spans="1:34" x14ac:dyDescent="0.25">
      <c r="M149" s="32">
        <f>L148</f>
        <v>5413</v>
      </c>
      <c r="N149" s="24">
        <v>0.85</v>
      </c>
      <c r="O149" s="35">
        <f>M149*N149</f>
        <v>4601.05</v>
      </c>
    </row>
    <row r="151" spans="1:34" s="3" customFormat="1" ht="270" customHeight="1" x14ac:dyDescent="0.25">
      <c r="A151" s="5" t="s">
        <v>77</v>
      </c>
      <c r="B151" s="6" t="s">
        <v>0</v>
      </c>
      <c r="C151" s="57" t="s">
        <v>105</v>
      </c>
      <c r="D151" s="57"/>
      <c r="E151" s="57"/>
      <c r="F151" s="57"/>
      <c r="G151" s="57"/>
      <c r="H151" s="25"/>
      <c r="I151" s="25"/>
      <c r="J151" s="25"/>
      <c r="K151" s="25"/>
      <c r="L151" s="25"/>
      <c r="M151" s="25"/>
      <c r="N151" s="23"/>
      <c r="O151" s="30"/>
    </row>
    <row r="152" spans="1:34" x14ac:dyDescent="0.25">
      <c r="D152" s="7" t="s">
        <v>91</v>
      </c>
      <c r="H152" s="25"/>
      <c r="I152" s="25">
        <v>5413</v>
      </c>
      <c r="J152" s="25"/>
      <c r="K152" s="25"/>
      <c r="L152" s="25">
        <f>I152</f>
        <v>5413</v>
      </c>
      <c r="M152" s="25"/>
      <c r="N152" s="28"/>
      <c r="O152" s="30"/>
    </row>
    <row r="153" spans="1:34" x14ac:dyDescent="0.25">
      <c r="M153" s="32">
        <f>L152</f>
        <v>5413</v>
      </c>
      <c r="N153" s="24">
        <v>16.649999999999999</v>
      </c>
      <c r="O153" s="35">
        <f>M153*N153</f>
        <v>90126.45</v>
      </c>
    </row>
    <row r="154" spans="1:34" ht="15.75" thickBot="1" x14ac:dyDescent="0.3"/>
    <row r="155" spans="1:34" ht="15.75" thickBot="1" x14ac:dyDescent="0.3">
      <c r="B155" s="41"/>
      <c r="C155" s="42"/>
      <c r="D155" s="43"/>
      <c r="E155" s="42"/>
      <c r="F155" s="42"/>
      <c r="G155" s="42"/>
      <c r="H155" s="44"/>
      <c r="I155" s="44"/>
      <c r="J155" s="44"/>
      <c r="K155" s="45"/>
      <c r="L155" s="44"/>
      <c r="M155" s="44"/>
      <c r="N155" s="46"/>
      <c r="O155" s="47"/>
      <c r="P155" s="39">
        <f>SUM(O136:O153)</f>
        <v>180794.2</v>
      </c>
    </row>
    <row r="157" spans="1:34" s="40" customFormat="1" ht="15" customHeight="1" thickBot="1" x14ac:dyDescent="0.3">
      <c r="A157" s="48" t="s">
        <v>38</v>
      </c>
      <c r="B157" s="48"/>
      <c r="C157" s="49" t="s">
        <v>107</v>
      </c>
      <c r="D157" s="50"/>
      <c r="E157" s="50"/>
      <c r="F157" s="50"/>
      <c r="G157" s="50"/>
      <c r="H157" s="51"/>
      <c r="I157" s="51"/>
      <c r="J157" s="51"/>
      <c r="K157" s="51"/>
      <c r="L157" s="51"/>
      <c r="M157" s="51"/>
      <c r="N157" s="51"/>
      <c r="O157" s="52"/>
      <c r="P157" s="53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</row>
    <row r="158" spans="1:34" ht="15" customHeight="1" x14ac:dyDescent="0.25">
      <c r="A158" s="37"/>
      <c r="B158" s="37"/>
      <c r="C158" s="38"/>
      <c r="D158" s="34"/>
      <c r="E158" s="34"/>
      <c r="F158" s="34"/>
      <c r="G158" s="34"/>
      <c r="H158" s="25"/>
      <c r="I158" s="25"/>
      <c r="J158" s="25"/>
      <c r="K158" s="25"/>
      <c r="L158" s="25"/>
      <c r="M158" s="25"/>
      <c r="N158" s="25"/>
      <c r="O158" s="27"/>
    </row>
    <row r="159" spans="1:34" s="3" customFormat="1" ht="15" customHeight="1" x14ac:dyDescent="0.25">
      <c r="A159" s="5" t="s">
        <v>108</v>
      </c>
      <c r="B159" s="6" t="s">
        <v>109</v>
      </c>
      <c r="C159" s="58" t="s">
        <v>110</v>
      </c>
      <c r="D159" s="57"/>
      <c r="E159" s="57"/>
      <c r="F159" s="57"/>
      <c r="G159" s="57"/>
      <c r="H159" s="25"/>
      <c r="I159" s="25"/>
      <c r="J159" s="25"/>
      <c r="K159" s="25"/>
      <c r="L159" s="25"/>
      <c r="M159" s="25"/>
      <c r="N159" s="23"/>
      <c r="O159" s="30"/>
    </row>
    <row r="160" spans="1:34" ht="15.75" thickBot="1" x14ac:dyDescent="0.3">
      <c r="D160" s="7" t="s">
        <v>111</v>
      </c>
      <c r="H160" s="25">
        <v>1</v>
      </c>
      <c r="I160" s="25"/>
      <c r="J160" s="25"/>
      <c r="K160" s="25"/>
      <c r="L160" s="25">
        <f>H160</f>
        <v>1</v>
      </c>
      <c r="M160" s="25"/>
      <c r="N160" s="28"/>
      <c r="O160" s="30"/>
    </row>
    <row r="161" spans="1:16" ht="15.75" thickBot="1" x14ac:dyDescent="0.3">
      <c r="M161" s="32">
        <f>L160</f>
        <v>1</v>
      </c>
      <c r="N161" s="24">
        <v>3025</v>
      </c>
      <c r="O161" s="35">
        <f>M161*N161</f>
        <v>3025</v>
      </c>
    </row>
    <row r="162" spans="1:16" ht="15" customHeight="1" thickBot="1" x14ac:dyDescent="0.3">
      <c r="A162" s="37"/>
      <c r="B162" s="37"/>
      <c r="C162" s="38"/>
      <c r="D162" s="34"/>
      <c r="E162" s="34"/>
      <c r="F162" s="34"/>
      <c r="G162" s="34"/>
      <c r="H162" s="25"/>
      <c r="I162" s="25"/>
      <c r="J162" s="25"/>
      <c r="K162" s="25"/>
      <c r="L162" s="25"/>
      <c r="M162" s="25"/>
      <c r="N162" s="25"/>
      <c r="O162" s="27"/>
    </row>
    <row r="163" spans="1:16" ht="15.75" thickBot="1" x14ac:dyDescent="0.3">
      <c r="B163" s="41"/>
      <c r="C163" s="42"/>
      <c r="D163" s="43"/>
      <c r="E163" s="42"/>
      <c r="F163" s="42"/>
      <c r="G163" s="42"/>
      <c r="H163" s="44"/>
      <c r="I163" s="44"/>
      <c r="J163" s="44"/>
      <c r="K163" s="45"/>
      <c r="L163" s="44"/>
      <c r="M163" s="44"/>
      <c r="N163" s="46"/>
      <c r="O163" s="47"/>
      <c r="P163" s="39">
        <f>SUM(O161)</f>
        <v>3025</v>
      </c>
    </row>
    <row r="164" spans="1:16" ht="15" customHeight="1" x14ac:dyDescent="0.25">
      <c r="A164" s="37"/>
      <c r="B164" s="37"/>
      <c r="C164" s="38"/>
      <c r="D164" s="34"/>
      <c r="E164" s="34"/>
      <c r="F164" s="34"/>
      <c r="G164" s="34"/>
      <c r="H164" s="25"/>
      <c r="I164" s="25"/>
      <c r="J164" s="25"/>
      <c r="K164" s="25"/>
      <c r="L164" s="25"/>
      <c r="M164" s="25"/>
      <c r="N164" s="25"/>
      <c r="O164" s="27"/>
    </row>
    <row r="165" spans="1:16" ht="15.75" thickBot="1" x14ac:dyDescent="0.3"/>
    <row r="166" spans="1:16" ht="15.75" thickBot="1" x14ac:dyDescent="0.3">
      <c r="O166" s="56" t="s">
        <v>95</v>
      </c>
      <c r="P166" s="55">
        <f>SUM(P38:P163)</f>
        <v>363056.02294237504</v>
      </c>
    </row>
  </sheetData>
  <mergeCells count="25">
    <mergeCell ref="C159:G159"/>
    <mergeCell ref="B2:M2"/>
    <mergeCell ref="B3:M3"/>
    <mergeCell ref="C91:G91"/>
    <mergeCell ref="C117:G117"/>
    <mergeCell ref="C74:G74"/>
    <mergeCell ref="C105:G105"/>
    <mergeCell ref="C70:G70"/>
    <mergeCell ref="C80:G80"/>
    <mergeCell ref="C112:G112"/>
    <mergeCell ref="C84:G84"/>
    <mergeCell ref="C6:G6"/>
    <mergeCell ref="C10:G10"/>
    <mergeCell ref="C24:G24"/>
    <mergeCell ref="C43:G43"/>
    <mergeCell ref="C55:G55"/>
    <mergeCell ref="C151:G151"/>
    <mergeCell ref="C61:G61"/>
    <mergeCell ref="C135:G135"/>
    <mergeCell ref="C139:G139"/>
    <mergeCell ref="C143:G143"/>
    <mergeCell ref="C147:G147"/>
    <mergeCell ref="C127:G127"/>
    <mergeCell ref="C96:G96"/>
    <mergeCell ref="C122:G122"/>
  </mergeCells>
  <pageMargins left="0.70866141732283472" right="0.70866141732283472" top="0.74803149606299213" bottom="0.35433070866141736" header="0.31496062992125984" footer="0.31496062992125984"/>
  <pageSetup paperSize="9" scale="45"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Català</vt:lpstr>
      <vt:lpstr>Català!Área_de_impresión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Andreu</dc:creator>
  <cp:lastModifiedBy>Susanna Gallardo</cp:lastModifiedBy>
  <cp:lastPrinted>2025-06-23T14:28:59Z</cp:lastPrinted>
  <dcterms:created xsi:type="dcterms:W3CDTF">2021-05-06T11:47:19Z</dcterms:created>
  <dcterms:modified xsi:type="dcterms:W3CDTF">2025-08-04T10:00:39Z</dcterms:modified>
</cp:coreProperties>
</file>