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 (OBERT H LOTS- R0082) Serveis de responsables de projectes de l'IMI\3.- Documentació definitiva\"/>
    </mc:Choice>
  </mc:AlternateContent>
  <xr:revisionPtr revIDLastSave="0" documentId="8_{7AE149C2-1962-457A-BED7-9AAF306FBCC1}" xr6:coauthVersionLast="47" xr6:coauthVersionMax="47" xr10:uidLastSave="{00000000-0000-0000-0000-000000000000}"/>
  <workbookProtection workbookAlgorithmName="SHA-512" workbookHashValue="ZXtu4RRZDGG0fIecaZ532gUJYvI6Jf3pUdp+oYvn+UqWSPsPtK034lhBCqSJJ5OMucEDf4FvxLvueM2tuSEfJw==" workbookSaltValue="kfveWz2iqkdVWYaIcXg+FQ==" workbookSpinCount="100000" lockStructure="1"/>
  <bookViews>
    <workbookView xWindow="-50" yWindow="-50" windowWidth="19300" windowHeight="10300" firstSheet="2" activeTab="2" xr2:uid="{00000000-000D-0000-FFFF-FFFF00000000}"/>
  </bookViews>
  <sheets>
    <sheet name="Tarifes LOT 1" sheetId="4" r:id="rId1"/>
    <sheet name="Càlcul pressupost LOT 1" sheetId="16" r:id="rId2"/>
    <sheet name="Taules Inf Just LOT 1 " sheetId="11" r:id="rId3"/>
    <sheet name="Taula LOT-SERV-APP" sheetId="1" state="hidden" r:id="rId4"/>
    <sheet name="Taula Estimació de dades" sheetId="2" state="hidden" r:id="rId5"/>
  </sheets>
  <externalReferences>
    <externalReference r:id="rId6"/>
    <externalReference r:id="rId7"/>
  </externalReferences>
  <definedNames>
    <definedName name="_xlnm._FilterDatabase" localSheetId="1" hidden="1">'Càlcul pressupost LOT 1'!$A$10:$XEX$19</definedName>
    <definedName name="C_Despesa">'[1]Dades auxiliars'!$N$1:$N$9</definedName>
    <definedName name="Dades_Servei">'[2]Dades auxiliars'!$A$1:$J$262</definedName>
    <definedName name="T_Despesa">'[1]Dades auxiliars'!$M$1:$M$5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6" l="1"/>
  <c r="B64" i="16"/>
  <c r="J9" i="11" l="1"/>
  <c r="J10" i="11"/>
  <c r="J11" i="11"/>
  <c r="J12" i="11"/>
  <c r="J13" i="11"/>
  <c r="J14" i="11"/>
  <c r="E59" i="16"/>
  <c r="D59" i="16"/>
  <c r="F58" i="16"/>
  <c r="B58" i="16"/>
  <c r="F57" i="16"/>
  <c r="B57" i="16"/>
  <c r="F56" i="16"/>
  <c r="B56" i="16"/>
  <c r="F55" i="16"/>
  <c r="B55" i="16"/>
  <c r="F54" i="16"/>
  <c r="B54" i="16"/>
  <c r="F53" i="16"/>
  <c r="B53" i="16"/>
  <c r="F52" i="16"/>
  <c r="B52" i="16"/>
  <c r="F51" i="16"/>
  <c r="B51" i="16"/>
  <c r="F59" i="16" l="1"/>
  <c r="A14" i="11" l="1"/>
  <c r="A8" i="11"/>
  <c r="A9" i="11"/>
  <c r="A10" i="11"/>
  <c r="A11" i="11"/>
  <c r="A12" i="11"/>
  <c r="A13" i="11"/>
  <c r="A7" i="11"/>
  <c r="F39" i="16" l="1"/>
  <c r="F38" i="16"/>
  <c r="B45" i="16"/>
  <c r="B44" i="16"/>
  <c r="B43" i="16"/>
  <c r="B42" i="16"/>
  <c r="B41" i="16"/>
  <c r="B40" i="16"/>
  <c r="B39" i="16"/>
  <c r="B38" i="16"/>
  <c r="B26" i="16"/>
  <c r="B25" i="16"/>
  <c r="B27" i="16"/>
  <c r="B28" i="16"/>
  <c r="B29" i="16"/>
  <c r="B30" i="16"/>
  <c r="B31" i="16"/>
  <c r="B32" i="16"/>
  <c r="B13" i="16"/>
  <c r="B12" i="16"/>
  <c r="B14" i="16"/>
  <c r="B15" i="16"/>
  <c r="B16" i="16"/>
  <c r="B17" i="16"/>
  <c r="B18" i="16"/>
  <c r="B11" i="16"/>
  <c r="B10" i="4"/>
  <c r="B5" i="4"/>
  <c r="H45" i="16" l="1"/>
  <c r="H44" i="16"/>
  <c r="H43" i="16"/>
  <c r="H42" i="16"/>
  <c r="H41" i="16"/>
  <c r="H40" i="16"/>
  <c r="E46" i="16"/>
  <c r="D46" i="16"/>
  <c r="F46" i="16"/>
  <c r="E33" i="16"/>
  <c r="D33" i="16"/>
  <c r="F32" i="16"/>
  <c r="F31" i="16"/>
  <c r="F30" i="16"/>
  <c r="F29" i="16"/>
  <c r="F28" i="16"/>
  <c r="F27" i="16"/>
  <c r="F26" i="16"/>
  <c r="F25" i="16"/>
  <c r="E19" i="16"/>
  <c r="F12" i="16"/>
  <c r="F13" i="16"/>
  <c r="F14" i="16"/>
  <c r="F15" i="16"/>
  <c r="F16" i="16"/>
  <c r="F17" i="16"/>
  <c r="F18" i="16"/>
  <c r="F11" i="16"/>
  <c r="E69" i="16" l="1"/>
  <c r="E70" i="16"/>
  <c r="E71" i="16"/>
  <c r="H9" i="11"/>
  <c r="E66" i="16"/>
  <c r="H13" i="11" s="1"/>
  <c r="H10" i="11"/>
  <c r="E67" i="16"/>
  <c r="H14" i="11" s="1"/>
  <c r="E68" i="16"/>
  <c r="F33" i="16"/>
  <c r="D39" i="4"/>
  <c r="D44" i="4" l="1"/>
  <c r="D34" i="4"/>
  <c r="D29" i="4"/>
  <c r="D24" i="4"/>
  <c r="D19" i="4"/>
  <c r="D14" i="4"/>
  <c r="D9" i="4"/>
  <c r="D19" i="16" l="1"/>
  <c r="E50" i="4"/>
  <c r="E51" i="4"/>
  <c r="E52" i="4"/>
  <c r="E49" i="4"/>
  <c r="E35" i="4" l="1"/>
  <c r="F35" i="4" s="1"/>
  <c r="E38" i="4"/>
  <c r="F38" i="4" s="1"/>
  <c r="E37" i="4"/>
  <c r="F37" i="4" s="1"/>
  <c r="E36" i="4"/>
  <c r="F36" i="4" s="1"/>
  <c r="E7" i="4"/>
  <c r="E5" i="4"/>
  <c r="E6" i="4"/>
  <c r="E8" i="4"/>
  <c r="E16" i="4"/>
  <c r="F16" i="4" s="1"/>
  <c r="E22" i="4"/>
  <c r="F22" i="4" s="1"/>
  <c r="E31" i="4"/>
  <c r="F31" i="4" s="1"/>
  <c r="E32" i="4"/>
  <c r="F32" i="4" s="1"/>
  <c r="E25" i="4"/>
  <c r="F25" i="4" s="1"/>
  <c r="E40" i="4"/>
  <c r="F40" i="4" s="1"/>
  <c r="E10" i="4"/>
  <c r="F10" i="4" s="1"/>
  <c r="E18" i="4"/>
  <c r="F18" i="4" s="1"/>
  <c r="E26" i="4"/>
  <c r="F26" i="4" s="1"/>
  <c r="E41" i="4"/>
  <c r="F41" i="4" s="1"/>
  <c r="E15" i="4"/>
  <c r="F15" i="4" s="1"/>
  <c r="E42" i="4"/>
  <c r="F42" i="4" s="1"/>
  <c r="E12" i="4"/>
  <c r="F12" i="4" s="1"/>
  <c r="E20" i="4"/>
  <c r="F20" i="4" s="1"/>
  <c r="E28" i="4"/>
  <c r="F28" i="4" s="1"/>
  <c r="E43" i="4"/>
  <c r="F43" i="4" s="1"/>
  <c r="E11" i="4"/>
  <c r="F11" i="4" s="1"/>
  <c r="E27" i="4"/>
  <c r="F27" i="4" s="1"/>
  <c r="E13" i="4"/>
  <c r="F13" i="4" s="1"/>
  <c r="E21" i="4"/>
  <c r="F21" i="4" s="1"/>
  <c r="E30" i="4"/>
  <c r="F30" i="4" s="1"/>
  <c r="E17" i="4"/>
  <c r="F17" i="4" s="1"/>
  <c r="E23" i="4"/>
  <c r="F23" i="4" s="1"/>
  <c r="E33" i="4"/>
  <c r="F33" i="4" s="1"/>
  <c r="F39" i="4" l="1"/>
  <c r="G57" i="16" s="1"/>
  <c r="H57" i="16" s="1"/>
  <c r="F70" i="16" s="1"/>
  <c r="M13" i="11" s="1"/>
  <c r="K13" i="11" s="1"/>
  <c r="F8" i="4"/>
  <c r="F7" i="4"/>
  <c r="F6" i="4"/>
  <c r="F5" i="4"/>
  <c r="L13" i="11" l="1"/>
  <c r="G31" i="16"/>
  <c r="G17" i="16"/>
  <c r="F31" i="11"/>
  <c r="D31" i="11"/>
  <c r="G31" i="11" s="1"/>
  <c r="H31" i="11" s="1"/>
  <c r="F24" i="4"/>
  <c r="G54" i="16" s="1"/>
  <c r="H54" i="16" s="1"/>
  <c r="F67" i="16" s="1"/>
  <c r="M10" i="11" s="1"/>
  <c r="K10" i="11" s="1"/>
  <c r="F14" i="4"/>
  <c r="F19" i="4"/>
  <c r="G53" i="16" s="1"/>
  <c r="H53" i="16" s="1"/>
  <c r="F66" i="16" s="1"/>
  <c r="M9" i="11" s="1"/>
  <c r="K9" i="11" s="1"/>
  <c r="F29" i="4"/>
  <c r="G55" i="16" s="1"/>
  <c r="H55" i="16" s="1"/>
  <c r="F68" i="16" s="1"/>
  <c r="M11" i="11" s="1"/>
  <c r="K11" i="11" s="1"/>
  <c r="F9" i="4"/>
  <c r="F44" i="4"/>
  <c r="G58" i="16" s="1"/>
  <c r="H58" i="16" s="1"/>
  <c r="F71" i="16" s="1"/>
  <c r="M14" i="11" s="1"/>
  <c r="K14" i="11" s="1"/>
  <c r="F34" i="4"/>
  <c r="G56" i="16" s="1"/>
  <c r="H56" i="16" s="1"/>
  <c r="F69" i="16" s="1"/>
  <c r="M12" i="11" s="1"/>
  <c r="K12" i="11" s="1"/>
  <c r="F19" i="16"/>
  <c r="L11" i="11" l="1"/>
  <c r="L9" i="11"/>
  <c r="L12" i="11"/>
  <c r="G38" i="16"/>
  <c r="H38" i="16" s="1"/>
  <c r="E64" i="16" s="1"/>
  <c r="J7" i="11" s="1"/>
  <c r="G51" i="16"/>
  <c r="H51" i="16" s="1"/>
  <c r="G39" i="16"/>
  <c r="H39" i="16" s="1"/>
  <c r="E65" i="16" s="1"/>
  <c r="G52" i="16"/>
  <c r="H52" i="16" s="1"/>
  <c r="F65" i="16" s="1"/>
  <c r="M8" i="11" s="1"/>
  <c r="L10" i="11"/>
  <c r="L14" i="11"/>
  <c r="H11" i="11"/>
  <c r="H17" i="16"/>
  <c r="C70" i="16" s="1"/>
  <c r="G15" i="16"/>
  <c r="G29" i="16"/>
  <c r="H31" i="16"/>
  <c r="G13" i="16"/>
  <c r="G27" i="16"/>
  <c r="G32" i="16"/>
  <c r="G18" i="16"/>
  <c r="G25" i="16"/>
  <c r="G11" i="16"/>
  <c r="G28" i="16"/>
  <c r="G14" i="16"/>
  <c r="G16" i="16"/>
  <c r="G30" i="16"/>
  <c r="G12" i="16"/>
  <c r="G26" i="16"/>
  <c r="D61" i="4"/>
  <c r="E61" i="4" s="1"/>
  <c r="D57" i="4"/>
  <c r="E57" i="4" s="1"/>
  <c r="D59" i="4"/>
  <c r="E59" i="4" s="1"/>
  <c r="D58" i="4"/>
  <c r="E58" i="4" s="1"/>
  <c r="D63" i="4"/>
  <c r="E63" i="4" s="1"/>
  <c r="D62" i="4"/>
  <c r="E62" i="4" s="1"/>
  <c r="D60" i="4"/>
  <c r="E60" i="4" s="1"/>
  <c r="D64" i="4"/>
  <c r="E64" i="4" s="1"/>
  <c r="F64" i="16" l="1"/>
  <c r="M7" i="11" s="1"/>
  <c r="H59" i="16"/>
  <c r="F72" i="16" s="1"/>
  <c r="D13" i="11"/>
  <c r="H46" i="16"/>
  <c r="E72" i="16" s="1"/>
  <c r="K8" i="11"/>
  <c r="H12" i="11"/>
  <c r="J8" i="11"/>
  <c r="D70" i="16"/>
  <c r="G13" i="11" s="1"/>
  <c r="H7" i="11"/>
  <c r="H25" i="16"/>
  <c r="D64" i="16" s="1"/>
  <c r="G7" i="11" s="1"/>
  <c r="H26" i="16"/>
  <c r="D65" i="16" s="1"/>
  <c r="G8" i="11" s="1"/>
  <c r="H18" i="16"/>
  <c r="C71" i="16" s="1"/>
  <c r="H12" i="16"/>
  <c r="C65" i="16" s="1"/>
  <c r="H32" i="16"/>
  <c r="D71" i="16" s="1"/>
  <c r="G14" i="11" s="1"/>
  <c r="H30" i="16"/>
  <c r="H27" i="16"/>
  <c r="H16" i="16"/>
  <c r="C69" i="16" s="1"/>
  <c r="H13" i="16"/>
  <c r="C66" i="16" s="1"/>
  <c r="H15" i="16"/>
  <c r="C68" i="16" s="1"/>
  <c r="H14" i="16"/>
  <c r="C67" i="16" s="1"/>
  <c r="H28" i="16"/>
  <c r="H11" i="16"/>
  <c r="C64" i="16" s="1"/>
  <c r="H29" i="16"/>
  <c r="D68" i="16" s="1"/>
  <c r="G11" i="11" s="1"/>
  <c r="G70" i="16" l="1"/>
  <c r="D9" i="11"/>
  <c r="D12" i="11"/>
  <c r="L8" i="11"/>
  <c r="G68" i="16"/>
  <c r="D11" i="11"/>
  <c r="B13" i="11"/>
  <c r="C13" i="11" s="1"/>
  <c r="P13" i="11"/>
  <c r="D10" i="11"/>
  <c r="G71" i="16"/>
  <c r="D14" i="11"/>
  <c r="H8" i="11"/>
  <c r="M15" i="11"/>
  <c r="K7" i="11"/>
  <c r="D7" i="11"/>
  <c r="G64" i="16"/>
  <c r="G65" i="16"/>
  <c r="D8" i="11"/>
  <c r="D66" i="16"/>
  <c r="G9" i="11" s="1"/>
  <c r="E9" i="11" s="1"/>
  <c r="D69" i="16"/>
  <c r="G12" i="11" s="1"/>
  <c r="D67" i="16"/>
  <c r="G10" i="11" s="1"/>
  <c r="E10" i="11" s="1"/>
  <c r="H19" i="16"/>
  <c r="C72" i="16" s="1"/>
  <c r="H33" i="16"/>
  <c r="D72" i="16" s="1"/>
  <c r="B8" i="11" l="1"/>
  <c r="B14" i="11"/>
  <c r="C14" i="11" s="1"/>
  <c r="P14" i="11"/>
  <c r="B11" i="11"/>
  <c r="C11" i="11" s="1"/>
  <c r="P11" i="11"/>
  <c r="P7" i="11"/>
  <c r="B30" i="11" s="1"/>
  <c r="B7" i="11"/>
  <c r="B10" i="11"/>
  <c r="C10" i="11" s="1"/>
  <c r="P10" i="11"/>
  <c r="B12" i="11"/>
  <c r="C12" i="11" s="1"/>
  <c r="P12" i="11"/>
  <c r="L7" i="11"/>
  <c r="L15" i="11" s="1"/>
  <c r="C24" i="11" s="1"/>
  <c r="K15" i="11"/>
  <c r="G67" i="16"/>
  <c r="G69" i="16"/>
  <c r="G66" i="16"/>
  <c r="G72" i="16" s="1"/>
  <c r="B9" i="11"/>
  <c r="C9" i="11" s="1"/>
  <c r="P9" i="11"/>
  <c r="C8" i="11"/>
  <c r="P8" i="11"/>
  <c r="F9" i="11"/>
  <c r="N9" i="11"/>
  <c r="F10" i="11"/>
  <c r="E12" i="11"/>
  <c r="E13" i="11"/>
  <c r="E14" i="11"/>
  <c r="E11" i="11"/>
  <c r="E8" i="11"/>
  <c r="N10" i="11" l="1"/>
  <c r="B15" i="11"/>
  <c r="B21" i="11" s="1"/>
  <c r="B24" i="11"/>
  <c r="B41" i="11"/>
  <c r="F13" i="11"/>
  <c r="N13" i="11"/>
  <c r="C7" i="11"/>
  <c r="C15" i="11" s="1"/>
  <c r="C21" i="11" s="1"/>
  <c r="F8" i="11"/>
  <c r="N8" i="11"/>
  <c r="F11" i="11"/>
  <c r="N11" i="11"/>
  <c r="F12" i="11"/>
  <c r="N12" i="11"/>
  <c r="F14" i="11"/>
  <c r="N14" i="11"/>
  <c r="E7" i="11"/>
  <c r="N7" i="11" s="1"/>
  <c r="G15" i="11"/>
  <c r="D22" i="11" s="1"/>
  <c r="D24" i="11" l="1"/>
  <c r="E15" i="11"/>
  <c r="F7" i="11"/>
  <c r="F15" i="11" s="1"/>
  <c r="D15" i="11"/>
  <c r="D21" i="11" s="1"/>
  <c r="B22" i="11" l="1"/>
  <c r="C22" i="11"/>
  <c r="I18" i="2"/>
  <c r="M18" i="2"/>
  <c r="E18" i="2"/>
  <c r="G18" i="2" s="1"/>
  <c r="F6" i="2" l="1"/>
  <c r="B38" i="11" l="1"/>
  <c r="D92" i="2"/>
  <c r="M69" i="2"/>
  <c r="O69" i="2" s="1"/>
  <c r="M70" i="2"/>
  <c r="O70" i="2" s="1"/>
  <c r="M71" i="2"/>
  <c r="O71" i="2" s="1"/>
  <c r="M72" i="2"/>
  <c r="O72" i="2" s="1"/>
  <c r="M73" i="2"/>
  <c r="O73" i="2" s="1"/>
  <c r="M74" i="2"/>
  <c r="O74" i="2" s="1"/>
  <c r="M75" i="2"/>
  <c r="O75" i="2" s="1"/>
  <c r="M76" i="2"/>
  <c r="O76" i="2" s="1"/>
  <c r="M77" i="2"/>
  <c r="O77" i="2" s="1"/>
  <c r="M78" i="2"/>
  <c r="O78" i="2" s="1"/>
  <c r="M79" i="2"/>
  <c r="O79" i="2" s="1"/>
  <c r="M81" i="2"/>
  <c r="O81" i="2" s="1"/>
  <c r="M82" i="2"/>
  <c r="O82" i="2" s="1"/>
  <c r="M83" i="2"/>
  <c r="O83" i="2" s="1"/>
  <c r="M84" i="2"/>
  <c r="O84" i="2" s="1"/>
  <c r="M85" i="2"/>
  <c r="O85" i="2" s="1"/>
  <c r="M86" i="2"/>
  <c r="O86" i="2" s="1"/>
  <c r="M87" i="2"/>
  <c r="O87" i="2" s="1"/>
  <c r="M88" i="2"/>
  <c r="O88" i="2" s="1"/>
  <c r="M89" i="2"/>
  <c r="O89" i="2" s="1"/>
  <c r="M90" i="2"/>
  <c r="O90" i="2" s="1"/>
  <c r="M68" i="2"/>
  <c r="O68" i="2" s="1"/>
  <c r="O91" i="2" l="1"/>
  <c r="M91" i="2"/>
  <c r="G92" i="2"/>
  <c r="J92" i="2" l="1"/>
  <c r="G95" i="2"/>
  <c r="G99" i="2" s="1"/>
  <c r="I69" i="2"/>
  <c r="K69" i="2" s="1"/>
  <c r="I70" i="2"/>
  <c r="K70" i="2" s="1"/>
  <c r="I71" i="2"/>
  <c r="K71" i="2" s="1"/>
  <c r="I72" i="2"/>
  <c r="K72" i="2" s="1"/>
  <c r="I73" i="2"/>
  <c r="K73" i="2" s="1"/>
  <c r="I74" i="2"/>
  <c r="K74" i="2" s="1"/>
  <c r="I75" i="2"/>
  <c r="K75" i="2" s="1"/>
  <c r="I76" i="2"/>
  <c r="K76" i="2" s="1"/>
  <c r="I77" i="2"/>
  <c r="K77" i="2" s="1"/>
  <c r="I78" i="2"/>
  <c r="K78" i="2" s="1"/>
  <c r="I79" i="2"/>
  <c r="K79" i="2" s="1"/>
  <c r="I81" i="2"/>
  <c r="K81" i="2" s="1"/>
  <c r="I82" i="2"/>
  <c r="K82" i="2" s="1"/>
  <c r="I83" i="2"/>
  <c r="K83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68" i="2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G64" i="2"/>
  <c r="J64" i="2"/>
  <c r="D64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41" i="2"/>
  <c r="M19" i="2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O18" i="2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K18" i="2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0" i="2"/>
  <c r="G20" i="2" s="1"/>
  <c r="E21" i="2"/>
  <c r="G21" i="2" s="1"/>
  <c r="E19" i="2"/>
  <c r="G19" i="2" s="1"/>
  <c r="J14" i="2"/>
  <c r="G14" i="2"/>
  <c r="D14" i="2"/>
  <c r="L4" i="2"/>
  <c r="L5" i="2"/>
  <c r="L6" i="2"/>
  <c r="L7" i="2"/>
  <c r="L8" i="2"/>
  <c r="L9" i="2"/>
  <c r="L10" i="2"/>
  <c r="L11" i="2"/>
  <c r="L12" i="2"/>
  <c r="L13" i="2"/>
  <c r="L3" i="2"/>
  <c r="I4" i="2"/>
  <c r="I5" i="2"/>
  <c r="I6" i="2"/>
  <c r="I7" i="2"/>
  <c r="I8" i="2"/>
  <c r="I9" i="2"/>
  <c r="I10" i="2"/>
  <c r="I11" i="2"/>
  <c r="I12" i="2"/>
  <c r="I13" i="2"/>
  <c r="I3" i="2"/>
  <c r="F4" i="2"/>
  <c r="F5" i="2"/>
  <c r="F7" i="2"/>
  <c r="F8" i="2"/>
  <c r="F9" i="2"/>
  <c r="F10" i="2"/>
  <c r="F11" i="2"/>
  <c r="F12" i="2"/>
  <c r="F13" i="2"/>
  <c r="F3" i="2"/>
  <c r="D30" i="2"/>
  <c r="I91" i="2" l="1"/>
  <c r="F64" i="2"/>
  <c r="I64" i="2"/>
  <c r="K68" i="2"/>
  <c r="K91" i="2" s="1"/>
  <c r="L64" i="2"/>
  <c r="M29" i="2"/>
  <c r="I29" i="2"/>
  <c r="O19" i="2"/>
  <c r="O29" i="2" s="1"/>
  <c r="F14" i="2"/>
  <c r="E29" i="2"/>
  <c r="L14" i="2"/>
  <c r="I14" i="2"/>
  <c r="K29" i="2"/>
  <c r="G29" i="2"/>
  <c r="G30" i="2"/>
  <c r="F97" i="2" l="1"/>
  <c r="F96" i="2"/>
  <c r="F98" i="2"/>
  <c r="J30" i="2"/>
  <c r="G33" i="2"/>
  <c r="G37" i="2" s="1"/>
  <c r="F36" i="2"/>
  <c r="F34" i="2"/>
  <c r="F35" i="2"/>
  <c r="F33" i="2"/>
  <c r="G116" i="2"/>
  <c r="G115" i="2"/>
  <c r="F37" i="2" l="1"/>
  <c r="H37" i="2" s="1"/>
  <c r="E68" i="2" l="1"/>
  <c r="E91" i="2" l="1"/>
  <c r="G68" i="2"/>
  <c r="G91" i="2" s="1"/>
  <c r="F95" i="2" s="1"/>
  <c r="F99" i="2" s="1"/>
  <c r="H99" i="2" s="1"/>
  <c r="B39" i="11" l="1"/>
  <c r="E44" i="11" l="1"/>
  <c r="I11" i="11"/>
  <c r="O11" i="11" s="1"/>
  <c r="I9" i="11"/>
  <c r="O9" i="11" s="1"/>
  <c r="I10" i="11"/>
  <c r="O10" i="11" s="1"/>
  <c r="I7" i="11"/>
  <c r="O7" i="11" s="1"/>
  <c r="I8" i="11"/>
  <c r="O8" i="11" s="1"/>
  <c r="I12" i="11"/>
  <c r="O12" i="11" s="1"/>
  <c r="I13" i="11"/>
  <c r="O13" i="11" s="1"/>
  <c r="I14" i="11"/>
  <c r="O14" i="11" s="1"/>
  <c r="H15" i="11"/>
  <c r="B23" i="11" s="1"/>
  <c r="C41" i="11" l="1"/>
  <c r="B40" i="11"/>
  <c r="B44" i="11" s="1"/>
  <c r="N15" i="11"/>
  <c r="J15" i="11"/>
  <c r="O15" i="11"/>
  <c r="P15" i="11"/>
  <c r="D25" i="11" s="1"/>
  <c r="I15" i="11"/>
  <c r="C23" i="11" s="1"/>
  <c r="D23" i="11" s="1"/>
  <c r="C25" i="11" l="1"/>
  <c r="C44" i="11"/>
  <c r="F42" i="11"/>
  <c r="B25" i="11"/>
  <c r="F30" i="11" l="1"/>
  <c r="F32" i="11" s="1"/>
  <c r="F33" i="11" s="1"/>
  <c r="B32" i="11" l="1"/>
  <c r="D30" i="11"/>
  <c r="G30" i="11" s="1"/>
  <c r="H30" i="11" s="1"/>
  <c r="H32" i="11" s="1"/>
  <c r="G32" i="11" l="1"/>
  <c r="D32" i="11"/>
  <c r="D33" i="11" s="1"/>
  <c r="D39" i="11" l="1"/>
  <c r="F39" i="11" s="1"/>
  <c r="D41" i="11"/>
  <c r="F41" i="11" s="1"/>
  <c r="D40" i="11"/>
  <c r="F40" i="11" s="1"/>
  <c r="D38" i="11"/>
  <c r="F38" i="11" s="1"/>
  <c r="D44" i="11" l="1"/>
  <c r="F44" i="11" s="1"/>
</calcChain>
</file>

<file path=xl/sharedStrings.xml><?xml version="1.0" encoding="utf-8"?>
<sst xmlns="http://schemas.openxmlformats.org/spreadsheetml/2006/main" count="604" uniqueCount="188">
  <si>
    <t>DEDICACIONS DELS PERFILS PER SERVEI I PREUS HORA LOT 1</t>
  </si>
  <si>
    <t>LOT 1</t>
  </si>
  <si>
    <t>Servei plec</t>
  </si>
  <si>
    <t>Perfil</t>
  </si>
  <si>
    <t>% dedicació</t>
  </si>
  <si>
    <t>Preu perfil IVA inclos</t>
  </si>
  <si>
    <t>Preu / hora /perfil 
IVA inclos</t>
  </si>
  <si>
    <t>Responsable de contracte</t>
  </si>
  <si>
    <t>Consultor sènior</t>
  </si>
  <si>
    <t>Preu perfil tipus</t>
  </si>
  <si>
    <t>Perfils i preus procedents de la consulta a mercat a diversos proveïdors</t>
  </si>
  <si>
    <t>Preu/hora IVA exclòs</t>
  </si>
  <si>
    <t>Preu/hora IVA inclòs</t>
  </si>
  <si>
    <t xml:space="preserve">Responsable de contracte  </t>
  </si>
  <si>
    <t xml:space="preserve">Consultor sènior </t>
  </si>
  <si>
    <t>PREUS HORA PER SERVEI</t>
  </si>
  <si>
    <t>Serveis</t>
  </si>
  <si>
    <t xml:space="preserve"> IVA inclòs</t>
  </si>
  <si>
    <t>IVA exclòs</t>
  </si>
  <si>
    <t xml:space="preserve">4.1.1 SERVEI DE GESTIÓ DE PROJECTES	</t>
  </si>
  <si>
    <t>4.1.2 ACTIVITATS DEL CONTINUES DEL SERVEI</t>
  </si>
  <si>
    <t>RECURSOS NECESARIS PER SERVEI I IMPORT TOTAL CONTRACTE LOT 1</t>
  </si>
  <si>
    <t>CONTRACTE OFICINES DEPT PROJECTES</t>
  </si>
  <si>
    <t>Data inici contracte</t>
  </si>
  <si>
    <t>Data inici del servei</t>
  </si>
  <si>
    <t>Mesos de transició</t>
  </si>
  <si>
    <t>ANY 2026</t>
  </si>
  <si>
    <t>FTE = 1760h</t>
  </si>
  <si>
    <t>Nom Servei</t>
  </si>
  <si>
    <t>Tipus facturació</t>
  </si>
  <si>
    <t>L1 (OGD) Fix</t>
  </si>
  <si>
    <t>L1 (OGD) Var</t>
  </si>
  <si>
    <t>PT/TT L1</t>
  </si>
  <si>
    <t>€ perfil tipus L1</t>
  </si>
  <si>
    <t xml:space="preserve">Import 2025 L1 </t>
  </si>
  <si>
    <t>Fixe</t>
  </si>
  <si>
    <t>ANY 2027</t>
  </si>
  <si>
    <t xml:space="preserve">Import 2026 L1 </t>
  </si>
  <si>
    <t>ANY 2028</t>
  </si>
  <si>
    <t>ANY 2029</t>
  </si>
  <si>
    <t>TOTAL CONTRACTE</t>
  </si>
  <si>
    <t>Servei</t>
  </si>
  <si>
    <t>Import 2026</t>
  </si>
  <si>
    <t>Import 2027</t>
  </si>
  <si>
    <t>Import 2028</t>
  </si>
  <si>
    <t>Import 2029</t>
  </si>
  <si>
    <t>Import Total</t>
  </si>
  <si>
    <t>Import total licitació</t>
  </si>
  <si>
    <t>ORIGEN TAULES INFORME JUSTIFICATIU LOT 1</t>
  </si>
  <si>
    <t>Distribució de pressupost per any i per servei</t>
  </si>
  <si>
    <t>Import net</t>
  </si>
  <si>
    <t>IVA 21%</t>
  </si>
  <si>
    <t>Import total</t>
  </si>
  <si>
    <t>Total import net</t>
  </si>
  <si>
    <t>Total IVA 21%</t>
  </si>
  <si>
    <t>Total import contracte</t>
  </si>
  <si>
    <t>Distribució de pressupost per any</t>
  </si>
  <si>
    <t>Any</t>
  </si>
  <si>
    <t>Pressupost net</t>
  </si>
  <si>
    <t>IVA</t>
  </si>
  <si>
    <t>Total</t>
  </si>
  <si>
    <t>Modificacions de contracte: ampliació / disminució</t>
  </si>
  <si>
    <t>Causes previstes de modificació</t>
  </si>
  <si>
    <t>Import contracte (IVA inclòs)</t>
  </si>
  <si>
    <t>% Ampliació sobre import del contracte</t>
  </si>
  <si>
    <t>Import màxim ampliació (amb IVA)</t>
  </si>
  <si>
    <t>% Disminució sobre import del contracte</t>
  </si>
  <si>
    <t>Import màxim disminució (amb IVA)</t>
  </si>
  <si>
    <t>Import màxim ampliació (SENSE IVA)</t>
  </si>
  <si>
    <t>Import ampliació / duracio contracte amb prorrogues</t>
  </si>
  <si>
    <t>Modificacions 4.1.1 SERVEI DE GESTIÓ DE PROJECTES  LOT 1</t>
  </si>
  <si>
    <t> TOTAL</t>
  </si>
  <si>
    <t>IVA EXCLÒS</t>
  </si>
  <si>
    <t>VEC</t>
  </si>
  <si>
    <t>VE prestació</t>
  </si>
  <si>
    <t>VE eventuals pròrrogues</t>
  </si>
  <si>
    <t>VE modificacions contracte amb increment de cost previstes</t>
  </si>
  <si>
    <t>VE modificacions contracte amb disminució de cost previstes</t>
  </si>
  <si>
    <t>SUMA</t>
  </si>
  <si>
    <t> </t>
  </si>
  <si>
    <t>Contracte</t>
  </si>
  <si>
    <t>Aplicació</t>
  </si>
  <si>
    <t>Lot X</t>
  </si>
  <si>
    <t>2 lots!!</t>
  </si>
  <si>
    <t>G0389</t>
  </si>
  <si>
    <t>SER0044</t>
  </si>
  <si>
    <t>APP0860-SAP Subvencions</t>
  </si>
  <si>
    <t>APP0861-SAP Convenis</t>
  </si>
  <si>
    <t>APP0943-Expedient bustia etica</t>
  </si>
  <si>
    <t>SER0412</t>
  </si>
  <si>
    <t>APP0867-Recepció factura electrònica</t>
  </si>
  <si>
    <t>APP0864-Emissio factura electrònica</t>
  </si>
  <si>
    <t>SER0411</t>
  </si>
  <si>
    <t>APP0866-FENS</t>
  </si>
  <si>
    <t>SER0474</t>
  </si>
  <si>
    <t>APP0896-Gestió de bestretes</t>
  </si>
  <si>
    <t>SER0473</t>
  </si>
  <si>
    <t>APP0895-Expedients economics(core)</t>
  </si>
  <si>
    <t>SER0038</t>
  </si>
  <si>
    <t>APP0150-Compres</t>
  </si>
  <si>
    <t>APP0898-Autorització de viatges</t>
  </si>
  <si>
    <t>SER0031</t>
  </si>
  <si>
    <t>APP0176-COPERNICO</t>
  </si>
  <si>
    <t>APP0719-Digitalització actes del plenari</t>
  </si>
  <si>
    <t>APP0295-GASETA</t>
  </si>
  <si>
    <t>SER0153</t>
  </si>
  <si>
    <t>APP0668-Tauler d'Edictes</t>
  </si>
  <si>
    <t>G0080</t>
  </si>
  <si>
    <t>APP0233-eDecrets</t>
  </si>
  <si>
    <t>APP0942-eDecretIns</t>
  </si>
  <si>
    <t>G0079</t>
  </si>
  <si>
    <t>APP0340-GPD</t>
  </si>
  <si>
    <t>H0094</t>
  </si>
  <si>
    <t>Nou registre d'interessos</t>
  </si>
  <si>
    <t>G0519</t>
  </si>
  <si>
    <t>SER0414</t>
  </si>
  <si>
    <t>Nou sistema d'alcaldia</t>
  </si>
  <si>
    <t>APP0591-RIS Unions civils</t>
  </si>
  <si>
    <t>SER0027</t>
  </si>
  <si>
    <t>APP0571-RecGUB</t>
  </si>
  <si>
    <t>G0074</t>
  </si>
  <si>
    <t>APP0579-RIS centralitzat</t>
  </si>
  <si>
    <t>SER0032</t>
  </si>
  <si>
    <t>APP0341-GRA</t>
  </si>
  <si>
    <t>SER0413</t>
  </si>
  <si>
    <t>APP0702-VIPS</t>
  </si>
  <si>
    <t>APP0900 - ORGA</t>
  </si>
  <si>
    <t>APP0899 SIAP</t>
  </si>
  <si>
    <t>APP0896 VERDI</t>
  </si>
  <si>
    <t>APP0592-RISPLUS</t>
  </si>
  <si>
    <t>APP0294-GALIOT consulta històric</t>
  </si>
  <si>
    <t>SER0150</t>
  </si>
  <si>
    <t>APP0102-CALIMA</t>
  </si>
  <si>
    <t>APP0071-Autorització comissió de servei</t>
  </si>
  <si>
    <t>Quden fora d'abast:</t>
  </si>
  <si>
    <t>GR</t>
  </si>
  <si>
    <t>SER0028</t>
  </si>
  <si>
    <t>APP0360-Inmagic</t>
  </si>
  <si>
    <t>No</t>
  </si>
  <si>
    <t>Producte</t>
  </si>
  <si>
    <t>APP0859-Unicorn-hyperion</t>
  </si>
  <si>
    <t>APP0868-Albala</t>
  </si>
  <si>
    <t>APP0262-eSubvencions</t>
  </si>
  <si>
    <t>Contrato a parte</t>
  </si>
  <si>
    <t>Governança de serveis i projectes</t>
  </si>
  <si>
    <t>Governança de gestió d'actius</t>
  </si>
  <si>
    <t>Bustia etica</t>
  </si>
  <si>
    <t>G0026</t>
  </si>
  <si>
    <t>APP0858-BCNROC</t>
  </si>
  <si>
    <t>G0024</t>
  </si>
  <si>
    <t>SER0204</t>
  </si>
  <si>
    <t>APP0862-Gestió Actius</t>
  </si>
  <si>
    <t>G0004</t>
  </si>
  <si>
    <t>APP0373-INFOLEX</t>
  </si>
  <si>
    <t>APP0865-Infolex de consulta</t>
  </si>
  <si>
    <t>G0018</t>
  </si>
  <si>
    <t>SER0046</t>
  </si>
  <si>
    <t>APP0169-Consums energetics</t>
  </si>
  <si>
    <t>SER0047</t>
  </si>
  <si>
    <t>APP0421-Manteniment Edificis</t>
  </si>
  <si>
    <t>?</t>
  </si>
  <si>
    <t>BKM</t>
  </si>
  <si>
    <t>Mediacloud</t>
  </si>
  <si>
    <t>APP0478-Organismes Municipals</t>
  </si>
  <si>
    <t>LOT 2</t>
  </si>
  <si>
    <t>h Manteniment correctiu</t>
  </si>
  <si>
    <t>Preu/hora</t>
  </si>
  <si>
    <t>€ Manteniment correctiu</t>
  </si>
  <si>
    <t>h Manteniment recurrent</t>
  </si>
  <si>
    <t>€ Manteniment recurrent</t>
  </si>
  <si>
    <t>h OT</t>
  </si>
  <si>
    <t>€ OT</t>
  </si>
  <si>
    <t>DATA INICI NOUS SERVEIS</t>
  </si>
  <si>
    <t>Varia de molt poc</t>
  </si>
  <si>
    <t>A partir de 16/05/2018</t>
  </si>
  <si>
    <t>h A partir 16/05/2018</t>
  </si>
  <si>
    <t>GERÈNCIA DE RECURSOS (GR) LOT2 SAP</t>
  </si>
  <si>
    <t>Glòria Santamaria</t>
  </si>
  <si>
    <t>S</t>
  </si>
  <si>
    <t>CORR-RECU-OT</t>
  </si>
  <si>
    <t>TRANS</t>
  </si>
  <si>
    <t>Projecte nou</t>
  </si>
  <si>
    <t>Nou expedient de bustia etica</t>
  </si>
  <si>
    <t>Nou organismes municipals</t>
  </si>
  <si>
    <t>Nou GRA</t>
  </si>
  <si>
    <t>GERÈNCIA DE RECURSOS (GR) LOT1 J2EE</t>
  </si>
  <si>
    <t>Queden fora els següents manteniments:</t>
  </si>
  <si>
    <t>INCLOURE PROCUCTE O LLICENCIA. 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</si>
</sst>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#,##0.00_ ;[Red]\-#,##0.00\ "/>
    <numFmt numFmtId="168" formatCode="#,##0.0000"/>
    <numFmt numFmtId="169" formatCode="#,##0.0"/>
    <numFmt numFmtId="170" formatCode="_-* #,##0.00&quot; €&quot;_-;\-* #,##0.00&quot; €&quot;_-;_-* \-??&quot; €&quot;_-;_-@_-"/>
    <numFmt numFmtId="171" formatCode="0.0"/>
    <numFmt numFmtId="172" formatCode="#,##0.000\ &quot;€&quot;;[Red]\-#,##0.000\ &quot;€&quot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1"/>
      <color rgb="FF1F497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233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29" fillId="0" borderId="0" applyBorder="0" applyProtection="0"/>
    <xf numFmtId="0" fontId="29" fillId="0" borderId="0"/>
    <xf numFmtId="0" fontId="30" fillId="0" borderId="0"/>
    <xf numFmtId="0" fontId="3" fillId="0" borderId="0"/>
    <xf numFmtId="0" fontId="3" fillId="0" borderId="0"/>
  </cellStyleXfs>
  <cellXfs count="160">
    <xf numFmtId="0" fontId="0" fillId="0" borderId="0" xfId="0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/>
    <xf numFmtId="0" fontId="0" fillId="6" borderId="0" xfId="0" applyFill="1" applyProtection="1">
      <protection hidden="1"/>
    </xf>
    <xf numFmtId="44" fontId="0" fillId="6" borderId="0" xfId="1" applyFont="1" applyFill="1"/>
    <xf numFmtId="0" fontId="0" fillId="8" borderId="0" xfId="0" applyFill="1" applyProtection="1">
      <protection hidden="1"/>
    </xf>
    <xf numFmtId="0" fontId="0" fillId="9" borderId="0" xfId="0" applyFill="1" applyProtection="1">
      <protection hidden="1"/>
    </xf>
    <xf numFmtId="0" fontId="4" fillId="9" borderId="0" xfId="0" applyFont="1" applyFill="1"/>
    <xf numFmtId="0" fontId="0" fillId="9" borderId="0" xfId="0" applyFill="1"/>
    <xf numFmtId="0" fontId="4" fillId="5" borderId="0" xfId="0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166" fontId="5" fillId="0" borderId="2" xfId="0" applyNumberFormat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4" borderId="1" xfId="1" applyFont="1" applyFill="1" applyBorder="1" applyAlignment="1">
      <alignment horizontal="center" vertical="center"/>
    </xf>
    <xf numFmtId="166" fontId="0" fillId="0" borderId="0" xfId="0" applyNumberFormat="1"/>
    <xf numFmtId="166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67" fontId="0" fillId="0" borderId="0" xfId="0" applyNumberFormat="1"/>
    <xf numFmtId="167" fontId="0" fillId="11" borderId="0" xfId="0" applyNumberFormat="1" applyFill="1"/>
    <xf numFmtId="44" fontId="1" fillId="12" borderId="0" xfId="1" applyFont="1" applyFill="1"/>
    <xf numFmtId="168" fontId="1" fillId="0" borderId="0" xfId="0" applyNumberFormat="1" applyFont="1" applyAlignment="1">
      <alignment horizontal="center"/>
    </xf>
    <xf numFmtId="0" fontId="8" fillId="0" borderId="0" xfId="0" applyFont="1" applyProtection="1">
      <protection hidden="1"/>
    </xf>
    <xf numFmtId="0" fontId="1" fillId="0" borderId="0" xfId="0" applyFont="1"/>
    <xf numFmtId="0" fontId="9" fillId="13" borderId="0" xfId="0" applyFont="1" applyFill="1" applyAlignment="1" applyProtection="1">
      <alignment horizontal="left" vertical="center"/>
      <protection hidden="1"/>
    </xf>
    <xf numFmtId="0" fontId="7" fillId="1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14" borderId="7" xfId="0" applyFont="1" applyFill="1" applyBorder="1" applyAlignment="1">
      <alignment horizontal="center" vertical="center"/>
    </xf>
    <xf numFmtId="2" fontId="0" fillId="0" borderId="7" xfId="0" applyNumberForma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0" fillId="16" borderId="2" xfId="0" applyFont="1" applyFill="1" applyBorder="1" applyAlignment="1">
      <alignment vertical="center" wrapText="1"/>
    </xf>
    <xf numFmtId="0" fontId="12" fillId="14" borderId="4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5" fontId="11" fillId="11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13" fillId="1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right" vertical="center"/>
    </xf>
    <xf numFmtId="0" fontId="18" fillId="11" borderId="2" xfId="0" applyFont="1" applyFill="1" applyBorder="1" applyAlignment="1">
      <alignment horizontal="left" vertical="center"/>
    </xf>
    <xf numFmtId="165" fontId="19" fillId="11" borderId="2" xfId="0" applyNumberFormat="1" applyFont="1" applyFill="1" applyBorder="1" applyAlignment="1">
      <alignment horizontal="right" vertical="center" wrapText="1"/>
    </xf>
    <xf numFmtId="10" fontId="19" fillId="11" borderId="2" xfId="0" applyNumberFormat="1" applyFont="1" applyFill="1" applyBorder="1" applyAlignment="1">
      <alignment horizontal="center" vertical="center" wrapText="1"/>
    </xf>
    <xf numFmtId="8" fontId="19" fillId="11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1" fillId="14" borderId="3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65" fontId="0" fillId="0" borderId="2" xfId="0" applyNumberFormat="1" applyBorder="1"/>
    <xf numFmtId="0" fontId="24" fillId="4" borderId="0" xfId="0" applyFont="1" applyFill="1"/>
    <xf numFmtId="0" fontId="6" fillId="14" borderId="10" xfId="0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 wrapText="1"/>
    </xf>
    <xf numFmtId="8" fontId="17" fillId="4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/>
    </xf>
    <xf numFmtId="8" fontId="11" fillId="0" borderId="0" xfId="0" applyNumberFormat="1" applyFont="1"/>
    <xf numFmtId="0" fontId="21" fillId="14" borderId="3" xfId="0" applyFont="1" applyFill="1" applyBorder="1" applyAlignment="1">
      <alignment horizontal="center" vertical="center" wrapText="1"/>
    </xf>
    <xf numFmtId="0" fontId="25" fillId="0" borderId="0" xfId="0" applyFont="1"/>
    <xf numFmtId="0" fontId="3" fillId="13" borderId="0" xfId="0" applyFont="1" applyFill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4" fontId="1" fillId="11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0" fillId="0" borderId="7" xfId="0" applyBorder="1"/>
    <xf numFmtId="10" fontId="0" fillId="0" borderId="7" xfId="0" applyNumberFormat="1" applyBorder="1"/>
    <xf numFmtId="44" fontId="1" fillId="11" borderId="7" xfId="1" applyFont="1" applyFill="1" applyBorder="1" applyAlignment="1">
      <alignment horizontal="right"/>
    </xf>
    <xf numFmtId="0" fontId="1" fillId="11" borderId="8" xfId="0" applyFont="1" applyFill="1" applyBorder="1"/>
    <xf numFmtId="0" fontId="1" fillId="11" borderId="9" xfId="0" applyFont="1" applyFill="1" applyBorder="1"/>
    <xf numFmtId="0" fontId="6" fillId="14" borderId="10" xfId="0" applyFont="1" applyFill="1" applyBorder="1" applyAlignment="1">
      <alignment horizontal="center" vertical="center" wrapText="1"/>
    </xf>
    <xf numFmtId="0" fontId="0" fillId="0" borderId="12" xfId="0" applyBorder="1"/>
    <xf numFmtId="10" fontId="1" fillId="11" borderId="11" xfId="0" applyNumberFormat="1" applyFont="1" applyFill="1" applyBorder="1"/>
    <xf numFmtId="171" fontId="0" fillId="0" borderId="0" xfId="0" applyNumberFormat="1"/>
    <xf numFmtId="0" fontId="18" fillId="0" borderId="2" xfId="0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0" fillId="0" borderId="7" xfId="0" applyNumberFormat="1" applyBorder="1" applyAlignment="1">
      <alignment wrapText="1"/>
    </xf>
    <xf numFmtId="0" fontId="16" fillId="16" borderId="2" xfId="0" applyFont="1" applyFill="1" applyBorder="1" applyAlignment="1">
      <alignment horizontal="center" vertical="center" wrapText="1"/>
    </xf>
    <xf numFmtId="8" fontId="11" fillId="0" borderId="2" xfId="0" applyNumberFormat="1" applyFont="1" applyBorder="1"/>
    <xf numFmtId="0" fontId="6" fillId="14" borderId="8" xfId="0" applyFont="1" applyFill="1" applyBorder="1" applyAlignment="1">
      <alignment horizontal="center" vertical="center" wrapText="1"/>
    </xf>
    <xf numFmtId="8" fontId="19" fillId="17" borderId="2" xfId="0" applyNumberFormat="1" applyFont="1" applyFill="1" applyBorder="1" applyAlignment="1">
      <alignment horizontal="right" vertical="center"/>
    </xf>
    <xf numFmtId="169" fontId="1" fillId="0" borderId="0" xfId="0" applyNumberFormat="1" applyFont="1" applyAlignment="1">
      <alignment horizontal="center"/>
    </xf>
    <xf numFmtId="0" fontId="3" fillId="19" borderId="0" xfId="0" applyFont="1" applyFill="1" applyProtection="1">
      <protection locked="0"/>
    </xf>
    <xf numFmtId="169" fontId="1" fillId="19" borderId="0" xfId="0" applyNumberFormat="1" applyFont="1" applyFill="1" applyAlignment="1">
      <alignment horizontal="center"/>
    </xf>
    <xf numFmtId="4" fontId="1" fillId="19" borderId="0" xfId="0" applyNumberFormat="1" applyFont="1" applyFill="1" applyAlignment="1">
      <alignment horizontal="center"/>
    </xf>
    <xf numFmtId="165" fontId="1" fillId="19" borderId="0" xfId="0" applyNumberFormat="1" applyFont="1" applyFill="1" applyAlignment="1">
      <alignment horizontal="right"/>
    </xf>
    <xf numFmtId="0" fontId="31" fillId="0" borderId="0" xfId="0" applyFont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vertical="center"/>
    </xf>
    <xf numFmtId="44" fontId="0" fillId="20" borderId="7" xfId="1" applyFont="1" applyFill="1" applyBorder="1"/>
    <xf numFmtId="165" fontId="11" fillId="3" borderId="6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vertical="center"/>
    </xf>
    <xf numFmtId="8" fontId="15" fillId="3" borderId="2" xfId="0" applyNumberFormat="1" applyFont="1" applyFill="1" applyBorder="1" applyAlignment="1">
      <alignment horizontal="center" vertical="center" wrapText="1"/>
    </xf>
    <xf numFmtId="165" fontId="10" fillId="11" borderId="2" xfId="0" applyNumberFormat="1" applyFont="1" applyFill="1" applyBorder="1" applyAlignment="1">
      <alignment horizontal="center" vertical="center"/>
    </xf>
    <xf numFmtId="2" fontId="0" fillId="19" borderId="7" xfId="0" applyNumberFormat="1" applyFill="1" applyBorder="1"/>
    <xf numFmtId="166" fontId="0" fillId="19" borderId="7" xfId="0" applyNumberFormat="1" applyFill="1" applyBorder="1"/>
    <xf numFmtId="0" fontId="1" fillId="19" borderId="9" xfId="0" applyFont="1" applyFill="1" applyBorder="1"/>
    <xf numFmtId="166" fontId="1" fillId="19" borderId="7" xfId="0" applyNumberFormat="1" applyFont="1" applyFill="1" applyBorder="1" applyAlignment="1">
      <alignment horizontal="right"/>
    </xf>
    <xf numFmtId="44" fontId="1" fillId="19" borderId="7" xfId="1" applyFont="1" applyFill="1" applyBorder="1" applyAlignment="1">
      <alignment horizontal="right"/>
    </xf>
    <xf numFmtId="4" fontId="1" fillId="19" borderId="0" xfId="0" applyNumberFormat="1" applyFont="1" applyFill="1" applyAlignment="1">
      <alignment horizontal="left"/>
    </xf>
    <xf numFmtId="3" fontId="0" fillId="19" borderId="7" xfId="0" applyNumberFormat="1" applyFill="1" applyBorder="1"/>
    <xf numFmtId="4" fontId="0" fillId="19" borderId="7" xfId="0" applyNumberFormat="1" applyFill="1" applyBorder="1"/>
    <xf numFmtId="44" fontId="0" fillId="19" borderId="7" xfId="1" applyFont="1" applyFill="1" applyBorder="1"/>
    <xf numFmtId="4" fontId="10" fillId="0" borderId="2" xfId="0" applyNumberFormat="1" applyFont="1" applyBorder="1" applyAlignment="1">
      <alignment vertical="center"/>
    </xf>
    <xf numFmtId="4" fontId="1" fillId="3" borderId="0" xfId="0" applyNumberFormat="1" applyFont="1" applyFill="1" applyAlignment="1">
      <alignment horizontal="left"/>
    </xf>
    <xf numFmtId="2" fontId="0" fillId="0" borderId="0" xfId="0" applyNumberFormat="1"/>
    <xf numFmtId="0" fontId="6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165" fontId="3" fillId="11" borderId="0" xfId="0" applyNumberFormat="1" applyFont="1" applyFill="1"/>
    <xf numFmtId="8" fontId="17" fillId="17" borderId="2" xfId="0" applyNumberFormat="1" applyFont="1" applyFill="1" applyBorder="1" applyAlignment="1">
      <alignment horizontal="right" vertical="center"/>
    </xf>
    <xf numFmtId="172" fontId="15" fillId="3" borderId="2" xfId="0" applyNumberFormat="1" applyFont="1" applyFill="1" applyBorder="1" applyAlignment="1">
      <alignment horizontal="center" vertical="center" wrapText="1"/>
    </xf>
    <xf numFmtId="165" fontId="0" fillId="17" borderId="2" xfId="0" applyNumberFormat="1" applyFill="1" applyBorder="1" applyProtection="1">
      <protection locked="0"/>
    </xf>
    <xf numFmtId="0" fontId="6" fillId="18" borderId="7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31" fillId="13" borderId="15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18" borderId="10" xfId="0" applyFont="1" applyFill="1" applyBorder="1" applyAlignment="1">
      <alignment horizontal="center" vertical="center" wrapText="1"/>
    </xf>
    <xf numFmtId="0" fontId="6" fillId="18" borderId="13" xfId="0" applyFont="1" applyFill="1" applyBorder="1" applyAlignment="1">
      <alignment horizontal="center" vertical="center" wrapText="1"/>
    </xf>
    <xf numFmtId="0" fontId="6" fillId="18" borderId="14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</cellXfs>
  <cellStyles count="233">
    <cellStyle name="Coma 2" xfId="226" xr:uid="{00000000-0005-0000-0000-000001000000}"/>
    <cellStyle name="Enllaç" xfId="64" builtinId="8" hidden="1"/>
    <cellStyle name="Enllaç" xfId="68" builtinId="8" hidden="1"/>
    <cellStyle name="Enllaç" xfId="72" builtinId="8" hidden="1"/>
    <cellStyle name="Enllaç" xfId="76" builtinId="8" hidden="1"/>
    <cellStyle name="Enllaç" xfId="80" builtinId="8" hidden="1"/>
    <cellStyle name="Enllaç" xfId="84" builtinId="8" hidden="1"/>
    <cellStyle name="Enllaç" xfId="88" builtinId="8" hidden="1"/>
    <cellStyle name="Enllaç" xfId="92" builtinId="8" hidden="1"/>
    <cellStyle name="Enllaç" xfId="96" builtinId="8" hidden="1"/>
    <cellStyle name="Enllaç" xfId="100" builtinId="8" hidden="1"/>
    <cellStyle name="Enllaç" xfId="104" builtinId="8" hidden="1"/>
    <cellStyle name="Enllaç" xfId="108" builtinId="8" hidden="1"/>
    <cellStyle name="Enllaç" xfId="112" builtinId="8" hidden="1"/>
    <cellStyle name="Enllaç" xfId="116" builtinId="8" hidden="1"/>
    <cellStyle name="Enllaç" xfId="120" builtinId="8" hidden="1"/>
    <cellStyle name="Enllaç" xfId="124" builtinId="8" hidden="1"/>
    <cellStyle name="Enllaç" xfId="128" builtinId="8" hidden="1"/>
    <cellStyle name="Enllaç" xfId="132" builtinId="8" hidden="1"/>
    <cellStyle name="Enllaç" xfId="136" builtinId="8" hidden="1"/>
    <cellStyle name="Enllaç" xfId="140" builtinId="8" hidden="1"/>
    <cellStyle name="Enllaç" xfId="144" builtinId="8" hidden="1"/>
    <cellStyle name="Enllaç" xfId="148" builtinId="8" hidden="1"/>
    <cellStyle name="Enllaç" xfId="152" builtinId="8" hidden="1"/>
    <cellStyle name="Enllaç" xfId="156" builtinId="8" hidden="1"/>
    <cellStyle name="Enllaç" xfId="160" builtinId="8" hidden="1"/>
    <cellStyle name="Enllaç" xfId="164" builtinId="8" hidden="1"/>
    <cellStyle name="Enllaç" xfId="168" builtinId="8" hidden="1"/>
    <cellStyle name="Enllaç" xfId="172" builtinId="8" hidden="1"/>
    <cellStyle name="Enllaç" xfId="176" builtinId="8" hidden="1"/>
    <cellStyle name="Enllaç" xfId="180" builtinId="8" hidden="1"/>
    <cellStyle name="Enllaç" xfId="184" builtinId="8" hidden="1"/>
    <cellStyle name="Enllaç" xfId="188" builtinId="8" hidden="1"/>
    <cellStyle name="Enllaç" xfId="192" builtinId="8" hidden="1"/>
    <cellStyle name="Enllaç" xfId="196" builtinId="8" hidden="1"/>
    <cellStyle name="Enllaç" xfId="200" builtinId="8" hidden="1"/>
    <cellStyle name="Enllaç" xfId="204" builtinId="8" hidden="1"/>
    <cellStyle name="Enllaç" xfId="208" builtinId="8" hidden="1"/>
    <cellStyle name="Enllaç" xfId="212" builtinId="8" hidden="1"/>
    <cellStyle name="Enllaç" xfId="216" builtinId="8" hidden="1"/>
    <cellStyle name="Enllaç" xfId="220" builtinId="8" hidden="1"/>
    <cellStyle name="Enllaç" xfId="222" builtinId="8" hidden="1"/>
    <cellStyle name="Enllaç" xfId="218" builtinId="8" hidden="1"/>
    <cellStyle name="Enllaç" xfId="214" builtinId="8" hidden="1"/>
    <cellStyle name="Enllaç" xfId="210" builtinId="8" hidden="1"/>
    <cellStyle name="Enllaç" xfId="206" builtinId="8" hidden="1"/>
    <cellStyle name="Enllaç" xfId="202" builtinId="8" hidden="1"/>
    <cellStyle name="Enllaç" xfId="198" builtinId="8" hidden="1"/>
    <cellStyle name="Enllaç" xfId="194" builtinId="8" hidden="1"/>
    <cellStyle name="Enllaç" xfId="190" builtinId="8" hidden="1"/>
    <cellStyle name="Enllaç" xfId="186" builtinId="8" hidden="1"/>
    <cellStyle name="Enllaç" xfId="182" builtinId="8" hidden="1"/>
    <cellStyle name="Enllaç" xfId="178" builtinId="8" hidden="1"/>
    <cellStyle name="Enllaç" xfId="174" builtinId="8" hidden="1"/>
    <cellStyle name="Enllaç" xfId="170" builtinId="8" hidden="1"/>
    <cellStyle name="Enllaç" xfId="166" builtinId="8" hidden="1"/>
    <cellStyle name="Enllaç" xfId="162" builtinId="8" hidden="1"/>
    <cellStyle name="Enllaç" xfId="158" builtinId="8" hidden="1"/>
    <cellStyle name="Enllaç" xfId="154" builtinId="8" hidden="1"/>
    <cellStyle name="Enllaç" xfId="150" builtinId="8" hidden="1"/>
    <cellStyle name="Enllaç" xfId="146" builtinId="8" hidden="1"/>
    <cellStyle name="Enllaç" xfId="142" builtinId="8" hidden="1"/>
    <cellStyle name="Enllaç" xfId="138" builtinId="8" hidden="1"/>
    <cellStyle name="Enllaç" xfId="134" builtinId="8" hidden="1"/>
    <cellStyle name="Enllaç" xfId="130" builtinId="8" hidden="1"/>
    <cellStyle name="Enllaç" xfId="126" builtinId="8" hidden="1"/>
    <cellStyle name="Enllaç" xfId="122" builtinId="8" hidden="1"/>
    <cellStyle name="Enllaç" xfId="118" builtinId="8" hidden="1"/>
    <cellStyle name="Enllaç" xfId="114" builtinId="8" hidden="1"/>
    <cellStyle name="Enllaç" xfId="110" builtinId="8" hidden="1"/>
    <cellStyle name="Enllaç" xfId="106" builtinId="8" hidden="1"/>
    <cellStyle name="Enllaç" xfId="102" builtinId="8" hidden="1"/>
    <cellStyle name="Enllaç" xfId="98" builtinId="8" hidden="1"/>
    <cellStyle name="Enllaç" xfId="94" builtinId="8" hidden="1"/>
    <cellStyle name="Enllaç" xfId="90" builtinId="8" hidden="1"/>
    <cellStyle name="Enllaç" xfId="86" builtinId="8" hidden="1"/>
    <cellStyle name="Enllaç" xfId="82" builtinId="8" hidden="1"/>
    <cellStyle name="Enllaç" xfId="78" builtinId="8" hidden="1"/>
    <cellStyle name="Enllaç" xfId="74" builtinId="8" hidden="1"/>
    <cellStyle name="Enllaç" xfId="70" builtinId="8" hidden="1"/>
    <cellStyle name="Enllaç" xfId="66" builtinId="8" hidden="1"/>
    <cellStyle name="Enllaç" xfId="62" builtinId="8" hidden="1"/>
    <cellStyle name="Enllaç" xfId="22" builtinId="8" hidden="1"/>
    <cellStyle name="Enllaç" xfId="24" builtinId="8" hidden="1"/>
    <cellStyle name="Enllaç" xfId="28" builtinId="8" hidden="1"/>
    <cellStyle name="Enllaç" xfId="30" builtinId="8" hidden="1"/>
    <cellStyle name="Enllaç" xfId="32" builtinId="8" hidden="1"/>
    <cellStyle name="Enllaç" xfId="36" builtinId="8" hidden="1"/>
    <cellStyle name="Enllaç" xfId="38" builtinId="8" hidden="1"/>
    <cellStyle name="Enllaç" xfId="40" builtinId="8" hidden="1"/>
    <cellStyle name="Enllaç" xfId="44" builtinId="8" hidden="1"/>
    <cellStyle name="Enllaç" xfId="46" builtinId="8" hidden="1"/>
    <cellStyle name="Enllaç" xfId="48" builtinId="8" hidden="1"/>
    <cellStyle name="Enllaç" xfId="52" builtinId="8" hidden="1"/>
    <cellStyle name="Enllaç" xfId="54" builtinId="8" hidden="1"/>
    <cellStyle name="Enllaç" xfId="56" builtinId="8" hidden="1"/>
    <cellStyle name="Enllaç" xfId="60" builtinId="8" hidden="1"/>
    <cellStyle name="Enllaç" xfId="58" builtinId="8" hidden="1"/>
    <cellStyle name="Enllaç" xfId="50" builtinId="8" hidden="1"/>
    <cellStyle name="Enllaç" xfId="42" builtinId="8" hidden="1"/>
    <cellStyle name="Enllaç" xfId="34" builtinId="8" hidden="1"/>
    <cellStyle name="Enllaç" xfId="26" builtinId="8" hidden="1"/>
    <cellStyle name="Enllaç" xfId="10" builtinId="8" hidden="1"/>
    <cellStyle name="Enllaç" xfId="12" builtinId="8" hidden="1"/>
    <cellStyle name="Enllaç" xfId="14" builtinId="8" hidden="1"/>
    <cellStyle name="Enllaç" xfId="16" builtinId="8" hidden="1"/>
    <cellStyle name="Enllaç" xfId="20" builtinId="8" hidden="1"/>
    <cellStyle name="Enllaç" xfId="18" builtinId="8" hidden="1"/>
    <cellStyle name="Enllaç" xfId="6" builtinId="8" hidden="1"/>
    <cellStyle name="Enllaç" xfId="8" builtinId="8" hidden="1"/>
    <cellStyle name="Enllaç" xfId="4" builtinId="8" hidden="1"/>
    <cellStyle name="Enllaç" xfId="2" builtinId="8" hidden="1"/>
    <cellStyle name="Enllaç visitat" xfId="97" builtinId="9" hidden="1"/>
    <cellStyle name="Enllaç visitat" xfId="99" builtinId="9" hidden="1"/>
    <cellStyle name="Enllaç visitat" xfId="103" builtinId="9" hidden="1"/>
    <cellStyle name="Enllaç visitat" xfId="105" builtinId="9" hidden="1"/>
    <cellStyle name="Enllaç visitat" xfId="107" builtinId="9" hidden="1"/>
    <cellStyle name="Enllaç visitat" xfId="111" builtinId="9" hidden="1"/>
    <cellStyle name="Enllaç visitat" xfId="113" builtinId="9" hidden="1"/>
    <cellStyle name="Enllaç visitat" xfId="115" builtinId="9" hidden="1"/>
    <cellStyle name="Enllaç visitat" xfId="119" builtinId="9" hidden="1"/>
    <cellStyle name="Enllaç visitat" xfId="121" builtinId="9" hidden="1"/>
    <cellStyle name="Enllaç visitat" xfId="123" builtinId="9" hidden="1"/>
    <cellStyle name="Enllaç visitat" xfId="127" builtinId="9" hidden="1"/>
    <cellStyle name="Enllaç visitat" xfId="129" builtinId="9" hidden="1"/>
    <cellStyle name="Enllaç visitat" xfId="131" builtinId="9" hidden="1"/>
    <cellStyle name="Enllaç visitat" xfId="135" builtinId="9" hidden="1"/>
    <cellStyle name="Enllaç visitat" xfId="137" builtinId="9" hidden="1"/>
    <cellStyle name="Enllaç visitat" xfId="139" builtinId="9" hidden="1"/>
    <cellStyle name="Enllaç visitat" xfId="143" builtinId="9" hidden="1"/>
    <cellStyle name="Enllaç visitat" xfId="145" builtinId="9" hidden="1"/>
    <cellStyle name="Enllaç visitat" xfId="147" builtinId="9" hidden="1"/>
    <cellStyle name="Enllaç visitat" xfId="151" builtinId="9" hidden="1"/>
    <cellStyle name="Enllaç visitat" xfId="153" builtinId="9" hidden="1"/>
    <cellStyle name="Enllaç visitat" xfId="155" builtinId="9" hidden="1"/>
    <cellStyle name="Enllaç visitat" xfId="159" builtinId="9" hidden="1"/>
    <cellStyle name="Enllaç visitat" xfId="161" builtinId="9" hidden="1"/>
    <cellStyle name="Enllaç visitat" xfId="163" builtinId="9" hidden="1"/>
    <cellStyle name="Enllaç visitat" xfId="167" builtinId="9" hidden="1"/>
    <cellStyle name="Enllaç visitat" xfId="169" builtinId="9" hidden="1"/>
    <cellStyle name="Enllaç visitat" xfId="171" builtinId="9" hidden="1"/>
    <cellStyle name="Enllaç visitat" xfId="175" builtinId="9" hidden="1"/>
    <cellStyle name="Enllaç visitat" xfId="177" builtinId="9" hidden="1"/>
    <cellStyle name="Enllaç visitat" xfId="179" builtinId="9" hidden="1"/>
    <cellStyle name="Enllaç visitat" xfId="183" builtinId="9" hidden="1"/>
    <cellStyle name="Enllaç visitat" xfId="185" builtinId="9" hidden="1"/>
    <cellStyle name="Enllaç visitat" xfId="187" builtinId="9" hidden="1"/>
    <cellStyle name="Enllaç visitat" xfId="191" builtinId="9" hidden="1"/>
    <cellStyle name="Enllaç visitat" xfId="193" builtinId="9" hidden="1"/>
    <cellStyle name="Enllaç visitat" xfId="195" builtinId="9" hidden="1"/>
    <cellStyle name="Enllaç visitat" xfId="199" builtinId="9" hidden="1"/>
    <cellStyle name="Enllaç visitat" xfId="201" builtinId="9" hidden="1"/>
    <cellStyle name="Enllaç visitat" xfId="203" builtinId="9" hidden="1"/>
    <cellStyle name="Enllaç visitat" xfId="207" builtinId="9" hidden="1"/>
    <cellStyle name="Enllaç visitat" xfId="209" builtinId="9" hidden="1"/>
    <cellStyle name="Enllaç visitat" xfId="211" builtinId="9" hidden="1"/>
    <cellStyle name="Enllaç visitat" xfId="215" builtinId="9" hidden="1"/>
    <cellStyle name="Enllaç visitat" xfId="217" builtinId="9" hidden="1"/>
    <cellStyle name="Enllaç visitat" xfId="219" builtinId="9" hidden="1"/>
    <cellStyle name="Enllaç visitat" xfId="223" builtinId="9" hidden="1"/>
    <cellStyle name="Enllaç visitat" xfId="221" builtinId="9" hidden="1"/>
    <cellStyle name="Enllaç visitat" xfId="213" builtinId="9" hidden="1"/>
    <cellStyle name="Enllaç visitat" xfId="205" builtinId="9" hidden="1"/>
    <cellStyle name="Enllaç visitat" xfId="197" builtinId="9" hidden="1"/>
    <cellStyle name="Enllaç visitat" xfId="189" builtinId="9" hidden="1"/>
    <cellStyle name="Enllaç visitat" xfId="181" builtinId="9" hidden="1"/>
    <cellStyle name="Enllaç visitat" xfId="173" builtinId="9" hidden="1"/>
    <cellStyle name="Enllaç visitat" xfId="165" builtinId="9" hidden="1"/>
    <cellStyle name="Enllaç visitat" xfId="157" builtinId="9" hidden="1"/>
    <cellStyle name="Enllaç visitat" xfId="149" builtinId="9" hidden="1"/>
    <cellStyle name="Enllaç visitat" xfId="141" builtinId="9" hidden="1"/>
    <cellStyle name="Enllaç visitat" xfId="133" builtinId="9" hidden="1"/>
    <cellStyle name="Enllaç visitat" xfId="125" builtinId="9" hidden="1"/>
    <cellStyle name="Enllaç visitat" xfId="117" builtinId="9" hidden="1"/>
    <cellStyle name="Enllaç visitat" xfId="109" builtinId="9" hidden="1"/>
    <cellStyle name="Enllaç visitat" xfId="101" builtinId="9" hidden="1"/>
    <cellStyle name="Enllaç visitat" xfId="43" builtinId="9" hidden="1"/>
    <cellStyle name="Enllaç visitat" xfId="45" builtinId="9" hidden="1"/>
    <cellStyle name="Enllaç visitat" xfId="47" builtinId="9" hidden="1"/>
    <cellStyle name="Enllaç visitat" xfId="49" builtinId="9" hidden="1"/>
    <cellStyle name="Enllaç visitat" xfId="51" builtinId="9" hidden="1"/>
    <cellStyle name="Enllaç visitat" xfId="55" builtinId="9" hidden="1"/>
    <cellStyle name="Enllaç visitat" xfId="57" builtinId="9" hidden="1"/>
    <cellStyle name="Enllaç visitat" xfId="59" builtinId="9" hidden="1"/>
    <cellStyle name="Enllaç visitat" xfId="61" builtinId="9" hidden="1"/>
    <cellStyle name="Enllaç visitat" xfId="63" builtinId="9" hidden="1"/>
    <cellStyle name="Enllaç visitat" xfId="65" builtinId="9" hidden="1"/>
    <cellStyle name="Enllaç visitat" xfId="67" builtinId="9" hidden="1"/>
    <cellStyle name="Enllaç visitat" xfId="71" builtinId="9" hidden="1"/>
    <cellStyle name="Enllaç visitat" xfId="73" builtinId="9" hidden="1"/>
    <cellStyle name="Enllaç visitat" xfId="75" builtinId="9" hidden="1"/>
    <cellStyle name="Enllaç visitat" xfId="77" builtinId="9" hidden="1"/>
    <cellStyle name="Enllaç visitat" xfId="79" builtinId="9" hidden="1"/>
    <cellStyle name="Enllaç visitat" xfId="81" builtinId="9" hidden="1"/>
    <cellStyle name="Enllaç visitat" xfId="83" builtinId="9" hidden="1"/>
    <cellStyle name="Enllaç visitat" xfId="87" builtinId="9" hidden="1"/>
    <cellStyle name="Enllaç visitat" xfId="89" builtinId="9" hidden="1"/>
    <cellStyle name="Enllaç visitat" xfId="91" builtinId="9" hidden="1"/>
    <cellStyle name="Enllaç visitat" xfId="93" builtinId="9" hidden="1"/>
    <cellStyle name="Enllaç visitat" xfId="95" builtinId="9" hidden="1"/>
    <cellStyle name="Enllaç visitat" xfId="85" builtinId="9" hidden="1"/>
    <cellStyle name="Enllaç visitat" xfId="69" builtinId="9" hidden="1"/>
    <cellStyle name="Enllaç visitat" xfId="53" builtinId="9" hidden="1"/>
    <cellStyle name="Enllaç visitat" xfId="21" builtinId="9" hidden="1"/>
    <cellStyle name="Enllaç visitat" xfId="23" builtinId="9" hidden="1"/>
    <cellStyle name="Enllaç visitat" xfId="25" builtinId="9" hidden="1"/>
    <cellStyle name="Enllaç visitat" xfId="27" builtinId="9" hidden="1"/>
    <cellStyle name="Enllaç visitat" xfId="29" builtinId="9" hidden="1"/>
    <cellStyle name="Enllaç visitat" xfId="31" builtinId="9" hidden="1"/>
    <cellStyle name="Enllaç visitat" xfId="33" builtinId="9" hidden="1"/>
    <cellStyle name="Enllaç visitat" xfId="35" builtinId="9" hidden="1"/>
    <cellStyle name="Enllaç visitat" xfId="39" builtinId="9" hidden="1"/>
    <cellStyle name="Enllaç visitat" xfId="41" builtinId="9" hidden="1"/>
    <cellStyle name="Enllaç visitat" xfId="37" builtinId="9" hidden="1"/>
    <cellStyle name="Enllaç visitat" xfId="11" builtinId="9" hidden="1"/>
    <cellStyle name="Enllaç visitat" xfId="13" builtinId="9" hidden="1"/>
    <cellStyle name="Enllaç visitat" xfId="15" builtinId="9" hidden="1"/>
    <cellStyle name="Enllaç visitat" xfId="17" builtinId="9" hidden="1"/>
    <cellStyle name="Enllaç visitat" xfId="19" builtinId="9" hidden="1"/>
    <cellStyle name="Enllaç visitat" xfId="7" builtinId="9" hidden="1"/>
    <cellStyle name="Enllaç visitat" xfId="9" builtinId="9" hidden="1"/>
    <cellStyle name="Enllaç visitat" xfId="5" builtinId="9" hidden="1"/>
    <cellStyle name="Enllaç visitat" xfId="3" builtinId="9" hidden="1"/>
    <cellStyle name="Millares 2" xfId="227" xr:uid="{00000000-0005-0000-0000-0000E0000000}"/>
    <cellStyle name="Moneda" xfId="1" builtinId="4"/>
    <cellStyle name="Moneda 2" xfId="228" xr:uid="{00000000-0005-0000-0000-0000E2000000}"/>
    <cellStyle name="Normal" xfId="0" builtinId="0"/>
    <cellStyle name="Normal 2" xfId="224" xr:uid="{00000000-0005-0000-0000-0000E4000000}"/>
    <cellStyle name="Normal 2 2" xfId="229" xr:uid="{00000000-0005-0000-0000-0000E5000000}"/>
    <cellStyle name="Normal 3" xfId="230" xr:uid="{00000000-0005-0000-0000-0000E6000000}"/>
    <cellStyle name="Normal 4" xfId="231" xr:uid="{00000000-0005-0000-0000-0000E7000000}"/>
    <cellStyle name="Normal 5" xfId="232" xr:uid="{00000000-0005-0000-0000-0000E8000000}"/>
    <cellStyle name="Percentatge 2" xfId="225" xr:uid="{00000000-0005-0000-0000-0000E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7%20Pressupost/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bcn.sharepoint.com/QUOTA/Documents_Serveis_IMI/Serveis%20Aplicacions/2016%20Serveis%20Aplicacions/2016%20Pressupost%20aplicacions/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4"/>
  <sheetViews>
    <sheetView showGridLines="0" zoomScaleNormal="100" workbookViewId="0">
      <selection activeCell="D49" sqref="D49:D50"/>
    </sheetView>
  </sheetViews>
  <sheetFormatPr defaultColWidth="11.453125" defaultRowHeight="14.5" x14ac:dyDescent="0.35"/>
  <cols>
    <col min="1" max="1" width="8.1796875" customWidth="1"/>
    <col min="2" max="2" width="29" customWidth="1"/>
    <col min="3" max="3" width="33.26953125" customWidth="1"/>
    <col min="4" max="4" width="18.1796875" customWidth="1"/>
    <col min="5" max="15" width="16.1796875" customWidth="1"/>
  </cols>
  <sheetData>
    <row r="1" spans="2:7" ht="21" x14ac:dyDescent="0.35">
      <c r="B1" s="148" t="s">
        <v>0</v>
      </c>
      <c r="C1" s="149"/>
      <c r="D1" s="149"/>
      <c r="E1" s="149"/>
      <c r="F1" s="149"/>
    </row>
    <row r="2" spans="2:7" x14ac:dyDescent="0.35">
      <c r="E2" s="153"/>
      <c r="F2" s="153"/>
      <c r="G2" s="153"/>
    </row>
    <row r="3" spans="2:7" ht="12" customHeight="1" x14ac:dyDescent="0.35">
      <c r="B3" s="53"/>
      <c r="D3" s="150" t="s">
        <v>1</v>
      </c>
      <c r="E3" s="151"/>
      <c r="F3" s="152"/>
      <c r="G3" s="39"/>
    </row>
    <row r="4" spans="2:7" ht="29" x14ac:dyDescent="0.35">
      <c r="B4" s="54" t="s">
        <v>2</v>
      </c>
      <c r="C4" s="54" t="s">
        <v>3</v>
      </c>
      <c r="D4" s="54" t="s">
        <v>4</v>
      </c>
      <c r="E4" s="80" t="s">
        <v>5</v>
      </c>
      <c r="F4" s="80" t="s">
        <v>6</v>
      </c>
      <c r="G4" s="39"/>
    </row>
    <row r="5" spans="2:7" x14ac:dyDescent="0.35">
      <c r="B5" s="144" t="str">
        <f>C57</f>
        <v xml:space="preserve">4.1.1 SERVEI DE GESTIÓ DE PROJECTES	</v>
      </c>
      <c r="C5" s="96" t="s">
        <v>7</v>
      </c>
      <c r="D5" s="97">
        <v>0.05</v>
      </c>
      <c r="E5" s="126">
        <f>$E$49</f>
        <v>0</v>
      </c>
      <c r="F5" s="127">
        <f>ROUND(E5*D5,2)</f>
        <v>0</v>
      </c>
      <c r="G5" s="39"/>
    </row>
    <row r="6" spans="2:7" x14ac:dyDescent="0.35">
      <c r="B6" s="144"/>
      <c r="C6" s="96" t="s">
        <v>8</v>
      </c>
      <c r="D6" s="97">
        <v>0.95</v>
      </c>
      <c r="E6" s="126">
        <f>$E$50</f>
        <v>0</v>
      </c>
      <c r="F6" s="127">
        <f t="shared" ref="F6:F8" si="0">ROUND(E6*D6,2)</f>
        <v>0</v>
      </c>
      <c r="G6" s="39"/>
    </row>
    <row r="7" spans="2:7" x14ac:dyDescent="0.35">
      <c r="B7" s="144"/>
      <c r="C7" s="96"/>
      <c r="D7" s="97"/>
      <c r="E7" s="126">
        <f>$E$51</f>
        <v>0</v>
      </c>
      <c r="F7" s="127">
        <f t="shared" si="0"/>
        <v>0</v>
      </c>
      <c r="G7" s="39"/>
    </row>
    <row r="8" spans="2:7" x14ac:dyDescent="0.35">
      <c r="B8" s="144"/>
      <c r="C8" s="96"/>
      <c r="D8" s="97"/>
      <c r="E8" s="126">
        <f>$E$52</f>
        <v>0</v>
      </c>
      <c r="F8" s="127">
        <f t="shared" si="0"/>
        <v>0</v>
      </c>
      <c r="G8" s="39"/>
    </row>
    <row r="9" spans="2:7" x14ac:dyDescent="0.35">
      <c r="B9" s="144"/>
      <c r="C9" s="99" t="s">
        <v>9</v>
      </c>
      <c r="D9" s="103">
        <f>SUM(D5:D8)</f>
        <v>1</v>
      </c>
      <c r="E9" s="128"/>
      <c r="F9" s="129">
        <f>ROUND(SUM(F5:F8),2)</f>
        <v>0</v>
      </c>
      <c r="G9" s="39"/>
    </row>
    <row r="10" spans="2:7" x14ac:dyDescent="0.35">
      <c r="B10" s="144" t="str">
        <f>C58</f>
        <v>4.1.2 ACTIVITATS DEL CONTINUES DEL SERVEI</v>
      </c>
      <c r="C10" s="96" t="s">
        <v>7</v>
      </c>
      <c r="D10" s="97">
        <v>0.05</v>
      </c>
      <c r="E10" s="126">
        <f>$E$49</f>
        <v>0</v>
      </c>
      <c r="F10" s="127">
        <f>ROUND(E10*D10,2)</f>
        <v>0</v>
      </c>
      <c r="G10" s="39"/>
    </row>
    <row r="11" spans="2:7" x14ac:dyDescent="0.35">
      <c r="B11" s="144"/>
      <c r="C11" s="96" t="s">
        <v>8</v>
      </c>
      <c r="D11" s="97">
        <v>0.95</v>
      </c>
      <c r="E11" s="126">
        <f>$E$50</f>
        <v>0</v>
      </c>
      <c r="F11" s="127">
        <f t="shared" ref="F11:F13" si="1">ROUND(E11*D11,2)</f>
        <v>0</v>
      </c>
      <c r="G11" s="39"/>
    </row>
    <row r="12" spans="2:7" x14ac:dyDescent="0.35">
      <c r="B12" s="144"/>
      <c r="C12" s="96"/>
      <c r="D12" s="97"/>
      <c r="E12" s="126">
        <f>$E$51</f>
        <v>0</v>
      </c>
      <c r="F12" s="127">
        <f t="shared" si="1"/>
        <v>0</v>
      </c>
      <c r="G12" s="39"/>
    </row>
    <row r="13" spans="2:7" x14ac:dyDescent="0.35">
      <c r="B13" s="144"/>
      <c r="C13" s="96"/>
      <c r="D13" s="97"/>
      <c r="E13" s="126">
        <f>$E$52</f>
        <v>0</v>
      </c>
      <c r="F13" s="127">
        <f t="shared" si="1"/>
        <v>0</v>
      </c>
      <c r="G13" s="39"/>
    </row>
    <row r="14" spans="2:7" x14ac:dyDescent="0.35">
      <c r="B14" s="144"/>
      <c r="C14" s="99" t="s">
        <v>9</v>
      </c>
      <c r="D14" s="103">
        <f>SUM(D10:D13)</f>
        <v>1</v>
      </c>
      <c r="E14" s="128"/>
      <c r="F14" s="129">
        <f>ROUND(SUM(F10:F13),2)</f>
        <v>0</v>
      </c>
      <c r="G14" s="39"/>
    </row>
    <row r="15" spans="2:7" hidden="1" x14ac:dyDescent="0.35">
      <c r="B15" s="145"/>
      <c r="C15" s="96"/>
      <c r="D15" s="97"/>
      <c r="E15" s="126">
        <f>$E$49</f>
        <v>0</v>
      </c>
      <c r="F15" s="127">
        <f>ROUND(E15*D15,2)</f>
        <v>0</v>
      </c>
      <c r="G15" s="39"/>
    </row>
    <row r="16" spans="2:7" hidden="1" x14ac:dyDescent="0.35">
      <c r="B16" s="145"/>
      <c r="C16" s="96"/>
      <c r="D16" s="97"/>
      <c r="E16" s="126">
        <f>$E$50</f>
        <v>0</v>
      </c>
      <c r="F16" s="127">
        <f t="shared" ref="F16:F18" si="2">ROUND(E16*D16,2)</f>
        <v>0</v>
      </c>
      <c r="G16" s="39"/>
    </row>
    <row r="17" spans="2:6" hidden="1" x14ac:dyDescent="0.35">
      <c r="B17" s="145"/>
      <c r="C17" s="96"/>
      <c r="D17" s="97"/>
      <c r="E17" s="126">
        <f>$E$51</f>
        <v>0</v>
      </c>
      <c r="F17" s="127">
        <f t="shared" si="2"/>
        <v>0</v>
      </c>
    </row>
    <row r="18" spans="2:6" hidden="1" x14ac:dyDescent="0.35">
      <c r="B18" s="145"/>
      <c r="C18" s="96"/>
      <c r="D18" s="97"/>
      <c r="E18" s="126">
        <f>$E$52</f>
        <v>0</v>
      </c>
      <c r="F18" s="127">
        <f t="shared" si="2"/>
        <v>0</v>
      </c>
    </row>
    <row r="19" spans="2:6" hidden="1" x14ac:dyDescent="0.35">
      <c r="B19" s="145"/>
      <c r="C19" s="99" t="s">
        <v>9</v>
      </c>
      <c r="D19" s="103">
        <f>SUM(D15:D18)</f>
        <v>0</v>
      </c>
      <c r="E19" s="128"/>
      <c r="F19" s="129">
        <f>ROUND(SUM(F15:F18),2)</f>
        <v>0</v>
      </c>
    </row>
    <row r="20" spans="2:6" hidden="1" x14ac:dyDescent="0.35">
      <c r="B20" s="145"/>
      <c r="C20" s="96"/>
      <c r="D20" s="97"/>
      <c r="E20" s="126">
        <f>$E$49</f>
        <v>0</v>
      </c>
      <c r="F20" s="127">
        <f>ROUND(E20*D20,2)</f>
        <v>0</v>
      </c>
    </row>
    <row r="21" spans="2:6" hidden="1" x14ac:dyDescent="0.35">
      <c r="B21" s="145"/>
      <c r="C21" s="96"/>
      <c r="D21" s="97"/>
      <c r="E21" s="126">
        <f>$E$50</f>
        <v>0</v>
      </c>
      <c r="F21" s="127">
        <f t="shared" ref="F21:F23" si="3">ROUND(E21*D21,2)</f>
        <v>0</v>
      </c>
    </row>
    <row r="22" spans="2:6" hidden="1" x14ac:dyDescent="0.35">
      <c r="B22" s="145"/>
      <c r="C22" s="96"/>
      <c r="D22" s="97"/>
      <c r="E22" s="126">
        <f>$E$51</f>
        <v>0</v>
      </c>
      <c r="F22" s="127">
        <f t="shared" si="3"/>
        <v>0</v>
      </c>
    </row>
    <row r="23" spans="2:6" hidden="1" x14ac:dyDescent="0.35">
      <c r="B23" s="145"/>
      <c r="C23" s="96"/>
      <c r="D23" s="97"/>
      <c r="E23" s="126">
        <f>$E$52</f>
        <v>0</v>
      </c>
      <c r="F23" s="127">
        <f t="shared" si="3"/>
        <v>0</v>
      </c>
    </row>
    <row r="24" spans="2:6" hidden="1" x14ac:dyDescent="0.35">
      <c r="B24" s="145"/>
      <c r="C24" s="99" t="s">
        <v>9</v>
      </c>
      <c r="D24" s="103">
        <f>SUM(D20:D23)</f>
        <v>0</v>
      </c>
      <c r="E24" s="128"/>
      <c r="F24" s="129">
        <f>ROUND(SUM(F20:F23),2)</f>
        <v>0</v>
      </c>
    </row>
    <row r="25" spans="2:6" hidden="1" x14ac:dyDescent="0.35">
      <c r="B25" s="145"/>
      <c r="C25" s="96"/>
      <c r="D25" s="97"/>
      <c r="E25" s="126">
        <f>$E$49</f>
        <v>0</v>
      </c>
      <c r="F25" s="127">
        <f>ROUND(E25*D25,2)</f>
        <v>0</v>
      </c>
    </row>
    <row r="26" spans="2:6" hidden="1" x14ac:dyDescent="0.35">
      <c r="B26" s="145"/>
      <c r="C26" s="96"/>
      <c r="D26" s="97"/>
      <c r="E26" s="126">
        <f>$E$50</f>
        <v>0</v>
      </c>
      <c r="F26" s="127">
        <f t="shared" ref="F26:F28" si="4">ROUND(E26*D26,2)</f>
        <v>0</v>
      </c>
    </row>
    <row r="27" spans="2:6" hidden="1" x14ac:dyDescent="0.35">
      <c r="B27" s="145"/>
      <c r="C27" s="96"/>
      <c r="D27" s="97"/>
      <c r="E27" s="126">
        <f>$E$51</f>
        <v>0</v>
      </c>
      <c r="F27" s="127">
        <f t="shared" si="4"/>
        <v>0</v>
      </c>
    </row>
    <row r="28" spans="2:6" hidden="1" x14ac:dyDescent="0.35">
      <c r="B28" s="145"/>
      <c r="C28" s="96"/>
      <c r="D28" s="97"/>
      <c r="E28" s="126">
        <f>$E$52</f>
        <v>0</v>
      </c>
      <c r="F28" s="127">
        <f t="shared" si="4"/>
        <v>0</v>
      </c>
    </row>
    <row r="29" spans="2:6" hidden="1" x14ac:dyDescent="0.35">
      <c r="B29" s="145"/>
      <c r="C29" s="99" t="s">
        <v>9</v>
      </c>
      <c r="D29" s="103">
        <f>SUM(D25:D28)</f>
        <v>0</v>
      </c>
      <c r="E29" s="128"/>
      <c r="F29" s="129">
        <f>ROUND(SUM(F25:F28),2)</f>
        <v>0</v>
      </c>
    </row>
    <row r="30" spans="2:6" hidden="1" x14ac:dyDescent="0.35">
      <c r="B30" s="144"/>
      <c r="C30" s="96"/>
      <c r="D30" s="97"/>
      <c r="E30" s="126">
        <f>$E$49</f>
        <v>0</v>
      </c>
      <c r="F30" s="127">
        <f>ROUND(E30*D30,2)</f>
        <v>0</v>
      </c>
    </row>
    <row r="31" spans="2:6" hidden="1" x14ac:dyDescent="0.35">
      <c r="B31" s="145"/>
      <c r="C31" s="96"/>
      <c r="D31" s="97"/>
      <c r="E31" s="126">
        <f>$E$50</f>
        <v>0</v>
      </c>
      <c r="F31" s="127">
        <f t="shared" ref="F31:F33" si="5">ROUND(E31*D31,2)</f>
        <v>0</v>
      </c>
    </row>
    <row r="32" spans="2:6" hidden="1" x14ac:dyDescent="0.35">
      <c r="B32" s="145"/>
      <c r="C32" s="96"/>
      <c r="D32" s="97"/>
      <c r="E32" s="126">
        <f>$E$51</f>
        <v>0</v>
      </c>
      <c r="F32" s="127">
        <f t="shared" si="5"/>
        <v>0</v>
      </c>
    </row>
    <row r="33" spans="2:11" ht="28.5" hidden="1" customHeight="1" x14ac:dyDescent="0.35">
      <c r="B33" s="145"/>
      <c r="C33" s="96"/>
      <c r="D33" s="97"/>
      <c r="E33" s="126">
        <f>$E$52</f>
        <v>0</v>
      </c>
      <c r="F33" s="127">
        <f t="shared" si="5"/>
        <v>0</v>
      </c>
      <c r="G33" s="39"/>
    </row>
    <row r="34" spans="2:11" hidden="1" x14ac:dyDescent="0.35">
      <c r="B34" s="145"/>
      <c r="C34" s="99" t="s">
        <v>9</v>
      </c>
      <c r="D34" s="103">
        <f>SUM(D30:D33)</f>
        <v>0</v>
      </c>
      <c r="E34" s="128"/>
      <c r="F34" s="129">
        <f>ROUND(SUM(F30:F33),2)</f>
        <v>0</v>
      </c>
      <c r="G34" s="39"/>
    </row>
    <row r="35" spans="2:11" hidden="1" x14ac:dyDescent="0.35">
      <c r="B35" s="154"/>
      <c r="C35" s="96"/>
      <c r="D35" s="97"/>
      <c r="E35" s="126">
        <f>$E$49</f>
        <v>0</v>
      </c>
      <c r="F35" s="127">
        <f>ROUND(E35*D35,2)</f>
        <v>0</v>
      </c>
      <c r="G35" s="39"/>
    </row>
    <row r="36" spans="2:11" hidden="1" x14ac:dyDescent="0.35">
      <c r="B36" s="155"/>
      <c r="C36" s="96"/>
      <c r="D36" s="97"/>
      <c r="E36" s="126">
        <f>$E$50</f>
        <v>0</v>
      </c>
      <c r="F36" s="127">
        <f t="shared" ref="F36:F38" si="6">ROUND(E36*D36,2)</f>
        <v>0</v>
      </c>
      <c r="G36" s="39"/>
    </row>
    <row r="37" spans="2:11" hidden="1" x14ac:dyDescent="0.35">
      <c r="B37" s="155"/>
      <c r="C37" s="96"/>
      <c r="D37" s="97"/>
      <c r="E37" s="126">
        <f>$E$51</f>
        <v>0</v>
      </c>
      <c r="F37" s="127">
        <f t="shared" si="6"/>
        <v>0</v>
      </c>
      <c r="G37" s="39"/>
    </row>
    <row r="38" spans="2:11" hidden="1" x14ac:dyDescent="0.35">
      <c r="B38" s="155"/>
      <c r="C38" s="96"/>
      <c r="D38" s="97"/>
      <c r="E38" s="126">
        <f>$E$52</f>
        <v>0</v>
      </c>
      <c r="F38" s="127">
        <f t="shared" si="6"/>
        <v>0</v>
      </c>
      <c r="G38" s="39"/>
    </row>
    <row r="39" spans="2:11" hidden="1" x14ac:dyDescent="0.35">
      <c r="B39" s="156"/>
      <c r="C39" s="99" t="s">
        <v>9</v>
      </c>
      <c r="D39" s="103">
        <f>SUM(D35:D38)</f>
        <v>0</v>
      </c>
      <c r="E39" s="128"/>
      <c r="F39" s="130">
        <f>ROUND(SUM(F35:F38),2)</f>
        <v>0</v>
      </c>
      <c r="G39" s="39"/>
    </row>
    <row r="40" spans="2:11" hidden="1" x14ac:dyDescent="0.35">
      <c r="B40" s="144"/>
      <c r="C40" s="96"/>
      <c r="D40" s="97"/>
      <c r="E40" s="126">
        <f>$E$49</f>
        <v>0</v>
      </c>
      <c r="F40" s="127">
        <f>ROUND(E40*D40,2)</f>
        <v>0</v>
      </c>
      <c r="G40" s="39"/>
    </row>
    <row r="41" spans="2:11" hidden="1" x14ac:dyDescent="0.35">
      <c r="B41" s="145"/>
      <c r="C41" s="96"/>
      <c r="D41" s="97"/>
      <c r="E41" s="126">
        <f>$E$50</f>
        <v>0</v>
      </c>
      <c r="F41" s="127">
        <f t="shared" ref="F41:F43" si="7">ROUND(E41*D41,2)</f>
        <v>0</v>
      </c>
      <c r="G41" s="39"/>
    </row>
    <row r="42" spans="2:11" hidden="1" x14ac:dyDescent="0.35">
      <c r="B42" s="145"/>
      <c r="C42" s="96"/>
      <c r="D42" s="97"/>
      <c r="E42" s="126">
        <f>$E$51</f>
        <v>0</v>
      </c>
      <c r="F42" s="127">
        <f t="shared" si="7"/>
        <v>0</v>
      </c>
      <c r="G42" s="39"/>
    </row>
    <row r="43" spans="2:11" hidden="1" x14ac:dyDescent="0.35">
      <c r="B43" s="145"/>
      <c r="C43" s="96"/>
      <c r="D43" s="97"/>
      <c r="E43" s="126">
        <f>$E$52</f>
        <v>0</v>
      </c>
      <c r="F43" s="127">
        <f t="shared" si="7"/>
        <v>0</v>
      </c>
      <c r="G43" s="39"/>
    </row>
    <row r="44" spans="2:11" hidden="1" x14ac:dyDescent="0.35">
      <c r="B44" s="145"/>
      <c r="C44" s="99" t="s">
        <v>9</v>
      </c>
      <c r="D44" s="103">
        <f>SUM(D40:D43)</f>
        <v>0</v>
      </c>
      <c r="E44" s="100"/>
      <c r="F44" s="98">
        <f>ROUND(SUM(F40:F43),2)</f>
        <v>0</v>
      </c>
      <c r="G44" s="39"/>
    </row>
    <row r="46" spans="2:11" x14ac:dyDescent="0.35">
      <c r="B46" s="78" t="s">
        <v>10</v>
      </c>
      <c r="C46" s="78"/>
    </row>
    <row r="47" spans="2:11" x14ac:dyDescent="0.35">
      <c r="B47" s="85"/>
      <c r="C47" s="85"/>
    </row>
    <row r="48" spans="2:11" ht="29" x14ac:dyDescent="0.35">
      <c r="C48" s="54"/>
      <c r="D48" s="80" t="s">
        <v>11</v>
      </c>
      <c r="E48" s="80" t="s">
        <v>12</v>
      </c>
      <c r="G48" s="50"/>
      <c r="H48" s="50"/>
      <c r="I48" s="50"/>
      <c r="J48" s="50"/>
      <c r="K48" s="50"/>
    </row>
    <row r="49" spans="3:12" x14ac:dyDescent="0.35">
      <c r="C49" s="25" t="s">
        <v>13</v>
      </c>
      <c r="D49" s="143"/>
      <c r="E49" s="77">
        <f>D49*1.21</f>
        <v>0</v>
      </c>
      <c r="G49" s="137"/>
      <c r="H49" s="137"/>
      <c r="I49" s="137"/>
      <c r="J49" s="137"/>
      <c r="K49" s="137"/>
      <c r="L49" s="137"/>
    </row>
    <row r="50" spans="3:12" x14ac:dyDescent="0.35">
      <c r="C50" s="25" t="s">
        <v>14</v>
      </c>
      <c r="D50" s="143"/>
      <c r="E50" s="77">
        <f t="shared" ref="E50:E52" si="8">D50*1.21</f>
        <v>0</v>
      </c>
      <c r="G50" s="137"/>
      <c r="H50" s="137"/>
      <c r="I50" s="137"/>
      <c r="J50" s="137"/>
      <c r="K50" s="137"/>
      <c r="L50" s="137"/>
    </row>
    <row r="51" spans="3:12" x14ac:dyDescent="0.35">
      <c r="C51" s="25"/>
      <c r="D51" s="77"/>
      <c r="E51" s="77">
        <f t="shared" si="8"/>
        <v>0</v>
      </c>
      <c r="G51" s="137"/>
      <c r="H51" s="137"/>
      <c r="I51" s="137"/>
      <c r="J51" s="137"/>
      <c r="K51" s="137"/>
      <c r="L51" s="137"/>
    </row>
    <row r="52" spans="3:12" x14ac:dyDescent="0.35">
      <c r="C52" s="25"/>
      <c r="D52" s="77"/>
      <c r="E52" s="77">
        <f t="shared" si="8"/>
        <v>0</v>
      </c>
    </row>
    <row r="54" spans="3:12" x14ac:dyDescent="0.35">
      <c r="F54" s="104"/>
    </row>
    <row r="55" spans="3:12" ht="14.5" customHeight="1" x14ac:dyDescent="0.35">
      <c r="D55" s="146" t="s">
        <v>15</v>
      </c>
      <c r="E55" s="147"/>
    </row>
    <row r="56" spans="3:12" x14ac:dyDescent="0.35">
      <c r="C56" s="58" t="s">
        <v>16</v>
      </c>
      <c r="D56" s="111" t="s">
        <v>17</v>
      </c>
      <c r="E56" s="111" t="s">
        <v>18</v>
      </c>
      <c r="K56" s="102"/>
    </row>
    <row r="57" spans="3:12" x14ac:dyDescent="0.35">
      <c r="C57" s="61" t="s">
        <v>19</v>
      </c>
      <c r="D57" s="77">
        <f>F9</f>
        <v>0</v>
      </c>
      <c r="E57" s="77">
        <f t="shared" ref="E57:E64" si="9">D57/1.21</f>
        <v>0</v>
      </c>
    </row>
    <row r="58" spans="3:12" x14ac:dyDescent="0.35">
      <c r="C58" s="61" t="s">
        <v>20</v>
      </c>
      <c r="D58" s="77">
        <f>F14</f>
        <v>0</v>
      </c>
      <c r="E58" s="77">
        <f t="shared" si="9"/>
        <v>0</v>
      </c>
    </row>
    <row r="59" spans="3:12" x14ac:dyDescent="0.35">
      <c r="C59" s="61"/>
      <c r="D59" s="77">
        <f>F19</f>
        <v>0</v>
      </c>
      <c r="E59" s="77">
        <f t="shared" si="9"/>
        <v>0</v>
      </c>
    </row>
    <row r="60" spans="3:12" x14ac:dyDescent="0.35">
      <c r="C60" s="61"/>
      <c r="D60" s="77">
        <f>F24</f>
        <v>0</v>
      </c>
      <c r="E60" s="77">
        <f t="shared" si="9"/>
        <v>0</v>
      </c>
    </row>
    <row r="61" spans="3:12" x14ac:dyDescent="0.35">
      <c r="C61" s="61"/>
      <c r="D61" s="77">
        <f>F29</f>
        <v>0</v>
      </c>
      <c r="E61" s="77">
        <f t="shared" si="9"/>
        <v>0</v>
      </c>
    </row>
    <row r="62" spans="3:12" x14ac:dyDescent="0.35">
      <c r="C62" s="61"/>
      <c r="D62" s="77">
        <f>F34</f>
        <v>0</v>
      </c>
      <c r="E62" s="77">
        <f t="shared" si="9"/>
        <v>0</v>
      </c>
    </row>
    <row r="63" spans="3:12" x14ac:dyDescent="0.35">
      <c r="C63" s="61"/>
      <c r="D63" s="77">
        <f>F39</f>
        <v>0</v>
      </c>
      <c r="E63" s="77">
        <f t="shared" si="9"/>
        <v>0</v>
      </c>
    </row>
    <row r="64" spans="3:12" x14ac:dyDescent="0.35">
      <c r="C64" s="61"/>
      <c r="D64" s="77">
        <f>F44</f>
        <v>0</v>
      </c>
      <c r="E64" s="77">
        <f t="shared" si="9"/>
        <v>0</v>
      </c>
    </row>
  </sheetData>
  <sheetProtection algorithmName="SHA-512" hashValue="oDJsSJgKDWubxPlLwvL0WPd2I6aEJfr/F1OauVcvDym2l//g0C+3mdAvaY6efKZ2dZlj164+RllswH0W8thgUQ==" saltValue="ESSLAieenJl3mSyvRSPwRg==" spinCount="100000" sheet="1" objects="1" scenarios="1"/>
  <mergeCells count="12">
    <mergeCell ref="B40:B44"/>
    <mergeCell ref="D55:E55"/>
    <mergeCell ref="B1:F1"/>
    <mergeCell ref="D3:F3"/>
    <mergeCell ref="E2:G2"/>
    <mergeCell ref="B30:B34"/>
    <mergeCell ref="B35:B39"/>
    <mergeCell ref="B15:B19"/>
    <mergeCell ref="B20:B24"/>
    <mergeCell ref="B25:B29"/>
    <mergeCell ref="B5:B9"/>
    <mergeCell ref="B10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72"/>
  <sheetViews>
    <sheetView showGridLines="0" zoomScale="85" zoomScaleNormal="85" workbookViewId="0">
      <selection activeCell="C6" sqref="C6"/>
    </sheetView>
  </sheetViews>
  <sheetFormatPr defaultColWidth="11.453125" defaultRowHeight="14.5" x14ac:dyDescent="0.35"/>
  <cols>
    <col min="1" max="1" width="19.1796875" style="88" customWidth="1"/>
    <col min="2" max="2" width="49.1796875" style="90" bestFit="1" customWidth="1"/>
    <col min="3" max="6" width="17" style="90" customWidth="1"/>
    <col min="7" max="14" width="17" style="88" customWidth="1"/>
    <col min="15" max="15" width="15.7265625" style="88" customWidth="1"/>
    <col min="16" max="16" width="14" style="88" customWidth="1"/>
    <col min="17" max="17" width="18.26953125" style="88" bestFit="1" customWidth="1"/>
    <col min="18" max="18" width="17.26953125" style="88" customWidth="1"/>
    <col min="19" max="19" width="14" style="88" customWidth="1"/>
    <col min="20" max="21" width="11.453125" style="88"/>
    <col min="22" max="22" width="12.7265625" style="88" bestFit="1" customWidth="1"/>
    <col min="23" max="16384" width="11.453125" style="88"/>
  </cols>
  <sheetData>
    <row r="1" spans="2:8" ht="21" x14ac:dyDescent="0.35">
      <c r="B1" s="148" t="s">
        <v>21</v>
      </c>
      <c r="C1" s="149"/>
      <c r="D1" s="149"/>
      <c r="E1" s="149"/>
      <c r="F1" s="149"/>
      <c r="G1" s="149"/>
      <c r="H1" s="149"/>
    </row>
    <row r="2" spans="2:8" x14ac:dyDescent="0.35">
      <c r="B2" s="88"/>
      <c r="C2" s="88"/>
      <c r="D2" s="88"/>
      <c r="E2" s="88"/>
      <c r="F2" s="88"/>
    </row>
    <row r="3" spans="2:8" ht="31.5" customHeight="1" x14ac:dyDescent="0.35">
      <c r="B3" s="51" t="s">
        <v>22</v>
      </c>
      <c r="C3" s="86"/>
      <c r="D3" s="87"/>
      <c r="E3" s="88"/>
      <c r="F3" s="88"/>
    </row>
    <row r="4" spans="2:8" x14ac:dyDescent="0.35">
      <c r="B4" s="49" t="s">
        <v>23</v>
      </c>
      <c r="C4" s="87">
        <v>46023</v>
      </c>
      <c r="D4" s="87"/>
    </row>
    <row r="5" spans="2:8" x14ac:dyDescent="0.35">
      <c r="B5" s="49" t="s">
        <v>24</v>
      </c>
      <c r="C5" s="87">
        <v>47118</v>
      </c>
      <c r="D5" s="87"/>
    </row>
    <row r="6" spans="2:8" ht="18.75" customHeight="1" x14ac:dyDescent="0.35">
      <c r="B6" s="49" t="s">
        <v>25</v>
      </c>
      <c r="C6" s="89">
        <v>1</v>
      </c>
      <c r="D6" s="89"/>
      <c r="E6" s="88"/>
      <c r="F6" s="88"/>
    </row>
    <row r="7" spans="2:8" ht="18.75" customHeight="1" x14ac:dyDescent="0.35"/>
    <row r="8" spans="2:8" x14ac:dyDescent="0.35">
      <c r="B8" s="85" t="s">
        <v>26</v>
      </c>
      <c r="C8" s="88"/>
      <c r="D8" s="88"/>
      <c r="E8" s="88"/>
    </row>
    <row r="9" spans="2:8" x14ac:dyDescent="0.35">
      <c r="B9" t="s">
        <v>27</v>
      </c>
      <c r="C9" s="90">
        <v>1760</v>
      </c>
    </row>
    <row r="10" spans="2:8" s="50" customFormat="1" ht="45" customHeight="1" x14ac:dyDescent="0.35">
      <c r="B10" s="52" t="s">
        <v>28</v>
      </c>
      <c r="C10" s="101" t="s">
        <v>29</v>
      </c>
      <c r="D10" s="101" t="s">
        <v>30</v>
      </c>
      <c r="E10" s="79" t="s">
        <v>31</v>
      </c>
      <c r="F10" s="79" t="s">
        <v>32</v>
      </c>
      <c r="G10" s="79" t="s">
        <v>33</v>
      </c>
      <c r="H10" s="101" t="s">
        <v>34</v>
      </c>
    </row>
    <row r="11" spans="2:8" s="50" customFormat="1" x14ac:dyDescent="0.35">
      <c r="B11" s="131" t="str">
        <f>'Tarifes LOT 1'!C57</f>
        <v xml:space="preserve">4.1.1 SERVEI DE GESTIÓ DE PROJECTES	</v>
      </c>
      <c r="C11" s="108" t="s">
        <v>35</v>
      </c>
      <c r="D11" s="55">
        <v>2.5</v>
      </c>
      <c r="E11" s="96">
        <v>0.4</v>
      </c>
      <c r="F11" s="132">
        <f t="shared" ref="F11:F18" si="0">SUM(D11,E11)*1760</f>
        <v>5104</v>
      </c>
      <c r="G11" s="126">
        <f>'Tarifes LOT 1'!$F$9</f>
        <v>0</v>
      </c>
      <c r="H11" s="121">
        <f>SUM(D11,E11)*G11*$C$9</f>
        <v>0</v>
      </c>
    </row>
    <row r="12" spans="2:8" s="50" customFormat="1" x14ac:dyDescent="0.35">
      <c r="B12" s="131" t="str">
        <f>'Tarifes LOT 1'!C58</f>
        <v>4.1.2 ACTIVITATS DEL CONTINUES DEL SERVEI</v>
      </c>
      <c r="C12" s="108" t="s">
        <v>35</v>
      </c>
      <c r="D12" s="55">
        <v>0.5</v>
      </c>
      <c r="E12" s="96">
        <v>0.5</v>
      </c>
      <c r="F12" s="132">
        <f t="shared" si="0"/>
        <v>1760</v>
      </c>
      <c r="G12" s="126">
        <f>'Tarifes LOT 1'!$F$14</f>
        <v>0</v>
      </c>
      <c r="H12" s="121">
        <f t="shared" ref="H12:H18" si="1">SUM(D12,E12)*G12*$C$9</f>
        <v>0</v>
      </c>
    </row>
    <row r="13" spans="2:8" s="50" customFormat="1" x14ac:dyDescent="0.35">
      <c r="B13" s="131">
        <f>IFERROR('Tarifes LOT 1'!C59, "")</f>
        <v>0</v>
      </c>
      <c r="C13" s="108"/>
      <c r="D13" s="55"/>
      <c r="E13" s="96"/>
      <c r="F13" s="132">
        <f t="shared" si="0"/>
        <v>0</v>
      </c>
      <c r="G13" s="126">
        <f>'Tarifes LOT 1'!$F$19</f>
        <v>0</v>
      </c>
      <c r="H13" s="121">
        <f t="shared" si="1"/>
        <v>0</v>
      </c>
    </row>
    <row r="14" spans="2:8" s="50" customFormat="1" x14ac:dyDescent="0.35">
      <c r="B14" s="131">
        <f>'Tarifes LOT 1'!C60</f>
        <v>0</v>
      </c>
      <c r="C14" s="108"/>
      <c r="D14" s="55"/>
      <c r="E14" s="96"/>
      <c r="F14" s="132">
        <f t="shared" si="0"/>
        <v>0</v>
      </c>
      <c r="G14" s="126">
        <f>'Tarifes LOT 1'!$F$24</f>
        <v>0</v>
      </c>
      <c r="H14" s="121">
        <f t="shared" si="1"/>
        <v>0</v>
      </c>
    </row>
    <row r="15" spans="2:8" s="50" customFormat="1" x14ac:dyDescent="0.35">
      <c r="B15" s="131">
        <f>'Tarifes LOT 1'!C61</f>
        <v>0</v>
      </c>
      <c r="C15" s="108"/>
      <c r="D15" s="55"/>
      <c r="E15" s="96"/>
      <c r="F15" s="132">
        <f t="shared" si="0"/>
        <v>0</v>
      </c>
      <c r="G15" s="126">
        <f>'Tarifes LOT 1'!$F$29</f>
        <v>0</v>
      </c>
      <c r="H15" s="121">
        <f t="shared" si="1"/>
        <v>0</v>
      </c>
    </row>
    <row r="16" spans="2:8" s="50" customFormat="1" x14ac:dyDescent="0.35">
      <c r="B16" s="131">
        <f>'Tarifes LOT 1'!C62</f>
        <v>0</v>
      </c>
      <c r="C16" s="108"/>
      <c r="D16" s="55"/>
      <c r="E16" s="96"/>
      <c r="F16" s="132">
        <f t="shared" si="0"/>
        <v>0</v>
      </c>
      <c r="G16" s="126">
        <f>'Tarifes LOT 1'!$F$34</f>
        <v>0</v>
      </c>
      <c r="H16" s="121">
        <f t="shared" si="1"/>
        <v>0</v>
      </c>
    </row>
    <row r="17" spans="2:8" s="50" customFormat="1" x14ac:dyDescent="0.35">
      <c r="B17" s="131">
        <f>'Tarifes LOT 1'!C63</f>
        <v>0</v>
      </c>
      <c r="C17" s="108"/>
      <c r="D17" s="55"/>
      <c r="E17" s="96"/>
      <c r="F17" s="132">
        <f t="shared" si="0"/>
        <v>0</v>
      </c>
      <c r="G17" s="126">
        <f>'Tarifes LOT 1'!$F$39</f>
        <v>0</v>
      </c>
      <c r="H17" s="121">
        <f t="shared" si="1"/>
        <v>0</v>
      </c>
    </row>
    <row r="18" spans="2:8" s="50" customFormat="1" x14ac:dyDescent="0.35">
      <c r="B18" s="131">
        <f>'Tarifes LOT 1'!C64</f>
        <v>0</v>
      </c>
      <c r="C18" s="108"/>
      <c r="D18" s="55"/>
      <c r="E18" s="96"/>
      <c r="F18" s="132">
        <f t="shared" si="0"/>
        <v>0</v>
      </c>
      <c r="G18" s="126">
        <f>'Tarifes LOT 1'!$F$44</f>
        <v>0</v>
      </c>
      <c r="H18" s="121">
        <f t="shared" si="1"/>
        <v>0</v>
      </c>
    </row>
    <row r="19" spans="2:8" x14ac:dyDescent="0.35">
      <c r="B19" s="114"/>
      <c r="C19" s="114"/>
      <c r="D19" s="115">
        <f>SUM(D11:D18)</f>
        <v>3</v>
      </c>
      <c r="E19" s="115">
        <f>SUM(E11:E18)</f>
        <v>0.9</v>
      </c>
      <c r="F19" s="116">
        <f>SUM(F11:F18)</f>
        <v>6864</v>
      </c>
      <c r="G19" s="117"/>
      <c r="H19" s="116">
        <f>SUM(H11:H18)</f>
        <v>0</v>
      </c>
    </row>
    <row r="20" spans="2:8" x14ac:dyDescent="0.35">
      <c r="D20" s="113"/>
      <c r="E20" s="113"/>
      <c r="F20" s="113"/>
      <c r="H20" s="32"/>
    </row>
    <row r="21" spans="2:8" x14ac:dyDescent="0.35">
      <c r="D21" s="113"/>
      <c r="E21" s="113"/>
      <c r="F21" s="113"/>
      <c r="G21" s="113"/>
      <c r="H21" s="32"/>
    </row>
    <row r="22" spans="2:8" x14ac:dyDescent="0.35">
      <c r="B22" s="85" t="s">
        <v>36</v>
      </c>
      <c r="C22" s="88"/>
      <c r="D22" s="88"/>
      <c r="E22" s="88"/>
    </row>
    <row r="23" spans="2:8" x14ac:dyDescent="0.35">
      <c r="B23" t="s">
        <v>27</v>
      </c>
      <c r="C23" s="90">
        <v>1760</v>
      </c>
    </row>
    <row r="24" spans="2:8" s="50" customFormat="1" ht="15.5" x14ac:dyDescent="0.35">
      <c r="B24" s="52" t="s">
        <v>28</v>
      </c>
      <c r="C24" s="101" t="s">
        <v>29</v>
      </c>
      <c r="D24" s="101" t="s">
        <v>30</v>
      </c>
      <c r="E24" s="79" t="s">
        <v>31</v>
      </c>
      <c r="F24" s="79" t="s">
        <v>32</v>
      </c>
      <c r="G24" s="79" t="s">
        <v>33</v>
      </c>
      <c r="H24" s="101" t="s">
        <v>37</v>
      </c>
    </row>
    <row r="25" spans="2:8" s="50" customFormat="1" x14ac:dyDescent="0.35">
      <c r="B25" s="131" t="str">
        <f>'Tarifes LOT 1'!$C$57</f>
        <v xml:space="preserve">4.1.1 SERVEI DE GESTIÓ DE PROJECTES	</v>
      </c>
      <c r="C25" s="108" t="s">
        <v>35</v>
      </c>
      <c r="D25" s="55">
        <v>3</v>
      </c>
      <c r="E25" s="96">
        <v>0.7</v>
      </c>
      <c r="F25" s="132">
        <f t="shared" ref="F25:F32" si="2">SUM(D25,E25)*1760</f>
        <v>6512</v>
      </c>
      <c r="G25" s="126">
        <f>'Tarifes LOT 1'!$F$9</f>
        <v>0</v>
      </c>
      <c r="H25" s="121">
        <f>SUM(D25,E25)*G25*$C$9</f>
        <v>0</v>
      </c>
    </row>
    <row r="26" spans="2:8" s="50" customFormat="1" x14ac:dyDescent="0.35">
      <c r="B26" s="131" t="str">
        <f>'Tarifes LOT 1'!$C$58</f>
        <v>4.1.2 ACTIVITATS DEL CONTINUES DEL SERVEI</v>
      </c>
      <c r="C26" s="108" t="s">
        <v>35</v>
      </c>
      <c r="D26" s="55">
        <v>0.5</v>
      </c>
      <c r="E26" s="96">
        <v>0.5</v>
      </c>
      <c r="F26" s="132">
        <f t="shared" si="2"/>
        <v>1760</v>
      </c>
      <c r="G26" s="126">
        <f>'Tarifes LOT 1'!$F$14</f>
        <v>0</v>
      </c>
      <c r="H26" s="121">
        <f t="shared" ref="H26:H32" si="3">SUM(D26,E26)*G26*$C$9</f>
        <v>0</v>
      </c>
    </row>
    <row r="27" spans="2:8" s="50" customFormat="1" x14ac:dyDescent="0.35">
      <c r="B27" s="131">
        <f>'Tarifes LOT 1'!C59</f>
        <v>0</v>
      </c>
      <c r="C27" s="108"/>
      <c r="D27" s="55"/>
      <c r="E27" s="96"/>
      <c r="F27" s="132">
        <f t="shared" si="2"/>
        <v>0</v>
      </c>
      <c r="G27" s="126">
        <f>'Tarifes LOT 1'!$F$19</f>
        <v>0</v>
      </c>
      <c r="H27" s="121">
        <f t="shared" si="3"/>
        <v>0</v>
      </c>
    </row>
    <row r="28" spans="2:8" s="50" customFormat="1" x14ac:dyDescent="0.35">
      <c r="B28" s="131">
        <f>'Tarifes LOT 1'!C60</f>
        <v>0</v>
      </c>
      <c r="C28" s="108"/>
      <c r="D28" s="55"/>
      <c r="E28" s="96"/>
      <c r="F28" s="132">
        <f t="shared" si="2"/>
        <v>0</v>
      </c>
      <c r="G28" s="126">
        <f>'Tarifes LOT 1'!$F$24</f>
        <v>0</v>
      </c>
      <c r="H28" s="121">
        <f t="shared" si="3"/>
        <v>0</v>
      </c>
    </row>
    <row r="29" spans="2:8" s="50" customFormat="1" x14ac:dyDescent="0.35">
      <c r="B29" s="131">
        <f>'Tarifes LOT 1'!C61</f>
        <v>0</v>
      </c>
      <c r="C29" s="108"/>
      <c r="D29" s="55"/>
      <c r="E29" s="96"/>
      <c r="F29" s="132">
        <f t="shared" si="2"/>
        <v>0</v>
      </c>
      <c r="G29" s="126">
        <f>'Tarifes LOT 1'!$F$29</f>
        <v>0</v>
      </c>
      <c r="H29" s="121">
        <f t="shared" si="3"/>
        <v>0</v>
      </c>
    </row>
    <row r="30" spans="2:8" s="50" customFormat="1" x14ac:dyDescent="0.35">
      <c r="B30" s="131">
        <f>'Tarifes LOT 1'!C62</f>
        <v>0</v>
      </c>
      <c r="C30" s="108"/>
      <c r="D30" s="55"/>
      <c r="E30" s="96"/>
      <c r="F30" s="132">
        <f t="shared" si="2"/>
        <v>0</v>
      </c>
      <c r="G30" s="126">
        <f>'Tarifes LOT 1'!$F$34</f>
        <v>0</v>
      </c>
      <c r="H30" s="121">
        <f t="shared" si="3"/>
        <v>0</v>
      </c>
    </row>
    <row r="31" spans="2:8" s="50" customFormat="1" x14ac:dyDescent="0.35">
      <c r="B31" s="131">
        <f>'Tarifes LOT 1'!C63</f>
        <v>0</v>
      </c>
      <c r="C31" s="108"/>
      <c r="D31" s="55"/>
      <c r="E31" s="96"/>
      <c r="F31" s="132">
        <f t="shared" si="2"/>
        <v>0</v>
      </c>
      <c r="G31" s="126">
        <f>'Tarifes LOT 1'!$F$39</f>
        <v>0</v>
      </c>
      <c r="H31" s="121">
        <f t="shared" si="3"/>
        <v>0</v>
      </c>
    </row>
    <row r="32" spans="2:8" s="50" customFormat="1" x14ac:dyDescent="0.35">
      <c r="B32" s="131">
        <f>'Tarifes LOT 1'!C64</f>
        <v>0</v>
      </c>
      <c r="C32" s="108"/>
      <c r="D32" s="55"/>
      <c r="E32" s="96"/>
      <c r="F32" s="132">
        <f t="shared" si="2"/>
        <v>0</v>
      </c>
      <c r="G32" s="126">
        <f>'Tarifes LOT 1'!$F$44</f>
        <v>0</v>
      </c>
      <c r="H32" s="121">
        <f t="shared" si="3"/>
        <v>0</v>
      </c>
    </row>
    <row r="33" spans="2:8" x14ac:dyDescent="0.35">
      <c r="B33" s="114"/>
      <c r="C33" s="114"/>
      <c r="D33" s="115">
        <f>SUM(D25:D32)</f>
        <v>3.5</v>
      </c>
      <c r="E33" s="115">
        <f>SUM(E25:E32)</f>
        <v>1.2</v>
      </c>
      <c r="F33" s="116">
        <f>SUM(F25:F32)</f>
        <v>8272</v>
      </c>
      <c r="G33" s="117"/>
      <c r="H33" s="116">
        <f>SUM(H25:H32)</f>
        <v>0</v>
      </c>
    </row>
    <row r="34" spans="2:8" x14ac:dyDescent="0.35">
      <c r="D34" s="93"/>
      <c r="E34" s="94"/>
      <c r="F34" s="92"/>
      <c r="G34" s="92"/>
      <c r="H34" s="95"/>
    </row>
    <row r="35" spans="2:8" ht="21" customHeight="1" x14ac:dyDescent="0.35">
      <c r="B35" s="85" t="s">
        <v>38</v>
      </c>
      <c r="C35" s="88"/>
      <c r="D35" s="88"/>
      <c r="E35" s="88"/>
    </row>
    <row r="36" spans="2:8" ht="21" customHeight="1" x14ac:dyDescent="0.35">
      <c r="B36" t="s">
        <v>27</v>
      </c>
      <c r="C36" s="90">
        <v>1760</v>
      </c>
    </row>
    <row r="37" spans="2:8" ht="21" customHeight="1" x14ac:dyDescent="0.35">
      <c r="B37" s="52" t="s">
        <v>28</v>
      </c>
      <c r="C37" s="101" t="s">
        <v>29</v>
      </c>
      <c r="D37" s="101" t="s">
        <v>30</v>
      </c>
      <c r="E37" s="79" t="s">
        <v>31</v>
      </c>
      <c r="F37" s="79" t="s">
        <v>32</v>
      </c>
      <c r="G37" s="79" t="s">
        <v>33</v>
      </c>
      <c r="H37" s="101" t="s">
        <v>37</v>
      </c>
    </row>
    <row r="38" spans="2:8" x14ac:dyDescent="0.35">
      <c r="B38" s="131" t="str">
        <f>'Tarifes LOT 1'!$C$57</f>
        <v xml:space="preserve">4.1.1 SERVEI DE GESTIÓ DE PROJECTES	</v>
      </c>
      <c r="C38" s="108" t="s">
        <v>35</v>
      </c>
      <c r="D38" s="55">
        <v>3.5</v>
      </c>
      <c r="E38" s="96">
        <v>1.1000000000000001</v>
      </c>
      <c r="F38" s="132">
        <f t="shared" ref="F38:F39" si="4">SUM(D38,E38)*1760</f>
        <v>8095.9999999999991</v>
      </c>
      <c r="G38" s="126">
        <f>'Tarifes LOT 1'!$F$9</f>
        <v>0</v>
      </c>
      <c r="H38" s="134">
        <f>SUM(D38,E38)*G38*$C$9</f>
        <v>0</v>
      </c>
    </row>
    <row r="39" spans="2:8" x14ac:dyDescent="0.35">
      <c r="B39" s="131" t="str">
        <f>'Tarifes LOT 1'!$C$58</f>
        <v>4.1.2 ACTIVITATS DEL CONTINUES DEL SERVEI</v>
      </c>
      <c r="C39" s="108" t="s">
        <v>35</v>
      </c>
      <c r="D39" s="55">
        <v>0.5</v>
      </c>
      <c r="E39" s="96">
        <v>0.5</v>
      </c>
      <c r="F39" s="132">
        <f t="shared" si="4"/>
        <v>1760</v>
      </c>
      <c r="G39" s="126">
        <f>'Tarifes LOT 1'!$F$14</f>
        <v>0</v>
      </c>
      <c r="H39" s="134">
        <f t="shared" ref="H39:H45" si="5">SUM(D39,E39)*G39*$C$9</f>
        <v>0</v>
      </c>
    </row>
    <row r="40" spans="2:8" x14ac:dyDescent="0.35">
      <c r="B40" s="131">
        <f>'Tarifes LOT 1'!C72</f>
        <v>0</v>
      </c>
      <c r="C40" s="108"/>
      <c r="D40" s="55"/>
      <c r="E40" s="96"/>
      <c r="F40" s="133"/>
      <c r="G40" s="126"/>
      <c r="H40" s="134">
        <f t="shared" si="5"/>
        <v>0</v>
      </c>
    </row>
    <row r="41" spans="2:8" x14ac:dyDescent="0.35">
      <c r="B41" s="131">
        <f>'Tarifes LOT 1'!C73</f>
        <v>0</v>
      </c>
      <c r="C41" s="108"/>
      <c r="D41" s="55"/>
      <c r="E41" s="96"/>
      <c r="F41" s="133"/>
      <c r="G41" s="126"/>
      <c r="H41" s="134">
        <f t="shared" si="5"/>
        <v>0</v>
      </c>
    </row>
    <row r="42" spans="2:8" x14ac:dyDescent="0.35">
      <c r="B42" s="131">
        <f>'Tarifes LOT 1'!C74</f>
        <v>0</v>
      </c>
      <c r="C42" s="108"/>
      <c r="D42" s="55"/>
      <c r="E42" s="96"/>
      <c r="F42" s="133"/>
      <c r="G42" s="126"/>
      <c r="H42" s="134">
        <f t="shared" si="5"/>
        <v>0</v>
      </c>
    </row>
    <row r="43" spans="2:8" x14ac:dyDescent="0.35">
      <c r="B43" s="131">
        <f>'Tarifes LOT 1'!C75</f>
        <v>0</v>
      </c>
      <c r="C43" s="108"/>
      <c r="D43" s="55"/>
      <c r="E43" s="96"/>
      <c r="F43" s="133"/>
      <c r="G43" s="126"/>
      <c r="H43" s="134">
        <f t="shared" si="5"/>
        <v>0</v>
      </c>
    </row>
    <row r="44" spans="2:8" x14ac:dyDescent="0.35">
      <c r="B44" s="131">
        <f>'Tarifes LOT 1'!C76</f>
        <v>0</v>
      </c>
      <c r="C44" s="108"/>
      <c r="D44" s="55"/>
      <c r="E44" s="96"/>
      <c r="F44" s="133"/>
      <c r="G44" s="126"/>
      <c r="H44" s="134">
        <f t="shared" si="5"/>
        <v>0</v>
      </c>
    </row>
    <row r="45" spans="2:8" x14ac:dyDescent="0.35">
      <c r="B45" s="131">
        <f>'Tarifes LOT 1'!C77</f>
        <v>0</v>
      </c>
      <c r="C45" s="108"/>
      <c r="D45" s="55"/>
      <c r="E45" s="96"/>
      <c r="F45" s="133"/>
      <c r="G45" s="126"/>
      <c r="H45" s="134">
        <f t="shared" si="5"/>
        <v>0</v>
      </c>
    </row>
    <row r="46" spans="2:8" x14ac:dyDescent="0.35">
      <c r="B46" s="114"/>
      <c r="C46" s="114"/>
      <c r="D46" s="115">
        <f>SUM(D38:D45)</f>
        <v>4</v>
      </c>
      <c r="E46" s="115">
        <f>SUM(E38:E45)</f>
        <v>1.6</v>
      </c>
      <c r="F46" s="116">
        <f>SUM(F38:F45)</f>
        <v>9856</v>
      </c>
      <c r="G46" s="117"/>
      <c r="H46" s="116">
        <f>SUM(H38:H45)</f>
        <v>0</v>
      </c>
    </row>
    <row r="47" spans="2:8" ht="21" customHeight="1" x14ac:dyDescent="0.35">
      <c r="D47" s="93"/>
      <c r="E47" s="94"/>
      <c r="F47" s="92"/>
      <c r="G47" s="92"/>
      <c r="H47" s="92"/>
    </row>
    <row r="48" spans="2:8" x14ac:dyDescent="0.35">
      <c r="B48" s="85" t="s">
        <v>39</v>
      </c>
      <c r="C48" s="88"/>
      <c r="D48" s="88"/>
      <c r="E48" s="88"/>
    </row>
    <row r="49" spans="2:8" x14ac:dyDescent="0.35">
      <c r="B49" t="s">
        <v>27</v>
      </c>
      <c r="C49" s="90">
        <v>1760</v>
      </c>
    </row>
    <row r="50" spans="2:8" ht="15.5" x14ac:dyDescent="0.35">
      <c r="B50" s="52" t="s">
        <v>28</v>
      </c>
      <c r="C50" s="101" t="s">
        <v>29</v>
      </c>
      <c r="D50" s="101" t="s">
        <v>30</v>
      </c>
      <c r="E50" s="79" t="s">
        <v>31</v>
      </c>
      <c r="F50" s="79" t="s">
        <v>32</v>
      </c>
      <c r="G50" s="79" t="s">
        <v>33</v>
      </c>
      <c r="H50" s="101" t="s">
        <v>37</v>
      </c>
    </row>
    <row r="51" spans="2:8" x14ac:dyDescent="0.35">
      <c r="B51" s="131" t="str">
        <f>'Tarifes LOT 1'!$C$57</f>
        <v xml:space="preserve">4.1.1 SERVEI DE GESTIÓ DE PROJECTES	</v>
      </c>
      <c r="C51" s="108" t="s">
        <v>35</v>
      </c>
      <c r="D51" s="55"/>
      <c r="E51" s="55"/>
      <c r="F51" s="132">
        <f t="shared" ref="F51:F58" si="6">SUM(D51,E51)*1760</f>
        <v>0</v>
      </c>
      <c r="G51" s="126">
        <f>'Tarifes LOT 1'!$F$9</f>
        <v>0</v>
      </c>
      <c r="H51" s="121">
        <f>SUM(D51,E51)*G51*$C$9</f>
        <v>0</v>
      </c>
    </row>
    <row r="52" spans="2:8" x14ac:dyDescent="0.35">
      <c r="B52" s="131" t="str">
        <f>'Tarifes LOT 1'!$C$58</f>
        <v>4.1.2 ACTIVITATS DEL CONTINUES DEL SERVEI</v>
      </c>
      <c r="C52" s="108" t="s">
        <v>35</v>
      </c>
      <c r="D52" s="55"/>
      <c r="E52" s="55"/>
      <c r="F52" s="132">
        <f t="shared" si="6"/>
        <v>0</v>
      </c>
      <c r="G52" s="126">
        <f>'Tarifes LOT 1'!$F$14</f>
        <v>0</v>
      </c>
      <c r="H52" s="121">
        <f t="shared" ref="H52:H58" si="7">SUM(D52,E52)*G52*$C$9</f>
        <v>0</v>
      </c>
    </row>
    <row r="53" spans="2:8" x14ac:dyDescent="0.35">
      <c r="B53" s="131">
        <f>'Tarifes LOT 1'!C85</f>
        <v>0</v>
      </c>
      <c r="C53" s="108"/>
      <c r="D53" s="55"/>
      <c r="E53" s="96"/>
      <c r="F53" s="132">
        <f t="shared" si="6"/>
        <v>0</v>
      </c>
      <c r="G53" s="126">
        <f>'Tarifes LOT 1'!$F$19</f>
        <v>0</v>
      </c>
      <c r="H53" s="121">
        <f t="shared" si="7"/>
        <v>0</v>
      </c>
    </row>
    <row r="54" spans="2:8" x14ac:dyDescent="0.35">
      <c r="B54" s="131">
        <f>'Tarifes LOT 1'!C86</f>
        <v>0</v>
      </c>
      <c r="C54" s="108"/>
      <c r="D54" s="55"/>
      <c r="E54" s="96"/>
      <c r="F54" s="132">
        <f t="shared" si="6"/>
        <v>0</v>
      </c>
      <c r="G54" s="126">
        <f>'Tarifes LOT 1'!$F$24</f>
        <v>0</v>
      </c>
      <c r="H54" s="121">
        <f t="shared" si="7"/>
        <v>0</v>
      </c>
    </row>
    <row r="55" spans="2:8" x14ac:dyDescent="0.35">
      <c r="B55" s="131">
        <f>'Tarifes LOT 1'!C87</f>
        <v>0</v>
      </c>
      <c r="C55" s="108"/>
      <c r="D55" s="55"/>
      <c r="E55" s="96"/>
      <c r="F55" s="132">
        <f t="shared" si="6"/>
        <v>0</v>
      </c>
      <c r="G55" s="126">
        <f>'Tarifes LOT 1'!$F$29</f>
        <v>0</v>
      </c>
      <c r="H55" s="121">
        <f t="shared" si="7"/>
        <v>0</v>
      </c>
    </row>
    <row r="56" spans="2:8" x14ac:dyDescent="0.35">
      <c r="B56" s="131">
        <f>'Tarifes LOT 1'!C88</f>
        <v>0</v>
      </c>
      <c r="C56" s="108"/>
      <c r="D56" s="55"/>
      <c r="E56" s="96"/>
      <c r="F56" s="132">
        <f t="shared" si="6"/>
        <v>0</v>
      </c>
      <c r="G56" s="126">
        <f>'Tarifes LOT 1'!$F$34</f>
        <v>0</v>
      </c>
      <c r="H56" s="121">
        <f t="shared" si="7"/>
        <v>0</v>
      </c>
    </row>
    <row r="57" spans="2:8" x14ac:dyDescent="0.35">
      <c r="B57" s="131">
        <f>'Tarifes LOT 1'!C89</f>
        <v>0</v>
      </c>
      <c r="C57" s="108"/>
      <c r="D57" s="55"/>
      <c r="E57" s="96"/>
      <c r="F57" s="132">
        <f t="shared" si="6"/>
        <v>0</v>
      </c>
      <c r="G57" s="126">
        <f>'Tarifes LOT 1'!$F$39</f>
        <v>0</v>
      </c>
      <c r="H57" s="121">
        <f t="shared" si="7"/>
        <v>0</v>
      </c>
    </row>
    <row r="58" spans="2:8" x14ac:dyDescent="0.35">
      <c r="B58" s="131">
        <f>'Tarifes LOT 1'!C90</f>
        <v>0</v>
      </c>
      <c r="C58" s="108"/>
      <c r="D58" s="55"/>
      <c r="E58" s="96"/>
      <c r="F58" s="132">
        <f t="shared" si="6"/>
        <v>0</v>
      </c>
      <c r="G58" s="126">
        <f>'Tarifes LOT 1'!$F$44</f>
        <v>0</v>
      </c>
      <c r="H58" s="121">
        <f t="shared" si="7"/>
        <v>0</v>
      </c>
    </row>
    <row r="59" spans="2:8" x14ac:dyDescent="0.35">
      <c r="B59" s="114"/>
      <c r="C59" s="114"/>
      <c r="D59" s="115">
        <f>SUM(D51:D58)</f>
        <v>0</v>
      </c>
      <c r="E59" s="115">
        <f>SUM(E51:E58)</f>
        <v>0</v>
      </c>
      <c r="F59" s="116">
        <f>SUM(F51:F58)</f>
        <v>0</v>
      </c>
      <c r="G59" s="117"/>
      <c r="H59" s="116">
        <f>SUM(H51:H58)</f>
        <v>0</v>
      </c>
    </row>
    <row r="60" spans="2:8" ht="21" customHeight="1" x14ac:dyDescent="0.35">
      <c r="D60" s="93"/>
      <c r="E60" s="94"/>
      <c r="F60" s="92"/>
      <c r="G60" s="92"/>
      <c r="H60" s="92"/>
    </row>
    <row r="61" spans="2:8" x14ac:dyDescent="0.35">
      <c r="B61" s="85" t="s">
        <v>40</v>
      </c>
      <c r="C61" s="88"/>
      <c r="D61" s="88"/>
      <c r="E61" s="88"/>
      <c r="F61" s="88"/>
    </row>
    <row r="62" spans="2:8" x14ac:dyDescent="0.35">
      <c r="B62" s="88"/>
      <c r="C62" s="88"/>
      <c r="D62" s="88"/>
      <c r="E62" s="88"/>
      <c r="F62" s="88"/>
    </row>
    <row r="63" spans="2:8" x14ac:dyDescent="0.35">
      <c r="B63" s="138" t="s">
        <v>41</v>
      </c>
      <c r="C63" s="138" t="s">
        <v>42</v>
      </c>
      <c r="D63" s="138" t="s">
        <v>43</v>
      </c>
      <c r="E63" s="138" t="s">
        <v>44</v>
      </c>
      <c r="F63" s="138" t="s">
        <v>45</v>
      </c>
      <c r="G63" s="139" t="s">
        <v>46</v>
      </c>
    </row>
    <row r="64" spans="2:8" x14ac:dyDescent="0.35">
      <c r="B64" s="136" t="str">
        <f>'Tarifes LOT 1'!$C$57</f>
        <v xml:space="preserve">4.1.1 SERVEI DE GESTIÓ DE PROJECTES	</v>
      </c>
      <c r="C64" s="120">
        <f>H11</f>
        <v>0</v>
      </c>
      <c r="D64" s="120">
        <f>H25</f>
        <v>0</v>
      </c>
      <c r="E64" s="120">
        <f>H38</f>
        <v>0</v>
      </c>
      <c r="F64" s="120">
        <f>H51</f>
        <v>0</v>
      </c>
      <c r="G64" s="120">
        <f>SUM(C64:F64)</f>
        <v>0</v>
      </c>
    </row>
    <row r="65" spans="2:7" x14ac:dyDescent="0.35">
      <c r="B65" s="136" t="str">
        <f>'Tarifes LOT 1'!$C$58</f>
        <v>4.1.2 ACTIVITATS DEL CONTINUES DEL SERVEI</v>
      </c>
      <c r="C65" s="120">
        <f t="shared" ref="C65:C72" si="8">H12</f>
        <v>0</v>
      </c>
      <c r="D65" s="120">
        <f t="shared" ref="D65:D72" si="9">H26</f>
        <v>0</v>
      </c>
      <c r="E65" s="120">
        <f t="shared" ref="E65:E71" si="10">H39</f>
        <v>0</v>
      </c>
      <c r="F65" s="120">
        <f>H52</f>
        <v>0</v>
      </c>
      <c r="G65" s="120">
        <f t="shared" ref="G65:G71" si="11">SUM(C65:F65)</f>
        <v>0</v>
      </c>
    </row>
    <row r="66" spans="2:7" x14ac:dyDescent="0.35">
      <c r="B66" s="136">
        <v>0</v>
      </c>
      <c r="C66" s="120">
        <f t="shared" si="8"/>
        <v>0</v>
      </c>
      <c r="D66" s="120">
        <f t="shared" si="9"/>
        <v>0</v>
      </c>
      <c r="E66" s="120">
        <f t="shared" si="10"/>
        <v>0</v>
      </c>
      <c r="F66" s="120">
        <f t="shared" ref="F66:F72" si="12">H53</f>
        <v>0</v>
      </c>
      <c r="G66" s="120">
        <f t="shared" si="11"/>
        <v>0</v>
      </c>
    </row>
    <row r="67" spans="2:7" x14ac:dyDescent="0.35">
      <c r="B67" s="136">
        <v>0</v>
      </c>
      <c r="C67" s="120">
        <f t="shared" si="8"/>
        <v>0</v>
      </c>
      <c r="D67" s="120">
        <f t="shared" si="9"/>
        <v>0</v>
      </c>
      <c r="E67" s="120">
        <f t="shared" si="10"/>
        <v>0</v>
      </c>
      <c r="F67" s="120">
        <f t="shared" si="12"/>
        <v>0</v>
      </c>
      <c r="G67" s="120">
        <f t="shared" si="11"/>
        <v>0</v>
      </c>
    </row>
    <row r="68" spans="2:7" x14ac:dyDescent="0.35">
      <c r="B68" s="136">
        <v>0</v>
      </c>
      <c r="C68" s="120">
        <f t="shared" si="8"/>
        <v>0</v>
      </c>
      <c r="D68" s="120">
        <f t="shared" si="9"/>
        <v>0</v>
      </c>
      <c r="E68" s="120">
        <f t="shared" si="10"/>
        <v>0</v>
      </c>
      <c r="F68" s="120">
        <f t="shared" si="12"/>
        <v>0</v>
      </c>
      <c r="G68" s="120">
        <f t="shared" si="11"/>
        <v>0</v>
      </c>
    </row>
    <row r="69" spans="2:7" x14ac:dyDescent="0.35">
      <c r="B69" s="136">
        <v>0</v>
      </c>
      <c r="C69" s="120">
        <f t="shared" si="8"/>
        <v>0</v>
      </c>
      <c r="D69" s="120">
        <f t="shared" si="9"/>
        <v>0</v>
      </c>
      <c r="E69" s="120">
        <f t="shared" si="10"/>
        <v>0</v>
      </c>
      <c r="F69" s="120">
        <f t="shared" si="12"/>
        <v>0</v>
      </c>
      <c r="G69" s="120">
        <f t="shared" si="11"/>
        <v>0</v>
      </c>
    </row>
    <row r="70" spans="2:7" x14ac:dyDescent="0.35">
      <c r="B70" s="136">
        <v>0</v>
      </c>
      <c r="C70" s="120">
        <f t="shared" si="8"/>
        <v>0</v>
      </c>
      <c r="D70" s="120">
        <f t="shared" si="9"/>
        <v>0</v>
      </c>
      <c r="E70" s="120">
        <f t="shared" si="10"/>
        <v>0</v>
      </c>
      <c r="F70" s="120">
        <f t="shared" si="12"/>
        <v>0</v>
      </c>
      <c r="G70" s="120">
        <f t="shared" si="11"/>
        <v>0</v>
      </c>
    </row>
    <row r="71" spans="2:7" x14ac:dyDescent="0.35">
      <c r="B71" s="136">
        <v>0</v>
      </c>
      <c r="C71" s="120">
        <f t="shared" si="8"/>
        <v>0</v>
      </c>
      <c r="D71" s="120">
        <f t="shared" si="9"/>
        <v>0</v>
      </c>
      <c r="E71" s="120">
        <f t="shared" si="10"/>
        <v>0</v>
      </c>
      <c r="F71" s="120">
        <f t="shared" si="12"/>
        <v>0</v>
      </c>
      <c r="G71" s="120">
        <f t="shared" si="11"/>
        <v>0</v>
      </c>
    </row>
    <row r="72" spans="2:7" x14ac:dyDescent="0.35">
      <c r="B72" s="91" t="s">
        <v>47</v>
      </c>
      <c r="C72" s="140">
        <f t="shared" si="8"/>
        <v>0</v>
      </c>
      <c r="D72" s="140">
        <f t="shared" si="9"/>
        <v>0</v>
      </c>
      <c r="E72" s="140">
        <f>H46</f>
        <v>0</v>
      </c>
      <c r="F72" s="140">
        <f t="shared" si="12"/>
        <v>0</v>
      </c>
      <c r="G72" s="140">
        <f>SUM(G64:G71)</f>
        <v>0</v>
      </c>
    </row>
  </sheetData>
  <sheetProtection algorithmName="SHA-512" hashValue="UfCjsiXaO7mThg2hzcECIrOVfBmFdmSIUqr5trFq8vL3hmvNj9T/fP8Vd6HO2XKh5ouzT2uiEAE2N8akZhlj/Q==" saltValue="1arYYwhqM8O7reLmVenoOw==" spinCount="100000" sheet="1" insertColumns="0" insertRows="0" sort="0" pivotTables="0"/>
  <mergeCells count="1">
    <mergeCell ref="B1:H1"/>
  </mergeCells>
  <pageMargins left="0.7" right="0.7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6"/>
  <sheetViews>
    <sheetView showGridLines="0" tabSelected="1" zoomScaleNormal="100" workbookViewId="0">
      <selection activeCell="G46" sqref="G46"/>
    </sheetView>
  </sheetViews>
  <sheetFormatPr defaultColWidth="10.81640625" defaultRowHeight="13" x14ac:dyDescent="0.3"/>
  <cols>
    <col min="1" max="1" width="28.26953125" style="57" customWidth="1"/>
    <col min="2" max="2" width="21.26953125" style="57" customWidth="1"/>
    <col min="3" max="3" width="21.453125" style="57" customWidth="1"/>
    <col min="4" max="4" width="24.81640625" style="57" customWidth="1"/>
    <col min="5" max="6" width="18.453125" style="57" customWidth="1"/>
    <col min="7" max="7" width="14.1796875" style="57" bestFit="1" customWidth="1"/>
    <col min="8" max="8" width="16.81640625" style="57" customWidth="1"/>
    <col min="9" max="9" width="12.54296875" style="57" bestFit="1" customWidth="1"/>
    <col min="10" max="10" width="14.1796875" style="57" bestFit="1" customWidth="1"/>
    <col min="11" max="13" width="14.1796875" style="57" customWidth="1"/>
    <col min="14" max="14" width="14.1796875" style="57" bestFit="1" customWidth="1"/>
    <col min="15" max="15" width="12.54296875" style="57" bestFit="1" customWidth="1"/>
    <col min="16" max="16" width="19.453125" style="57" customWidth="1"/>
    <col min="17" max="17" width="14.26953125" style="57" customWidth="1"/>
    <col min="18" max="18" width="14.1796875" style="57" bestFit="1" customWidth="1"/>
    <col min="19" max="19" width="17.26953125" style="57" customWidth="1"/>
    <col min="20" max="20" width="14.1796875" style="57" bestFit="1" customWidth="1"/>
    <col min="21" max="16384" width="10.81640625" style="57"/>
  </cols>
  <sheetData>
    <row r="1" spans="1:16" ht="21" x14ac:dyDescent="0.3">
      <c r="A1" s="148" t="s">
        <v>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21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3">
      <c r="A3" s="56" t="s">
        <v>49</v>
      </c>
    </row>
    <row r="4" spans="1:16" x14ac:dyDescent="0.3">
      <c r="A4" s="56"/>
    </row>
    <row r="5" spans="1:16" x14ac:dyDescent="0.3">
      <c r="B5" s="157">
        <v>2026</v>
      </c>
      <c r="C5" s="158"/>
      <c r="D5" s="159"/>
      <c r="E5" s="157">
        <v>2027</v>
      </c>
      <c r="F5" s="158"/>
      <c r="G5" s="159"/>
      <c r="H5" s="157">
        <v>2028</v>
      </c>
      <c r="I5" s="158"/>
      <c r="J5" s="159"/>
      <c r="K5" s="157">
        <v>2029</v>
      </c>
      <c r="L5" s="158"/>
      <c r="M5" s="159"/>
    </row>
    <row r="6" spans="1:16" x14ac:dyDescent="0.3">
      <c r="A6" s="58" t="s">
        <v>16</v>
      </c>
      <c r="B6" s="59" t="s">
        <v>50</v>
      </c>
      <c r="C6" s="60" t="s">
        <v>51</v>
      </c>
      <c r="D6" s="60" t="s">
        <v>52</v>
      </c>
      <c r="E6" s="60" t="s">
        <v>50</v>
      </c>
      <c r="F6" s="60" t="s">
        <v>51</v>
      </c>
      <c r="G6" s="60" t="s">
        <v>52</v>
      </c>
      <c r="H6" s="60" t="s">
        <v>50</v>
      </c>
      <c r="I6" s="60" t="s">
        <v>51</v>
      </c>
      <c r="J6" s="60" t="s">
        <v>52</v>
      </c>
      <c r="K6" s="60" t="s">
        <v>50</v>
      </c>
      <c r="L6" s="60" t="s">
        <v>51</v>
      </c>
      <c r="M6" s="60" t="s">
        <v>52</v>
      </c>
      <c r="N6" s="60" t="s">
        <v>53</v>
      </c>
      <c r="O6" s="60" t="s">
        <v>54</v>
      </c>
      <c r="P6" s="60" t="s">
        <v>55</v>
      </c>
    </row>
    <row r="7" spans="1:16" x14ac:dyDescent="0.3">
      <c r="A7" s="135" t="str">
        <f>'Tarifes LOT 1'!C57</f>
        <v xml:space="preserve">4.1.1 SERVEI DE GESTIÓ DE PROJECTES	</v>
      </c>
      <c r="B7" s="122">
        <f>D7/1.21</f>
        <v>0</v>
      </c>
      <c r="C7" s="122">
        <f>B7*0.21</f>
        <v>0</v>
      </c>
      <c r="D7" s="119">
        <f>'Càlcul pressupost LOT 1'!C64</f>
        <v>0</v>
      </c>
      <c r="E7" s="122">
        <f>ROUND(G7/1.21,2)</f>
        <v>0</v>
      </c>
      <c r="F7" s="122">
        <f>E7*0.21</f>
        <v>0</v>
      </c>
      <c r="G7" s="119">
        <f>'Càlcul pressupost LOT 1'!D64</f>
        <v>0</v>
      </c>
      <c r="H7" s="122">
        <f>ROUND(J7/1.21,2)</f>
        <v>0</v>
      </c>
      <c r="I7" s="122">
        <f>H7*0.21</f>
        <v>0</v>
      </c>
      <c r="J7" s="119">
        <f>'Càlcul pressupost LOT 1'!E64</f>
        <v>0</v>
      </c>
      <c r="K7" s="122">
        <f>ROUND(M7/1.21,2)</f>
        <v>0</v>
      </c>
      <c r="L7" s="122">
        <f>K7*0.21</f>
        <v>0</v>
      </c>
      <c r="M7" s="119">
        <f>'Càlcul pressupost LOT 1'!F64</f>
        <v>0</v>
      </c>
      <c r="N7" s="123">
        <f>B7+E7+H7+K7</f>
        <v>0</v>
      </c>
      <c r="O7" s="123">
        <f t="shared" ref="O7:P14" si="0">C7+F7+I7+L7</f>
        <v>0</v>
      </c>
      <c r="P7" s="123">
        <f t="shared" si="0"/>
        <v>0</v>
      </c>
    </row>
    <row r="8" spans="1:16" x14ac:dyDescent="0.3">
      <c r="A8" s="135" t="str">
        <f>'Tarifes LOT 1'!C58</f>
        <v>4.1.2 ACTIVITATS DEL CONTINUES DEL SERVEI</v>
      </c>
      <c r="B8" s="122">
        <f>D8/1.21</f>
        <v>0</v>
      </c>
      <c r="C8" s="122">
        <f t="shared" ref="C8:C14" si="1">B8*0.21</f>
        <v>0</v>
      </c>
      <c r="D8" s="119">
        <f>'Càlcul pressupost LOT 1'!C65</f>
        <v>0</v>
      </c>
      <c r="E8" s="122">
        <f t="shared" ref="E8:E14" si="2">ROUND(G8/1.21,2)</f>
        <v>0</v>
      </c>
      <c r="F8" s="122">
        <f t="shared" ref="F8:F14" si="3">E8*0.21</f>
        <v>0</v>
      </c>
      <c r="G8" s="119">
        <f>'Càlcul pressupost LOT 1'!D65</f>
        <v>0</v>
      </c>
      <c r="H8" s="122">
        <f t="shared" ref="H8:H14" si="4">ROUND(J8/1.21,2)</f>
        <v>0</v>
      </c>
      <c r="I8" s="122">
        <f t="shared" ref="I8:I14" si="5">H8*0.21</f>
        <v>0</v>
      </c>
      <c r="J8" s="119">
        <f>'Càlcul pressupost LOT 1'!E65</f>
        <v>0</v>
      </c>
      <c r="K8" s="122">
        <f t="shared" ref="K8:K14" si="6">ROUND(M8/1.21,2)</f>
        <v>0</v>
      </c>
      <c r="L8" s="122">
        <f t="shared" ref="L8:L14" si="7">K8*0.21</f>
        <v>0</v>
      </c>
      <c r="M8" s="119">
        <f>'Càlcul pressupost LOT 1'!F65</f>
        <v>0</v>
      </c>
      <c r="N8" s="123">
        <f t="shared" ref="N8:N14" si="8">B8+E8+H8+K8</f>
        <v>0</v>
      </c>
      <c r="O8" s="123">
        <f t="shared" si="0"/>
        <v>0</v>
      </c>
      <c r="P8" s="123">
        <f t="shared" si="0"/>
        <v>0</v>
      </c>
    </row>
    <row r="9" spans="1:16" x14ac:dyDescent="0.3">
      <c r="A9" s="135">
        <f>'Tarifes LOT 1'!C59</f>
        <v>0</v>
      </c>
      <c r="B9" s="122">
        <f t="shared" ref="B9:B14" si="9">ROUND(D9/1.21,2)</f>
        <v>0</v>
      </c>
      <c r="C9" s="122">
        <f t="shared" si="1"/>
        <v>0</v>
      </c>
      <c r="D9" s="119">
        <f>'Càlcul pressupost LOT 1'!C66</f>
        <v>0</v>
      </c>
      <c r="E9" s="122">
        <f t="shared" si="2"/>
        <v>0</v>
      </c>
      <c r="F9" s="122">
        <f t="shared" si="3"/>
        <v>0</v>
      </c>
      <c r="G9" s="119">
        <f>'Càlcul pressupost LOT 1'!D66</f>
        <v>0</v>
      </c>
      <c r="H9" s="122">
        <f t="shared" si="4"/>
        <v>0</v>
      </c>
      <c r="I9" s="122">
        <f t="shared" si="5"/>
        <v>0</v>
      </c>
      <c r="J9" s="119">
        <f>'Càlcul pressupost LOT 1'!E66</f>
        <v>0</v>
      </c>
      <c r="K9" s="122">
        <f t="shared" si="6"/>
        <v>0</v>
      </c>
      <c r="L9" s="122">
        <f t="shared" si="7"/>
        <v>0</v>
      </c>
      <c r="M9" s="119">
        <f>'Càlcul pressupost LOT 1'!F66</f>
        <v>0</v>
      </c>
      <c r="N9" s="123">
        <f t="shared" si="8"/>
        <v>0</v>
      </c>
      <c r="O9" s="123">
        <f t="shared" si="0"/>
        <v>0</v>
      </c>
      <c r="P9" s="123">
        <f t="shared" si="0"/>
        <v>0</v>
      </c>
    </row>
    <row r="10" spans="1:16" x14ac:dyDescent="0.3">
      <c r="A10" s="135">
        <f>'Tarifes LOT 1'!C60</f>
        <v>0</v>
      </c>
      <c r="B10" s="122">
        <f t="shared" si="9"/>
        <v>0</v>
      </c>
      <c r="C10" s="122">
        <f t="shared" si="1"/>
        <v>0</v>
      </c>
      <c r="D10" s="119">
        <f>'Càlcul pressupost LOT 1'!C67</f>
        <v>0</v>
      </c>
      <c r="E10" s="122">
        <f t="shared" si="2"/>
        <v>0</v>
      </c>
      <c r="F10" s="122">
        <f t="shared" si="3"/>
        <v>0</v>
      </c>
      <c r="G10" s="119">
        <f>'Càlcul pressupost LOT 1'!D67</f>
        <v>0</v>
      </c>
      <c r="H10" s="122">
        <f t="shared" si="4"/>
        <v>0</v>
      </c>
      <c r="I10" s="122">
        <f t="shared" si="5"/>
        <v>0</v>
      </c>
      <c r="J10" s="119">
        <f>'Càlcul pressupost LOT 1'!E67</f>
        <v>0</v>
      </c>
      <c r="K10" s="122">
        <f t="shared" si="6"/>
        <v>0</v>
      </c>
      <c r="L10" s="122">
        <f t="shared" si="7"/>
        <v>0</v>
      </c>
      <c r="M10" s="119">
        <f>'Càlcul pressupost LOT 1'!F67</f>
        <v>0</v>
      </c>
      <c r="N10" s="123">
        <f t="shared" si="8"/>
        <v>0</v>
      </c>
      <c r="O10" s="123">
        <f t="shared" si="0"/>
        <v>0</v>
      </c>
      <c r="P10" s="123">
        <f t="shared" si="0"/>
        <v>0</v>
      </c>
    </row>
    <row r="11" spans="1:16" x14ac:dyDescent="0.3">
      <c r="A11" s="135">
        <f>'Tarifes LOT 1'!C61</f>
        <v>0</v>
      </c>
      <c r="B11" s="122">
        <f t="shared" si="9"/>
        <v>0</v>
      </c>
      <c r="C11" s="122">
        <f t="shared" si="1"/>
        <v>0</v>
      </c>
      <c r="D11" s="119">
        <f>'Càlcul pressupost LOT 1'!C68</f>
        <v>0</v>
      </c>
      <c r="E11" s="122">
        <f t="shared" si="2"/>
        <v>0</v>
      </c>
      <c r="F11" s="122">
        <f t="shared" si="3"/>
        <v>0</v>
      </c>
      <c r="G11" s="119">
        <f>'Càlcul pressupost LOT 1'!D68</f>
        <v>0</v>
      </c>
      <c r="H11" s="122">
        <f t="shared" si="4"/>
        <v>0</v>
      </c>
      <c r="I11" s="122">
        <f t="shared" si="5"/>
        <v>0</v>
      </c>
      <c r="J11" s="119">
        <f>'Càlcul pressupost LOT 1'!E68</f>
        <v>0</v>
      </c>
      <c r="K11" s="122">
        <f t="shared" si="6"/>
        <v>0</v>
      </c>
      <c r="L11" s="122">
        <f t="shared" si="7"/>
        <v>0</v>
      </c>
      <c r="M11" s="119">
        <f>'Càlcul pressupost LOT 1'!F68</f>
        <v>0</v>
      </c>
      <c r="N11" s="123">
        <f t="shared" si="8"/>
        <v>0</v>
      </c>
      <c r="O11" s="123">
        <f t="shared" si="0"/>
        <v>0</v>
      </c>
      <c r="P11" s="123">
        <f t="shared" si="0"/>
        <v>0</v>
      </c>
    </row>
    <row r="12" spans="1:16" x14ac:dyDescent="0.3">
      <c r="A12" s="135">
        <f>'Tarifes LOT 1'!C62</f>
        <v>0</v>
      </c>
      <c r="B12" s="122">
        <f t="shared" si="9"/>
        <v>0</v>
      </c>
      <c r="C12" s="122">
        <f t="shared" si="1"/>
        <v>0</v>
      </c>
      <c r="D12" s="119">
        <f>'Càlcul pressupost LOT 1'!C69</f>
        <v>0</v>
      </c>
      <c r="E12" s="122">
        <f t="shared" si="2"/>
        <v>0</v>
      </c>
      <c r="F12" s="122">
        <f t="shared" si="3"/>
        <v>0</v>
      </c>
      <c r="G12" s="119">
        <f>'Càlcul pressupost LOT 1'!D69</f>
        <v>0</v>
      </c>
      <c r="H12" s="122">
        <f t="shared" si="4"/>
        <v>0</v>
      </c>
      <c r="I12" s="122">
        <f t="shared" si="5"/>
        <v>0</v>
      </c>
      <c r="J12" s="119">
        <f>'Càlcul pressupost LOT 1'!E69</f>
        <v>0</v>
      </c>
      <c r="K12" s="122">
        <f t="shared" si="6"/>
        <v>0</v>
      </c>
      <c r="L12" s="122">
        <f t="shared" si="7"/>
        <v>0</v>
      </c>
      <c r="M12" s="119">
        <f>'Càlcul pressupost LOT 1'!F69</f>
        <v>0</v>
      </c>
      <c r="N12" s="123">
        <f t="shared" si="8"/>
        <v>0</v>
      </c>
      <c r="O12" s="123">
        <f t="shared" si="0"/>
        <v>0</v>
      </c>
      <c r="P12" s="123">
        <f t="shared" si="0"/>
        <v>0</v>
      </c>
    </row>
    <row r="13" spans="1:16" x14ac:dyDescent="0.3">
      <c r="A13" s="135">
        <f>'Tarifes LOT 1'!C63</f>
        <v>0</v>
      </c>
      <c r="B13" s="122">
        <f t="shared" si="9"/>
        <v>0</v>
      </c>
      <c r="C13" s="122">
        <f t="shared" si="1"/>
        <v>0</v>
      </c>
      <c r="D13" s="119">
        <f>'Càlcul pressupost LOT 1'!C70</f>
        <v>0</v>
      </c>
      <c r="E13" s="122">
        <f t="shared" si="2"/>
        <v>0</v>
      </c>
      <c r="F13" s="122">
        <f t="shared" si="3"/>
        <v>0</v>
      </c>
      <c r="G13" s="119">
        <f>'Càlcul pressupost LOT 1'!D70</f>
        <v>0</v>
      </c>
      <c r="H13" s="122">
        <f t="shared" si="4"/>
        <v>0</v>
      </c>
      <c r="I13" s="122">
        <f t="shared" si="5"/>
        <v>0</v>
      </c>
      <c r="J13" s="119">
        <f>'Càlcul pressupost LOT 1'!E70</f>
        <v>0</v>
      </c>
      <c r="K13" s="122">
        <f t="shared" si="6"/>
        <v>0</v>
      </c>
      <c r="L13" s="122">
        <f t="shared" si="7"/>
        <v>0</v>
      </c>
      <c r="M13" s="119">
        <f>'Càlcul pressupost LOT 1'!F70</f>
        <v>0</v>
      </c>
      <c r="N13" s="123">
        <f t="shared" si="8"/>
        <v>0</v>
      </c>
      <c r="O13" s="123">
        <f t="shared" si="0"/>
        <v>0</v>
      </c>
      <c r="P13" s="123">
        <f t="shared" si="0"/>
        <v>0</v>
      </c>
    </row>
    <row r="14" spans="1:16" x14ac:dyDescent="0.3">
      <c r="A14" s="135">
        <f>'Tarifes LOT 1'!C64</f>
        <v>0</v>
      </c>
      <c r="B14" s="122">
        <f t="shared" si="9"/>
        <v>0</v>
      </c>
      <c r="C14" s="122">
        <f t="shared" si="1"/>
        <v>0</v>
      </c>
      <c r="D14" s="119">
        <f>'Càlcul pressupost LOT 1'!C71</f>
        <v>0</v>
      </c>
      <c r="E14" s="122">
        <f t="shared" si="2"/>
        <v>0</v>
      </c>
      <c r="F14" s="122">
        <f t="shared" si="3"/>
        <v>0</v>
      </c>
      <c r="G14" s="119">
        <f>'Càlcul pressupost LOT 1'!D71</f>
        <v>0</v>
      </c>
      <c r="H14" s="122">
        <f t="shared" si="4"/>
        <v>0</v>
      </c>
      <c r="I14" s="122">
        <f t="shared" si="5"/>
        <v>0</v>
      </c>
      <c r="J14" s="119">
        <f>'Càlcul pressupost LOT 1'!E71</f>
        <v>0</v>
      </c>
      <c r="K14" s="122">
        <f t="shared" si="6"/>
        <v>0</v>
      </c>
      <c r="L14" s="122">
        <f t="shared" si="7"/>
        <v>0</v>
      </c>
      <c r="M14" s="119">
        <f>'Càlcul pressupost LOT 1'!F71</f>
        <v>0</v>
      </c>
      <c r="N14" s="123">
        <f t="shared" si="8"/>
        <v>0</v>
      </c>
      <c r="O14" s="123">
        <f t="shared" si="0"/>
        <v>0</v>
      </c>
      <c r="P14" s="123">
        <f t="shared" si="0"/>
        <v>0</v>
      </c>
    </row>
    <row r="15" spans="1:16" x14ac:dyDescent="0.3">
      <c r="B15" s="62">
        <f t="shared" ref="B15:P15" si="10">SUM(B7:B14)</f>
        <v>0</v>
      </c>
      <c r="C15" s="62">
        <f t="shared" si="10"/>
        <v>0</v>
      </c>
      <c r="D15" s="125">
        <f t="shared" si="10"/>
        <v>0</v>
      </c>
      <c r="E15" s="62">
        <f t="shared" si="10"/>
        <v>0</v>
      </c>
      <c r="F15" s="62">
        <f t="shared" si="10"/>
        <v>0</v>
      </c>
      <c r="G15" s="125">
        <f t="shared" si="10"/>
        <v>0</v>
      </c>
      <c r="H15" s="62">
        <f t="shared" si="10"/>
        <v>0</v>
      </c>
      <c r="I15" s="62">
        <f t="shared" si="10"/>
        <v>0</v>
      </c>
      <c r="J15" s="125">
        <f t="shared" si="10"/>
        <v>0</v>
      </c>
      <c r="K15" s="62">
        <f t="shared" ref="K15:M15" si="11">SUM(K7:K14)</f>
        <v>0</v>
      </c>
      <c r="L15" s="62">
        <f t="shared" si="11"/>
        <v>0</v>
      </c>
      <c r="M15" s="62">
        <f t="shared" si="11"/>
        <v>0</v>
      </c>
      <c r="N15" s="62">
        <f t="shared" si="10"/>
        <v>0</v>
      </c>
      <c r="O15" s="62">
        <f t="shared" si="10"/>
        <v>0</v>
      </c>
      <c r="P15" s="62">
        <f t="shared" si="10"/>
        <v>0</v>
      </c>
    </row>
    <row r="17" spans="1:8" x14ac:dyDescent="0.3">
      <c r="A17" s="63" t="s">
        <v>56</v>
      </c>
    </row>
    <row r="18" spans="1:8" x14ac:dyDescent="0.3">
      <c r="A18" s="63"/>
    </row>
    <row r="20" spans="1:8" ht="21" customHeight="1" x14ac:dyDescent="0.3">
      <c r="A20" s="64" t="s">
        <v>57</v>
      </c>
      <c r="B20" s="64" t="s">
        <v>58</v>
      </c>
      <c r="C20" s="64" t="s">
        <v>59</v>
      </c>
      <c r="D20" s="64" t="s">
        <v>52</v>
      </c>
    </row>
    <row r="21" spans="1:8" x14ac:dyDescent="0.3">
      <c r="A21" s="65">
        <v>2026</v>
      </c>
      <c r="B21" s="142">
        <f>B15</f>
        <v>0</v>
      </c>
      <c r="C21" s="142">
        <f>C15</f>
        <v>0</v>
      </c>
      <c r="D21" s="142">
        <f>D15</f>
        <v>0</v>
      </c>
    </row>
    <row r="22" spans="1:8" x14ac:dyDescent="0.3">
      <c r="A22" s="65">
        <v>2027</v>
      </c>
      <c r="B22" s="142">
        <f>E15</f>
        <v>0</v>
      </c>
      <c r="C22" s="142">
        <f>F15</f>
        <v>0</v>
      </c>
      <c r="D22" s="142">
        <f>G15</f>
        <v>0</v>
      </c>
    </row>
    <row r="23" spans="1:8" x14ac:dyDescent="0.3">
      <c r="A23" s="65">
        <v>2028</v>
      </c>
      <c r="B23" s="142">
        <f>H15</f>
        <v>0</v>
      </c>
      <c r="C23" s="142">
        <f>I15</f>
        <v>0</v>
      </c>
      <c r="D23" s="142">
        <f>B23+C23</f>
        <v>0</v>
      </c>
    </row>
    <row r="24" spans="1:8" x14ac:dyDescent="0.3">
      <c r="A24" s="65">
        <v>2029</v>
      </c>
      <c r="B24" s="124">
        <f>ROUND(K15,2)</f>
        <v>0</v>
      </c>
      <c r="C24" s="124">
        <f>+L15</f>
        <v>0</v>
      </c>
      <c r="D24" s="124">
        <f>B24+C24</f>
        <v>0</v>
      </c>
    </row>
    <row r="25" spans="1:8" x14ac:dyDescent="0.3">
      <c r="A25" s="65" t="s">
        <v>60</v>
      </c>
      <c r="B25" s="66">
        <f>SUM(B21:B24)</f>
        <v>0</v>
      </c>
      <c r="C25" s="66">
        <f>SUM(C21:C24)</f>
        <v>0</v>
      </c>
      <c r="D25" s="66">
        <f>P15</f>
        <v>0</v>
      </c>
    </row>
    <row r="27" spans="1:8" x14ac:dyDescent="0.3">
      <c r="A27" s="63" t="s">
        <v>61</v>
      </c>
    </row>
    <row r="29" spans="1:8" ht="39" x14ac:dyDescent="0.3">
      <c r="A29" s="67" t="s">
        <v>62</v>
      </c>
      <c r="B29" s="67" t="s">
        <v>63</v>
      </c>
      <c r="C29" s="67" t="s">
        <v>64</v>
      </c>
      <c r="D29" s="67" t="s">
        <v>65</v>
      </c>
      <c r="E29" s="67" t="s">
        <v>66</v>
      </c>
      <c r="F29" s="67" t="s">
        <v>67</v>
      </c>
      <c r="G29" s="109" t="s">
        <v>68</v>
      </c>
      <c r="H29" s="109" t="s">
        <v>69</v>
      </c>
    </row>
    <row r="30" spans="1:8" ht="26" x14ac:dyDescent="0.3">
      <c r="A30" s="105" t="s">
        <v>70</v>
      </c>
      <c r="B30" s="106">
        <f>P7</f>
        <v>0</v>
      </c>
      <c r="C30" s="107">
        <v>0.1</v>
      </c>
      <c r="D30" s="68">
        <f>+ROUND(B30*C30,2)</f>
        <v>0</v>
      </c>
      <c r="E30" s="107">
        <v>-0.1</v>
      </c>
      <c r="F30" s="68">
        <f>+ROUND(B30*E30,2)</f>
        <v>0</v>
      </c>
      <c r="G30" s="110">
        <f>D30/1.21</f>
        <v>0</v>
      </c>
      <c r="H30" s="110">
        <f>G30/4</f>
        <v>0</v>
      </c>
    </row>
    <row r="31" spans="1:8" x14ac:dyDescent="0.3">
      <c r="A31" s="105"/>
      <c r="B31" s="106"/>
      <c r="C31" s="107"/>
      <c r="D31" s="68">
        <f>+ROUND(B31*C31,2)</f>
        <v>0</v>
      </c>
      <c r="E31" s="107"/>
      <c r="F31" s="68">
        <f>+ROUND(B31*E31,2)</f>
        <v>0</v>
      </c>
      <c r="G31" s="110">
        <f>D31/1.21</f>
        <v>0</v>
      </c>
      <c r="H31" s="110">
        <f>G31/4</f>
        <v>0</v>
      </c>
    </row>
    <row r="32" spans="1:8" x14ac:dyDescent="0.3">
      <c r="A32" s="69" t="s">
        <v>71</v>
      </c>
      <c r="B32" s="70">
        <f>SUM(B30:B31)</f>
        <v>0</v>
      </c>
      <c r="C32" s="71"/>
      <c r="D32" s="72">
        <f>SUM(D30:D31)</f>
        <v>0</v>
      </c>
      <c r="E32" s="71"/>
      <c r="F32" s="72">
        <f>SUM(F30:F31)</f>
        <v>0</v>
      </c>
      <c r="G32" s="72">
        <f t="shared" ref="G32:H32" si="12">SUM(G30:G31)</f>
        <v>0</v>
      </c>
      <c r="H32" s="72">
        <f t="shared" si="12"/>
        <v>0</v>
      </c>
    </row>
    <row r="33" spans="1:8" x14ac:dyDescent="0.3">
      <c r="D33" s="81">
        <f>+ROUND(D32/1.21,2)</f>
        <v>0</v>
      </c>
      <c r="F33" s="81">
        <f>+ROUND(F32/1.21,2)</f>
        <v>0</v>
      </c>
      <c r="H33" s="83"/>
    </row>
    <row r="34" spans="1:8" x14ac:dyDescent="0.3">
      <c r="D34" s="82" t="s">
        <v>72</v>
      </c>
      <c r="F34" s="82" t="s">
        <v>72</v>
      </c>
    </row>
    <row r="35" spans="1:8" x14ac:dyDescent="0.3">
      <c r="A35" s="63" t="s">
        <v>73</v>
      </c>
    </row>
    <row r="37" spans="1:8" ht="52" x14ac:dyDescent="0.3">
      <c r="A37" s="73"/>
      <c r="B37" s="84" t="s">
        <v>74</v>
      </c>
      <c r="C37" s="84" t="s">
        <v>75</v>
      </c>
      <c r="D37" s="84" t="s">
        <v>76</v>
      </c>
      <c r="E37" s="84" t="s">
        <v>77</v>
      </c>
      <c r="F37" s="84" t="s">
        <v>78</v>
      </c>
    </row>
    <row r="38" spans="1:8" x14ac:dyDescent="0.3">
      <c r="A38" s="74">
        <v>2026</v>
      </c>
      <c r="B38" s="68">
        <f>B15</f>
        <v>0</v>
      </c>
      <c r="C38" s="68"/>
      <c r="D38" s="141" t="e">
        <f>ROUND((B38+C38)/($B$44+$C$44)*$D$33,2)</f>
        <v>#DIV/0!</v>
      </c>
      <c r="E38" s="68">
        <v>-28828</v>
      </c>
      <c r="F38" s="68" t="e">
        <f t="shared" ref="F38:F42" si="13">SUM(B38:D38)</f>
        <v>#DIV/0!</v>
      </c>
    </row>
    <row r="39" spans="1:8" x14ac:dyDescent="0.3">
      <c r="A39" s="74">
        <v>2027</v>
      </c>
      <c r="B39" s="68">
        <f>E15</f>
        <v>0</v>
      </c>
      <c r="C39" s="68"/>
      <c r="D39" s="141" t="e">
        <f t="shared" ref="D39:D40" si="14">ROUND((B39+C39)/($B$44+$C$44)*$D$33,2)</f>
        <v>#DIV/0!</v>
      </c>
      <c r="E39" s="68">
        <v>-34741.43</v>
      </c>
      <c r="F39" s="68" t="e">
        <f t="shared" si="13"/>
        <v>#DIV/0!</v>
      </c>
    </row>
    <row r="40" spans="1:8" x14ac:dyDescent="0.3">
      <c r="A40" s="74">
        <v>2028</v>
      </c>
      <c r="B40" s="68">
        <f>H15</f>
        <v>0</v>
      </c>
      <c r="C40" s="68"/>
      <c r="D40" s="141" t="e">
        <f t="shared" si="14"/>
        <v>#DIV/0!</v>
      </c>
      <c r="E40" s="68">
        <v>-41394.050000000003</v>
      </c>
      <c r="F40" s="68" t="e">
        <f t="shared" si="13"/>
        <v>#DIV/0!</v>
      </c>
    </row>
    <row r="41" spans="1:8" x14ac:dyDescent="0.3">
      <c r="A41" s="74">
        <v>2029</v>
      </c>
      <c r="B41" s="68">
        <f>K15</f>
        <v>0</v>
      </c>
      <c r="C41" s="68">
        <f>H15</f>
        <v>0</v>
      </c>
      <c r="D41" s="141" t="e">
        <f>ROUND((B41+C41)/($B$44+$C$44)*$D$33,2)</f>
        <v>#DIV/0!</v>
      </c>
      <c r="E41" s="68">
        <v>41394.050000000003</v>
      </c>
      <c r="F41" s="68" t="e">
        <f t="shared" si="13"/>
        <v>#DIV/0!</v>
      </c>
    </row>
    <row r="42" spans="1:8" x14ac:dyDescent="0.3">
      <c r="A42" s="74"/>
      <c r="B42" s="68"/>
      <c r="D42" s="141"/>
      <c r="E42" s="68"/>
      <c r="F42" s="68">
        <f t="shared" si="13"/>
        <v>0</v>
      </c>
    </row>
    <row r="43" spans="1:8" x14ac:dyDescent="0.3">
      <c r="A43" s="74"/>
      <c r="B43" s="68"/>
      <c r="C43" s="68"/>
      <c r="D43" s="68"/>
      <c r="E43" s="68"/>
      <c r="F43" s="68"/>
    </row>
    <row r="44" spans="1:8" x14ac:dyDescent="0.3">
      <c r="A44" s="75" t="s">
        <v>60</v>
      </c>
      <c r="B44" s="72">
        <f>SUM(B38:B43)</f>
        <v>0</v>
      </c>
      <c r="C44" s="72">
        <f>SUM(C38:C43)</f>
        <v>0</v>
      </c>
      <c r="D44" s="72" t="e">
        <f>SUM(D38:D43)</f>
        <v>#DIV/0!</v>
      </c>
      <c r="E44" s="72">
        <f>SUM(E38:E43)</f>
        <v>-63569.430000000008</v>
      </c>
      <c r="F44" s="112" t="e">
        <f>SUM(B44:D44)</f>
        <v>#DIV/0!</v>
      </c>
    </row>
    <row r="56" spans="4:4" ht="14.5" x14ac:dyDescent="0.35">
      <c r="D56" s="76" t="s">
        <v>79</v>
      </c>
    </row>
  </sheetData>
  <sheetProtection algorithmName="SHA-512" hashValue="ZuNfCK4sRyaak+gQPvu5m7K/VM/j+IdXzW8H1GzL5SQb6PU0LiSqf501ikQspIARZhpoixufnLoJUjlfYtrHAg==" saltValue="mRI+LzPfz3BwGZtR7I5e6Q==" spinCount="100000" sheet="1" objects="1" scenarios="1"/>
  <mergeCells count="5">
    <mergeCell ref="B5:D5"/>
    <mergeCell ref="E5:G5"/>
    <mergeCell ref="H5:J5"/>
    <mergeCell ref="A1:P1"/>
    <mergeCell ref="K5:M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2"/>
  <sheetViews>
    <sheetView showGridLines="0" workbookViewId="0">
      <selection activeCell="C17" sqref="C17"/>
    </sheetView>
  </sheetViews>
  <sheetFormatPr defaultColWidth="11.453125" defaultRowHeight="14.5" x14ac:dyDescent="0.35"/>
  <cols>
    <col min="1" max="1" width="13.7265625" customWidth="1"/>
    <col min="3" max="3" width="37.54296875" bestFit="1" customWidth="1"/>
    <col min="4" max="4" width="9.26953125" customWidth="1"/>
    <col min="5" max="5" width="16.453125" customWidth="1"/>
  </cols>
  <sheetData>
    <row r="1" spans="1:5" ht="15.5" x14ac:dyDescent="0.35">
      <c r="A1" s="5" t="s">
        <v>80</v>
      </c>
      <c r="B1" s="1" t="s">
        <v>41</v>
      </c>
      <c r="C1" s="1" t="s">
        <v>81</v>
      </c>
      <c r="D1" s="6" t="s">
        <v>82</v>
      </c>
      <c r="E1" t="s">
        <v>83</v>
      </c>
    </row>
    <row r="2" spans="1:5" x14ac:dyDescent="0.35">
      <c r="A2" s="19" t="s">
        <v>84</v>
      </c>
      <c r="B2" s="19" t="s">
        <v>85</v>
      </c>
      <c r="C2" s="19" t="s">
        <v>86</v>
      </c>
      <c r="D2" s="2">
        <v>2</v>
      </c>
      <c r="E2" s="3"/>
    </row>
    <row r="3" spans="1:5" x14ac:dyDescent="0.35">
      <c r="A3" s="19" t="s">
        <v>84</v>
      </c>
      <c r="B3" s="19" t="s">
        <v>85</v>
      </c>
      <c r="C3" s="19" t="s">
        <v>87</v>
      </c>
      <c r="D3" s="2">
        <v>2</v>
      </c>
    </row>
    <row r="4" spans="1:5" x14ac:dyDescent="0.35">
      <c r="A4" s="19" t="s">
        <v>84</v>
      </c>
      <c r="B4" s="19" t="s">
        <v>85</v>
      </c>
      <c r="C4" s="19" t="s">
        <v>88</v>
      </c>
      <c r="D4" s="2">
        <v>2</v>
      </c>
    </row>
    <row r="5" spans="1:5" x14ac:dyDescent="0.35">
      <c r="A5" s="19" t="s">
        <v>84</v>
      </c>
      <c r="B5" s="19" t="s">
        <v>89</v>
      </c>
      <c r="C5" s="19" t="s">
        <v>90</v>
      </c>
      <c r="D5" s="2">
        <v>2</v>
      </c>
    </row>
    <row r="6" spans="1:5" x14ac:dyDescent="0.35">
      <c r="A6" s="19" t="s">
        <v>84</v>
      </c>
      <c r="B6" s="19" t="s">
        <v>89</v>
      </c>
      <c r="C6" s="19" t="s">
        <v>91</v>
      </c>
      <c r="D6" s="2">
        <v>2</v>
      </c>
    </row>
    <row r="7" spans="1:5" x14ac:dyDescent="0.35">
      <c r="A7" s="19" t="s">
        <v>84</v>
      </c>
      <c r="B7" s="19" t="s">
        <v>92</v>
      </c>
      <c r="C7" s="19" t="s">
        <v>93</v>
      </c>
      <c r="D7" s="2">
        <v>2</v>
      </c>
    </row>
    <row r="8" spans="1:5" x14ac:dyDescent="0.35">
      <c r="A8" s="19" t="s">
        <v>84</v>
      </c>
      <c r="B8" s="19" t="s">
        <v>94</v>
      </c>
      <c r="C8" s="19" t="s">
        <v>95</v>
      </c>
      <c r="D8" s="2">
        <v>2</v>
      </c>
    </row>
    <row r="9" spans="1:5" x14ac:dyDescent="0.35">
      <c r="A9" s="19" t="s">
        <v>84</v>
      </c>
      <c r="B9" s="19" t="s">
        <v>96</v>
      </c>
      <c r="C9" s="19" t="s">
        <v>97</v>
      </c>
      <c r="D9" s="2">
        <v>2</v>
      </c>
    </row>
    <row r="10" spans="1:5" x14ac:dyDescent="0.35">
      <c r="A10" s="19" t="s">
        <v>84</v>
      </c>
      <c r="B10" s="19" t="s">
        <v>98</v>
      </c>
      <c r="C10" s="19" t="s">
        <v>99</v>
      </c>
      <c r="D10" s="2">
        <v>2</v>
      </c>
    </row>
    <row r="11" spans="1:5" x14ac:dyDescent="0.35">
      <c r="A11" s="19" t="s">
        <v>84</v>
      </c>
      <c r="B11" s="19" t="s">
        <v>94</v>
      </c>
      <c r="C11" s="19" t="s">
        <v>100</v>
      </c>
      <c r="D11" s="2">
        <v>2</v>
      </c>
    </row>
    <row r="12" spans="1:5" x14ac:dyDescent="0.35">
      <c r="A12" s="9"/>
      <c r="D12" s="2"/>
    </row>
    <row r="13" spans="1:5" x14ac:dyDescent="0.35">
      <c r="A13" s="13" t="s">
        <v>84</v>
      </c>
      <c r="B13" s="20" t="s">
        <v>101</v>
      </c>
      <c r="C13" s="13" t="s">
        <v>102</v>
      </c>
      <c r="D13" s="2">
        <v>1</v>
      </c>
    </row>
    <row r="14" spans="1:5" x14ac:dyDescent="0.35">
      <c r="A14" s="13" t="s">
        <v>84</v>
      </c>
      <c r="B14" s="20" t="s">
        <v>101</v>
      </c>
      <c r="C14" s="13" t="s">
        <v>103</v>
      </c>
      <c r="D14" s="2">
        <v>1</v>
      </c>
    </row>
    <row r="15" spans="1:5" x14ac:dyDescent="0.35">
      <c r="A15" s="13" t="s">
        <v>84</v>
      </c>
      <c r="B15" s="20" t="s">
        <v>101</v>
      </c>
      <c r="C15" s="13" t="s">
        <v>104</v>
      </c>
      <c r="D15" s="2">
        <v>1</v>
      </c>
    </row>
    <row r="16" spans="1:5" x14ac:dyDescent="0.35">
      <c r="A16" s="13" t="s">
        <v>84</v>
      </c>
      <c r="B16" s="20" t="s">
        <v>105</v>
      </c>
      <c r="C16" s="20" t="s">
        <v>106</v>
      </c>
      <c r="D16" s="2">
        <v>1</v>
      </c>
    </row>
    <row r="17" spans="1:4" x14ac:dyDescent="0.35">
      <c r="A17" s="13" t="s">
        <v>107</v>
      </c>
      <c r="B17" s="20" t="s">
        <v>101</v>
      </c>
      <c r="C17" s="13" t="s">
        <v>108</v>
      </c>
      <c r="D17" s="2">
        <v>1</v>
      </c>
    </row>
    <row r="18" spans="1:4" x14ac:dyDescent="0.35">
      <c r="A18" s="13" t="s">
        <v>107</v>
      </c>
      <c r="B18" s="20" t="s">
        <v>101</v>
      </c>
      <c r="C18" s="13" t="s">
        <v>109</v>
      </c>
      <c r="D18" s="2">
        <v>1</v>
      </c>
    </row>
    <row r="19" spans="1:4" x14ac:dyDescent="0.35">
      <c r="A19" s="13" t="s">
        <v>110</v>
      </c>
      <c r="B19" s="20" t="s">
        <v>101</v>
      </c>
      <c r="C19" s="13" t="s">
        <v>111</v>
      </c>
      <c r="D19" s="2">
        <v>1</v>
      </c>
    </row>
    <row r="20" spans="1:4" x14ac:dyDescent="0.35">
      <c r="A20" s="13" t="s">
        <v>112</v>
      </c>
      <c r="B20" s="20" t="s">
        <v>101</v>
      </c>
      <c r="C20" s="13" t="s">
        <v>113</v>
      </c>
      <c r="D20" s="2">
        <v>1</v>
      </c>
    </row>
    <row r="21" spans="1:4" x14ac:dyDescent="0.35">
      <c r="A21" s="13" t="s">
        <v>114</v>
      </c>
      <c r="B21" s="20" t="s">
        <v>115</v>
      </c>
      <c r="C21" s="13" t="s">
        <v>116</v>
      </c>
      <c r="D21" s="2">
        <v>1</v>
      </c>
    </row>
    <row r="22" spans="1:4" x14ac:dyDescent="0.35">
      <c r="A22" s="9"/>
      <c r="D22" s="2"/>
    </row>
    <row r="23" spans="1:4" x14ac:dyDescent="0.35">
      <c r="A23" s="14" t="s">
        <v>107</v>
      </c>
      <c r="B23" s="16" t="s">
        <v>101</v>
      </c>
      <c r="C23" s="14" t="s">
        <v>117</v>
      </c>
      <c r="D23" s="2">
        <v>1</v>
      </c>
    </row>
    <row r="24" spans="1:4" x14ac:dyDescent="0.35">
      <c r="A24" s="14" t="s">
        <v>107</v>
      </c>
      <c r="B24" s="16" t="s">
        <v>118</v>
      </c>
      <c r="C24" s="15" t="s">
        <v>119</v>
      </c>
      <c r="D24" s="2">
        <v>1</v>
      </c>
    </row>
    <row r="25" spans="1:4" x14ac:dyDescent="0.35">
      <c r="A25" s="15" t="s">
        <v>120</v>
      </c>
      <c r="B25" s="16" t="s">
        <v>118</v>
      </c>
      <c r="C25" s="15" t="s">
        <v>121</v>
      </c>
      <c r="D25" s="2">
        <v>1</v>
      </c>
    </row>
    <row r="26" spans="1:4" x14ac:dyDescent="0.35">
      <c r="A26" s="14" t="s">
        <v>107</v>
      </c>
      <c r="B26" s="16" t="s">
        <v>122</v>
      </c>
      <c r="C26" s="16" t="s">
        <v>123</v>
      </c>
      <c r="D26" s="2">
        <v>1</v>
      </c>
    </row>
    <row r="27" spans="1:4" x14ac:dyDescent="0.35">
      <c r="A27" s="14" t="s">
        <v>107</v>
      </c>
      <c r="B27" s="16" t="s">
        <v>124</v>
      </c>
      <c r="C27" s="16" t="s">
        <v>125</v>
      </c>
      <c r="D27" s="2">
        <v>1</v>
      </c>
    </row>
    <row r="28" spans="1:4" x14ac:dyDescent="0.35">
      <c r="A28" s="14" t="s">
        <v>107</v>
      </c>
      <c r="B28" s="16" t="s">
        <v>124</v>
      </c>
      <c r="C28" s="16" t="s">
        <v>126</v>
      </c>
      <c r="D28" s="2">
        <v>1</v>
      </c>
    </row>
    <row r="29" spans="1:4" x14ac:dyDescent="0.35">
      <c r="A29" s="14" t="s">
        <v>107</v>
      </c>
      <c r="B29" s="16" t="s">
        <v>124</v>
      </c>
      <c r="C29" s="16" t="s">
        <v>127</v>
      </c>
      <c r="D29" s="2">
        <v>1</v>
      </c>
    </row>
    <row r="30" spans="1:4" x14ac:dyDescent="0.35">
      <c r="A30" s="14" t="s">
        <v>107</v>
      </c>
      <c r="B30" s="16" t="s">
        <v>124</v>
      </c>
      <c r="C30" s="16" t="s">
        <v>128</v>
      </c>
      <c r="D30" s="2">
        <v>1</v>
      </c>
    </row>
    <row r="31" spans="1:4" x14ac:dyDescent="0.35">
      <c r="A31" s="14" t="s">
        <v>107</v>
      </c>
      <c r="B31" s="16" t="s">
        <v>115</v>
      </c>
      <c r="C31" s="16" t="s">
        <v>129</v>
      </c>
      <c r="D31" s="2">
        <v>1</v>
      </c>
    </row>
    <row r="32" spans="1:4" x14ac:dyDescent="0.35">
      <c r="A32" s="16" t="s">
        <v>120</v>
      </c>
      <c r="B32" s="16" t="s">
        <v>115</v>
      </c>
      <c r="C32" s="16" t="s">
        <v>130</v>
      </c>
      <c r="D32" s="2">
        <v>1</v>
      </c>
    </row>
    <row r="33" spans="1:5" x14ac:dyDescent="0.35">
      <c r="A33" s="16" t="s">
        <v>120</v>
      </c>
      <c r="B33" s="16" t="s">
        <v>131</v>
      </c>
      <c r="C33" s="16" t="s">
        <v>132</v>
      </c>
      <c r="D33" s="2">
        <v>1</v>
      </c>
    </row>
    <row r="34" spans="1:5" x14ac:dyDescent="0.35">
      <c r="A34" s="16" t="s">
        <v>120</v>
      </c>
      <c r="B34" s="16" t="s">
        <v>131</v>
      </c>
      <c r="C34" s="16" t="s">
        <v>133</v>
      </c>
      <c r="D34" s="2">
        <v>1</v>
      </c>
    </row>
    <row r="35" spans="1:5" x14ac:dyDescent="0.35">
      <c r="D35" s="2"/>
    </row>
    <row r="36" spans="1:5" x14ac:dyDescent="0.35">
      <c r="A36" t="s">
        <v>134</v>
      </c>
      <c r="D36" s="2"/>
    </row>
    <row r="37" spans="1:5" x14ac:dyDescent="0.35">
      <c r="A37" s="8" t="s">
        <v>135</v>
      </c>
      <c r="B37" s="17" t="s">
        <v>136</v>
      </c>
      <c r="C37" s="8" t="s">
        <v>137</v>
      </c>
      <c r="D37" s="2" t="s">
        <v>138</v>
      </c>
      <c r="E37" s="3" t="s">
        <v>139</v>
      </c>
    </row>
    <row r="38" spans="1:5" x14ac:dyDescent="0.35">
      <c r="A38" s="8" t="s">
        <v>135</v>
      </c>
      <c r="B38" s="17" t="s">
        <v>136</v>
      </c>
      <c r="C38" s="8" t="s">
        <v>140</v>
      </c>
      <c r="D38" s="2" t="s">
        <v>138</v>
      </c>
      <c r="E38" s="3"/>
    </row>
    <row r="39" spans="1:5" x14ac:dyDescent="0.35">
      <c r="A39" s="8" t="s">
        <v>135</v>
      </c>
      <c r="B39" s="17" t="s">
        <v>136</v>
      </c>
      <c r="C39" s="8" t="s">
        <v>141</v>
      </c>
      <c r="D39" s="2" t="s">
        <v>138</v>
      </c>
      <c r="E39" s="3"/>
    </row>
    <row r="40" spans="1:5" x14ac:dyDescent="0.35">
      <c r="A40" s="8" t="s">
        <v>135</v>
      </c>
      <c r="B40" s="18" t="s">
        <v>85</v>
      </c>
      <c r="C40" s="18" t="s">
        <v>142</v>
      </c>
      <c r="D40" s="2" t="s">
        <v>138</v>
      </c>
      <c r="E40" s="3" t="s">
        <v>143</v>
      </c>
    </row>
    <row r="41" spans="1:5" x14ac:dyDescent="0.35">
      <c r="A41" s="8" t="s">
        <v>135</v>
      </c>
      <c r="B41" s="8" t="s">
        <v>144</v>
      </c>
      <c r="C41" s="18"/>
      <c r="D41" s="2" t="s">
        <v>138</v>
      </c>
      <c r="E41" s="3"/>
    </row>
    <row r="42" spans="1:5" x14ac:dyDescent="0.35">
      <c r="A42" s="8" t="s">
        <v>135</v>
      </c>
      <c r="B42" s="8" t="s">
        <v>145</v>
      </c>
      <c r="C42" s="18"/>
      <c r="D42" s="2" t="s">
        <v>138</v>
      </c>
      <c r="E42" s="3"/>
    </row>
    <row r="43" spans="1:5" x14ac:dyDescent="0.35">
      <c r="A43" s="8" t="s">
        <v>135</v>
      </c>
      <c r="B43" s="8" t="s">
        <v>146</v>
      </c>
      <c r="C43" s="18"/>
      <c r="D43" s="2" t="s">
        <v>138</v>
      </c>
      <c r="E43" s="3"/>
    </row>
    <row r="44" spans="1:5" x14ac:dyDescent="0.35">
      <c r="A44" s="9"/>
      <c r="D44" s="2"/>
      <c r="E44" s="3"/>
    </row>
    <row r="45" spans="1:5" x14ac:dyDescent="0.35">
      <c r="A45" s="10" t="s">
        <v>147</v>
      </c>
      <c r="B45" s="10" t="s">
        <v>136</v>
      </c>
      <c r="C45" s="11" t="s">
        <v>148</v>
      </c>
      <c r="D45" s="2" t="s">
        <v>138</v>
      </c>
      <c r="E45" s="3" t="s">
        <v>139</v>
      </c>
    </row>
    <row r="46" spans="1:5" x14ac:dyDescent="0.35">
      <c r="A46" s="11" t="s">
        <v>149</v>
      </c>
      <c r="B46" s="10" t="s">
        <v>150</v>
      </c>
      <c r="C46" s="10" t="s">
        <v>151</v>
      </c>
      <c r="D46" s="2" t="s">
        <v>138</v>
      </c>
      <c r="E46" s="3"/>
    </row>
    <row r="47" spans="1:5" x14ac:dyDescent="0.35">
      <c r="A47" s="10" t="s">
        <v>152</v>
      </c>
      <c r="B47" s="10" t="s">
        <v>122</v>
      </c>
      <c r="C47" s="10" t="s">
        <v>153</v>
      </c>
      <c r="D47" s="2" t="s">
        <v>138</v>
      </c>
      <c r="E47" s="3" t="s">
        <v>139</v>
      </c>
    </row>
    <row r="48" spans="1:5" x14ac:dyDescent="0.35">
      <c r="A48" s="10" t="s">
        <v>152</v>
      </c>
      <c r="B48" s="10" t="s">
        <v>122</v>
      </c>
      <c r="C48" s="10" t="s">
        <v>154</v>
      </c>
      <c r="D48" s="2" t="s">
        <v>138</v>
      </c>
      <c r="E48" s="3" t="s">
        <v>139</v>
      </c>
    </row>
    <row r="49" spans="1:5" x14ac:dyDescent="0.35">
      <c r="A49" s="11" t="s">
        <v>155</v>
      </c>
      <c r="B49" s="10" t="s">
        <v>156</v>
      </c>
      <c r="C49" s="10" t="s">
        <v>157</v>
      </c>
      <c r="D49" s="2" t="s">
        <v>138</v>
      </c>
      <c r="E49" s="3"/>
    </row>
    <row r="50" spans="1:5" x14ac:dyDescent="0.35">
      <c r="A50" s="11" t="s">
        <v>155</v>
      </c>
      <c r="B50" s="10" t="s">
        <v>158</v>
      </c>
      <c r="C50" s="10" t="s">
        <v>159</v>
      </c>
      <c r="D50" s="2" t="s">
        <v>138</v>
      </c>
      <c r="E50" s="3"/>
    </row>
    <row r="51" spans="1:5" x14ac:dyDescent="0.35">
      <c r="A51" s="12" t="s">
        <v>160</v>
      </c>
      <c r="B51" s="12"/>
      <c r="C51" s="12" t="s">
        <v>161</v>
      </c>
      <c r="D51" s="2" t="s">
        <v>138</v>
      </c>
      <c r="E51" s="3" t="s">
        <v>139</v>
      </c>
    </row>
    <row r="52" spans="1:5" x14ac:dyDescent="0.35">
      <c r="A52" s="11" t="s">
        <v>162</v>
      </c>
      <c r="B52" s="10" t="s">
        <v>101</v>
      </c>
      <c r="C52" s="11" t="s">
        <v>163</v>
      </c>
      <c r="D52" s="2" t="s">
        <v>138</v>
      </c>
      <c r="E52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20"/>
  <sheetViews>
    <sheetView showGridLines="0" topLeftCell="A82" workbookViewId="0">
      <selection activeCell="A32" sqref="A32:XFD37"/>
    </sheetView>
  </sheetViews>
  <sheetFormatPr defaultColWidth="11.453125" defaultRowHeight="14.5" x14ac:dyDescent="0.35"/>
  <cols>
    <col min="1" max="1" width="38.26953125" bestFit="1" customWidth="1"/>
    <col min="3" max="3" width="5.1796875" customWidth="1"/>
    <col min="4" max="6" width="20" customWidth="1"/>
    <col min="7" max="7" width="20.7265625" customWidth="1"/>
    <col min="8" max="9" width="17.7265625" customWidth="1"/>
    <col min="10" max="10" width="20.1796875" customWidth="1"/>
    <col min="11" max="12" width="17.7265625" customWidth="1"/>
    <col min="13" max="13" width="20.1796875" customWidth="1"/>
    <col min="14" max="14" width="19" customWidth="1"/>
    <col min="15" max="15" width="18.26953125" customWidth="1"/>
  </cols>
  <sheetData>
    <row r="1" spans="1:14" x14ac:dyDescent="0.35">
      <c r="A1" s="14" t="s">
        <v>164</v>
      </c>
    </row>
    <row r="2" spans="1:14" ht="30" customHeight="1" x14ac:dyDescent="0.35">
      <c r="A2" s="5" t="s">
        <v>80</v>
      </c>
      <c r="B2" s="5" t="s">
        <v>41</v>
      </c>
      <c r="C2" s="5" t="s">
        <v>81</v>
      </c>
      <c r="D2" s="4" t="s">
        <v>165</v>
      </c>
      <c r="E2" s="4" t="s">
        <v>166</v>
      </c>
      <c r="F2" s="4" t="s">
        <v>167</v>
      </c>
      <c r="G2" s="4" t="s">
        <v>168</v>
      </c>
      <c r="H2" s="4" t="s">
        <v>166</v>
      </c>
      <c r="I2" s="4" t="s">
        <v>169</v>
      </c>
      <c r="J2" s="4" t="s">
        <v>170</v>
      </c>
      <c r="K2" s="4" t="s">
        <v>166</v>
      </c>
      <c r="L2" s="4" t="s">
        <v>171</v>
      </c>
      <c r="M2" s="4" t="s">
        <v>172</v>
      </c>
    </row>
    <row r="3" spans="1:14" x14ac:dyDescent="0.35">
      <c r="A3" s="19" t="s">
        <v>84</v>
      </c>
      <c r="B3" s="19" t="s">
        <v>85</v>
      </c>
      <c r="C3" s="19" t="s">
        <v>86</v>
      </c>
      <c r="D3" s="21">
        <v>75.290000000000006</v>
      </c>
      <c r="E3" s="21">
        <v>53.57</v>
      </c>
      <c r="F3" s="7">
        <f>D3*E3</f>
        <v>4033.2853000000005</v>
      </c>
      <c r="G3" s="21">
        <v>570</v>
      </c>
      <c r="H3" s="21">
        <v>53.57</v>
      </c>
      <c r="I3" s="7">
        <f>G3*H3</f>
        <v>30534.9</v>
      </c>
      <c r="J3" s="21">
        <v>96.793500000000009</v>
      </c>
      <c r="K3" s="21">
        <v>57.5</v>
      </c>
      <c r="L3" s="7">
        <f>J3*K3</f>
        <v>5565.6262500000003</v>
      </c>
      <c r="M3" s="2"/>
    </row>
    <row r="4" spans="1:14" x14ac:dyDescent="0.35">
      <c r="A4" s="19" t="s">
        <v>84</v>
      </c>
      <c r="B4" s="19" t="s">
        <v>85</v>
      </c>
      <c r="C4" s="19" t="s">
        <v>87</v>
      </c>
      <c r="D4" s="21">
        <v>288.60028860028859</v>
      </c>
      <c r="E4" s="21">
        <v>53.57</v>
      </c>
      <c r="F4" s="7">
        <f t="shared" ref="F4:F13" si="0">D4*E4</f>
        <v>15460.317460317459</v>
      </c>
      <c r="G4" s="21">
        <v>577.20057720057719</v>
      </c>
      <c r="H4" s="21">
        <v>53.57</v>
      </c>
      <c r="I4" s="7">
        <f t="shared" ref="I4:I13" si="1">G4*H4</f>
        <v>30920.634920634919</v>
      </c>
      <c r="J4" s="21">
        <v>129.87012987012989</v>
      </c>
      <c r="K4" s="21">
        <v>57.5</v>
      </c>
      <c r="L4" s="7">
        <f t="shared" ref="L4:L13" si="2">J4*K4</f>
        <v>7467.5324675324682</v>
      </c>
      <c r="M4" s="2"/>
    </row>
    <row r="5" spans="1:14" x14ac:dyDescent="0.35">
      <c r="A5" s="19" t="s">
        <v>84</v>
      </c>
      <c r="B5" s="19" t="s">
        <v>85</v>
      </c>
      <c r="C5" s="19" t="s">
        <v>88</v>
      </c>
      <c r="D5" s="21">
        <v>29.106349206349201</v>
      </c>
      <c r="E5" s="21">
        <v>53.57</v>
      </c>
      <c r="F5" s="7">
        <f t="shared" si="0"/>
        <v>1559.2271269841267</v>
      </c>
      <c r="G5" s="21">
        <v>89.798845598845602</v>
      </c>
      <c r="H5" s="21">
        <v>53.57</v>
      </c>
      <c r="I5" s="7">
        <f t="shared" si="1"/>
        <v>4810.5241587301589</v>
      </c>
      <c r="J5" s="21">
        <v>17.835779220779223</v>
      </c>
      <c r="K5" s="21">
        <v>57.5</v>
      </c>
      <c r="L5" s="7">
        <f t="shared" si="2"/>
        <v>1025.5573051948054</v>
      </c>
      <c r="M5" s="2"/>
    </row>
    <row r="6" spans="1:14" x14ac:dyDescent="0.35">
      <c r="A6" s="19" t="s">
        <v>84</v>
      </c>
      <c r="B6" s="19" t="s">
        <v>89</v>
      </c>
      <c r="C6" s="19" t="s">
        <v>90</v>
      </c>
      <c r="D6" s="21">
        <v>200</v>
      </c>
      <c r="E6" s="21">
        <v>53.57</v>
      </c>
      <c r="F6" s="7">
        <f>D6*E6</f>
        <v>10714</v>
      </c>
      <c r="G6" s="21">
        <v>220.00000000000003</v>
      </c>
      <c r="H6" s="21">
        <v>53.57</v>
      </c>
      <c r="I6" s="7">
        <f t="shared" si="1"/>
        <v>11785.400000000001</v>
      </c>
      <c r="J6" s="21">
        <v>63</v>
      </c>
      <c r="K6" s="21">
        <v>57.5</v>
      </c>
      <c r="L6" s="7">
        <f t="shared" si="2"/>
        <v>3622.5</v>
      </c>
      <c r="M6" s="2"/>
    </row>
    <row r="7" spans="1:14" x14ac:dyDescent="0.35">
      <c r="A7" s="19" t="s">
        <v>84</v>
      </c>
      <c r="B7" s="19" t="s">
        <v>89</v>
      </c>
      <c r="C7" s="19" t="s">
        <v>91</v>
      </c>
      <c r="D7" s="21">
        <v>36.492063492063494</v>
      </c>
      <c r="E7" s="21">
        <v>53.57</v>
      </c>
      <c r="F7" s="7">
        <f t="shared" si="0"/>
        <v>1954.8798412698413</v>
      </c>
      <c r="G7" s="21">
        <v>72.984126984126988</v>
      </c>
      <c r="H7" s="21">
        <v>53.57</v>
      </c>
      <c r="I7" s="7">
        <f t="shared" si="1"/>
        <v>3909.7596825396827</v>
      </c>
      <c r="J7" s="21">
        <v>16.421428571428574</v>
      </c>
      <c r="K7" s="21">
        <v>57.5</v>
      </c>
      <c r="L7" s="7">
        <f t="shared" si="2"/>
        <v>944.232142857143</v>
      </c>
      <c r="M7" s="2"/>
    </row>
    <row r="8" spans="1:14" x14ac:dyDescent="0.35">
      <c r="A8" s="19" t="s">
        <v>84</v>
      </c>
      <c r="B8" s="19" t="s">
        <v>92</v>
      </c>
      <c r="C8" s="19" t="s">
        <v>93</v>
      </c>
      <c r="D8" s="21">
        <v>20</v>
      </c>
      <c r="E8" s="21">
        <v>53.57</v>
      </c>
      <c r="F8" s="7">
        <f t="shared" si="0"/>
        <v>1071.4000000000001</v>
      </c>
      <c r="G8" s="21">
        <v>85</v>
      </c>
      <c r="H8" s="21">
        <v>53.57</v>
      </c>
      <c r="I8" s="7">
        <f t="shared" si="1"/>
        <v>4553.45</v>
      </c>
      <c r="J8" s="21">
        <v>15.75</v>
      </c>
      <c r="K8" s="21">
        <v>57.5</v>
      </c>
      <c r="L8" s="7">
        <f t="shared" si="2"/>
        <v>905.625</v>
      </c>
      <c r="M8" s="2"/>
    </row>
    <row r="9" spans="1:14" x14ac:dyDescent="0.35">
      <c r="A9" s="19" t="s">
        <v>84</v>
      </c>
      <c r="B9" s="19" t="s">
        <v>94</v>
      </c>
      <c r="C9" s="19" t="s">
        <v>95</v>
      </c>
      <c r="D9" s="21">
        <v>103.67099567099568</v>
      </c>
      <c r="E9" s="21">
        <v>53.57</v>
      </c>
      <c r="F9" s="7">
        <f t="shared" si="0"/>
        <v>5553.6552380952389</v>
      </c>
      <c r="G9" s="21">
        <v>434.23718614718609</v>
      </c>
      <c r="H9" s="21">
        <v>53.57</v>
      </c>
      <c r="I9" s="7">
        <f t="shared" si="1"/>
        <v>23262.08606190476</v>
      </c>
      <c r="J9" s="21">
        <v>80.686227272727265</v>
      </c>
      <c r="K9" s="21">
        <v>57.5</v>
      </c>
      <c r="L9" s="7">
        <f t="shared" si="2"/>
        <v>4639.4580681818179</v>
      </c>
      <c r="M9" s="2"/>
    </row>
    <row r="10" spans="1:14" x14ac:dyDescent="0.35">
      <c r="A10" s="19" t="s">
        <v>84</v>
      </c>
      <c r="B10" s="19" t="s">
        <v>96</v>
      </c>
      <c r="C10" s="19" t="s">
        <v>97</v>
      </c>
      <c r="D10" s="21">
        <v>0</v>
      </c>
      <c r="E10" s="21">
        <v>53.57</v>
      </c>
      <c r="F10" s="7">
        <f t="shared" si="0"/>
        <v>0</v>
      </c>
      <c r="G10" s="21">
        <v>202.40000000000003</v>
      </c>
      <c r="H10" s="21">
        <v>53.57</v>
      </c>
      <c r="I10" s="7">
        <f t="shared" si="1"/>
        <v>10842.568000000001</v>
      </c>
      <c r="J10" s="21">
        <v>30.360000000000007</v>
      </c>
      <c r="K10" s="21">
        <v>57.5</v>
      </c>
      <c r="L10" s="7">
        <f t="shared" si="2"/>
        <v>1745.7000000000003</v>
      </c>
      <c r="M10" s="2"/>
    </row>
    <row r="11" spans="1:14" x14ac:dyDescent="0.35">
      <c r="A11" s="19" t="s">
        <v>84</v>
      </c>
      <c r="B11" s="19" t="s">
        <v>98</v>
      </c>
      <c r="C11" s="19" t="s">
        <v>99</v>
      </c>
      <c r="D11" s="21">
        <v>0</v>
      </c>
      <c r="E11" s="21">
        <v>53.57</v>
      </c>
      <c r="F11" s="7">
        <f t="shared" si="0"/>
        <v>0</v>
      </c>
      <c r="G11" s="21">
        <v>159.02999999999997</v>
      </c>
      <c r="H11" s="21">
        <v>53.57</v>
      </c>
      <c r="I11" s="7">
        <f t="shared" si="1"/>
        <v>8519.2370999999985</v>
      </c>
      <c r="J11" s="21">
        <v>23.854499999999994</v>
      </c>
      <c r="K11" s="21">
        <v>57.5</v>
      </c>
      <c r="L11" s="7">
        <f t="shared" si="2"/>
        <v>1371.6337499999997</v>
      </c>
      <c r="M11" s="2"/>
      <c r="N11" t="s">
        <v>173</v>
      </c>
    </row>
    <row r="12" spans="1:14" x14ac:dyDescent="0.35">
      <c r="A12" s="19" t="s">
        <v>84</v>
      </c>
      <c r="B12" s="19" t="s">
        <v>94</v>
      </c>
      <c r="C12" s="19" t="s">
        <v>100</v>
      </c>
      <c r="D12" s="21">
        <v>0</v>
      </c>
      <c r="E12" s="21">
        <v>53.57</v>
      </c>
      <c r="F12" s="7">
        <f t="shared" si="0"/>
        <v>0</v>
      </c>
      <c r="G12" s="21">
        <v>0</v>
      </c>
      <c r="H12" s="21">
        <v>53.57</v>
      </c>
      <c r="I12" s="7">
        <f t="shared" si="1"/>
        <v>0</v>
      </c>
      <c r="J12" s="21">
        <v>0</v>
      </c>
      <c r="K12" s="21">
        <v>57.5</v>
      </c>
      <c r="L12" s="7">
        <f t="shared" si="2"/>
        <v>0</v>
      </c>
      <c r="M12" s="2"/>
    </row>
    <row r="13" spans="1:14" x14ac:dyDescent="0.35">
      <c r="A13" s="19" t="s">
        <v>135</v>
      </c>
      <c r="B13" s="19" t="s">
        <v>85</v>
      </c>
      <c r="C13" s="19" t="s">
        <v>142</v>
      </c>
      <c r="D13" s="24">
        <v>288.60028860028859</v>
      </c>
      <c r="E13" s="21">
        <v>53.57</v>
      </c>
      <c r="F13" s="7">
        <f t="shared" si="0"/>
        <v>15460.317460317459</v>
      </c>
      <c r="G13" s="24">
        <v>649.35064935064941</v>
      </c>
      <c r="H13" s="21">
        <v>53.57</v>
      </c>
      <c r="I13" s="7">
        <f t="shared" si="1"/>
        <v>34785.71428571429</v>
      </c>
      <c r="J13" s="21">
        <v>140.69264069264071</v>
      </c>
      <c r="K13" s="21">
        <v>57.5</v>
      </c>
      <c r="L13" s="7">
        <f t="shared" si="2"/>
        <v>8089.826839826841</v>
      </c>
      <c r="M13" s="22">
        <v>43466</v>
      </c>
    </row>
    <row r="14" spans="1:14" x14ac:dyDescent="0.35">
      <c r="A14" s="9"/>
      <c r="D14" s="32">
        <f>SUM(D3:D13)</f>
        <v>1041.7599855699857</v>
      </c>
      <c r="E14" s="33"/>
      <c r="F14" s="34">
        <f>SUM(F3:F13)</f>
        <v>55807.082426984125</v>
      </c>
      <c r="G14" s="48">
        <f>SUM(G3:G13)</f>
        <v>3060.0013852813854</v>
      </c>
      <c r="H14" s="35"/>
      <c r="I14" s="35">
        <f t="shared" ref="I14:L14" si="3">SUM(I3:I13)</f>
        <v>163924.27420952381</v>
      </c>
      <c r="J14" s="32">
        <f t="shared" si="3"/>
        <v>615.26420562770568</v>
      </c>
      <c r="K14" s="35"/>
      <c r="L14" s="35">
        <f t="shared" si="3"/>
        <v>35377.691823593079</v>
      </c>
      <c r="M14" s="7"/>
      <c r="N14" s="2"/>
    </row>
    <row r="15" spans="1:14" x14ac:dyDescent="0.35">
      <c r="A15" s="9"/>
    </row>
    <row r="16" spans="1:14" x14ac:dyDescent="0.35">
      <c r="A16" s="9" t="s">
        <v>174</v>
      </c>
    </row>
    <row r="17" spans="1:17" ht="30" customHeight="1" x14ac:dyDescent="0.35">
      <c r="A17" s="5" t="s">
        <v>80</v>
      </c>
      <c r="B17" s="5" t="s">
        <v>41</v>
      </c>
      <c r="C17" s="5" t="s">
        <v>81</v>
      </c>
      <c r="D17" s="4" t="s">
        <v>165</v>
      </c>
      <c r="E17" s="4" t="s">
        <v>175</v>
      </c>
      <c r="F17" s="4" t="s">
        <v>166</v>
      </c>
      <c r="G17" s="4" t="s">
        <v>167</v>
      </c>
      <c r="H17" s="4" t="s">
        <v>168</v>
      </c>
      <c r="I17" s="4" t="s">
        <v>175</v>
      </c>
      <c r="J17" s="4" t="s">
        <v>166</v>
      </c>
      <c r="K17" s="4" t="s">
        <v>169</v>
      </c>
      <c r="L17" s="4" t="s">
        <v>170</v>
      </c>
      <c r="M17" s="4" t="s">
        <v>175</v>
      </c>
      <c r="N17" s="4" t="s">
        <v>166</v>
      </c>
      <c r="O17" s="4" t="s">
        <v>171</v>
      </c>
      <c r="P17" s="4" t="s">
        <v>172</v>
      </c>
    </row>
    <row r="18" spans="1:17" x14ac:dyDescent="0.35">
      <c r="A18" s="19" t="s">
        <v>84</v>
      </c>
      <c r="B18" s="19" t="s">
        <v>85</v>
      </c>
      <c r="C18" s="19" t="s">
        <v>86</v>
      </c>
      <c r="D18" s="21">
        <v>75.289999999999992</v>
      </c>
      <c r="E18" s="21">
        <f>D18/365*197.5</f>
        <v>40.739109589041092</v>
      </c>
      <c r="F18" s="21">
        <v>53.57</v>
      </c>
      <c r="G18" s="7">
        <f>E18*F18</f>
        <v>2182.3941006849313</v>
      </c>
      <c r="H18" s="21">
        <v>570</v>
      </c>
      <c r="I18" s="21">
        <f>H18/365*197.5</f>
        <v>308.42465753424659</v>
      </c>
      <c r="J18" s="21">
        <v>53.57</v>
      </c>
      <c r="K18" s="7">
        <f>I18*J18</f>
        <v>16522.308904109592</v>
      </c>
      <c r="L18" s="21">
        <v>96.793500000000009</v>
      </c>
      <c r="M18" s="21">
        <f>L18/365*197.5</f>
        <v>52.374565068493155</v>
      </c>
      <c r="N18" s="21">
        <v>57.5</v>
      </c>
      <c r="O18" s="7">
        <f>M18*N18</f>
        <v>3011.5374914383565</v>
      </c>
      <c r="P18" s="2"/>
    </row>
    <row r="19" spans="1:17" x14ac:dyDescent="0.35">
      <c r="A19" s="19" t="s">
        <v>84</v>
      </c>
      <c r="B19" s="19" t="s">
        <v>85</v>
      </c>
      <c r="C19" s="19" t="s">
        <v>87</v>
      </c>
      <c r="D19" s="21">
        <v>288.60028860028859</v>
      </c>
      <c r="E19" s="21">
        <f>D19/365*197.5</f>
        <v>156.16043013303286</v>
      </c>
      <c r="F19" s="21">
        <v>53.57</v>
      </c>
      <c r="G19" s="7">
        <f>E19*F19</f>
        <v>8365.5142422265708</v>
      </c>
      <c r="H19" s="21">
        <v>577.20057720057719</v>
      </c>
      <c r="I19" s="21">
        <f t="shared" ref="I19:I28" si="4">H19/365*197.5</f>
        <v>312.32086026606572</v>
      </c>
      <c r="J19" s="21">
        <v>53.57</v>
      </c>
      <c r="K19" s="7">
        <f t="shared" ref="K19:K28" si="5">I19*J19</f>
        <v>16731.028484453142</v>
      </c>
      <c r="L19" s="21">
        <v>129.87012987012989</v>
      </c>
      <c r="M19" s="21">
        <f t="shared" ref="M19:M28" si="6">L19/365*197.5</f>
        <v>70.272193559864803</v>
      </c>
      <c r="N19" s="21">
        <v>57.5</v>
      </c>
      <c r="O19" s="7">
        <f t="shared" ref="O19:O28" si="7">M19*N19</f>
        <v>4040.6511296922263</v>
      </c>
      <c r="P19" s="2"/>
    </row>
    <row r="20" spans="1:17" x14ac:dyDescent="0.35">
      <c r="A20" s="19" t="s">
        <v>84</v>
      </c>
      <c r="B20" s="19" t="s">
        <v>85</v>
      </c>
      <c r="C20" s="19" t="s">
        <v>88</v>
      </c>
      <c r="D20" s="21">
        <v>29.106349206349211</v>
      </c>
      <c r="E20" s="21">
        <f>D20/365*197.5</f>
        <v>15.749325940421835</v>
      </c>
      <c r="F20" s="21">
        <v>53.57</v>
      </c>
      <c r="G20" s="7">
        <f>E20*F20</f>
        <v>843.6913906283977</v>
      </c>
      <c r="H20" s="21">
        <v>89.798845598845602</v>
      </c>
      <c r="I20" s="21">
        <f t="shared" si="4"/>
        <v>48.589786317183574</v>
      </c>
      <c r="J20" s="21">
        <v>53.57</v>
      </c>
      <c r="K20" s="7">
        <f t="shared" si="5"/>
        <v>2602.9548530115239</v>
      </c>
      <c r="L20" s="21">
        <v>17.835779220779223</v>
      </c>
      <c r="M20" s="21">
        <f t="shared" si="6"/>
        <v>9.6508668386408125</v>
      </c>
      <c r="N20" s="21">
        <v>57.5</v>
      </c>
      <c r="O20" s="7">
        <f t="shared" si="7"/>
        <v>554.92484322184669</v>
      </c>
      <c r="P20" s="2"/>
    </row>
    <row r="21" spans="1:17" x14ac:dyDescent="0.35">
      <c r="A21" s="19" t="s">
        <v>84</v>
      </c>
      <c r="B21" s="19" t="s">
        <v>89</v>
      </c>
      <c r="C21" s="19" t="s">
        <v>90</v>
      </c>
      <c r="D21" s="21">
        <v>200</v>
      </c>
      <c r="E21" s="21">
        <f>D21/365*197.5</f>
        <v>108.21917808219177</v>
      </c>
      <c r="F21" s="21">
        <v>53.57</v>
      </c>
      <c r="G21" s="7">
        <f t="shared" ref="G21:G28" si="8">E21*F21</f>
        <v>5797.301369863013</v>
      </c>
      <c r="H21" s="21">
        <v>220.00000000000003</v>
      </c>
      <c r="I21" s="21">
        <f t="shared" si="4"/>
        <v>119.04109589041097</v>
      </c>
      <c r="J21" s="21">
        <v>53.57</v>
      </c>
      <c r="K21" s="7">
        <f t="shared" si="5"/>
        <v>6377.0315068493155</v>
      </c>
      <c r="L21" s="21">
        <v>63</v>
      </c>
      <c r="M21" s="21">
        <f t="shared" si="6"/>
        <v>34.089041095890416</v>
      </c>
      <c r="N21" s="21">
        <v>57.5</v>
      </c>
      <c r="O21" s="7">
        <f>M21*N21</f>
        <v>1960.1198630136989</v>
      </c>
      <c r="P21" s="2"/>
    </row>
    <row r="22" spans="1:17" x14ac:dyDescent="0.35">
      <c r="A22" s="19" t="s">
        <v>84</v>
      </c>
      <c r="B22" s="19" t="s">
        <v>89</v>
      </c>
      <c r="C22" s="19" t="s">
        <v>91</v>
      </c>
      <c r="D22" s="21">
        <v>36.492063492063494</v>
      </c>
      <c r="E22" s="21">
        <f t="shared" ref="E22:E28" si="9">D22/365*197.5</f>
        <v>19.745705588171344</v>
      </c>
      <c r="F22" s="21">
        <v>53.57</v>
      </c>
      <c r="G22" s="7">
        <f t="shared" si="8"/>
        <v>1057.7774483583389</v>
      </c>
      <c r="H22" s="21">
        <v>72.984126984126988</v>
      </c>
      <c r="I22" s="21">
        <f t="shared" si="4"/>
        <v>39.491411176342687</v>
      </c>
      <c r="J22" s="21">
        <v>53.57</v>
      </c>
      <c r="K22" s="7">
        <f t="shared" si="5"/>
        <v>2115.5548967166778</v>
      </c>
      <c r="L22" s="21">
        <v>16.421428571428574</v>
      </c>
      <c r="M22" s="21">
        <f t="shared" si="6"/>
        <v>8.8855675146771045</v>
      </c>
      <c r="N22" s="21">
        <v>57.5</v>
      </c>
      <c r="O22" s="7">
        <f t="shared" si="7"/>
        <v>510.92013209393349</v>
      </c>
      <c r="P22" s="2"/>
    </row>
    <row r="23" spans="1:17" x14ac:dyDescent="0.35">
      <c r="A23" s="19" t="s">
        <v>84</v>
      </c>
      <c r="B23" s="19" t="s">
        <v>92</v>
      </c>
      <c r="C23" s="19" t="s">
        <v>93</v>
      </c>
      <c r="D23" s="21">
        <v>20</v>
      </c>
      <c r="E23" s="21">
        <f t="shared" si="9"/>
        <v>10.821917808219178</v>
      </c>
      <c r="F23" s="21">
        <v>53.57</v>
      </c>
      <c r="G23" s="7">
        <f t="shared" si="8"/>
        <v>579.73013698630132</v>
      </c>
      <c r="H23" s="21">
        <v>85</v>
      </c>
      <c r="I23" s="21">
        <f t="shared" si="4"/>
        <v>45.993150684931507</v>
      </c>
      <c r="J23" s="21">
        <v>53.57</v>
      </c>
      <c r="K23" s="7">
        <f t="shared" si="5"/>
        <v>2463.8530821917807</v>
      </c>
      <c r="L23" s="21">
        <v>15.75</v>
      </c>
      <c r="M23" s="21">
        <f t="shared" si="6"/>
        <v>8.5222602739726039</v>
      </c>
      <c r="N23" s="21">
        <v>57.5</v>
      </c>
      <c r="O23" s="7">
        <f t="shared" si="7"/>
        <v>490.02996575342473</v>
      </c>
      <c r="P23" s="2"/>
    </row>
    <row r="24" spans="1:17" x14ac:dyDescent="0.35">
      <c r="A24" s="19" t="s">
        <v>84</v>
      </c>
      <c r="B24" s="19" t="s">
        <v>94</v>
      </c>
      <c r="C24" s="19" t="s">
        <v>95</v>
      </c>
      <c r="D24" s="21">
        <v>103.67099567099568</v>
      </c>
      <c r="E24" s="21">
        <f t="shared" si="9"/>
        <v>56.095949712388069</v>
      </c>
      <c r="F24" s="21">
        <v>53.57</v>
      </c>
      <c r="G24" s="7">
        <f t="shared" si="8"/>
        <v>3005.060026092629</v>
      </c>
      <c r="H24" s="21">
        <v>434.23718614718609</v>
      </c>
      <c r="I24" s="21">
        <f t="shared" si="4"/>
        <v>234.96395688786097</v>
      </c>
      <c r="J24" s="21">
        <v>53.57</v>
      </c>
      <c r="K24" s="7">
        <f t="shared" si="5"/>
        <v>12587.019170482712</v>
      </c>
      <c r="L24" s="21">
        <v>80.686227272727265</v>
      </c>
      <c r="M24" s="21">
        <f t="shared" si="6"/>
        <v>43.658985990037351</v>
      </c>
      <c r="N24" s="21">
        <v>57.5</v>
      </c>
      <c r="O24" s="7">
        <f t="shared" si="7"/>
        <v>2510.3916944271477</v>
      </c>
      <c r="P24" s="2"/>
    </row>
    <row r="25" spans="1:17" x14ac:dyDescent="0.35">
      <c r="A25" s="19" t="s">
        <v>84</v>
      </c>
      <c r="B25" s="19" t="s">
        <v>96</v>
      </c>
      <c r="C25" s="19" t="s">
        <v>97</v>
      </c>
      <c r="D25" s="21">
        <v>0</v>
      </c>
      <c r="E25" s="21">
        <f t="shared" si="9"/>
        <v>0</v>
      </c>
      <c r="F25" s="21">
        <v>53.57</v>
      </c>
      <c r="G25" s="7">
        <f t="shared" si="8"/>
        <v>0</v>
      </c>
      <c r="H25" s="21">
        <v>202.40000000000003</v>
      </c>
      <c r="I25" s="21">
        <f t="shared" si="4"/>
        <v>109.51780821917809</v>
      </c>
      <c r="J25" s="21">
        <v>53.57</v>
      </c>
      <c r="K25" s="7">
        <f t="shared" si="5"/>
        <v>5866.8689863013706</v>
      </c>
      <c r="L25" s="21">
        <v>30.360000000000007</v>
      </c>
      <c r="M25" s="21">
        <f t="shared" si="6"/>
        <v>16.427671232876715</v>
      </c>
      <c r="N25" s="21">
        <v>57.5</v>
      </c>
      <c r="O25" s="7">
        <f t="shared" si="7"/>
        <v>944.59109589041111</v>
      </c>
      <c r="P25" s="2"/>
    </row>
    <row r="26" spans="1:17" x14ac:dyDescent="0.35">
      <c r="A26" s="19" t="s">
        <v>84</v>
      </c>
      <c r="B26" s="19" t="s">
        <v>98</v>
      </c>
      <c r="C26" s="19" t="s">
        <v>99</v>
      </c>
      <c r="D26" s="21">
        <v>0</v>
      </c>
      <c r="E26" s="21">
        <f t="shared" si="9"/>
        <v>0</v>
      </c>
      <c r="F26" s="21">
        <v>53.57</v>
      </c>
      <c r="G26" s="7">
        <f t="shared" si="8"/>
        <v>0</v>
      </c>
      <c r="H26" s="21">
        <v>159.02999999999997</v>
      </c>
      <c r="I26" s="21">
        <f t="shared" si="4"/>
        <v>86.050479452054788</v>
      </c>
      <c r="J26" s="21">
        <v>53.57</v>
      </c>
      <c r="K26" s="7">
        <f t="shared" si="5"/>
        <v>4609.7241842465746</v>
      </c>
      <c r="L26" s="21">
        <v>23.854499999999994</v>
      </c>
      <c r="M26" s="21">
        <f t="shared" si="6"/>
        <v>12.907571917808216</v>
      </c>
      <c r="N26" s="21">
        <v>57.5</v>
      </c>
      <c r="O26" s="7">
        <f t="shared" si="7"/>
        <v>742.18538527397243</v>
      </c>
      <c r="P26" s="2"/>
      <c r="Q26" t="s">
        <v>173</v>
      </c>
    </row>
    <row r="27" spans="1:17" x14ac:dyDescent="0.35">
      <c r="A27" s="19" t="s">
        <v>84</v>
      </c>
      <c r="B27" s="19" t="s">
        <v>94</v>
      </c>
      <c r="C27" s="19" t="s">
        <v>100</v>
      </c>
      <c r="D27" s="21">
        <v>0</v>
      </c>
      <c r="E27" s="21">
        <f t="shared" si="9"/>
        <v>0</v>
      </c>
      <c r="F27" s="21">
        <v>53.57</v>
      </c>
      <c r="G27" s="7">
        <f t="shared" si="8"/>
        <v>0</v>
      </c>
      <c r="H27" s="21">
        <v>0</v>
      </c>
      <c r="I27" s="21">
        <f t="shared" si="4"/>
        <v>0</v>
      </c>
      <c r="J27" s="21">
        <v>53.57</v>
      </c>
      <c r="K27" s="7">
        <f t="shared" si="5"/>
        <v>0</v>
      </c>
      <c r="L27" s="21">
        <v>0</v>
      </c>
      <c r="M27" s="21">
        <f t="shared" si="6"/>
        <v>0</v>
      </c>
      <c r="N27" s="21">
        <v>57.5</v>
      </c>
      <c r="O27" s="7">
        <f t="shared" si="7"/>
        <v>0</v>
      </c>
      <c r="P27" s="2"/>
    </row>
    <row r="28" spans="1:17" x14ac:dyDescent="0.35">
      <c r="A28" s="19" t="s">
        <v>135</v>
      </c>
      <c r="B28" s="19" t="s">
        <v>85</v>
      </c>
      <c r="C28" s="19" t="s">
        <v>142</v>
      </c>
      <c r="D28" s="24">
        <v>288.60028860028859</v>
      </c>
      <c r="E28" s="21">
        <f t="shared" si="9"/>
        <v>156.16043013303286</v>
      </c>
      <c r="F28" s="21">
        <v>53.57</v>
      </c>
      <c r="G28" s="7">
        <f t="shared" si="8"/>
        <v>8365.5142422265708</v>
      </c>
      <c r="H28" s="24">
        <v>649.35064935064941</v>
      </c>
      <c r="I28" s="21">
        <f t="shared" si="4"/>
        <v>351.36096779932399</v>
      </c>
      <c r="J28" s="21">
        <v>53.57</v>
      </c>
      <c r="K28" s="7">
        <f t="shared" si="5"/>
        <v>18822.407045009786</v>
      </c>
      <c r="L28" s="21">
        <v>140.69264069264071</v>
      </c>
      <c r="M28" s="21">
        <f t="shared" si="6"/>
        <v>76.128209689853534</v>
      </c>
      <c r="N28" s="21">
        <v>57.5</v>
      </c>
      <c r="O28" s="7">
        <f t="shared" si="7"/>
        <v>4377.3720571665781</v>
      </c>
      <c r="P28" s="22">
        <v>43466</v>
      </c>
    </row>
    <row r="29" spans="1:17" x14ac:dyDescent="0.35">
      <c r="A29" s="9"/>
      <c r="D29" s="32"/>
      <c r="E29" s="48">
        <f>SUM(E18:E28)</f>
        <v>563.69204698649901</v>
      </c>
      <c r="F29" s="33"/>
      <c r="G29" s="34">
        <f>SUM(G18:G28)</f>
        <v>30196.98295706675</v>
      </c>
      <c r="H29" s="32"/>
      <c r="I29" s="32">
        <f>SUM(I18:I28)</f>
        <v>1655.7541742275989</v>
      </c>
      <c r="J29" s="35"/>
      <c r="K29" s="35">
        <f t="shared" ref="K29" si="10">SUM(K18:K28)</f>
        <v>88698.751113372477</v>
      </c>
      <c r="L29" s="32"/>
      <c r="M29" s="32">
        <f>SUM(M18:M28)</f>
        <v>332.91693318211469</v>
      </c>
      <c r="N29" s="35"/>
      <c r="O29" s="35">
        <f t="shared" ref="O29" si="11">SUM(O18:O28)</f>
        <v>19142.723657971597</v>
      </c>
      <c r="P29" s="7"/>
      <c r="Q29" s="2"/>
    </row>
    <row r="30" spans="1:17" ht="15.5" x14ac:dyDescent="0.35">
      <c r="A30" s="25" t="s">
        <v>176</v>
      </c>
      <c r="B30" s="25" t="s">
        <v>177</v>
      </c>
      <c r="C30" s="26">
        <v>321139.87245000002</v>
      </c>
      <c r="D30" s="26">
        <f>+C30*3</f>
        <v>963419.61735000007</v>
      </c>
      <c r="E30" s="26"/>
      <c r="F30" s="26"/>
      <c r="G30" s="26">
        <f t="shared" ref="G30" si="12">+D30/36*M30*0.25</f>
        <v>13380.82801875</v>
      </c>
      <c r="H30" s="26">
        <v>0</v>
      </c>
      <c r="I30" s="26"/>
      <c r="J30" s="27">
        <f t="shared" ref="J30" si="13">+D30+G30+H30</f>
        <v>976800.44536875002</v>
      </c>
      <c r="K30" s="28" t="s">
        <v>178</v>
      </c>
      <c r="L30" s="28"/>
      <c r="M30" s="29">
        <v>2</v>
      </c>
      <c r="N30" s="30">
        <v>43101</v>
      </c>
      <c r="O30" s="30">
        <v>43236</v>
      </c>
      <c r="P30" s="31">
        <v>43236</v>
      </c>
      <c r="Q30" s="31">
        <v>43297</v>
      </c>
    </row>
    <row r="31" spans="1:17" ht="15.5" x14ac:dyDescent="0.35">
      <c r="C31" s="36"/>
      <c r="D31" s="36"/>
      <c r="E31" s="36"/>
      <c r="F31" s="36"/>
      <c r="G31" s="36"/>
      <c r="H31" s="36"/>
      <c r="I31" s="36"/>
      <c r="J31" s="37"/>
      <c r="K31" s="38"/>
      <c r="L31" s="38"/>
      <c r="M31" s="39"/>
      <c r="N31" s="40"/>
      <c r="O31" s="40"/>
      <c r="P31" s="41"/>
      <c r="Q31" s="41"/>
    </row>
    <row r="32" spans="1:17" ht="15.5" x14ac:dyDescent="0.35">
      <c r="C32" s="36"/>
      <c r="D32" s="36"/>
      <c r="F32" s="43" t="s">
        <v>179</v>
      </c>
      <c r="G32" s="43" t="s">
        <v>180</v>
      </c>
      <c r="I32" s="36"/>
      <c r="J32" s="37"/>
      <c r="K32" s="38"/>
      <c r="L32" s="38"/>
      <c r="M32" s="39"/>
      <c r="N32" s="40"/>
      <c r="O32" s="40"/>
      <c r="P32" s="41"/>
      <c r="Q32" s="41"/>
    </row>
    <row r="33" spans="1:13" ht="15.5" x14ac:dyDescent="0.35">
      <c r="C33" s="36"/>
      <c r="D33" s="36"/>
      <c r="E33" s="44">
        <v>2018</v>
      </c>
      <c r="F33" s="45">
        <f>G29+K29+O29</f>
        <v>138038.45772841084</v>
      </c>
      <c r="G33" s="45">
        <f>G30</f>
        <v>13380.82801875</v>
      </c>
      <c r="I33" s="36"/>
      <c r="J33" s="37"/>
      <c r="K33" s="38"/>
      <c r="L33" s="38"/>
      <c r="M33" s="39"/>
    </row>
    <row r="34" spans="1:13" ht="15.5" x14ac:dyDescent="0.35">
      <c r="C34" s="36"/>
      <c r="D34" s="36"/>
      <c r="E34" s="44">
        <v>2019</v>
      </c>
      <c r="F34" s="45">
        <f>F14+I14+L14</f>
        <v>255109.04846010101</v>
      </c>
      <c r="I34" s="36"/>
      <c r="J34" s="37"/>
      <c r="K34" s="38"/>
      <c r="L34" s="38"/>
      <c r="M34" s="39"/>
    </row>
    <row r="35" spans="1:13" ht="15.5" x14ac:dyDescent="0.35">
      <c r="C35" s="36"/>
      <c r="D35" s="36"/>
      <c r="E35" s="44">
        <v>2020</v>
      </c>
      <c r="F35" s="45">
        <f>F14+I14+L14</f>
        <v>255109.04846010101</v>
      </c>
      <c r="I35" s="36"/>
      <c r="J35" s="37"/>
      <c r="K35" s="38"/>
      <c r="L35" s="38"/>
      <c r="M35" s="39"/>
    </row>
    <row r="36" spans="1:13" ht="15.5" x14ac:dyDescent="0.35">
      <c r="C36" s="36"/>
      <c r="D36" s="36"/>
      <c r="E36" s="44">
        <v>2021</v>
      </c>
      <c r="F36" s="45">
        <f>F14+I14+L14</f>
        <v>255109.04846010101</v>
      </c>
      <c r="I36" s="36"/>
      <c r="J36" s="37"/>
      <c r="K36" s="38"/>
      <c r="L36" s="38"/>
      <c r="M36" s="39"/>
    </row>
    <row r="37" spans="1:13" ht="15.5" x14ac:dyDescent="0.35">
      <c r="C37" s="36"/>
      <c r="D37" s="36"/>
      <c r="F37" s="46">
        <f>SUM(F33:F36)</f>
        <v>903365.60310871387</v>
      </c>
      <c r="G37" s="46">
        <f>SUM(G33:G36)</f>
        <v>13380.82801875</v>
      </c>
      <c r="H37" s="47">
        <f>F37+G37</f>
        <v>916746.43112746382</v>
      </c>
      <c r="I37" s="36"/>
      <c r="J37" s="37"/>
      <c r="K37" s="38"/>
      <c r="L37" s="38"/>
      <c r="M37" s="39"/>
    </row>
    <row r="38" spans="1:13" ht="15.5" x14ac:dyDescent="0.35">
      <c r="C38" s="36"/>
      <c r="D38" s="36"/>
      <c r="E38" s="36"/>
      <c r="F38" s="36"/>
      <c r="G38" s="36"/>
      <c r="H38" s="36"/>
      <c r="I38" s="36"/>
      <c r="J38" s="37"/>
      <c r="K38" s="38"/>
      <c r="L38" s="38"/>
      <c r="M38" s="39"/>
    </row>
    <row r="39" spans="1:13" ht="15.5" x14ac:dyDescent="0.35">
      <c r="A39" s="14" t="s">
        <v>1</v>
      </c>
      <c r="C39" s="36"/>
      <c r="D39" s="36"/>
      <c r="E39" s="36"/>
      <c r="F39" s="36"/>
      <c r="G39" s="36"/>
      <c r="H39" s="36"/>
      <c r="I39" s="36"/>
      <c r="J39" s="37"/>
      <c r="K39" s="38"/>
      <c r="L39" s="38"/>
      <c r="M39" s="39"/>
    </row>
    <row r="40" spans="1:13" ht="30" customHeight="1" x14ac:dyDescent="0.35">
      <c r="A40" s="5" t="s">
        <v>80</v>
      </c>
      <c r="B40" s="5" t="s">
        <v>41</v>
      </c>
      <c r="C40" s="5" t="s">
        <v>81</v>
      </c>
      <c r="D40" s="4" t="s">
        <v>165</v>
      </c>
      <c r="E40" s="4" t="s">
        <v>166</v>
      </c>
      <c r="F40" s="4" t="s">
        <v>167</v>
      </c>
      <c r="G40" s="4" t="s">
        <v>168</v>
      </c>
      <c r="H40" s="4" t="s">
        <v>166</v>
      </c>
      <c r="I40" s="4" t="s">
        <v>169</v>
      </c>
      <c r="J40" s="4" t="s">
        <v>170</v>
      </c>
      <c r="K40" s="4" t="s">
        <v>166</v>
      </c>
      <c r="L40" s="4" t="s">
        <v>171</v>
      </c>
      <c r="M40" s="4" t="s">
        <v>172</v>
      </c>
    </row>
    <row r="41" spans="1:13" x14ac:dyDescent="0.35">
      <c r="A41" s="13" t="s">
        <v>84</v>
      </c>
      <c r="B41" s="20" t="s">
        <v>101</v>
      </c>
      <c r="C41" s="13" t="s">
        <v>102</v>
      </c>
      <c r="D41" s="21">
        <v>209.254921505108</v>
      </c>
      <c r="E41" s="21">
        <v>46.59</v>
      </c>
      <c r="F41" s="7">
        <f>D41*E41</f>
        <v>9749.1867929229829</v>
      </c>
      <c r="G41" s="21">
        <v>982.79691004236224</v>
      </c>
      <c r="H41" s="21">
        <v>49.95</v>
      </c>
      <c r="I41" s="7">
        <f>G41*H41</f>
        <v>49090.705656615995</v>
      </c>
      <c r="J41" s="21">
        <v>178.80777473212058</v>
      </c>
      <c r="K41" s="21">
        <v>57.5</v>
      </c>
      <c r="L41" s="7">
        <f>J41*K41</f>
        <v>10281.447047096934</v>
      </c>
      <c r="M41" s="2"/>
    </row>
    <row r="42" spans="1:13" x14ac:dyDescent="0.35">
      <c r="A42" s="13" t="s">
        <v>84</v>
      </c>
      <c r="B42" s="20" t="s">
        <v>101</v>
      </c>
      <c r="C42" s="13" t="s">
        <v>103</v>
      </c>
      <c r="D42" s="21">
        <v>72.916666666666657</v>
      </c>
      <c r="E42" s="21">
        <v>46.59</v>
      </c>
      <c r="F42" s="7">
        <f t="shared" ref="F42:F63" si="14">D42*E42</f>
        <v>3397.1875</v>
      </c>
      <c r="G42" s="21">
        <v>853.57416666666654</v>
      </c>
      <c r="H42" s="21">
        <v>49.95</v>
      </c>
      <c r="I42" s="7">
        <f t="shared" ref="I42:I63" si="15">G42*H42</f>
        <v>42636.029624999996</v>
      </c>
      <c r="J42" s="21">
        <v>138.973625</v>
      </c>
      <c r="K42" s="21">
        <v>57.5</v>
      </c>
      <c r="L42" s="7">
        <f t="shared" ref="L42:L63" si="16">J42*K42</f>
        <v>7990.9834375</v>
      </c>
      <c r="M42" s="2"/>
    </row>
    <row r="43" spans="1:13" x14ac:dyDescent="0.35">
      <c r="A43" s="13" t="s">
        <v>84</v>
      </c>
      <c r="B43" s="20" t="s">
        <v>101</v>
      </c>
      <c r="C43" s="13" t="s">
        <v>104</v>
      </c>
      <c r="D43" s="21">
        <v>161.31323199601295</v>
      </c>
      <c r="E43" s="21">
        <v>46.59</v>
      </c>
      <c r="F43" s="7">
        <f t="shared" si="14"/>
        <v>7515.5834786942432</v>
      </c>
      <c r="G43" s="21">
        <v>739.83204585098429</v>
      </c>
      <c r="H43" s="21">
        <v>49.95</v>
      </c>
      <c r="I43" s="7">
        <f t="shared" si="15"/>
        <v>36954.610690256668</v>
      </c>
      <c r="J43" s="21">
        <v>135.17179167704955</v>
      </c>
      <c r="K43" s="21">
        <v>57.5</v>
      </c>
      <c r="L43" s="7">
        <f t="shared" si="16"/>
        <v>7772.3780214303497</v>
      </c>
      <c r="M43" s="2"/>
    </row>
    <row r="44" spans="1:13" x14ac:dyDescent="0.35">
      <c r="A44" s="13" t="s">
        <v>84</v>
      </c>
      <c r="B44" s="20" t="s">
        <v>105</v>
      </c>
      <c r="C44" s="20" t="s">
        <v>106</v>
      </c>
      <c r="D44" s="21">
        <v>43.75</v>
      </c>
      <c r="E44" s="21">
        <v>46.59</v>
      </c>
      <c r="F44" s="7">
        <f t="shared" si="14"/>
        <v>2038.3125000000002</v>
      </c>
      <c r="G44" s="21">
        <v>688.42666666666662</v>
      </c>
      <c r="H44" s="21">
        <v>49.95</v>
      </c>
      <c r="I44" s="7">
        <f t="shared" si="15"/>
        <v>34386.911999999997</v>
      </c>
      <c r="J44" s="21">
        <v>109.8265</v>
      </c>
      <c r="K44" s="21">
        <v>57.5</v>
      </c>
      <c r="L44" s="7">
        <f t="shared" si="16"/>
        <v>6315.0237499999994</v>
      </c>
      <c r="M44" s="2"/>
    </row>
    <row r="45" spans="1:13" x14ac:dyDescent="0.35">
      <c r="A45" s="13" t="s">
        <v>107</v>
      </c>
      <c r="B45" s="20" t="s">
        <v>101</v>
      </c>
      <c r="C45" s="13" t="s">
        <v>108</v>
      </c>
      <c r="D45" s="21">
        <v>63.135559431846495</v>
      </c>
      <c r="E45" s="21">
        <v>46.59</v>
      </c>
      <c r="F45" s="7">
        <f t="shared" si="14"/>
        <v>2941.4857139297283</v>
      </c>
      <c r="G45" s="21">
        <v>174.43309244953898</v>
      </c>
      <c r="H45" s="21">
        <v>49.95</v>
      </c>
      <c r="I45" s="7">
        <f t="shared" si="15"/>
        <v>8712.9329678544727</v>
      </c>
      <c r="J45" s="21">
        <v>35.635297782207829</v>
      </c>
      <c r="K45" s="21">
        <v>57.5</v>
      </c>
      <c r="L45" s="7">
        <f t="shared" si="16"/>
        <v>2049.02962247695</v>
      </c>
      <c r="M45" s="2"/>
    </row>
    <row r="46" spans="1:13" x14ac:dyDescent="0.35">
      <c r="A46" s="13" t="s">
        <v>107</v>
      </c>
      <c r="B46" s="20" t="s">
        <v>101</v>
      </c>
      <c r="C46" s="13" t="s">
        <v>109</v>
      </c>
      <c r="D46" s="21">
        <v>63.135559431846495</v>
      </c>
      <c r="E46" s="21">
        <v>46.59</v>
      </c>
      <c r="F46" s="7">
        <f t="shared" si="14"/>
        <v>2941.4857139297283</v>
      </c>
      <c r="G46" s="21">
        <v>174.43309244953898</v>
      </c>
      <c r="H46" s="21">
        <v>49.95</v>
      </c>
      <c r="I46" s="7">
        <f t="shared" si="15"/>
        <v>8712.9329678544727</v>
      </c>
      <c r="J46" s="21">
        <v>35.635297782207829</v>
      </c>
      <c r="K46" s="21">
        <v>57.5</v>
      </c>
      <c r="L46" s="7">
        <f t="shared" si="16"/>
        <v>2049.02962247695</v>
      </c>
      <c r="M46" s="2"/>
    </row>
    <row r="47" spans="1:13" x14ac:dyDescent="0.35">
      <c r="A47" s="13" t="s">
        <v>110</v>
      </c>
      <c r="B47" s="20" t="s">
        <v>101</v>
      </c>
      <c r="C47" s="13" t="s">
        <v>111</v>
      </c>
      <c r="D47" s="21">
        <v>201.75654124096684</v>
      </c>
      <c r="E47" s="21">
        <v>46.59</v>
      </c>
      <c r="F47" s="7">
        <f t="shared" si="14"/>
        <v>9399.8372564166457</v>
      </c>
      <c r="G47" s="21">
        <v>498.38026414153995</v>
      </c>
      <c r="H47" s="21">
        <v>49.95</v>
      </c>
      <c r="I47" s="7">
        <f t="shared" si="15"/>
        <v>24894.094193869922</v>
      </c>
      <c r="J47" s="21">
        <v>105.020520807376</v>
      </c>
      <c r="K47" s="21">
        <v>57.5</v>
      </c>
      <c r="L47" s="7">
        <f t="shared" si="16"/>
        <v>6038.6799464241203</v>
      </c>
      <c r="M47" s="2"/>
    </row>
    <row r="48" spans="1:13" x14ac:dyDescent="0.35">
      <c r="A48" s="13" t="s">
        <v>112</v>
      </c>
      <c r="B48" s="20" t="s">
        <v>101</v>
      </c>
      <c r="C48" s="13" t="s">
        <v>113</v>
      </c>
      <c r="D48" s="21">
        <v>199.35210565661598</v>
      </c>
      <c r="E48" s="21">
        <v>46.59</v>
      </c>
      <c r="F48" s="7">
        <f t="shared" si="14"/>
        <v>9287.8146025417391</v>
      </c>
      <c r="G48" s="21">
        <v>375.47096934961371</v>
      </c>
      <c r="H48" s="21">
        <v>49.95</v>
      </c>
      <c r="I48" s="7">
        <f t="shared" si="15"/>
        <v>18754.774919013205</v>
      </c>
      <c r="J48" s="21">
        <v>86.223461250934463</v>
      </c>
      <c r="K48" s="21">
        <v>57.5</v>
      </c>
      <c r="L48" s="7">
        <f t="shared" si="16"/>
        <v>4957.8490219287314</v>
      </c>
      <c r="M48" s="22"/>
    </row>
    <row r="49" spans="1:13" x14ac:dyDescent="0.35">
      <c r="A49" s="13" t="s">
        <v>114</v>
      </c>
      <c r="B49" s="20" t="s">
        <v>115</v>
      </c>
      <c r="C49" s="13" t="s">
        <v>116</v>
      </c>
      <c r="D49" s="21">
        <v>996.76052828307991</v>
      </c>
      <c r="E49" s="21">
        <v>46.59</v>
      </c>
      <c r="F49" s="7">
        <f t="shared" si="14"/>
        <v>46439.073012708694</v>
      </c>
      <c r="G49" s="21">
        <v>1993.5210565661598</v>
      </c>
      <c r="H49" s="21">
        <v>49.95</v>
      </c>
      <c r="I49" s="7">
        <f t="shared" si="15"/>
        <v>99576.376775479686</v>
      </c>
      <c r="J49" s="21">
        <v>448.54223772738595</v>
      </c>
      <c r="K49" s="21">
        <v>57.5</v>
      </c>
      <c r="L49" s="7">
        <f t="shared" si="16"/>
        <v>25791.178669324694</v>
      </c>
      <c r="M49" s="22">
        <v>43405</v>
      </c>
    </row>
    <row r="50" spans="1:13" x14ac:dyDescent="0.35">
      <c r="A50" s="13" t="s">
        <v>181</v>
      </c>
      <c r="B50" s="20"/>
      <c r="C50" s="13" t="s">
        <v>182</v>
      </c>
      <c r="D50" s="21">
        <v>249.19013207076998</v>
      </c>
      <c r="E50" s="21">
        <v>46.59</v>
      </c>
      <c r="F50" s="7">
        <f t="shared" si="14"/>
        <v>11609.768253177173</v>
      </c>
      <c r="G50" s="21">
        <v>747.5703962123099</v>
      </c>
      <c r="H50" s="21">
        <v>49.95</v>
      </c>
      <c r="I50" s="7">
        <f t="shared" si="15"/>
        <v>37341.141290804881</v>
      </c>
      <c r="J50" s="21">
        <v>149.514079242462</v>
      </c>
      <c r="K50" s="21">
        <v>57.5</v>
      </c>
      <c r="L50" s="7">
        <f t="shared" si="16"/>
        <v>8597.0595564415653</v>
      </c>
      <c r="M50" s="22">
        <v>43252</v>
      </c>
    </row>
    <row r="51" spans="1:13" x14ac:dyDescent="0.35">
      <c r="A51" s="13" t="s">
        <v>181</v>
      </c>
      <c r="B51" s="20"/>
      <c r="C51" s="13" t="s">
        <v>183</v>
      </c>
      <c r="D51" s="21">
        <v>124.59506603538499</v>
      </c>
      <c r="E51" s="21">
        <v>46.59</v>
      </c>
      <c r="F51" s="7">
        <f t="shared" si="14"/>
        <v>5804.8841265885867</v>
      </c>
      <c r="G51" s="21">
        <v>498.38026414153995</v>
      </c>
      <c r="H51" s="21">
        <v>49.95</v>
      </c>
      <c r="I51" s="7">
        <f t="shared" si="15"/>
        <v>24894.094193869922</v>
      </c>
      <c r="J51" s="21">
        <v>93.446299526538738</v>
      </c>
      <c r="K51" s="21">
        <v>57.5</v>
      </c>
      <c r="L51" s="7">
        <f t="shared" si="16"/>
        <v>5373.1622227759772</v>
      </c>
      <c r="M51" s="22">
        <v>43252</v>
      </c>
    </row>
    <row r="52" spans="1:13" x14ac:dyDescent="0.35">
      <c r="A52" s="13" t="s">
        <v>181</v>
      </c>
      <c r="B52" s="20"/>
      <c r="C52" s="13" t="s">
        <v>184</v>
      </c>
      <c r="D52" s="21">
        <v>124.59506603538499</v>
      </c>
      <c r="E52" s="21">
        <v>46.59</v>
      </c>
      <c r="F52" s="7">
        <f t="shared" si="14"/>
        <v>5804.8841265885867</v>
      </c>
      <c r="G52" s="21">
        <v>498.38026414153995</v>
      </c>
      <c r="H52" s="21">
        <v>49.95</v>
      </c>
      <c r="I52" s="7">
        <f t="shared" si="15"/>
        <v>24894.094193869922</v>
      </c>
      <c r="J52" s="21">
        <v>93.446299526538738</v>
      </c>
      <c r="K52" s="21">
        <v>57.5</v>
      </c>
      <c r="L52" s="7">
        <f t="shared" si="16"/>
        <v>5373.1622227759772</v>
      </c>
      <c r="M52" s="22">
        <v>43252</v>
      </c>
    </row>
    <row r="53" spans="1:13" x14ac:dyDescent="0.35">
      <c r="C53" s="9"/>
      <c r="D53" s="21"/>
      <c r="E53" s="21"/>
      <c r="F53" s="7"/>
      <c r="G53" s="21"/>
      <c r="H53" s="21"/>
      <c r="I53" s="7"/>
      <c r="J53" s="21"/>
      <c r="K53" s="21"/>
      <c r="L53" s="7"/>
      <c r="M53" s="2"/>
    </row>
    <row r="54" spans="1:13" x14ac:dyDescent="0.35">
      <c r="A54" s="14" t="s">
        <v>107</v>
      </c>
      <c r="B54" s="16" t="s">
        <v>101</v>
      </c>
      <c r="C54" s="14" t="s">
        <v>117</v>
      </c>
      <c r="D54" s="21">
        <v>10.601544978818838</v>
      </c>
      <c r="E54" s="21">
        <v>46.59</v>
      </c>
      <c r="F54" s="7">
        <f t="shared" si="14"/>
        <v>493.92598056316967</v>
      </c>
      <c r="G54" s="21">
        <v>0</v>
      </c>
      <c r="H54" s="21">
        <v>49.95</v>
      </c>
      <c r="I54" s="7">
        <f t="shared" si="15"/>
        <v>0</v>
      </c>
      <c r="J54" s="21">
        <v>1.5902317468228255</v>
      </c>
      <c r="K54" s="21">
        <v>57.5</v>
      </c>
      <c r="L54" s="7">
        <f t="shared" si="16"/>
        <v>91.438325442312461</v>
      </c>
      <c r="M54" s="2"/>
    </row>
    <row r="55" spans="1:13" x14ac:dyDescent="0.35">
      <c r="A55" s="14" t="s">
        <v>107</v>
      </c>
      <c r="B55" s="16" t="s">
        <v>118</v>
      </c>
      <c r="C55" s="15" t="s">
        <v>119</v>
      </c>
      <c r="D55" s="21">
        <v>85.016197358584591</v>
      </c>
      <c r="E55" s="21">
        <v>46.59</v>
      </c>
      <c r="F55" s="7">
        <f t="shared" si="14"/>
        <v>3960.9046349364562</v>
      </c>
      <c r="G55" s="21">
        <v>0</v>
      </c>
      <c r="H55" s="21">
        <v>49.95</v>
      </c>
      <c r="I55" s="7">
        <f t="shared" si="15"/>
        <v>0</v>
      </c>
      <c r="J55" s="21">
        <v>12.752429603787688</v>
      </c>
      <c r="K55" s="21">
        <v>57.5</v>
      </c>
      <c r="L55" s="7">
        <f t="shared" si="16"/>
        <v>733.26470221779209</v>
      </c>
      <c r="M55" s="2"/>
    </row>
    <row r="56" spans="1:13" x14ac:dyDescent="0.35">
      <c r="A56" s="15" t="s">
        <v>120</v>
      </c>
      <c r="B56" s="16" t="s">
        <v>118</v>
      </c>
      <c r="C56" s="15" t="s">
        <v>121</v>
      </c>
      <c r="D56" s="21">
        <v>28.842262646399202</v>
      </c>
      <c r="E56" s="21">
        <v>46.59</v>
      </c>
      <c r="F56" s="7">
        <f t="shared" si="14"/>
        <v>1343.761016695739</v>
      </c>
      <c r="G56" s="21">
        <v>0</v>
      </c>
      <c r="H56" s="21">
        <v>49.95</v>
      </c>
      <c r="I56" s="7">
        <f t="shared" si="15"/>
        <v>0</v>
      </c>
      <c r="J56" s="21">
        <v>4.3263393969598809</v>
      </c>
      <c r="K56" s="21">
        <v>57.5</v>
      </c>
      <c r="L56" s="7">
        <f t="shared" si="16"/>
        <v>248.76451532519314</v>
      </c>
      <c r="M56" s="2"/>
    </row>
    <row r="57" spans="1:13" x14ac:dyDescent="0.35">
      <c r="A57" s="14" t="s">
        <v>107</v>
      </c>
      <c r="B57" s="16" t="s">
        <v>122</v>
      </c>
      <c r="C57" s="16" t="s">
        <v>123</v>
      </c>
      <c r="D57" s="21">
        <v>0</v>
      </c>
      <c r="E57" s="21">
        <v>46.59</v>
      </c>
      <c r="F57" s="7">
        <f t="shared" si="14"/>
        <v>0</v>
      </c>
      <c r="G57" s="21">
        <v>0</v>
      </c>
      <c r="H57" s="21">
        <v>49.95</v>
      </c>
      <c r="I57" s="7">
        <f t="shared" si="15"/>
        <v>0</v>
      </c>
      <c r="J57" s="21">
        <v>0</v>
      </c>
      <c r="K57" s="21">
        <v>57.5</v>
      </c>
      <c r="L57" s="7">
        <f t="shared" si="16"/>
        <v>0</v>
      </c>
      <c r="M57" s="2"/>
    </row>
    <row r="58" spans="1:13" x14ac:dyDescent="0.35">
      <c r="A58" s="14" t="s">
        <v>107</v>
      </c>
      <c r="B58" s="16" t="s">
        <v>124</v>
      </c>
      <c r="C58" s="16" t="s">
        <v>125</v>
      </c>
      <c r="D58" s="21">
        <v>0</v>
      </c>
      <c r="E58" s="21">
        <v>46.59</v>
      </c>
      <c r="F58" s="7">
        <f t="shared" si="14"/>
        <v>0</v>
      </c>
      <c r="G58" s="21">
        <v>121.44256167455768</v>
      </c>
      <c r="H58" s="21">
        <v>49.95</v>
      </c>
      <c r="I58" s="7">
        <f t="shared" si="15"/>
        <v>6066.0559556441567</v>
      </c>
      <c r="J58" s="21">
        <v>18.216384251183648</v>
      </c>
      <c r="K58" s="21">
        <v>57.5</v>
      </c>
      <c r="L58" s="7">
        <f t="shared" si="16"/>
        <v>1047.4420944430597</v>
      </c>
      <c r="M58" s="2"/>
    </row>
    <row r="59" spans="1:13" x14ac:dyDescent="0.35">
      <c r="A59" s="14" t="s">
        <v>107</v>
      </c>
      <c r="B59" s="16" t="s">
        <v>124</v>
      </c>
      <c r="C59" s="16" t="s">
        <v>126</v>
      </c>
      <c r="D59" s="21">
        <v>0</v>
      </c>
      <c r="E59" s="21">
        <v>46.59</v>
      </c>
      <c r="F59" s="7">
        <f t="shared" si="14"/>
        <v>0</v>
      </c>
      <c r="G59" s="21">
        <v>0</v>
      </c>
      <c r="H59" s="21">
        <v>49.95</v>
      </c>
      <c r="I59" s="7">
        <f t="shared" si="15"/>
        <v>0</v>
      </c>
      <c r="J59" s="21">
        <v>0</v>
      </c>
      <c r="K59" s="21">
        <v>57.5</v>
      </c>
      <c r="L59" s="7">
        <f t="shared" si="16"/>
        <v>0</v>
      </c>
      <c r="M59" s="2"/>
    </row>
    <row r="60" spans="1:13" x14ac:dyDescent="0.35">
      <c r="A60" s="14" t="s">
        <v>107</v>
      </c>
      <c r="B60" s="16" t="s">
        <v>124</v>
      </c>
      <c r="C60" s="16" t="s">
        <v>127</v>
      </c>
      <c r="D60" s="21">
        <v>0</v>
      </c>
      <c r="E60" s="21">
        <v>46.59</v>
      </c>
      <c r="F60" s="7">
        <f t="shared" si="14"/>
        <v>0</v>
      </c>
      <c r="G60" s="21">
        <v>0</v>
      </c>
      <c r="H60" s="21">
        <v>49.95</v>
      </c>
      <c r="I60" s="7">
        <f t="shared" si="15"/>
        <v>0</v>
      </c>
      <c r="J60" s="21">
        <v>0</v>
      </c>
      <c r="K60" s="21">
        <v>57.5</v>
      </c>
      <c r="L60" s="7">
        <f t="shared" si="16"/>
        <v>0</v>
      </c>
      <c r="M60" s="2"/>
    </row>
    <row r="61" spans="1:13" x14ac:dyDescent="0.35">
      <c r="A61" s="14" t="s">
        <v>107</v>
      </c>
      <c r="B61" s="16" t="s">
        <v>124</v>
      </c>
      <c r="C61" s="16" t="s">
        <v>128</v>
      </c>
      <c r="D61" s="21">
        <v>0</v>
      </c>
      <c r="E61" s="21">
        <v>46.59</v>
      </c>
      <c r="F61" s="7">
        <f t="shared" si="14"/>
        <v>0</v>
      </c>
      <c r="G61" s="21">
        <v>0</v>
      </c>
      <c r="H61" s="21">
        <v>49.95</v>
      </c>
      <c r="I61" s="7">
        <f t="shared" si="15"/>
        <v>0</v>
      </c>
      <c r="J61" s="21">
        <v>0</v>
      </c>
      <c r="K61" s="21">
        <v>57.5</v>
      </c>
      <c r="L61" s="7">
        <f t="shared" si="16"/>
        <v>0</v>
      </c>
      <c r="M61" s="2"/>
    </row>
    <row r="62" spans="1:13" x14ac:dyDescent="0.35">
      <c r="A62" s="14" t="s">
        <v>107</v>
      </c>
      <c r="B62" s="16" t="s">
        <v>115</v>
      </c>
      <c r="C62" s="16" t="s">
        <v>129</v>
      </c>
      <c r="D62" s="21">
        <v>654.49264889110384</v>
      </c>
      <c r="E62" s="21">
        <v>46.59</v>
      </c>
      <c r="F62" s="7">
        <f t="shared" si="14"/>
        <v>30492.812511836531</v>
      </c>
      <c r="G62" s="21">
        <v>747.5703962123099</v>
      </c>
      <c r="H62" s="21">
        <v>49.95</v>
      </c>
      <c r="I62" s="7">
        <f t="shared" si="15"/>
        <v>37341.141290804881</v>
      </c>
      <c r="J62" s="21">
        <v>210.30945676551204</v>
      </c>
      <c r="K62" s="21">
        <v>57.5</v>
      </c>
      <c r="L62" s="7">
        <f t="shared" si="16"/>
        <v>12092.793764016942</v>
      </c>
      <c r="M62" s="2"/>
    </row>
    <row r="63" spans="1:13" x14ac:dyDescent="0.35">
      <c r="A63" s="16" t="s">
        <v>120</v>
      </c>
      <c r="B63" s="16" t="s">
        <v>115</v>
      </c>
      <c r="C63" s="16" t="s">
        <v>130</v>
      </c>
      <c r="D63" s="21">
        <v>25.732369798155993</v>
      </c>
      <c r="E63" s="21">
        <v>46.59</v>
      </c>
      <c r="F63" s="7">
        <f t="shared" si="14"/>
        <v>1198.8711088960879</v>
      </c>
      <c r="G63" s="21">
        <v>0</v>
      </c>
      <c r="H63" s="21">
        <v>49.95</v>
      </c>
      <c r="I63" s="7">
        <f t="shared" si="15"/>
        <v>0</v>
      </c>
      <c r="J63" s="21">
        <v>3.8598554697233989</v>
      </c>
      <c r="K63" s="21">
        <v>57.5</v>
      </c>
      <c r="L63" s="7">
        <f t="shared" si="16"/>
        <v>221.94168950909543</v>
      </c>
      <c r="M63" s="2"/>
    </row>
    <row r="64" spans="1:13" x14ac:dyDescent="0.35">
      <c r="D64" s="32">
        <f>SUM(D41:D63)</f>
        <v>3314.4404020267457</v>
      </c>
      <c r="E64" s="32"/>
      <c r="F64" s="42">
        <f t="shared" ref="F64:L64" si="17">SUM(F41:F63)</f>
        <v>154419.77833042611</v>
      </c>
      <c r="G64" s="32">
        <f t="shared" si="17"/>
        <v>9094.2121465653272</v>
      </c>
      <c r="H64" s="32"/>
      <c r="I64" s="42">
        <f t="shared" si="17"/>
        <v>454255.89672093815</v>
      </c>
      <c r="J64" s="32">
        <f t="shared" si="17"/>
        <v>1861.2978822888113</v>
      </c>
      <c r="K64" s="32"/>
      <c r="L64" s="42">
        <f t="shared" si="17"/>
        <v>107024.62823160666</v>
      </c>
      <c r="M64" s="23"/>
    </row>
    <row r="66" spans="1:16" x14ac:dyDescent="0.35">
      <c r="A66" s="9" t="s">
        <v>174</v>
      </c>
    </row>
    <row r="67" spans="1:16" ht="30" customHeight="1" x14ac:dyDescent="0.35">
      <c r="A67" s="5" t="s">
        <v>80</v>
      </c>
      <c r="B67" s="5" t="s">
        <v>41</v>
      </c>
      <c r="C67" s="5" t="s">
        <v>81</v>
      </c>
      <c r="D67" s="4" t="s">
        <v>165</v>
      </c>
      <c r="E67" s="4" t="s">
        <v>175</v>
      </c>
      <c r="F67" s="4" t="s">
        <v>166</v>
      </c>
      <c r="G67" s="4" t="s">
        <v>167</v>
      </c>
      <c r="H67" s="4" t="s">
        <v>168</v>
      </c>
      <c r="I67" s="4" t="s">
        <v>175</v>
      </c>
      <c r="J67" s="4" t="s">
        <v>166</v>
      </c>
      <c r="K67" s="4" t="s">
        <v>169</v>
      </c>
      <c r="L67" s="4" t="s">
        <v>170</v>
      </c>
      <c r="M67" s="4" t="s">
        <v>175</v>
      </c>
      <c r="N67" s="4" t="s">
        <v>166</v>
      </c>
      <c r="O67" s="4" t="s">
        <v>171</v>
      </c>
      <c r="P67" s="4" t="s">
        <v>172</v>
      </c>
    </row>
    <row r="68" spans="1:16" x14ac:dyDescent="0.35">
      <c r="A68" s="13" t="s">
        <v>84</v>
      </c>
      <c r="B68" s="20" t="s">
        <v>101</v>
      </c>
      <c r="C68" s="13" t="s">
        <v>102</v>
      </c>
      <c r="D68" s="21">
        <v>209.25492150510837</v>
      </c>
      <c r="E68" s="21">
        <f>D68/365*197.5</f>
        <v>113.22697807468192</v>
      </c>
      <c r="F68" s="21">
        <v>46.59</v>
      </c>
      <c r="G68" s="7">
        <f>E68*F68</f>
        <v>5275.2449084994314</v>
      </c>
      <c r="H68" s="21">
        <v>982.79691004236224</v>
      </c>
      <c r="I68" s="21">
        <f>H68/365*197.5</f>
        <v>531.787369132511</v>
      </c>
      <c r="J68" s="21">
        <v>49.95</v>
      </c>
      <c r="K68" s="7">
        <f>I68*J68</f>
        <v>26562.779088168925</v>
      </c>
      <c r="L68" s="21">
        <v>178.80777473212058</v>
      </c>
      <c r="M68" s="21">
        <f>L68/365*197.5</f>
        <v>96.752152081078933</v>
      </c>
      <c r="N68" s="21">
        <v>57.5</v>
      </c>
      <c r="O68" s="7">
        <f>M68*N68</f>
        <v>5563.2487446620389</v>
      </c>
      <c r="P68" s="2"/>
    </row>
    <row r="69" spans="1:16" x14ac:dyDescent="0.35">
      <c r="A69" s="13" t="s">
        <v>84</v>
      </c>
      <c r="B69" s="20" t="s">
        <v>101</v>
      </c>
      <c r="C69" s="13" t="s">
        <v>103</v>
      </c>
      <c r="D69" s="21">
        <v>72.916666666666657</v>
      </c>
      <c r="E69" s="21">
        <f t="shared" ref="E69:E90" si="18">D69/365*197.5</f>
        <v>39.454908675799082</v>
      </c>
      <c r="F69" s="21">
        <v>46.59</v>
      </c>
      <c r="G69" s="7">
        <f t="shared" ref="G69:G90" si="19">E69*F69</f>
        <v>1838.2041952054794</v>
      </c>
      <c r="H69" s="21">
        <v>853.57416666666654</v>
      </c>
      <c r="I69" s="21">
        <f t="shared" ref="I69:I90" si="20">H69/365*197.5</f>
        <v>461.86547374429222</v>
      </c>
      <c r="J69" s="21">
        <v>49.95</v>
      </c>
      <c r="K69" s="7">
        <f>I69*J69</f>
        <v>23070.180413527396</v>
      </c>
      <c r="L69" s="21">
        <v>138.973625</v>
      </c>
      <c r="M69" s="21">
        <f t="shared" ref="M69:M90" si="21">L69/365*197.5</f>
        <v>75.198057363013689</v>
      </c>
      <c r="N69" s="21">
        <v>57.5</v>
      </c>
      <c r="O69" s="7">
        <f t="shared" ref="O69:O90" si="22">M69*N69</f>
        <v>4323.8882983732874</v>
      </c>
      <c r="P69" s="2"/>
    </row>
    <row r="70" spans="1:16" x14ac:dyDescent="0.35">
      <c r="A70" s="13" t="s">
        <v>84</v>
      </c>
      <c r="B70" s="20" t="s">
        <v>101</v>
      </c>
      <c r="C70" s="13" t="s">
        <v>104</v>
      </c>
      <c r="D70" s="21">
        <v>161.31323199601295</v>
      </c>
      <c r="E70" s="21">
        <f t="shared" si="18"/>
        <v>87.285926901952209</v>
      </c>
      <c r="F70" s="21">
        <v>46.59</v>
      </c>
      <c r="G70" s="7">
        <f t="shared" si="19"/>
        <v>4066.6513343619536</v>
      </c>
      <c r="H70" s="21">
        <v>739.83204585098429</v>
      </c>
      <c r="I70" s="21">
        <f t="shared" si="20"/>
        <v>400.32007960429974</v>
      </c>
      <c r="J70" s="21">
        <v>49.95</v>
      </c>
      <c r="K70" s="7">
        <f>I70*J70</f>
        <v>19995.987976234774</v>
      </c>
      <c r="L70" s="21">
        <v>135.17179167704955</v>
      </c>
      <c r="M70" s="21">
        <f t="shared" si="21"/>
        <v>73.140900975937768</v>
      </c>
      <c r="N70" s="21">
        <v>57.5</v>
      </c>
      <c r="O70" s="7">
        <f t="shared" si="22"/>
        <v>4205.6018061164214</v>
      </c>
      <c r="P70" s="2"/>
    </row>
    <row r="71" spans="1:16" x14ac:dyDescent="0.35">
      <c r="A71" s="13" t="s">
        <v>84</v>
      </c>
      <c r="B71" s="20" t="s">
        <v>105</v>
      </c>
      <c r="C71" s="20" t="s">
        <v>106</v>
      </c>
      <c r="D71" s="21">
        <v>43.75</v>
      </c>
      <c r="E71" s="21">
        <f t="shared" si="18"/>
        <v>23.672945205479451</v>
      </c>
      <c r="F71" s="21">
        <v>46.59</v>
      </c>
      <c r="G71" s="7">
        <f t="shared" si="19"/>
        <v>1102.9225171232877</v>
      </c>
      <c r="H71" s="21">
        <v>688.42666666666662</v>
      </c>
      <c r="I71" s="21">
        <f t="shared" si="20"/>
        <v>372.50484018264837</v>
      </c>
      <c r="J71" s="21">
        <v>49.95</v>
      </c>
      <c r="K71" s="7">
        <f t="shared" ref="K71:K90" si="23">I71*J71</f>
        <v>18606.616767123287</v>
      </c>
      <c r="L71" s="21">
        <v>109.8265</v>
      </c>
      <c r="M71" s="21">
        <f t="shared" si="21"/>
        <v>59.426667808219172</v>
      </c>
      <c r="N71" s="21">
        <v>57.5</v>
      </c>
      <c r="O71" s="7">
        <f t="shared" si="22"/>
        <v>3417.0333989726023</v>
      </c>
      <c r="P71" s="2"/>
    </row>
    <row r="72" spans="1:16" x14ac:dyDescent="0.35">
      <c r="A72" s="13" t="s">
        <v>107</v>
      </c>
      <c r="B72" s="20" t="s">
        <v>101</v>
      </c>
      <c r="C72" s="13" t="s">
        <v>108</v>
      </c>
      <c r="D72" s="21">
        <v>63.135559431846495</v>
      </c>
      <c r="E72" s="21">
        <f t="shared" si="18"/>
        <v>34.162391747368993</v>
      </c>
      <c r="F72" s="21">
        <v>46.59</v>
      </c>
      <c r="G72" s="7">
        <f t="shared" si="19"/>
        <v>1591.6258315099215</v>
      </c>
      <c r="H72" s="21">
        <v>174.43309244953898</v>
      </c>
      <c r="I72" s="21">
        <f t="shared" si="20"/>
        <v>94.385029476120394</v>
      </c>
      <c r="J72" s="21">
        <v>49.95</v>
      </c>
      <c r="K72" s="7">
        <f t="shared" si="23"/>
        <v>4714.5322223322137</v>
      </c>
      <c r="L72" s="21">
        <v>35.635297782207829</v>
      </c>
      <c r="M72" s="21">
        <f t="shared" si="21"/>
        <v>19.282113183523414</v>
      </c>
      <c r="N72" s="21">
        <v>57.5</v>
      </c>
      <c r="O72" s="7">
        <f t="shared" si="22"/>
        <v>1108.7215080525964</v>
      </c>
      <c r="P72" s="2"/>
    </row>
    <row r="73" spans="1:16" x14ac:dyDescent="0.35">
      <c r="A73" s="13" t="s">
        <v>107</v>
      </c>
      <c r="B73" s="20" t="s">
        <v>101</v>
      </c>
      <c r="C73" s="13" t="s">
        <v>109</v>
      </c>
      <c r="D73" s="21">
        <v>63.135559431846495</v>
      </c>
      <c r="E73" s="21">
        <f t="shared" si="18"/>
        <v>34.162391747368993</v>
      </c>
      <c r="F73" s="21">
        <v>46.59</v>
      </c>
      <c r="G73" s="7">
        <f t="shared" si="19"/>
        <v>1591.6258315099215</v>
      </c>
      <c r="H73" s="21">
        <v>174.43309244953898</v>
      </c>
      <c r="I73" s="21">
        <f t="shared" si="20"/>
        <v>94.385029476120394</v>
      </c>
      <c r="J73" s="21">
        <v>49.95</v>
      </c>
      <c r="K73" s="7">
        <f t="shared" si="23"/>
        <v>4714.5322223322137</v>
      </c>
      <c r="L73" s="21">
        <v>35.635297782207829</v>
      </c>
      <c r="M73" s="21">
        <f t="shared" si="21"/>
        <v>19.282113183523414</v>
      </c>
      <c r="N73" s="21">
        <v>57.5</v>
      </c>
      <c r="O73" s="7">
        <f t="shared" si="22"/>
        <v>1108.7215080525964</v>
      </c>
      <c r="P73" s="2"/>
    </row>
    <row r="74" spans="1:16" x14ac:dyDescent="0.35">
      <c r="A74" s="13" t="s">
        <v>110</v>
      </c>
      <c r="B74" s="20" t="s">
        <v>101</v>
      </c>
      <c r="C74" s="13" t="s">
        <v>111</v>
      </c>
      <c r="D74" s="21">
        <v>201.75654124096684</v>
      </c>
      <c r="E74" s="21">
        <f t="shared" si="18"/>
        <v>109.1696353290163</v>
      </c>
      <c r="F74" s="21">
        <v>46.59</v>
      </c>
      <c r="G74" s="7">
        <f t="shared" si="19"/>
        <v>5086.2133099788698</v>
      </c>
      <c r="H74" s="21">
        <v>498.38026414153995</v>
      </c>
      <c r="I74" s="21">
        <f t="shared" si="20"/>
        <v>269.67151278891549</v>
      </c>
      <c r="J74" s="21">
        <v>49.95</v>
      </c>
      <c r="K74" s="7">
        <f t="shared" si="23"/>
        <v>13470.092063806329</v>
      </c>
      <c r="L74" s="21">
        <v>105.020520807376</v>
      </c>
      <c r="M74" s="21">
        <f t="shared" si="21"/>
        <v>56.826172217689759</v>
      </c>
      <c r="N74" s="21">
        <v>57.5</v>
      </c>
      <c r="O74" s="7">
        <f t="shared" si="22"/>
        <v>3267.5049025171611</v>
      </c>
      <c r="P74" s="2"/>
    </row>
    <row r="75" spans="1:16" x14ac:dyDescent="0.35">
      <c r="A75" s="13" t="s">
        <v>112</v>
      </c>
      <c r="B75" s="20" t="s">
        <v>101</v>
      </c>
      <c r="C75" s="13" t="s">
        <v>113</v>
      </c>
      <c r="D75" s="21">
        <v>199.35210565661598</v>
      </c>
      <c r="E75" s="21">
        <f t="shared" si="18"/>
        <v>107.86860511556617</v>
      </c>
      <c r="F75" s="21">
        <v>46.59</v>
      </c>
      <c r="G75" s="7">
        <f t="shared" si="19"/>
        <v>5025.5983123342285</v>
      </c>
      <c r="H75" s="21">
        <v>375.47096934961371</v>
      </c>
      <c r="I75" s="21">
        <f t="shared" si="20"/>
        <v>203.16579848369508</v>
      </c>
      <c r="J75" s="21">
        <v>49.95</v>
      </c>
      <c r="K75" s="7">
        <f t="shared" si="23"/>
        <v>10148.13163426057</v>
      </c>
      <c r="L75" s="21">
        <v>86.223461250934463</v>
      </c>
      <c r="M75" s="21">
        <f t="shared" si="21"/>
        <v>46.655160539889195</v>
      </c>
      <c r="N75" s="21">
        <v>57.5</v>
      </c>
      <c r="O75" s="7">
        <f t="shared" si="22"/>
        <v>2682.6717310436288</v>
      </c>
      <c r="P75" s="22"/>
    </row>
    <row r="76" spans="1:16" x14ac:dyDescent="0.35">
      <c r="A76" s="13" t="s">
        <v>114</v>
      </c>
      <c r="B76" s="20" t="s">
        <v>115</v>
      </c>
      <c r="C76" s="13" t="s">
        <v>116</v>
      </c>
      <c r="D76" s="21">
        <v>996.76052828307991</v>
      </c>
      <c r="E76" s="21">
        <f t="shared" si="18"/>
        <v>539.34302557783099</v>
      </c>
      <c r="F76" s="21">
        <v>46.59</v>
      </c>
      <c r="G76" s="7">
        <f t="shared" si="19"/>
        <v>25127.991561671148</v>
      </c>
      <c r="H76" s="21">
        <v>1993.5210565661598</v>
      </c>
      <c r="I76" s="21">
        <f t="shared" si="20"/>
        <v>1078.686051155662</v>
      </c>
      <c r="J76" s="21">
        <v>49.95</v>
      </c>
      <c r="K76" s="7">
        <f t="shared" si="23"/>
        <v>53880.368255225316</v>
      </c>
      <c r="L76" s="21">
        <v>448.54223772738595</v>
      </c>
      <c r="M76" s="21">
        <f t="shared" si="21"/>
        <v>242.70436151002392</v>
      </c>
      <c r="N76" s="21">
        <v>57.5</v>
      </c>
      <c r="O76" s="7">
        <f t="shared" si="22"/>
        <v>13955.500786826375</v>
      </c>
      <c r="P76" s="22">
        <v>43405</v>
      </c>
    </row>
    <row r="77" spans="1:16" x14ac:dyDescent="0.35">
      <c r="A77" s="13" t="s">
        <v>181</v>
      </c>
      <c r="B77" s="20"/>
      <c r="C77" s="13" t="s">
        <v>182</v>
      </c>
      <c r="D77" s="21">
        <v>249.19013207076998</v>
      </c>
      <c r="E77" s="21">
        <f t="shared" si="18"/>
        <v>134.83575639445775</v>
      </c>
      <c r="F77" s="21">
        <v>46.59</v>
      </c>
      <c r="G77" s="7">
        <f t="shared" si="19"/>
        <v>6281.9978904177869</v>
      </c>
      <c r="H77" s="21">
        <v>747.5703962123099</v>
      </c>
      <c r="I77" s="21">
        <f t="shared" si="20"/>
        <v>404.50726918337318</v>
      </c>
      <c r="J77" s="21">
        <v>49.95</v>
      </c>
      <c r="K77" s="7">
        <f t="shared" si="23"/>
        <v>20205.138095709492</v>
      </c>
      <c r="L77" s="21">
        <v>149.514079242462</v>
      </c>
      <c r="M77" s="21">
        <f t="shared" si="21"/>
        <v>80.901453836674648</v>
      </c>
      <c r="N77" s="21">
        <v>57.5</v>
      </c>
      <c r="O77" s="7">
        <f t="shared" si="22"/>
        <v>4651.8335956087922</v>
      </c>
      <c r="P77" s="22">
        <v>43252</v>
      </c>
    </row>
    <row r="78" spans="1:16" x14ac:dyDescent="0.35">
      <c r="A78" s="13" t="s">
        <v>181</v>
      </c>
      <c r="B78" s="20"/>
      <c r="C78" s="13" t="s">
        <v>183</v>
      </c>
      <c r="D78" s="21">
        <v>124.59506603538499</v>
      </c>
      <c r="E78" s="21">
        <f t="shared" si="18"/>
        <v>67.417878197228873</v>
      </c>
      <c r="F78" s="21">
        <v>46.59</v>
      </c>
      <c r="G78" s="7">
        <f t="shared" si="19"/>
        <v>3140.9989452088935</v>
      </c>
      <c r="H78" s="21">
        <v>498.38026414153995</v>
      </c>
      <c r="I78" s="21">
        <f t="shared" si="20"/>
        <v>269.67151278891549</v>
      </c>
      <c r="J78" s="21">
        <v>49.95</v>
      </c>
      <c r="K78" s="7">
        <f t="shared" si="23"/>
        <v>13470.092063806329</v>
      </c>
      <c r="L78" s="21">
        <v>93.446299526538738</v>
      </c>
      <c r="M78" s="21">
        <f t="shared" si="21"/>
        <v>50.563408647921648</v>
      </c>
      <c r="N78" s="21">
        <v>57.5</v>
      </c>
      <c r="O78" s="7">
        <f t="shared" si="22"/>
        <v>2907.3959972554949</v>
      </c>
      <c r="P78" s="22">
        <v>43252</v>
      </c>
    </row>
    <row r="79" spans="1:16" x14ac:dyDescent="0.35">
      <c r="A79" s="13" t="s">
        <v>181</v>
      </c>
      <c r="B79" s="20"/>
      <c r="C79" s="13" t="s">
        <v>184</v>
      </c>
      <c r="D79" s="21">
        <v>124.59506603538499</v>
      </c>
      <c r="E79" s="21">
        <f t="shared" si="18"/>
        <v>67.417878197228873</v>
      </c>
      <c r="F79" s="21">
        <v>46.59</v>
      </c>
      <c r="G79" s="7">
        <f t="shared" si="19"/>
        <v>3140.9989452088935</v>
      </c>
      <c r="H79" s="21">
        <v>498.38026414153995</v>
      </c>
      <c r="I79" s="21">
        <f t="shared" si="20"/>
        <v>269.67151278891549</v>
      </c>
      <c r="J79" s="21">
        <v>49.95</v>
      </c>
      <c r="K79" s="7">
        <f t="shared" si="23"/>
        <v>13470.092063806329</v>
      </c>
      <c r="L79" s="21">
        <v>93.446299526538738</v>
      </c>
      <c r="M79" s="21">
        <f t="shared" si="21"/>
        <v>50.563408647921648</v>
      </c>
      <c r="N79" s="21">
        <v>57.5</v>
      </c>
      <c r="O79" s="7">
        <f t="shared" si="22"/>
        <v>2907.3959972554949</v>
      </c>
      <c r="P79" s="22">
        <v>43252</v>
      </c>
    </row>
    <row r="81" spans="1:17" x14ac:dyDescent="0.35">
      <c r="A81" s="14" t="s">
        <v>107</v>
      </c>
      <c r="B81" s="16" t="s">
        <v>101</v>
      </c>
      <c r="C81" s="14" t="s">
        <v>117</v>
      </c>
      <c r="D81" s="21">
        <v>10.601544978818838</v>
      </c>
      <c r="E81" s="21">
        <f t="shared" si="18"/>
        <v>5.7364524200458096</v>
      </c>
      <c r="F81" s="21">
        <v>46.59</v>
      </c>
      <c r="G81" s="7">
        <f t="shared" si="19"/>
        <v>267.26131824993428</v>
      </c>
      <c r="H81" s="21">
        <v>0</v>
      </c>
      <c r="I81" s="21">
        <f t="shared" si="20"/>
        <v>0</v>
      </c>
      <c r="J81" s="21">
        <v>49.95</v>
      </c>
      <c r="K81" s="7">
        <f t="shared" si="23"/>
        <v>0</v>
      </c>
      <c r="L81" s="21">
        <v>1.5902317468228255</v>
      </c>
      <c r="M81" s="21">
        <f t="shared" si="21"/>
        <v>0.86046786300687128</v>
      </c>
      <c r="N81" s="21">
        <v>57.5</v>
      </c>
      <c r="O81" s="7">
        <f t="shared" si="22"/>
        <v>49.476902122895098</v>
      </c>
      <c r="P81" s="2"/>
    </row>
    <row r="82" spans="1:17" x14ac:dyDescent="0.35">
      <c r="A82" s="14" t="s">
        <v>107</v>
      </c>
      <c r="B82" s="16" t="s">
        <v>118</v>
      </c>
      <c r="C82" s="15" t="s">
        <v>119</v>
      </c>
      <c r="D82" s="21">
        <v>85.016197358584591</v>
      </c>
      <c r="E82" s="21">
        <f t="shared" si="18"/>
        <v>46.001915009097139</v>
      </c>
      <c r="F82" s="21">
        <v>46.59</v>
      </c>
      <c r="G82" s="7">
        <f t="shared" si="19"/>
        <v>2143.2292202738358</v>
      </c>
      <c r="H82" s="21">
        <v>0</v>
      </c>
      <c r="I82" s="21">
        <f t="shared" si="20"/>
        <v>0</v>
      </c>
      <c r="J82" s="21">
        <v>49.95</v>
      </c>
      <c r="K82" s="7">
        <f t="shared" si="23"/>
        <v>0</v>
      </c>
      <c r="L82" s="21">
        <v>12.752429603787688</v>
      </c>
      <c r="M82" s="21">
        <f t="shared" si="21"/>
        <v>6.9002872513645714</v>
      </c>
      <c r="N82" s="21">
        <v>57.5</v>
      </c>
      <c r="O82" s="7">
        <f t="shared" si="22"/>
        <v>396.76651695346288</v>
      </c>
      <c r="P82" s="2"/>
    </row>
    <row r="83" spans="1:17" x14ac:dyDescent="0.35">
      <c r="A83" s="15" t="s">
        <v>120</v>
      </c>
      <c r="B83" s="16" t="s">
        <v>118</v>
      </c>
      <c r="C83" s="15" t="s">
        <v>121</v>
      </c>
      <c r="D83" s="21">
        <v>28.842262646399202</v>
      </c>
      <c r="E83" s="21">
        <f t="shared" si="18"/>
        <v>15.606429788120115</v>
      </c>
      <c r="F83" s="21">
        <v>46.59</v>
      </c>
      <c r="G83" s="7">
        <f t="shared" si="19"/>
        <v>727.10356382851626</v>
      </c>
      <c r="H83" s="21">
        <v>0</v>
      </c>
      <c r="I83" s="21">
        <f t="shared" si="20"/>
        <v>0</v>
      </c>
      <c r="J83" s="21">
        <v>49.95</v>
      </c>
      <c r="K83" s="7">
        <f t="shared" si="23"/>
        <v>0</v>
      </c>
      <c r="L83" s="21">
        <v>4.3263393969598809</v>
      </c>
      <c r="M83" s="21">
        <f t="shared" si="21"/>
        <v>2.3409644682180177</v>
      </c>
      <c r="N83" s="21">
        <v>57.5</v>
      </c>
      <c r="O83" s="7">
        <f t="shared" si="22"/>
        <v>134.60545692253601</v>
      </c>
      <c r="P83" s="2"/>
    </row>
    <row r="84" spans="1:17" x14ac:dyDescent="0.35">
      <c r="A84" s="14" t="s">
        <v>107</v>
      </c>
      <c r="B84" s="16" t="s">
        <v>122</v>
      </c>
      <c r="C84" s="16" t="s">
        <v>123</v>
      </c>
      <c r="D84" s="21">
        <v>0</v>
      </c>
      <c r="E84" s="21">
        <f t="shared" si="18"/>
        <v>0</v>
      </c>
      <c r="F84" s="21">
        <v>46.59</v>
      </c>
      <c r="G84" s="7">
        <f t="shared" si="19"/>
        <v>0</v>
      </c>
      <c r="H84" s="21">
        <v>0</v>
      </c>
      <c r="I84" s="21">
        <f t="shared" si="20"/>
        <v>0</v>
      </c>
      <c r="J84" s="21">
        <v>49.95</v>
      </c>
      <c r="K84" s="7">
        <f t="shared" si="23"/>
        <v>0</v>
      </c>
      <c r="L84" s="21">
        <v>0</v>
      </c>
      <c r="M84" s="21">
        <f t="shared" si="21"/>
        <v>0</v>
      </c>
      <c r="N84" s="21">
        <v>57.5</v>
      </c>
      <c r="O84" s="7">
        <f t="shared" si="22"/>
        <v>0</v>
      </c>
      <c r="P84" s="2"/>
    </row>
    <row r="85" spans="1:17" x14ac:dyDescent="0.35">
      <c r="A85" s="14" t="s">
        <v>107</v>
      </c>
      <c r="B85" s="16" t="s">
        <v>124</v>
      </c>
      <c r="C85" s="16" t="s">
        <v>125</v>
      </c>
      <c r="D85" s="21">
        <v>0</v>
      </c>
      <c r="E85" s="21">
        <f t="shared" si="18"/>
        <v>0</v>
      </c>
      <c r="F85" s="21">
        <v>46.59</v>
      </c>
      <c r="G85" s="7">
        <f t="shared" si="19"/>
        <v>0</v>
      </c>
      <c r="H85" s="21">
        <v>121.44256167455768</v>
      </c>
      <c r="I85" s="21">
        <f t="shared" si="20"/>
        <v>65.712071043082588</v>
      </c>
      <c r="J85" s="21">
        <v>49.95</v>
      </c>
      <c r="K85" s="7">
        <f t="shared" si="23"/>
        <v>3282.3179486019753</v>
      </c>
      <c r="L85" s="21">
        <v>18.216384251183648</v>
      </c>
      <c r="M85" s="21">
        <f t="shared" si="21"/>
        <v>9.8568106564623843</v>
      </c>
      <c r="N85" s="21">
        <v>57.5</v>
      </c>
      <c r="O85" s="7">
        <f t="shared" si="22"/>
        <v>566.76661274658704</v>
      </c>
      <c r="P85" s="2"/>
    </row>
    <row r="86" spans="1:17" x14ac:dyDescent="0.35">
      <c r="A86" s="14" t="s">
        <v>107</v>
      </c>
      <c r="B86" s="16" t="s">
        <v>124</v>
      </c>
      <c r="C86" s="16" t="s">
        <v>126</v>
      </c>
      <c r="D86" s="21">
        <v>0</v>
      </c>
      <c r="E86" s="21">
        <f t="shared" si="18"/>
        <v>0</v>
      </c>
      <c r="F86" s="21">
        <v>46.59</v>
      </c>
      <c r="G86" s="7">
        <f t="shared" si="19"/>
        <v>0</v>
      </c>
      <c r="H86" s="21">
        <v>0</v>
      </c>
      <c r="I86" s="21">
        <f t="shared" si="20"/>
        <v>0</v>
      </c>
      <c r="J86" s="21">
        <v>49.95</v>
      </c>
      <c r="K86" s="7">
        <f t="shared" si="23"/>
        <v>0</v>
      </c>
      <c r="L86" s="21">
        <v>0</v>
      </c>
      <c r="M86" s="21">
        <f t="shared" si="21"/>
        <v>0</v>
      </c>
      <c r="N86" s="21">
        <v>57.5</v>
      </c>
      <c r="O86" s="7">
        <f t="shared" si="22"/>
        <v>0</v>
      </c>
      <c r="P86" s="2"/>
    </row>
    <row r="87" spans="1:17" x14ac:dyDescent="0.35">
      <c r="A87" s="14" t="s">
        <v>107</v>
      </c>
      <c r="B87" s="16" t="s">
        <v>124</v>
      </c>
      <c r="C87" s="16" t="s">
        <v>127</v>
      </c>
      <c r="D87" s="21">
        <v>0</v>
      </c>
      <c r="E87" s="21">
        <f t="shared" si="18"/>
        <v>0</v>
      </c>
      <c r="F87" s="21">
        <v>46.59</v>
      </c>
      <c r="G87" s="7">
        <f t="shared" si="19"/>
        <v>0</v>
      </c>
      <c r="H87" s="21">
        <v>0</v>
      </c>
      <c r="I87" s="21">
        <f t="shared" si="20"/>
        <v>0</v>
      </c>
      <c r="J87" s="21">
        <v>49.95</v>
      </c>
      <c r="K87" s="7">
        <f t="shared" si="23"/>
        <v>0</v>
      </c>
      <c r="L87" s="21">
        <v>0</v>
      </c>
      <c r="M87" s="21">
        <f t="shared" si="21"/>
        <v>0</v>
      </c>
      <c r="N87" s="21">
        <v>57.5</v>
      </c>
      <c r="O87" s="7">
        <f t="shared" si="22"/>
        <v>0</v>
      </c>
      <c r="P87" s="2"/>
    </row>
    <row r="88" spans="1:17" x14ac:dyDescent="0.35">
      <c r="A88" s="14" t="s">
        <v>107</v>
      </c>
      <c r="B88" s="16" t="s">
        <v>124</v>
      </c>
      <c r="C88" s="16" t="s">
        <v>128</v>
      </c>
      <c r="D88" s="21">
        <v>0</v>
      </c>
      <c r="E88" s="21">
        <f t="shared" si="18"/>
        <v>0</v>
      </c>
      <c r="F88" s="21">
        <v>46.59</v>
      </c>
      <c r="G88" s="7">
        <f t="shared" si="19"/>
        <v>0</v>
      </c>
      <c r="H88" s="21">
        <v>0</v>
      </c>
      <c r="I88" s="21">
        <f t="shared" si="20"/>
        <v>0</v>
      </c>
      <c r="J88" s="21">
        <v>49.95</v>
      </c>
      <c r="K88" s="7">
        <f t="shared" si="23"/>
        <v>0</v>
      </c>
      <c r="L88" s="21">
        <v>0</v>
      </c>
      <c r="M88" s="21">
        <f t="shared" si="21"/>
        <v>0</v>
      </c>
      <c r="N88" s="21">
        <v>57.5</v>
      </c>
      <c r="O88" s="7">
        <f t="shared" si="22"/>
        <v>0</v>
      </c>
      <c r="P88" s="2"/>
    </row>
    <row r="89" spans="1:17" x14ac:dyDescent="0.35">
      <c r="A89" s="14" t="s">
        <v>107</v>
      </c>
      <c r="B89" s="16" t="s">
        <v>115</v>
      </c>
      <c r="C89" s="16" t="s">
        <v>129</v>
      </c>
      <c r="D89" s="21">
        <v>654.49264889110384</v>
      </c>
      <c r="E89" s="21">
        <f t="shared" si="18"/>
        <v>354.14328261915892</v>
      </c>
      <c r="F89" s="21">
        <v>46.59</v>
      </c>
      <c r="G89" s="7">
        <f t="shared" si="19"/>
        <v>16499.535537226617</v>
      </c>
      <c r="H89" s="21">
        <v>747.5703962123099</v>
      </c>
      <c r="I89" s="21">
        <f t="shared" si="20"/>
        <v>404.50726918337318</v>
      </c>
      <c r="J89" s="21">
        <v>49.95</v>
      </c>
      <c r="K89" s="7">
        <f t="shared" si="23"/>
        <v>20205.138095709492</v>
      </c>
      <c r="L89" s="21">
        <v>210.30945676551204</v>
      </c>
      <c r="M89" s="21">
        <f t="shared" si="21"/>
        <v>113.7975827703798</v>
      </c>
      <c r="N89" s="21">
        <v>57.5</v>
      </c>
      <c r="O89" s="7">
        <f t="shared" si="22"/>
        <v>6543.3610092968383</v>
      </c>
      <c r="P89" s="2"/>
    </row>
    <row r="90" spans="1:17" x14ac:dyDescent="0.35">
      <c r="A90" s="16" t="s">
        <v>120</v>
      </c>
      <c r="B90" s="16" t="s">
        <v>115</v>
      </c>
      <c r="C90" s="16" t="s">
        <v>130</v>
      </c>
      <c r="D90" s="21">
        <v>25.732369798155993</v>
      </c>
      <c r="E90" s="21">
        <f t="shared" si="18"/>
        <v>13.923679548317285</v>
      </c>
      <c r="F90" s="21">
        <v>46.59</v>
      </c>
      <c r="G90" s="7">
        <f t="shared" si="19"/>
        <v>648.70423015610231</v>
      </c>
      <c r="H90" s="21">
        <v>0</v>
      </c>
      <c r="I90" s="21">
        <f t="shared" si="20"/>
        <v>0</v>
      </c>
      <c r="J90" s="21">
        <v>49.95</v>
      </c>
      <c r="K90" s="7">
        <f t="shared" si="23"/>
        <v>0</v>
      </c>
      <c r="L90" s="21">
        <v>3.8598554697233989</v>
      </c>
      <c r="M90" s="21">
        <f t="shared" si="21"/>
        <v>2.0885519322475923</v>
      </c>
      <c r="N90" s="21">
        <v>57.5</v>
      </c>
      <c r="O90" s="7">
        <f t="shared" si="22"/>
        <v>120.09173610423656</v>
      </c>
      <c r="P90" s="2"/>
    </row>
    <row r="91" spans="1:17" x14ac:dyDescent="0.35">
      <c r="D91" s="32"/>
      <c r="E91" s="32">
        <f t="shared" ref="E91:O91" si="24">SUM(E68:E90)</f>
        <v>1793.4300805487189</v>
      </c>
      <c r="F91" s="32"/>
      <c r="G91" s="42">
        <f t="shared" si="24"/>
        <v>83555.907452764804</v>
      </c>
      <c r="H91" s="32"/>
      <c r="I91" s="32">
        <f t="shared" si="24"/>
        <v>4920.8408190319251</v>
      </c>
      <c r="J91" s="32"/>
      <c r="K91" s="42">
        <f t="shared" si="24"/>
        <v>245795.99891064467</v>
      </c>
      <c r="L91" s="32"/>
      <c r="M91" s="32">
        <f t="shared" si="24"/>
        <v>1007.1406349370964</v>
      </c>
      <c r="N91" s="32"/>
      <c r="O91" s="42">
        <f t="shared" si="24"/>
        <v>57910.58650888304</v>
      </c>
    </row>
    <row r="92" spans="1:17" ht="15.5" x14ac:dyDescent="0.35">
      <c r="A92" s="25" t="s">
        <v>185</v>
      </c>
      <c r="B92" s="25" t="s">
        <v>177</v>
      </c>
      <c r="C92" s="26">
        <v>582484.78279125004</v>
      </c>
      <c r="D92" s="26">
        <f>+C92*3</f>
        <v>1747454.3483737502</v>
      </c>
      <c r="E92" s="26"/>
      <c r="F92" s="26"/>
      <c r="G92" s="26">
        <f t="shared" ref="G92" si="25">+D92/36*M92*0.25</f>
        <v>24270.199282968752</v>
      </c>
      <c r="H92" s="26">
        <v>0</v>
      </c>
      <c r="I92" s="26"/>
      <c r="J92" s="27">
        <f t="shared" ref="J92" si="26">+D92+G92+H92</f>
        <v>1771724.5476567189</v>
      </c>
      <c r="K92" s="28" t="s">
        <v>178</v>
      </c>
      <c r="L92" s="28"/>
      <c r="M92" s="29">
        <v>2</v>
      </c>
      <c r="N92" s="30">
        <v>43101</v>
      </c>
      <c r="O92" s="30">
        <v>43236</v>
      </c>
      <c r="P92" s="31">
        <v>43236</v>
      </c>
      <c r="Q92" s="31">
        <v>43297</v>
      </c>
    </row>
    <row r="93" spans="1:17" ht="15.5" x14ac:dyDescent="0.35">
      <c r="C93" s="36"/>
      <c r="D93" s="36"/>
      <c r="E93" s="36"/>
      <c r="F93" s="36"/>
      <c r="G93" s="36"/>
      <c r="H93" s="36"/>
      <c r="I93" s="36"/>
      <c r="J93" s="37"/>
      <c r="K93" s="38"/>
      <c r="L93" s="38"/>
      <c r="M93" s="39"/>
      <c r="N93" s="40"/>
      <c r="O93" s="40"/>
      <c r="P93" s="41"/>
      <c r="Q93" s="41"/>
    </row>
    <row r="94" spans="1:17" ht="15.5" x14ac:dyDescent="0.35">
      <c r="C94" s="36"/>
      <c r="D94" s="36"/>
      <c r="F94" s="43" t="s">
        <v>179</v>
      </c>
      <c r="G94" s="43" t="s">
        <v>180</v>
      </c>
      <c r="I94" s="36"/>
      <c r="J94" s="37"/>
      <c r="K94" s="38"/>
      <c r="L94" s="38"/>
      <c r="M94" s="39"/>
      <c r="N94" s="40"/>
      <c r="O94" s="40"/>
      <c r="P94" s="41"/>
      <c r="Q94" s="41"/>
    </row>
    <row r="95" spans="1:17" ht="15.5" x14ac:dyDescent="0.35">
      <c r="C95" s="36"/>
      <c r="D95" s="36"/>
      <c r="E95" s="44">
        <v>2018</v>
      </c>
      <c r="F95" s="45">
        <f>G91+K91+O91</f>
        <v>387262.49287229253</v>
      </c>
      <c r="G95" s="45">
        <f>G92</f>
        <v>24270.199282968752</v>
      </c>
      <c r="I95" s="36"/>
      <c r="J95" s="37"/>
      <c r="K95" s="38"/>
      <c r="L95" s="38"/>
      <c r="M95" s="39"/>
      <c r="N95" s="40"/>
      <c r="O95" s="40"/>
      <c r="P95" s="41"/>
      <c r="Q95" s="41"/>
    </row>
    <row r="96" spans="1:17" ht="15.5" x14ac:dyDescent="0.35">
      <c r="C96" s="36"/>
      <c r="D96" s="36"/>
      <c r="E96" s="44">
        <v>2019</v>
      </c>
      <c r="F96" s="45">
        <f>F64+I64+L64</f>
        <v>715700.30328297091</v>
      </c>
      <c r="I96" s="36"/>
      <c r="J96" s="37"/>
      <c r="K96" s="38"/>
      <c r="L96" s="38"/>
      <c r="M96" s="39"/>
      <c r="N96" s="40"/>
      <c r="O96" s="40"/>
      <c r="P96" s="41"/>
      <c r="Q96" s="41"/>
    </row>
    <row r="97" spans="1:8" x14ac:dyDescent="0.35">
      <c r="C97" s="36"/>
      <c r="D97" s="36"/>
      <c r="E97" s="44">
        <v>2020</v>
      </c>
      <c r="F97" s="45">
        <f>F64+I64+L64</f>
        <v>715700.30328297091</v>
      </c>
    </row>
    <row r="98" spans="1:8" x14ac:dyDescent="0.35">
      <c r="C98" s="36"/>
      <c r="D98" s="36"/>
      <c r="E98" s="44">
        <v>2021</v>
      </c>
      <c r="F98" s="45">
        <f>F64+I64+L64</f>
        <v>715700.30328297091</v>
      </c>
    </row>
    <row r="99" spans="1:8" x14ac:dyDescent="0.35">
      <c r="C99" s="36"/>
      <c r="D99" s="36"/>
      <c r="F99" s="46">
        <f>SUM(F95:F98)</f>
        <v>2534363.4027212053</v>
      </c>
      <c r="G99" s="46">
        <f>SUM(G95:G98)</f>
        <v>24270.199282968752</v>
      </c>
      <c r="H99" s="47">
        <f>F99+G99</f>
        <v>2558633.6020041741</v>
      </c>
    </row>
    <row r="100" spans="1:8" x14ac:dyDescent="0.35">
      <c r="C100" s="36"/>
      <c r="D100" s="36"/>
      <c r="E100" s="36"/>
      <c r="F100" s="36"/>
      <c r="G100" s="36"/>
      <c r="H100" s="36"/>
    </row>
    <row r="101" spans="1:8" x14ac:dyDescent="0.35">
      <c r="C101" s="36"/>
      <c r="D101" s="36"/>
      <c r="E101" s="36"/>
      <c r="F101" s="36"/>
      <c r="G101" s="36"/>
      <c r="H101" s="36"/>
    </row>
    <row r="102" spans="1:8" x14ac:dyDescent="0.35">
      <c r="C102" s="36"/>
      <c r="D102" s="36"/>
      <c r="E102" s="36"/>
      <c r="F102" s="36"/>
      <c r="G102" s="36"/>
      <c r="H102" s="36"/>
    </row>
    <row r="103" spans="1:8" x14ac:dyDescent="0.35">
      <c r="C103" s="36"/>
      <c r="D103" s="36"/>
      <c r="E103" s="36"/>
      <c r="F103" s="36"/>
      <c r="G103" s="36"/>
      <c r="H103" s="36"/>
    </row>
    <row r="104" spans="1:8" x14ac:dyDescent="0.35">
      <c r="A104" t="s">
        <v>186</v>
      </c>
    </row>
    <row r="105" spans="1:8" x14ac:dyDescent="0.35">
      <c r="A105" s="8" t="s">
        <v>135</v>
      </c>
      <c r="B105" s="17" t="s">
        <v>136</v>
      </c>
      <c r="C105" s="8" t="s">
        <v>137</v>
      </c>
      <c r="D105" s="2"/>
      <c r="E105" s="2"/>
      <c r="F105" s="2"/>
      <c r="G105" s="7">
        <v>6000</v>
      </c>
      <c r="H105" s="2"/>
    </row>
    <row r="106" spans="1:8" x14ac:dyDescent="0.35">
      <c r="A106" s="8" t="s">
        <v>135</v>
      </c>
      <c r="B106" s="17" t="s">
        <v>136</v>
      </c>
      <c r="C106" s="8" t="s">
        <v>140</v>
      </c>
      <c r="D106" s="2"/>
      <c r="E106" s="2"/>
      <c r="F106" s="2"/>
      <c r="G106" s="7">
        <v>11459.83</v>
      </c>
      <c r="H106" s="2"/>
    </row>
    <row r="107" spans="1:8" x14ac:dyDescent="0.35">
      <c r="A107" s="8" t="s">
        <v>135</v>
      </c>
      <c r="B107" s="17" t="s">
        <v>136</v>
      </c>
      <c r="C107" s="8" t="s">
        <v>141</v>
      </c>
      <c r="D107" s="2"/>
      <c r="E107" s="2"/>
      <c r="F107" s="2"/>
      <c r="G107" s="7">
        <v>21244.99</v>
      </c>
      <c r="H107" s="2"/>
    </row>
    <row r="108" spans="1:8" x14ac:dyDescent="0.35">
      <c r="A108" s="8" t="s">
        <v>135</v>
      </c>
      <c r="B108" s="18" t="s">
        <v>85</v>
      </c>
      <c r="C108" s="18" t="s">
        <v>142</v>
      </c>
      <c r="D108" s="2"/>
      <c r="E108" s="2"/>
      <c r="F108" s="2"/>
      <c r="G108" s="7">
        <v>60000</v>
      </c>
      <c r="H108" s="2"/>
    </row>
    <row r="109" spans="1:8" x14ac:dyDescent="0.35">
      <c r="A109" s="8" t="s">
        <v>135</v>
      </c>
      <c r="B109" s="8" t="s">
        <v>144</v>
      </c>
      <c r="C109" s="18"/>
      <c r="D109" s="2"/>
      <c r="E109" s="2"/>
      <c r="F109" s="2"/>
      <c r="G109" s="7">
        <v>170000</v>
      </c>
      <c r="H109" s="2"/>
    </row>
    <row r="110" spans="1:8" x14ac:dyDescent="0.35">
      <c r="A110" s="8" t="s">
        <v>135</v>
      </c>
      <c r="B110" s="8" t="s">
        <v>145</v>
      </c>
      <c r="C110" s="18"/>
      <c r="D110" s="2"/>
      <c r="E110" s="2"/>
      <c r="F110" s="2"/>
      <c r="G110" s="7">
        <v>44000</v>
      </c>
      <c r="H110" s="2"/>
    </row>
    <row r="111" spans="1:8" x14ac:dyDescent="0.35">
      <c r="A111" s="8" t="s">
        <v>135</v>
      </c>
      <c r="B111" s="8" t="s">
        <v>146</v>
      </c>
      <c r="C111" s="18"/>
      <c r="D111" s="2"/>
      <c r="E111" s="2"/>
      <c r="F111" s="2"/>
      <c r="G111" s="7">
        <v>6000</v>
      </c>
      <c r="H111" s="2"/>
    </row>
    <row r="113" spans="1:15" x14ac:dyDescent="0.35">
      <c r="A113" s="10" t="s">
        <v>147</v>
      </c>
      <c r="B113" s="10" t="s">
        <v>136</v>
      </c>
      <c r="C113" s="11" t="s">
        <v>148</v>
      </c>
      <c r="D113" s="2"/>
      <c r="E113" s="2"/>
      <c r="F113" s="2"/>
      <c r="G113" s="7">
        <v>20000</v>
      </c>
      <c r="H113" s="2"/>
      <c r="I113" s="2"/>
      <c r="J113" s="7"/>
      <c r="K113" s="2"/>
      <c r="L113" s="2"/>
      <c r="M113" s="7"/>
      <c r="N113" s="2"/>
    </row>
    <row r="114" spans="1:15" x14ac:dyDescent="0.35">
      <c r="A114" s="11" t="s">
        <v>149</v>
      </c>
      <c r="B114" s="10" t="s">
        <v>150</v>
      </c>
      <c r="C114" s="10" t="s">
        <v>151</v>
      </c>
      <c r="D114" s="2"/>
      <c r="E114" s="2"/>
      <c r="F114" s="2"/>
      <c r="G114" s="7">
        <v>122345.23</v>
      </c>
      <c r="H114" s="2"/>
      <c r="I114" s="2"/>
      <c r="J114" s="7"/>
      <c r="K114" s="2"/>
      <c r="L114" s="2"/>
      <c r="M114" s="7"/>
      <c r="N114" s="2"/>
    </row>
    <row r="115" spans="1:15" x14ac:dyDescent="0.35">
      <c r="A115" s="10" t="s">
        <v>152</v>
      </c>
      <c r="B115" s="10" t="s">
        <v>122</v>
      </c>
      <c r="C115" s="10" t="s">
        <v>153</v>
      </c>
      <c r="D115" s="2"/>
      <c r="E115" s="2"/>
      <c r="F115" s="2"/>
      <c r="G115" s="7">
        <f>28261.97/2</f>
        <v>14130.985000000001</v>
      </c>
      <c r="H115" s="2"/>
      <c r="I115" s="2"/>
      <c r="J115" s="7"/>
      <c r="K115" s="2"/>
      <c r="L115" s="2"/>
      <c r="M115" s="7"/>
      <c r="N115" s="2"/>
      <c r="O115" t="s">
        <v>187</v>
      </c>
    </row>
    <row r="116" spans="1:15" x14ac:dyDescent="0.35">
      <c r="A116" s="10" t="s">
        <v>152</v>
      </c>
      <c r="B116" s="10" t="s">
        <v>122</v>
      </c>
      <c r="C116" s="10" t="s">
        <v>154</v>
      </c>
      <c r="D116" s="2"/>
      <c r="E116" s="2"/>
      <c r="F116" s="2"/>
      <c r="G116" s="7">
        <f>28261.97/2</f>
        <v>14130.985000000001</v>
      </c>
      <c r="H116" s="2"/>
      <c r="I116" s="2"/>
      <c r="J116" s="7"/>
      <c r="K116" s="2"/>
      <c r="L116" s="2"/>
      <c r="M116" s="7"/>
      <c r="N116" s="2"/>
    </row>
    <row r="117" spans="1:15" x14ac:dyDescent="0.35">
      <c r="A117" s="11" t="s">
        <v>155</v>
      </c>
      <c r="B117" s="10" t="s">
        <v>156</v>
      </c>
      <c r="C117" s="10" t="s">
        <v>157</v>
      </c>
      <c r="D117" s="2"/>
      <c r="E117" s="2"/>
      <c r="F117" s="2"/>
      <c r="G117" s="7">
        <v>10841.6</v>
      </c>
      <c r="H117" s="2"/>
      <c r="I117" s="2"/>
      <c r="J117" s="7"/>
      <c r="K117" s="2"/>
      <c r="L117" s="2"/>
      <c r="M117" s="7"/>
      <c r="N117" s="2"/>
    </row>
    <row r="118" spans="1:15" x14ac:dyDescent="0.35">
      <c r="A118" s="11" t="s">
        <v>155</v>
      </c>
      <c r="B118" s="10" t="s">
        <v>158</v>
      </c>
      <c r="C118" s="10" t="s">
        <v>159</v>
      </c>
      <c r="D118" s="2"/>
      <c r="E118" s="2"/>
      <c r="F118" s="2"/>
      <c r="G118" s="7">
        <v>10841.6</v>
      </c>
      <c r="H118" s="2"/>
      <c r="I118" s="2"/>
      <c r="J118" s="7"/>
      <c r="K118" s="2"/>
      <c r="L118" s="2"/>
      <c r="M118" s="7"/>
      <c r="N118" s="2"/>
    </row>
    <row r="119" spans="1:15" x14ac:dyDescent="0.35">
      <c r="A119" s="12" t="s">
        <v>160</v>
      </c>
      <c r="B119" s="12"/>
      <c r="C119" s="12" t="s">
        <v>161</v>
      </c>
      <c r="D119" s="2"/>
      <c r="E119" s="2"/>
      <c r="F119" s="2"/>
      <c r="G119" s="7" t="s">
        <v>160</v>
      </c>
      <c r="H119" s="2"/>
      <c r="I119" s="2"/>
      <c r="J119" s="7"/>
      <c r="K119" s="2"/>
      <c r="L119" s="2"/>
      <c r="M119" s="7"/>
      <c r="N119" s="2"/>
    </row>
    <row r="120" spans="1:15" x14ac:dyDescent="0.35">
      <c r="A120" s="11" t="s">
        <v>162</v>
      </c>
      <c r="B120" s="10" t="s">
        <v>101</v>
      </c>
      <c r="C120" s="11" t="s">
        <v>163</v>
      </c>
      <c r="D120" s="2"/>
      <c r="E120" s="2"/>
      <c r="F120" s="2"/>
      <c r="G120" s="7" t="s">
        <v>160</v>
      </c>
      <c r="H120" s="2"/>
      <c r="I120" s="2"/>
      <c r="J120" s="7"/>
      <c r="K120" s="2"/>
      <c r="L120" s="2"/>
      <c r="M120" s="7"/>
      <c r="N12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E26FFE56D8E044ABCBECEFB089D7A7" ma:contentTypeVersion="4" ma:contentTypeDescription="Crear nuevo documento." ma:contentTypeScope="" ma:versionID="49f83f71a1f8be8a189947ee781929da">
  <xsd:schema xmlns:xsd="http://www.w3.org/2001/XMLSchema" xmlns:xs="http://www.w3.org/2001/XMLSchema" xmlns:p="http://schemas.microsoft.com/office/2006/metadata/properties" xmlns:ns2="8781f659-bcc6-4161-b77b-6a12b3bf2706" targetNamespace="http://schemas.microsoft.com/office/2006/metadata/properties" ma:root="true" ma:fieldsID="44ef1366c63c45bf0cfc182940841386" ns2:_="">
    <xsd:import namespace="8781f659-bcc6-4161-b77b-6a12b3bf2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1f659-bcc6-4161-b77b-6a12b3bf2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8E472B-93DE-4373-A9A0-8858B308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1f659-bcc6-4161-b77b-6a12b3bf2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552BD-C0C6-4F17-9BAF-DEF69AA69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1D39A-87CD-4BAA-BFC7-E34CE32692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Tarifes LOT 1</vt:lpstr>
      <vt:lpstr>Càlcul pressupost LOT 1</vt:lpstr>
      <vt:lpstr>Taules Inf Just LOT 1 </vt:lpstr>
      <vt:lpstr>Taula LOT-SERV-APP</vt:lpstr>
      <vt:lpstr>Taula Estimació de 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Ripoll Sánchez</dc:creator>
  <cp:keywords/>
  <dc:description/>
  <cp:lastModifiedBy>MUÑOZ IBAÑEZ, FRANCISCO</cp:lastModifiedBy>
  <cp:revision/>
  <dcterms:created xsi:type="dcterms:W3CDTF">2017-03-09T17:46:58Z</dcterms:created>
  <dcterms:modified xsi:type="dcterms:W3CDTF">2025-06-06T07:07:41Z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0x01010050E26FFE56D8E044ABCBECEFB089D7A7</vt:lpwstr>
  </property>
</Properties>
</file>