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ARROCA\Contractacio$\Contrac. EXPEDIENTS ESCANEJATS\2025\59-2950 Obra ferms en 5 lots (Lleida-Torre-Serona, Lladurs, Talavera-Sant Antoli, Tarroja de Segarra-Plans de Sio i Bellpuig-Barbens\"/>
    </mc:Choice>
  </mc:AlternateContent>
  <xr:revisionPtr revIDLastSave="0" documentId="13_ncr:1_{CD974C90-0601-4E53-825F-35D76A54D8B9}" xr6:coauthVersionLast="47" xr6:coauthVersionMax="47" xr10:uidLastSave="{00000000-0000-0000-0000-000000000000}"/>
  <bookViews>
    <workbookView xWindow="-108" yWindow="-108" windowWidth="23256" windowHeight="12456" tabRatio="860" firstSheet="1" activeTab="4" xr2:uid="{00000000-000D-0000-FFFF-FFFF00000000}"/>
  </bookViews>
  <sheets>
    <sheet name="Criteris" sheetId="26" r:id="rId1"/>
    <sheet name="Ofertes" sheetId="25" r:id="rId2"/>
    <sheet name="Criteris_Automàtics" sheetId="27" r:id="rId3"/>
    <sheet name="Criteris_Judici_Valor" sheetId="5" r:id="rId4"/>
    <sheet name="RESULTAT" sheetId="28" r:id="rId5"/>
    <sheet name="1 licitador - Lot 1" sheetId="4" r:id="rId6"/>
    <sheet name="1 licitador - Lot 2" sheetId="18" r:id="rId7"/>
    <sheet name="1 licitador - Lot 3" sheetId="19" r:id="rId8"/>
    <sheet name="1 licitador - Lot 4" sheetId="20" r:id="rId9"/>
    <sheet name="1 licitador - Lot 5" sheetId="24" r:id="rId10"/>
    <sheet name="2 licitadors - Lot 1" sheetId="3" r:id="rId11"/>
    <sheet name="2 licitadors - Lot 2" sheetId="15" r:id="rId12"/>
    <sheet name="2 licitadors - Lot 3" sheetId="16" r:id="rId13"/>
    <sheet name="2 licitadors - Lot 4" sheetId="17" r:id="rId14"/>
    <sheet name="2 licitadors - 5" sheetId="23" r:id="rId15"/>
    <sheet name="3 licitadors - Lot 1" sheetId="2" r:id="rId16"/>
    <sheet name="3 licitadors - Lot 2" sheetId="12" r:id="rId17"/>
    <sheet name="3 licitadors - Lot 3" sheetId="13" r:id="rId18"/>
    <sheet name="3 licitadors - Lot 4" sheetId="14" r:id="rId19"/>
    <sheet name="3 licitadors - Lot 5" sheetId="22" r:id="rId20"/>
    <sheet name="4 O + licitadors - Lot 1" sheetId="1" r:id="rId21"/>
    <sheet name="4 O + licitadors - Lot 2" sheetId="30" r:id="rId22"/>
    <sheet name="4 O + licitadors - Lot 3" sheetId="31" r:id="rId23"/>
    <sheet name="4 O + licitadors - Lot 4" sheetId="32" r:id="rId24"/>
    <sheet name="4 O + licitadors - Lot 5" sheetId="33"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5" l="1"/>
  <c r="C11" i="30"/>
  <c r="D11" i="30"/>
  <c r="C12" i="30"/>
  <c r="D12" i="30"/>
  <c r="C13" i="30"/>
  <c r="D13" i="30"/>
  <c r="C14" i="30"/>
  <c r="D14" i="30"/>
  <c r="C15" i="30"/>
  <c r="D15" i="30"/>
  <c r="C16" i="30"/>
  <c r="D16" i="30"/>
  <c r="C17" i="30"/>
  <c r="D17" i="30"/>
  <c r="D10" i="30"/>
  <c r="E17" i="28"/>
  <c r="F17" i="28" s="1"/>
  <c r="G17" i="28" s="1"/>
  <c r="C10" i="30"/>
  <c r="C17" i="28"/>
  <c r="C11" i="31"/>
  <c r="D11" i="31"/>
  <c r="C12" i="31"/>
  <c r="D12" i="31"/>
  <c r="C13" i="31"/>
  <c r="D13" i="31"/>
  <c r="C14" i="31"/>
  <c r="D14" i="31"/>
  <c r="C15" i="31"/>
  <c r="D15" i="31"/>
  <c r="C16" i="31"/>
  <c r="D16" i="31"/>
  <c r="C17" i="31"/>
  <c r="D17" i="31"/>
  <c r="D10" i="31"/>
  <c r="E28" i="28"/>
  <c r="F28" i="28" s="1"/>
  <c r="G28" i="28" s="1"/>
  <c r="C10" i="31"/>
  <c r="C28" i="28"/>
  <c r="C11" i="32"/>
  <c r="D11" i="32"/>
  <c r="C12" i="32"/>
  <c r="D12" i="32"/>
  <c r="C13" i="32"/>
  <c r="D13" i="32"/>
  <c r="C14" i="32"/>
  <c r="D14" i="32"/>
  <c r="C15" i="32"/>
  <c r="D15" i="32"/>
  <c r="C16" i="32"/>
  <c r="D16" i="32"/>
  <c r="C17" i="32"/>
  <c r="D17" i="32"/>
  <c r="D10" i="32"/>
  <c r="E39" i="28"/>
  <c r="F39" i="28" s="1"/>
  <c r="G39" i="28" s="1"/>
  <c r="C10" i="32"/>
  <c r="C39" i="28"/>
  <c r="C11" i="33"/>
  <c r="C12" i="33"/>
  <c r="C13" i="33"/>
  <c r="C14" i="33"/>
  <c r="C15" i="33"/>
  <c r="C16" i="33"/>
  <c r="C17" i="33"/>
  <c r="C10" i="33"/>
  <c r="C50" i="28"/>
  <c r="D11" i="33"/>
  <c r="D12" i="33"/>
  <c r="D13" i="33"/>
  <c r="D14" i="33"/>
  <c r="D15" i="33"/>
  <c r="D16" i="33"/>
  <c r="D17" i="33"/>
  <c r="D10" i="33"/>
  <c r="E50" i="28"/>
  <c r="F50" i="28" s="1"/>
  <c r="G50" i="28" s="1"/>
  <c r="C11" i="1"/>
  <c r="C12" i="1"/>
  <c r="C13" i="1"/>
  <c r="C14" i="1"/>
  <c r="C15" i="1"/>
  <c r="C16" i="1"/>
  <c r="C17" i="1"/>
  <c r="C10" i="1"/>
  <c r="C6" i="28"/>
  <c r="D10" i="1"/>
  <c r="D11" i="1"/>
  <c r="D12" i="1"/>
  <c r="D13" i="1"/>
  <c r="D14" i="1"/>
  <c r="D15" i="1"/>
  <c r="D16" i="1"/>
  <c r="D17" i="1"/>
  <c r="E6" i="28"/>
  <c r="F6" i="28" s="1"/>
  <c r="G6" i="28" s="1"/>
  <c r="E7" i="28"/>
  <c r="F7" i="28" s="1"/>
  <c r="G7" i="28" s="1"/>
  <c r="E8" i="28"/>
  <c r="E9" i="28"/>
  <c r="F9" i="28" s="1"/>
  <c r="G9" i="28" s="1"/>
  <c r="E10" i="28"/>
  <c r="F10" i="28" s="1"/>
  <c r="G10" i="28" s="1"/>
  <c r="E11" i="28"/>
  <c r="F11" i="28" s="1"/>
  <c r="G11" i="28" s="1"/>
  <c r="E12" i="28"/>
  <c r="F12" i="28" s="1"/>
  <c r="G12" i="28" s="1"/>
  <c r="E13" i="28"/>
  <c r="F13" i="28" s="1"/>
  <c r="G13" i="28" s="1"/>
  <c r="E51" i="28"/>
  <c r="F51" i="28" s="1"/>
  <c r="G51" i="28" s="1"/>
  <c r="E52" i="28"/>
  <c r="F52" i="28" s="1"/>
  <c r="G52" i="28" s="1"/>
  <c r="E53" i="28"/>
  <c r="F53" i="28" s="1"/>
  <c r="G53" i="28" s="1"/>
  <c r="E54" i="28"/>
  <c r="F54" i="28" s="1"/>
  <c r="G54" i="28" s="1"/>
  <c r="E55" i="28"/>
  <c r="F55" i="28" s="1"/>
  <c r="G55" i="28" s="1"/>
  <c r="E56" i="28"/>
  <c r="E57" i="28"/>
  <c r="F57" i="28" s="1"/>
  <c r="G57" i="28" s="1"/>
  <c r="F56" i="28"/>
  <c r="G56" i="28" s="1"/>
  <c r="E40" i="28"/>
  <c r="F40" i="28" s="1"/>
  <c r="G40" i="28" s="1"/>
  <c r="E41" i="28"/>
  <c r="F41" i="28" s="1"/>
  <c r="G41" i="28" s="1"/>
  <c r="E42" i="28"/>
  <c r="F42" i="28" s="1"/>
  <c r="G42" i="28" s="1"/>
  <c r="E43" i="28"/>
  <c r="F43" i="28" s="1"/>
  <c r="G43" i="28" s="1"/>
  <c r="E44" i="28"/>
  <c r="F44" i="28" s="1"/>
  <c r="G44" i="28" s="1"/>
  <c r="E45" i="28"/>
  <c r="E46" i="28"/>
  <c r="F45" i="28"/>
  <c r="G45" i="28" s="1"/>
  <c r="F46" i="28"/>
  <c r="G46" i="28" s="1"/>
  <c r="E29" i="28"/>
  <c r="F29" i="28" s="1"/>
  <c r="G29" i="28" s="1"/>
  <c r="E30" i="28"/>
  <c r="F30" i="28" s="1"/>
  <c r="G30" i="28" s="1"/>
  <c r="E31" i="28"/>
  <c r="F31" i="28" s="1"/>
  <c r="G31" i="28" s="1"/>
  <c r="E32" i="28"/>
  <c r="F32" i="28" s="1"/>
  <c r="G32" i="28" s="1"/>
  <c r="E33" i="28"/>
  <c r="F33" i="28" s="1"/>
  <c r="G33" i="28" s="1"/>
  <c r="E34" i="28"/>
  <c r="F34" i="28" s="1"/>
  <c r="G34" i="28" s="1"/>
  <c r="E35" i="28"/>
  <c r="F35" i="28" s="1"/>
  <c r="G35" i="28" s="1"/>
  <c r="E18" i="28"/>
  <c r="F18" i="28" s="1"/>
  <c r="G18" i="28" s="1"/>
  <c r="E19" i="28"/>
  <c r="F19" i="28" s="1"/>
  <c r="G19" i="28" s="1"/>
  <c r="E20" i="28"/>
  <c r="F20" i="28" s="1"/>
  <c r="G20" i="28" s="1"/>
  <c r="E21" i="28"/>
  <c r="F21" i="28" s="1"/>
  <c r="G21" i="28" s="1"/>
  <c r="E22" i="28"/>
  <c r="F22" i="28" s="1"/>
  <c r="G22" i="28" s="1"/>
  <c r="E23" i="28"/>
  <c r="F23" i="28" s="1"/>
  <c r="G23" i="28" s="1"/>
  <c r="E24" i="28"/>
  <c r="F24" i="28" s="1"/>
  <c r="G24" i="28" s="1"/>
  <c r="C51" i="28"/>
  <c r="C52" i="28"/>
  <c r="C53" i="28"/>
  <c r="C54" i="28"/>
  <c r="C55" i="28"/>
  <c r="C56" i="28"/>
  <c r="C57" i="28"/>
  <c r="C40" i="28"/>
  <c r="C41" i="28"/>
  <c r="C42" i="28"/>
  <c r="C43" i="28"/>
  <c r="C44" i="28"/>
  <c r="C45" i="28"/>
  <c r="C46" i="28"/>
  <c r="C29" i="28"/>
  <c r="C30" i="28"/>
  <c r="C31" i="28"/>
  <c r="C32" i="28"/>
  <c r="C33" i="28"/>
  <c r="C34" i="28"/>
  <c r="C35" i="28"/>
  <c r="C18" i="28"/>
  <c r="C19" i="28"/>
  <c r="C20" i="28"/>
  <c r="C21" i="28"/>
  <c r="C22" i="28"/>
  <c r="C23" i="28"/>
  <c r="C24" i="28"/>
  <c r="C7" i="28"/>
  <c r="C8" i="28"/>
  <c r="C9" i="28"/>
  <c r="C10" i="28"/>
  <c r="C11" i="28"/>
  <c r="C12" i="28"/>
  <c r="E8" i="25"/>
  <c r="D6" i="28" s="1"/>
  <c r="F8" i="28" l="1"/>
  <c r="G8" i="28" s="1"/>
  <c r="D6" i="33"/>
  <c r="A25" i="33"/>
  <c r="A24" i="33"/>
  <c r="A23" i="33"/>
  <c r="A22" i="33"/>
  <c r="A21" i="33"/>
  <c r="A20" i="33"/>
  <c r="A19" i="33"/>
  <c r="A18" i="33"/>
  <c r="C4" i="33"/>
  <c r="B4" i="33"/>
  <c r="D6" i="32"/>
  <c r="A25" i="32"/>
  <c r="A24" i="32"/>
  <c r="A23" i="32"/>
  <c r="A22" i="32"/>
  <c r="A21" i="32"/>
  <c r="A20" i="32"/>
  <c r="A19" i="32"/>
  <c r="A18" i="32"/>
  <c r="C4" i="32"/>
  <c r="B4" i="32"/>
  <c r="D6" i="31"/>
  <c r="A25" i="31"/>
  <c r="A24" i="31"/>
  <c r="A23" i="31"/>
  <c r="A22" i="31"/>
  <c r="A21" i="31"/>
  <c r="A20" i="31"/>
  <c r="A19" i="31"/>
  <c r="A18" i="31"/>
  <c r="C4" i="31"/>
  <c r="B4" i="31"/>
  <c r="D6" i="30"/>
  <c r="A25" i="30"/>
  <c r="A24" i="30"/>
  <c r="A23" i="30"/>
  <c r="A22" i="30"/>
  <c r="A21" i="30"/>
  <c r="A20" i="30"/>
  <c r="A19" i="30"/>
  <c r="A18" i="30"/>
  <c r="C4" i="30"/>
  <c r="B4" i="30"/>
  <c r="I16" i="30" l="1"/>
  <c r="A16" i="30" s="1"/>
  <c r="G16" i="30"/>
  <c r="G17" i="31"/>
  <c r="I17" i="31"/>
  <c r="A17" i="31" s="1"/>
  <c r="G17" i="32"/>
  <c r="I17" i="32"/>
  <c r="A17" i="32" s="1"/>
  <c r="G17" i="30"/>
  <c r="I17" i="30"/>
  <c r="A17" i="30" s="1"/>
  <c r="I16" i="31"/>
  <c r="A16" i="31" s="1"/>
  <c r="G16" i="31"/>
  <c r="G16" i="32"/>
  <c r="I16" i="32"/>
  <c r="A16" i="32" s="1"/>
  <c r="F15" i="33"/>
  <c r="F15" i="32"/>
  <c r="H15" i="32" s="1"/>
  <c r="I15" i="32"/>
  <c r="A15" i="32" s="1"/>
  <c r="G15" i="32"/>
  <c r="I17" i="33"/>
  <c r="A17" i="33" s="1"/>
  <c r="G17" i="33"/>
  <c r="G15" i="30"/>
  <c r="I15" i="30"/>
  <c r="A15" i="30" s="1"/>
  <c r="G16" i="33"/>
  <c r="I16" i="33"/>
  <c r="A16" i="33" s="1"/>
  <c r="F12" i="32"/>
  <c r="F16" i="33"/>
  <c r="H16" i="33" s="1"/>
  <c r="F16" i="30"/>
  <c r="H16" i="30" s="1"/>
  <c r="F12" i="30"/>
  <c r="F10" i="31"/>
  <c r="F13" i="33"/>
  <c r="F17" i="33"/>
  <c r="H17" i="33" s="1"/>
  <c r="F12" i="33"/>
  <c r="F14" i="33"/>
  <c r="D19" i="33"/>
  <c r="G10" i="33" s="1"/>
  <c r="F10" i="33"/>
  <c r="F11" i="33"/>
  <c r="F10" i="32"/>
  <c r="F11" i="32"/>
  <c r="F14" i="32"/>
  <c r="D19" i="32"/>
  <c r="F16" i="32"/>
  <c r="H16" i="32" s="1"/>
  <c r="F17" i="32"/>
  <c r="H17" i="32" s="1"/>
  <c r="F13" i="32"/>
  <c r="D19" i="31"/>
  <c r="G15" i="31" s="1"/>
  <c r="F11" i="31"/>
  <c r="F12" i="31"/>
  <c r="F13" i="31"/>
  <c r="F14" i="31"/>
  <c r="F17" i="31"/>
  <c r="H17" i="31" s="1"/>
  <c r="F15" i="31"/>
  <c r="F16" i="31"/>
  <c r="H16" i="31" s="1"/>
  <c r="D19" i="30"/>
  <c r="F15" i="30"/>
  <c r="H15" i="30" s="1"/>
  <c r="F11" i="30"/>
  <c r="F14" i="30"/>
  <c r="F17" i="30"/>
  <c r="H17" i="30" s="1"/>
  <c r="F10" i="30"/>
  <c r="F13" i="30"/>
  <c r="G15" i="33" l="1"/>
  <c r="G14" i="33"/>
  <c r="H15" i="33"/>
  <c r="H15" i="31"/>
  <c r="G10" i="32"/>
  <c r="G14" i="32"/>
  <c r="H14" i="32"/>
  <c r="G10" i="31"/>
  <c r="G14" i="31"/>
  <c r="H14" i="31"/>
  <c r="G10" i="30"/>
  <c r="G14" i="30"/>
  <c r="H14" i="30"/>
  <c r="H10" i="30"/>
  <c r="H10" i="32"/>
  <c r="H10" i="31"/>
  <c r="H10" i="33"/>
  <c r="G11" i="30"/>
  <c r="H11" i="30"/>
  <c r="G12" i="30"/>
  <c r="H12" i="30"/>
  <c r="H13" i="30"/>
  <c r="G13" i="30"/>
  <c r="G13" i="31"/>
  <c r="H13" i="31"/>
  <c r="G11" i="31"/>
  <c r="H11" i="31"/>
  <c r="G12" i="31"/>
  <c r="H12" i="31"/>
  <c r="G11" i="32"/>
  <c r="H12" i="32"/>
  <c r="H11" i="32"/>
  <c r="G13" i="32"/>
  <c r="G12" i="32"/>
  <c r="H13" i="32"/>
  <c r="G12" i="33"/>
  <c r="H13" i="33"/>
  <c r="G11" i="33"/>
  <c r="H11" i="33"/>
  <c r="H12" i="33"/>
  <c r="G13" i="33"/>
  <c r="H14" i="33"/>
  <c r="I6" i="33"/>
  <c r="I6" i="32"/>
  <c r="I6" i="31"/>
  <c r="I6" i="30"/>
  <c r="H18" i="31" l="1"/>
  <c r="H19" i="31" s="1"/>
  <c r="I15" i="31" s="1"/>
  <c r="A15" i="31" s="1"/>
  <c r="H18" i="33"/>
  <c r="H19" i="33" s="1"/>
  <c r="H18" i="30"/>
  <c r="H19" i="30" s="1"/>
  <c r="I14" i="30" s="1"/>
  <c r="H18" i="32"/>
  <c r="H19" i="32" s="1"/>
  <c r="I14" i="32" s="1"/>
  <c r="M6" i="5"/>
  <c r="C13" i="28"/>
  <c r="I14" i="33" l="1"/>
  <c r="A14" i="33" s="1"/>
  <c r="I15" i="33"/>
  <c r="A15" i="33" s="1"/>
  <c r="I13" i="31"/>
  <c r="A13" i="31" s="1"/>
  <c r="I10" i="31"/>
  <c r="A10" i="31" s="1"/>
  <c r="I14" i="31"/>
  <c r="A14" i="31" s="1"/>
  <c r="I11" i="31"/>
  <c r="A11" i="31" s="1"/>
  <c r="I12" i="31"/>
  <c r="A12" i="31" s="1"/>
  <c r="I10" i="33"/>
  <c r="A10" i="33" s="1"/>
  <c r="I13" i="33"/>
  <c r="A13" i="33" s="1"/>
  <c r="I11" i="33"/>
  <c r="A11" i="33" s="1"/>
  <c r="I12" i="33"/>
  <c r="A12" i="33" s="1"/>
  <c r="I12" i="32"/>
  <c r="A12" i="32" s="1"/>
  <c r="I13" i="32"/>
  <c r="A13" i="32" s="1"/>
  <c r="I10" i="32"/>
  <c r="I11" i="32"/>
  <c r="A11" i="32" s="1"/>
  <c r="A10" i="32"/>
  <c r="I12" i="30"/>
  <c r="A12" i="30" s="1"/>
  <c r="I10" i="30"/>
  <c r="A10" i="30" s="1"/>
  <c r="I11" i="30"/>
  <c r="A11" i="30" s="1"/>
  <c r="I13" i="30"/>
  <c r="A13" i="30" s="1"/>
  <c r="A14" i="32"/>
  <c r="A14" i="30"/>
  <c r="E30" i="25"/>
  <c r="D50" i="28" s="1"/>
  <c r="E31" i="25"/>
  <c r="D51" i="28" s="1"/>
  <c r="E32" i="25"/>
  <c r="D52" i="28" s="1"/>
  <c r="E33" i="25"/>
  <c r="D53" i="28" s="1"/>
  <c r="E34" i="25"/>
  <c r="D54" i="28" s="1"/>
  <c r="E35" i="25"/>
  <c r="D55" i="28" s="1"/>
  <c r="E36" i="25"/>
  <c r="D56" i="28" s="1"/>
  <c r="H56" i="28" s="1"/>
  <c r="E37" i="25"/>
  <c r="D57" i="28" s="1"/>
  <c r="H57" i="28" s="1"/>
  <c r="J20" i="25"/>
  <c r="D40" i="28" s="1"/>
  <c r="D41" i="28"/>
  <c r="J22" i="25"/>
  <c r="D42" i="28" s="1"/>
  <c r="J23" i="25"/>
  <c r="D43" i="28" s="1"/>
  <c r="J24" i="25"/>
  <c r="D44" i="28" s="1"/>
  <c r="H44" i="28" s="1"/>
  <c r="J25" i="25"/>
  <c r="D45" i="28" s="1"/>
  <c r="H45" i="28" s="1"/>
  <c r="J26" i="25"/>
  <c r="D46" i="28" s="1"/>
  <c r="H46" i="28" s="1"/>
  <c r="E19" i="25"/>
  <c r="D28" i="28" s="1"/>
  <c r="J19" i="25"/>
  <c r="D39" i="28" s="1"/>
  <c r="E20" i="25"/>
  <c r="D29" i="28" s="1"/>
  <c r="E21" i="25"/>
  <c r="D30" i="28" s="1"/>
  <c r="E22" i="25"/>
  <c r="D31" i="28" s="1"/>
  <c r="E23" i="25"/>
  <c r="D32" i="28" s="1"/>
  <c r="E24" i="25"/>
  <c r="D33" i="28" s="1"/>
  <c r="E25" i="25"/>
  <c r="D34" i="28" s="1"/>
  <c r="H34" i="28" s="1"/>
  <c r="E26" i="25"/>
  <c r="D35" i="28" s="1"/>
  <c r="H35" i="28" s="1"/>
  <c r="J9" i="25"/>
  <c r="D18" i="28" s="1"/>
  <c r="J10" i="25"/>
  <c r="D19" i="28" s="1"/>
  <c r="J11" i="25"/>
  <c r="D20" i="28" s="1"/>
  <c r="J12" i="25"/>
  <c r="D21" i="28" s="1"/>
  <c r="J13" i="25"/>
  <c r="D22" i="28" s="1"/>
  <c r="H22" i="28" s="1"/>
  <c r="J14" i="25"/>
  <c r="D23" i="28" s="1"/>
  <c r="H23" i="28" s="1"/>
  <c r="J15" i="25"/>
  <c r="D24" i="28" s="1"/>
  <c r="H24" i="28" s="1"/>
  <c r="J8" i="25"/>
  <c r="D17" i="28" s="1"/>
  <c r="E9" i="25"/>
  <c r="D7" i="28" s="1"/>
  <c r="E10" i="25"/>
  <c r="D8" i="28" s="1"/>
  <c r="E11" i="25"/>
  <c r="D9" i="28" s="1"/>
  <c r="E12" i="25"/>
  <c r="D10" i="28" s="1"/>
  <c r="E13" i="25"/>
  <c r="D11" i="28" s="1"/>
  <c r="E14" i="25"/>
  <c r="D12" i="28" s="1"/>
  <c r="H12" i="28" s="1"/>
  <c r="E15" i="25"/>
  <c r="D13" i="28" s="1"/>
  <c r="H13" i="28" s="1"/>
  <c r="H55" i="28" l="1"/>
  <c r="H33" i="28"/>
  <c r="H54" i="28"/>
  <c r="H43" i="28"/>
  <c r="H32" i="28"/>
  <c r="H20" i="28"/>
  <c r="H21" i="28"/>
  <c r="H30" i="28"/>
  <c r="H29" i="28"/>
  <c r="H19" i="28"/>
  <c r="H40" i="28"/>
  <c r="H18" i="28"/>
  <c r="H17" i="28"/>
  <c r="H28" i="28"/>
  <c r="H53" i="28"/>
  <c r="H51" i="28"/>
  <c r="H42" i="28"/>
  <c r="H50" i="28"/>
  <c r="H52" i="28"/>
  <c r="H39" i="28"/>
  <c r="H41" i="28"/>
  <c r="H31" i="28"/>
  <c r="H9" i="28"/>
  <c r="H11" i="28"/>
  <c r="H10" i="28"/>
  <c r="H8" i="28"/>
  <c r="H7" i="28"/>
  <c r="H6" i="28"/>
  <c r="A21" i="28"/>
  <c r="A20" i="28"/>
  <c r="A19" i="28"/>
  <c r="A18" i="28"/>
  <c r="A17" i="28"/>
  <c r="A16" i="28"/>
  <c r="A15" i="28"/>
  <c r="A14" i="28"/>
  <c r="A13" i="28"/>
  <c r="A12" i="28"/>
  <c r="A11" i="28"/>
  <c r="A10" i="28"/>
  <c r="A9" i="28"/>
  <c r="A8" i="28"/>
  <c r="A7" i="28"/>
  <c r="A6" i="28"/>
  <c r="D2" i="28"/>
  <c r="C2" i="28"/>
  <c r="L6" i="28" l="1"/>
  <c r="H30" i="25" s="1"/>
  <c r="C4" i="1"/>
  <c r="B4" i="1"/>
  <c r="C4" i="22"/>
  <c r="B4" i="22"/>
  <c r="C4" i="14"/>
  <c r="B4" i="14"/>
  <c r="C4" i="13"/>
  <c r="B4" i="13"/>
  <c r="C4" i="12"/>
  <c r="B4" i="12"/>
  <c r="C4" i="2"/>
  <c r="B4" i="2"/>
  <c r="C2" i="23"/>
  <c r="B2" i="23"/>
  <c r="C2" i="17"/>
  <c r="B2" i="17"/>
  <c r="C2" i="16"/>
  <c r="B2" i="16"/>
  <c r="C2" i="15"/>
  <c r="B2" i="15"/>
  <c r="C2" i="3"/>
  <c r="B2" i="3"/>
  <c r="C2" i="24"/>
  <c r="B2" i="24"/>
  <c r="C2" i="20"/>
  <c r="B2" i="20"/>
  <c r="C2" i="19"/>
  <c r="B2" i="19"/>
  <c r="C2" i="18"/>
  <c r="B2" i="18"/>
  <c r="C2" i="4"/>
  <c r="B2" i="4"/>
  <c r="C51" i="5"/>
  <c r="C52" i="5"/>
  <c r="C53" i="5"/>
  <c r="C54" i="5"/>
  <c r="C55" i="5"/>
  <c r="C56" i="5"/>
  <c r="C57" i="5"/>
  <c r="C50" i="5"/>
  <c r="C40" i="5"/>
  <c r="C41" i="5"/>
  <c r="C42" i="5"/>
  <c r="C43" i="5"/>
  <c r="C44" i="5"/>
  <c r="C45" i="5"/>
  <c r="C46" i="5"/>
  <c r="C39" i="5"/>
  <c r="C29" i="5"/>
  <c r="C30" i="5"/>
  <c r="C31" i="5"/>
  <c r="C32" i="5"/>
  <c r="C33" i="5"/>
  <c r="C34" i="5"/>
  <c r="C35" i="5"/>
  <c r="C28" i="5"/>
  <c r="C18" i="5"/>
  <c r="C19" i="5"/>
  <c r="C20" i="5"/>
  <c r="C21" i="5"/>
  <c r="C22" i="5"/>
  <c r="C23" i="5"/>
  <c r="C24" i="5"/>
  <c r="C17" i="5"/>
  <c r="C7" i="5"/>
  <c r="C8" i="5"/>
  <c r="C9" i="5"/>
  <c r="C10" i="5"/>
  <c r="C11" i="5"/>
  <c r="C12" i="5"/>
  <c r="C13" i="5"/>
  <c r="C6" i="5"/>
  <c r="M17" i="5"/>
  <c r="M57" i="5"/>
  <c r="M56" i="5"/>
  <c r="M55" i="5"/>
  <c r="M54" i="5"/>
  <c r="M53" i="5"/>
  <c r="M52" i="5"/>
  <c r="M51" i="5"/>
  <c r="M50" i="5"/>
  <c r="M46" i="5"/>
  <c r="M45" i="5"/>
  <c r="M44" i="5"/>
  <c r="M43" i="5"/>
  <c r="M42" i="5"/>
  <c r="M41" i="5"/>
  <c r="M40" i="5"/>
  <c r="M39" i="5"/>
  <c r="M35" i="5"/>
  <c r="M34" i="5"/>
  <c r="M33" i="5"/>
  <c r="M32" i="5"/>
  <c r="M31" i="5"/>
  <c r="M30" i="5"/>
  <c r="M29" i="5"/>
  <c r="M28" i="5"/>
  <c r="M24" i="5"/>
  <c r="M23" i="5"/>
  <c r="M22" i="5"/>
  <c r="M21" i="5"/>
  <c r="M20" i="5"/>
  <c r="M19" i="5"/>
  <c r="M18" i="5"/>
  <c r="M7" i="5"/>
  <c r="M8" i="5"/>
  <c r="M9" i="5"/>
  <c r="M10" i="5"/>
  <c r="M11" i="5"/>
  <c r="M12" i="5"/>
  <c r="M13" i="5"/>
  <c r="D2" i="5"/>
  <c r="C2" i="5"/>
  <c r="Q50" i="27"/>
  <c r="O50" i="27"/>
  <c r="M50" i="27"/>
  <c r="K50" i="27"/>
  <c r="I50" i="27"/>
  <c r="G50" i="27"/>
  <c r="E50" i="27"/>
  <c r="C52" i="27"/>
  <c r="C53" i="27"/>
  <c r="C54" i="27"/>
  <c r="C55" i="27"/>
  <c r="C56" i="27"/>
  <c r="C57" i="27"/>
  <c r="C58" i="27"/>
  <c r="C51" i="27"/>
  <c r="R58" i="27"/>
  <c r="P58" i="27"/>
  <c r="N58" i="27"/>
  <c r="L58" i="27"/>
  <c r="J58" i="27"/>
  <c r="H58" i="27"/>
  <c r="F58" i="27"/>
  <c r="D58" i="27" s="1"/>
  <c r="R57" i="27"/>
  <c r="P57" i="27"/>
  <c r="N57" i="27"/>
  <c r="L57" i="27"/>
  <c r="J57" i="27"/>
  <c r="H57" i="27"/>
  <c r="F57" i="27"/>
  <c r="D57" i="27" s="1"/>
  <c r="R56" i="27"/>
  <c r="P56" i="27"/>
  <c r="N56" i="27"/>
  <c r="L56" i="27"/>
  <c r="J56" i="27"/>
  <c r="H56" i="27"/>
  <c r="F56" i="27"/>
  <c r="D56" i="27" s="1"/>
  <c r="R55" i="27"/>
  <c r="P55" i="27"/>
  <c r="N55" i="27"/>
  <c r="L55" i="27"/>
  <c r="J55" i="27"/>
  <c r="H55" i="27"/>
  <c r="F55" i="27"/>
  <c r="D55" i="27" s="1"/>
  <c r="R54" i="27"/>
  <c r="P54" i="27"/>
  <c r="N54" i="27"/>
  <c r="L54" i="27"/>
  <c r="J54" i="27"/>
  <c r="H54" i="27"/>
  <c r="F54" i="27"/>
  <c r="D54" i="27" s="1"/>
  <c r="R53" i="27"/>
  <c r="P53" i="27"/>
  <c r="N53" i="27"/>
  <c r="L53" i="27"/>
  <c r="J53" i="27"/>
  <c r="H53" i="27"/>
  <c r="F53" i="27"/>
  <c r="D53" i="27" s="1"/>
  <c r="R52" i="27"/>
  <c r="P52" i="27"/>
  <c r="N52" i="27"/>
  <c r="L52" i="27"/>
  <c r="J52" i="27"/>
  <c r="H52" i="27"/>
  <c r="F52" i="27"/>
  <c r="D52" i="27" s="1"/>
  <c r="R51" i="27"/>
  <c r="P51" i="27"/>
  <c r="N51" i="27"/>
  <c r="L51" i="27"/>
  <c r="J51" i="27"/>
  <c r="H51" i="27"/>
  <c r="F51" i="27"/>
  <c r="D51" i="27" s="1"/>
  <c r="R41" i="27"/>
  <c r="R42" i="27"/>
  <c r="R43" i="27"/>
  <c r="R44" i="27"/>
  <c r="R45" i="27"/>
  <c r="R46" i="27"/>
  <c r="R47" i="27"/>
  <c r="R40" i="27"/>
  <c r="P41" i="27"/>
  <c r="P42" i="27"/>
  <c r="P43" i="27"/>
  <c r="P44" i="27"/>
  <c r="P45" i="27"/>
  <c r="P46" i="27"/>
  <c r="P47" i="27"/>
  <c r="P40" i="27"/>
  <c r="N41" i="27"/>
  <c r="N42" i="27"/>
  <c r="N43" i="27"/>
  <c r="N44" i="27"/>
  <c r="N45" i="27"/>
  <c r="N46" i="27"/>
  <c r="N47" i="27"/>
  <c r="N40" i="27"/>
  <c r="L41" i="27"/>
  <c r="L42" i="27"/>
  <c r="L43" i="27"/>
  <c r="L44" i="27"/>
  <c r="L45" i="27"/>
  <c r="L46" i="27"/>
  <c r="L47" i="27"/>
  <c r="L40" i="27"/>
  <c r="J41" i="27"/>
  <c r="J42" i="27"/>
  <c r="J43" i="27"/>
  <c r="J44" i="27"/>
  <c r="J45" i="27"/>
  <c r="J46" i="27"/>
  <c r="J47" i="27"/>
  <c r="J40" i="27"/>
  <c r="H41" i="27"/>
  <c r="H42" i="27"/>
  <c r="H43" i="27"/>
  <c r="H44" i="27"/>
  <c r="H45" i="27"/>
  <c r="H46" i="27"/>
  <c r="H47" i="27"/>
  <c r="H40" i="27"/>
  <c r="F41" i="27"/>
  <c r="D41" i="27" s="1"/>
  <c r="F42" i="27"/>
  <c r="D42" i="27" s="1"/>
  <c r="F43" i="27"/>
  <c r="D43" i="27" s="1"/>
  <c r="F44" i="27"/>
  <c r="D44" i="27" s="1"/>
  <c r="F45" i="27"/>
  <c r="D45" i="27" s="1"/>
  <c r="F46" i="27"/>
  <c r="D46" i="27" s="1"/>
  <c r="F47" i="27"/>
  <c r="D47" i="27" s="1"/>
  <c r="F40" i="27"/>
  <c r="D40" i="27" s="1"/>
  <c r="Q39" i="27"/>
  <c r="O39" i="27"/>
  <c r="M39" i="27"/>
  <c r="K39" i="27"/>
  <c r="I39" i="27"/>
  <c r="G39" i="27"/>
  <c r="E39" i="27"/>
  <c r="C41" i="27"/>
  <c r="C42" i="27"/>
  <c r="C43" i="27"/>
  <c r="C44" i="27"/>
  <c r="C45" i="27"/>
  <c r="C46" i="27"/>
  <c r="C47" i="27"/>
  <c r="C40" i="27"/>
  <c r="R30" i="27"/>
  <c r="R31" i="27"/>
  <c r="R32" i="27"/>
  <c r="R33" i="27"/>
  <c r="R34" i="27"/>
  <c r="R35" i="27"/>
  <c r="R36" i="27"/>
  <c r="R29" i="27"/>
  <c r="P30" i="27"/>
  <c r="P31" i="27"/>
  <c r="P32" i="27"/>
  <c r="P33" i="27"/>
  <c r="P34" i="27"/>
  <c r="P35" i="27"/>
  <c r="P36" i="27"/>
  <c r="P29" i="27"/>
  <c r="N30" i="27"/>
  <c r="N31" i="27"/>
  <c r="N32" i="27"/>
  <c r="N33" i="27"/>
  <c r="N34" i="27"/>
  <c r="N35" i="27"/>
  <c r="N36" i="27"/>
  <c r="N29" i="27"/>
  <c r="L30" i="27"/>
  <c r="L31" i="27"/>
  <c r="L32" i="27"/>
  <c r="L33" i="27"/>
  <c r="L34" i="27"/>
  <c r="L35" i="27"/>
  <c r="L36" i="27"/>
  <c r="L29" i="27"/>
  <c r="J30" i="27"/>
  <c r="J31" i="27"/>
  <c r="J32" i="27"/>
  <c r="J33" i="27"/>
  <c r="J34" i="27"/>
  <c r="J35" i="27"/>
  <c r="J36" i="27"/>
  <c r="J29" i="27"/>
  <c r="H30" i="27"/>
  <c r="H31" i="27"/>
  <c r="H32" i="27"/>
  <c r="H33" i="27"/>
  <c r="H34" i="27"/>
  <c r="H35" i="27"/>
  <c r="H36" i="27"/>
  <c r="H29" i="27"/>
  <c r="F30" i="27"/>
  <c r="D30" i="27" s="1"/>
  <c r="F31" i="27"/>
  <c r="D31" i="27" s="1"/>
  <c r="F32" i="27"/>
  <c r="D32" i="27" s="1"/>
  <c r="F33" i="27"/>
  <c r="D33" i="27" s="1"/>
  <c r="F34" i="27"/>
  <c r="D34" i="27" s="1"/>
  <c r="F35" i="27"/>
  <c r="D35" i="27" s="1"/>
  <c r="F36" i="27"/>
  <c r="D36" i="27" s="1"/>
  <c r="F29" i="27"/>
  <c r="D29" i="27" s="1"/>
  <c r="Q28" i="27"/>
  <c r="O28" i="27"/>
  <c r="M28" i="27"/>
  <c r="K28" i="27"/>
  <c r="I28" i="27"/>
  <c r="G28" i="27"/>
  <c r="E28" i="27"/>
  <c r="C30" i="27"/>
  <c r="C31" i="27"/>
  <c r="C32" i="27"/>
  <c r="C33" i="27"/>
  <c r="C34" i="27"/>
  <c r="C35" i="27"/>
  <c r="C36" i="27"/>
  <c r="C29" i="27"/>
  <c r="R19" i="27"/>
  <c r="R20" i="27"/>
  <c r="R21" i="27"/>
  <c r="R22" i="27"/>
  <c r="R23" i="27"/>
  <c r="R24" i="27"/>
  <c r="R25" i="27"/>
  <c r="R18" i="27"/>
  <c r="P19" i="27"/>
  <c r="P20" i="27"/>
  <c r="P21" i="27"/>
  <c r="P22" i="27"/>
  <c r="P23" i="27"/>
  <c r="P24" i="27"/>
  <c r="P25" i="27"/>
  <c r="P18" i="27"/>
  <c r="N19" i="27"/>
  <c r="N20" i="27"/>
  <c r="N21" i="27"/>
  <c r="N22" i="27"/>
  <c r="N23" i="27"/>
  <c r="N24" i="27"/>
  <c r="N25" i="27"/>
  <c r="N18" i="27"/>
  <c r="L19" i="27"/>
  <c r="L20" i="27"/>
  <c r="L21" i="27"/>
  <c r="L22" i="27"/>
  <c r="L23" i="27"/>
  <c r="L24" i="27"/>
  <c r="L25" i="27"/>
  <c r="L18" i="27"/>
  <c r="J19" i="27"/>
  <c r="J20" i="27"/>
  <c r="J21" i="27"/>
  <c r="J22" i="27"/>
  <c r="J23" i="27"/>
  <c r="J24" i="27"/>
  <c r="J25" i="27"/>
  <c r="J18" i="27"/>
  <c r="H19" i="27"/>
  <c r="H20" i="27"/>
  <c r="H21" i="27"/>
  <c r="H22" i="27"/>
  <c r="H23" i="27"/>
  <c r="H24" i="27"/>
  <c r="H25" i="27"/>
  <c r="H18" i="27"/>
  <c r="F19" i="27"/>
  <c r="D19" i="27" s="1"/>
  <c r="F20" i="27"/>
  <c r="D20" i="27" s="1"/>
  <c r="F21" i="27"/>
  <c r="D21" i="27" s="1"/>
  <c r="F22" i="27"/>
  <c r="D22" i="27" s="1"/>
  <c r="F23" i="27"/>
  <c r="D23" i="27" s="1"/>
  <c r="F24" i="27"/>
  <c r="D24" i="27" s="1"/>
  <c r="F25" i="27"/>
  <c r="D25" i="27" s="1"/>
  <c r="F18" i="27"/>
  <c r="D18" i="27" s="1"/>
  <c r="Q17" i="27"/>
  <c r="O17" i="27"/>
  <c r="M17" i="27"/>
  <c r="K17" i="27"/>
  <c r="I17" i="27"/>
  <c r="G17" i="27"/>
  <c r="E17" i="27"/>
  <c r="C19" i="27"/>
  <c r="C20" i="27"/>
  <c r="C21" i="27"/>
  <c r="C22" i="27"/>
  <c r="C23" i="27"/>
  <c r="C24" i="27"/>
  <c r="C25" i="27"/>
  <c r="C18" i="27"/>
  <c r="R8" i="27"/>
  <c r="R9" i="27"/>
  <c r="R10" i="27"/>
  <c r="R11" i="27"/>
  <c r="R12" i="27"/>
  <c r="R13" i="27"/>
  <c r="R14" i="27"/>
  <c r="R7" i="27"/>
  <c r="P8" i="27"/>
  <c r="P9" i="27"/>
  <c r="P10" i="27"/>
  <c r="P11" i="27"/>
  <c r="P12" i="27"/>
  <c r="P13" i="27"/>
  <c r="P14" i="27"/>
  <c r="P7" i="27"/>
  <c r="N8" i="27"/>
  <c r="N9" i="27"/>
  <c r="N10" i="27"/>
  <c r="N11" i="27"/>
  <c r="N12" i="27"/>
  <c r="N13" i="27"/>
  <c r="N14" i="27"/>
  <c r="N7" i="27"/>
  <c r="L8" i="27"/>
  <c r="L9" i="27"/>
  <c r="L10" i="27"/>
  <c r="L11" i="27"/>
  <c r="L12" i="27"/>
  <c r="L13" i="27"/>
  <c r="L14" i="27"/>
  <c r="L7" i="27"/>
  <c r="J8" i="27"/>
  <c r="J9" i="27"/>
  <c r="J10" i="27"/>
  <c r="J11" i="27"/>
  <c r="J12" i="27"/>
  <c r="J13" i="27"/>
  <c r="J14" i="27"/>
  <c r="J7" i="27"/>
  <c r="Q6" i="27"/>
  <c r="K6" i="27"/>
  <c r="I6" i="27"/>
  <c r="M6" i="27"/>
  <c r="O6" i="27"/>
  <c r="H8" i="27"/>
  <c r="H9" i="27"/>
  <c r="H10" i="27"/>
  <c r="H11" i="27"/>
  <c r="H12" i="27"/>
  <c r="H13" i="27"/>
  <c r="H14" i="27"/>
  <c r="H7" i="27"/>
  <c r="C8" i="27"/>
  <c r="C9" i="27"/>
  <c r="C10" i="27"/>
  <c r="C11" i="27"/>
  <c r="C12" i="27"/>
  <c r="C13" i="27"/>
  <c r="C14" i="27"/>
  <c r="C7" i="27"/>
  <c r="F8" i="27"/>
  <c r="D8" i="27" s="1"/>
  <c r="F9" i="27"/>
  <c r="F10" i="27"/>
  <c r="D10" i="27" s="1"/>
  <c r="F11" i="27"/>
  <c r="D11" i="27" s="1"/>
  <c r="F12" i="27"/>
  <c r="D12" i="27" s="1"/>
  <c r="F13" i="27"/>
  <c r="D13" i="27" s="1"/>
  <c r="F14" i="27"/>
  <c r="D14" i="27" s="1"/>
  <c r="F7" i="27"/>
  <c r="D7" i="27" s="1"/>
  <c r="G6" i="27"/>
  <c r="E6" i="27"/>
  <c r="D2" i="27"/>
  <c r="C2" i="27"/>
  <c r="D9" i="27" l="1"/>
  <c r="C11" i="12"/>
  <c r="D11" i="12"/>
  <c r="C12" i="12"/>
  <c r="D12" i="12"/>
  <c r="D10" i="12"/>
  <c r="C11" i="13"/>
  <c r="D11" i="13"/>
  <c r="C12" i="13"/>
  <c r="D12" i="13"/>
  <c r="D10" i="13"/>
  <c r="C11" i="14"/>
  <c r="D11" i="14"/>
  <c r="C12" i="14"/>
  <c r="D12" i="14"/>
  <c r="D10" i="14"/>
  <c r="C11" i="22"/>
  <c r="D11" i="22"/>
  <c r="C12" i="22"/>
  <c r="D12" i="22"/>
  <c r="D10" i="22"/>
  <c r="C10" i="22"/>
  <c r="C10" i="14"/>
  <c r="C10" i="13"/>
  <c r="C10" i="12"/>
  <c r="C11" i="2"/>
  <c r="D11" i="2"/>
  <c r="C12" i="2"/>
  <c r="D12" i="2"/>
  <c r="D10" i="2"/>
  <c r="C10" i="2"/>
  <c r="D9" i="3"/>
  <c r="D8" i="3"/>
  <c r="F9" i="3" l="1"/>
  <c r="F8" i="3"/>
  <c r="D14" i="22"/>
  <c r="G11" i="22" s="1"/>
  <c r="G12" i="22"/>
  <c r="D14" i="12"/>
  <c r="G10" i="12" s="1"/>
  <c r="D14" i="13"/>
  <c r="G10" i="13" s="1"/>
  <c r="G11" i="14"/>
  <c r="G10" i="14"/>
  <c r="D14" i="14"/>
  <c r="G12" i="14"/>
  <c r="D14" i="2"/>
  <c r="G10" i="2" s="1"/>
  <c r="G4" i="3"/>
  <c r="D19" i="1"/>
  <c r="G14" i="1" s="1"/>
  <c r="K51" i="28"/>
  <c r="L51" i="28"/>
  <c r="K52" i="28"/>
  <c r="L52" i="28"/>
  <c r="L53" i="28"/>
  <c r="K54" i="28"/>
  <c r="L54" i="28"/>
  <c r="K55" i="28"/>
  <c r="L55" i="28"/>
  <c r="K56" i="28"/>
  <c r="L56" i="28"/>
  <c r="K57" i="28"/>
  <c r="L57" i="28"/>
  <c r="L50" i="28"/>
  <c r="H34" i="25" s="1"/>
  <c r="K50" i="28"/>
  <c r="K53" i="28"/>
  <c r="L45" i="28"/>
  <c r="K46" i="28"/>
  <c r="K39" i="28"/>
  <c r="K40" i="28"/>
  <c r="L40" i="28"/>
  <c r="K41" i="28"/>
  <c r="L41" i="28"/>
  <c r="K42" i="28"/>
  <c r="L42" i="28"/>
  <c r="K43" i="28"/>
  <c r="L43" i="28"/>
  <c r="K44" i="28"/>
  <c r="L44" i="28"/>
  <c r="K45" i="28"/>
  <c r="L46" i="28"/>
  <c r="L39" i="28"/>
  <c r="H33" i="25" s="1"/>
  <c r="K33" i="28"/>
  <c r="L33" i="28"/>
  <c r="K34" i="28"/>
  <c r="K35" i="28"/>
  <c r="L35" i="28"/>
  <c r="L28" i="28"/>
  <c r="H32" i="25" s="1"/>
  <c r="K28" i="28"/>
  <c r="K29" i="28"/>
  <c r="L29" i="28"/>
  <c r="K30" i="28"/>
  <c r="L30" i="28"/>
  <c r="K31" i="28"/>
  <c r="L31" i="28"/>
  <c r="K32" i="28"/>
  <c r="L32" i="28"/>
  <c r="L34" i="28"/>
  <c r="K24" i="28"/>
  <c r="L17" i="28"/>
  <c r="H31" i="25" s="1"/>
  <c r="K17" i="28"/>
  <c r="K18" i="28"/>
  <c r="L18" i="28"/>
  <c r="K19" i="28"/>
  <c r="L19" i="28"/>
  <c r="K20" i="28"/>
  <c r="L20" i="28"/>
  <c r="K21" i="28"/>
  <c r="L21" i="28"/>
  <c r="K22" i="28"/>
  <c r="L22" i="28"/>
  <c r="K23" i="28"/>
  <c r="L23" i="28"/>
  <c r="L24" i="28"/>
  <c r="G10" i="1" l="1"/>
  <c r="G11" i="1"/>
  <c r="G12" i="1"/>
  <c r="G13" i="1"/>
  <c r="G38" i="25"/>
  <c r="G39" i="25"/>
  <c r="G43" i="25"/>
  <c r="G41" i="25"/>
  <c r="G42" i="25"/>
  <c r="G44" i="25"/>
  <c r="G40" i="25"/>
  <c r="G10" i="22"/>
  <c r="G14" i="22" s="1"/>
  <c r="G15" i="1"/>
  <c r="G17" i="1"/>
  <c r="G16" i="1"/>
  <c r="G12" i="13"/>
  <c r="G14" i="14"/>
  <c r="G12" i="12"/>
  <c r="G11" i="12"/>
  <c r="G11" i="13"/>
  <c r="G12" i="2"/>
  <c r="G11" i="2"/>
  <c r="K6" i="28"/>
  <c r="K12" i="28"/>
  <c r="L11" i="28"/>
  <c r="L12" i="28"/>
  <c r="L13" i="28"/>
  <c r="L9" i="28"/>
  <c r="L8" i="28"/>
  <c r="L7" i="28"/>
  <c r="K11" i="28"/>
  <c r="L10" i="28"/>
  <c r="K10" i="28"/>
  <c r="K9" i="28"/>
  <c r="K7" i="28"/>
  <c r="K8" i="28"/>
  <c r="K13" i="28"/>
  <c r="G14" i="12" l="1"/>
  <c r="G14" i="13"/>
  <c r="G14" i="2"/>
  <c r="C9" i="23"/>
  <c r="D9" i="23"/>
  <c r="D8" i="23"/>
  <c r="F8" i="23" s="1"/>
  <c r="C8" i="23"/>
  <c r="C9" i="17"/>
  <c r="D9" i="17"/>
  <c r="D8" i="17"/>
  <c r="F8" i="17" s="1"/>
  <c r="C8" i="17"/>
  <c r="C9" i="16"/>
  <c r="D9" i="16"/>
  <c r="D8" i="16"/>
  <c r="C8" i="16"/>
  <c r="C9" i="15"/>
  <c r="D9" i="15"/>
  <c r="D8" i="15"/>
  <c r="F8" i="15" s="1"/>
  <c r="C8" i="15"/>
  <c r="C9" i="3"/>
  <c r="C8" i="3"/>
  <c r="D6" i="22"/>
  <c r="D4" i="23"/>
  <c r="D6" i="14"/>
  <c r="D4" i="17"/>
  <c r="D6" i="13"/>
  <c r="D4" i="16"/>
  <c r="D6" i="1"/>
  <c r="D6" i="2"/>
  <c r="D6" i="12"/>
  <c r="D4" i="15"/>
  <c r="D8" i="24"/>
  <c r="C8" i="24"/>
  <c r="D8" i="20"/>
  <c r="F8" i="20" s="1"/>
  <c r="C8" i="20"/>
  <c r="D8" i="19"/>
  <c r="C8" i="19"/>
  <c r="D8" i="18"/>
  <c r="C8" i="18"/>
  <c r="D8" i="4"/>
  <c r="C8" i="4"/>
  <c r="D4" i="3"/>
  <c r="D4" i="24"/>
  <c r="D4" i="20"/>
  <c r="D4" i="19"/>
  <c r="D4" i="18"/>
  <c r="D4" i="4"/>
  <c r="A23" i="25"/>
  <c r="A22" i="25"/>
  <c r="A21" i="25"/>
  <c r="A20" i="25"/>
  <c r="A19" i="25"/>
  <c r="A18" i="25"/>
  <c r="A17" i="25"/>
  <c r="A16" i="25"/>
  <c r="A15" i="25"/>
  <c r="A14" i="25"/>
  <c r="A13" i="25"/>
  <c r="A12" i="25"/>
  <c r="A11" i="25"/>
  <c r="A10" i="25"/>
  <c r="A9" i="25"/>
  <c r="A8" i="25"/>
  <c r="F8" i="18" l="1"/>
  <c r="F9" i="16"/>
  <c r="H12" i="22"/>
  <c r="H11" i="22"/>
  <c r="H10" i="22"/>
  <c r="F9" i="17"/>
  <c r="G4" i="18"/>
  <c r="G4" i="24"/>
  <c r="F8" i="24"/>
  <c r="G4" i="19"/>
  <c r="F8" i="19"/>
  <c r="H11" i="12"/>
  <c r="H10" i="12"/>
  <c r="H12" i="12"/>
  <c r="F9" i="15"/>
  <c r="F9" i="23"/>
  <c r="F8" i="16"/>
  <c r="H12" i="14"/>
  <c r="H11" i="14"/>
  <c r="H10" i="14"/>
  <c r="F10" i="2"/>
  <c r="H11" i="2"/>
  <c r="H12" i="2"/>
  <c r="H10" i="2"/>
  <c r="G4" i="4"/>
  <c r="F8" i="4"/>
  <c r="H10" i="13"/>
  <c r="H12" i="13"/>
  <c r="H11" i="13"/>
  <c r="G4" i="23"/>
  <c r="F11" i="22"/>
  <c r="F12" i="22"/>
  <c r="F10" i="22"/>
  <c r="G4" i="20"/>
  <c r="F11" i="14"/>
  <c r="F12" i="14"/>
  <c r="F10" i="14"/>
  <c r="F11" i="13"/>
  <c r="F10" i="13"/>
  <c r="F12" i="13"/>
  <c r="G4" i="17"/>
  <c r="G4" i="15"/>
  <c r="G4" i="16"/>
  <c r="F12" i="12"/>
  <c r="F11" i="12"/>
  <c r="F10" i="12"/>
  <c r="A17" i="24"/>
  <c r="A16" i="24"/>
  <c r="A15" i="24"/>
  <c r="A14" i="24"/>
  <c r="A13" i="24"/>
  <c r="A12" i="24"/>
  <c r="A11" i="24"/>
  <c r="A10" i="24"/>
  <c r="A9" i="24"/>
  <c r="A8" i="24"/>
  <c r="A18" i="23"/>
  <c r="A17" i="23"/>
  <c r="A16" i="23"/>
  <c r="A15" i="23"/>
  <c r="A14" i="23"/>
  <c r="A13" i="23"/>
  <c r="A12" i="23"/>
  <c r="A11" i="23"/>
  <c r="A10" i="23"/>
  <c r="A22" i="22"/>
  <c r="A21" i="22"/>
  <c r="A20" i="22"/>
  <c r="A19" i="22"/>
  <c r="A18" i="22"/>
  <c r="A17" i="22"/>
  <c r="A16" i="22"/>
  <c r="A15" i="22"/>
  <c r="A14" i="22"/>
  <c r="A13" i="22"/>
  <c r="A17" i="20"/>
  <c r="A16" i="20"/>
  <c r="A15" i="20"/>
  <c r="A14" i="20"/>
  <c r="A13" i="20"/>
  <c r="A12" i="20"/>
  <c r="A11" i="20"/>
  <c r="A10" i="20"/>
  <c r="A9" i="20"/>
  <c r="A8" i="20"/>
  <c r="A17" i="19"/>
  <c r="A16" i="19"/>
  <c r="A15" i="19"/>
  <c r="A14" i="19"/>
  <c r="A13" i="19"/>
  <c r="A12" i="19"/>
  <c r="A11" i="19"/>
  <c r="A10" i="19"/>
  <c r="A9" i="19"/>
  <c r="A8" i="19"/>
  <c r="A17" i="18"/>
  <c r="A16" i="18"/>
  <c r="A15" i="18"/>
  <c r="A14" i="18"/>
  <c r="A13" i="18"/>
  <c r="A12" i="18"/>
  <c r="A11" i="18"/>
  <c r="A10" i="18"/>
  <c r="A9" i="18"/>
  <c r="A8" i="18"/>
  <c r="A18" i="17"/>
  <c r="A17" i="17"/>
  <c r="A16" i="17"/>
  <c r="A15" i="17"/>
  <c r="A14" i="17"/>
  <c r="A13" i="17"/>
  <c r="A12" i="17"/>
  <c r="A11" i="17"/>
  <c r="A10" i="17"/>
  <c r="A18" i="16"/>
  <c r="A17" i="16"/>
  <c r="A16" i="16"/>
  <c r="A15" i="16"/>
  <c r="A14" i="16"/>
  <c r="A13" i="16"/>
  <c r="A12" i="16"/>
  <c r="A11" i="16"/>
  <c r="A10" i="16"/>
  <c r="A18" i="15"/>
  <c r="A17" i="15"/>
  <c r="A16" i="15"/>
  <c r="A15" i="15"/>
  <c r="A14" i="15"/>
  <c r="A13" i="15"/>
  <c r="A12" i="15"/>
  <c r="A11" i="15"/>
  <c r="A10" i="15"/>
  <c r="A22" i="14"/>
  <c r="A21" i="14"/>
  <c r="A20" i="14"/>
  <c r="A19" i="14"/>
  <c r="A18" i="14"/>
  <c r="A17" i="14"/>
  <c r="A16" i="14"/>
  <c r="A15" i="14"/>
  <c r="A14" i="14"/>
  <c r="A13" i="14"/>
  <c r="A22" i="13"/>
  <c r="A21" i="13"/>
  <c r="A20" i="13"/>
  <c r="A19" i="13"/>
  <c r="A18" i="13"/>
  <c r="A17" i="13"/>
  <c r="A16" i="13"/>
  <c r="A15" i="13"/>
  <c r="A14" i="13"/>
  <c r="A13" i="13"/>
  <c r="A22" i="12"/>
  <c r="A21" i="12"/>
  <c r="A20" i="12"/>
  <c r="A19" i="12"/>
  <c r="A18" i="12"/>
  <c r="A17" i="12"/>
  <c r="A16" i="12"/>
  <c r="A15" i="12"/>
  <c r="A14" i="12"/>
  <c r="A13" i="12"/>
  <c r="A21" i="5"/>
  <c r="A20" i="5"/>
  <c r="A19" i="5"/>
  <c r="A18" i="5"/>
  <c r="A17" i="5"/>
  <c r="A16" i="5"/>
  <c r="A15" i="5"/>
  <c r="A14" i="5"/>
  <c r="A13" i="5"/>
  <c r="A12" i="5"/>
  <c r="A11" i="5"/>
  <c r="A10" i="5"/>
  <c r="A9" i="5"/>
  <c r="A8" i="5"/>
  <c r="A7" i="5"/>
  <c r="A6" i="5"/>
  <c r="H6" i="12" l="1"/>
  <c r="H6" i="22"/>
  <c r="H6" i="14"/>
  <c r="H6" i="13"/>
  <c r="F17" i="1"/>
  <c r="H17" i="1" s="1"/>
  <c r="A8" i="4"/>
  <c r="A9" i="4"/>
  <c r="A10" i="4"/>
  <c r="A11" i="4"/>
  <c r="A12" i="4"/>
  <c r="A13" i="4"/>
  <c r="A14" i="4"/>
  <c r="A15" i="4"/>
  <c r="A16" i="4"/>
  <c r="A17" i="4"/>
  <c r="A11" i="22" l="1"/>
  <c r="A11" i="14"/>
  <c r="A11" i="12"/>
  <c r="A12" i="12"/>
  <c r="A10" i="12"/>
  <c r="A12" i="13"/>
  <c r="A11" i="13"/>
  <c r="A10" i="13"/>
  <c r="A12" i="14"/>
  <c r="A10" i="14"/>
  <c r="A12" i="22"/>
  <c r="A10" i="22"/>
  <c r="A10" i="3"/>
  <c r="A11" i="3"/>
  <c r="A12" i="3"/>
  <c r="A13" i="3"/>
  <c r="A14" i="3"/>
  <c r="A15" i="3"/>
  <c r="A16" i="3"/>
  <c r="A17" i="3"/>
  <c r="A18" i="3"/>
  <c r="A9" i="23" l="1"/>
  <c r="A8" i="23"/>
  <c r="A9" i="16"/>
  <c r="F11" i="2"/>
  <c r="F12" i="2"/>
  <c r="A15" i="2"/>
  <c r="A16" i="2"/>
  <c r="A17" i="2"/>
  <c r="A18" i="2"/>
  <c r="A19" i="2"/>
  <c r="A20" i="2"/>
  <c r="A21" i="2"/>
  <c r="A22" i="2"/>
  <c r="I13" i="2" l="1"/>
  <c r="A14" i="2" s="1"/>
  <c r="A11" i="2"/>
  <c r="H6" i="2"/>
  <c r="A12" i="2"/>
  <c r="A9" i="17"/>
  <c r="A8" i="17"/>
  <c r="A8" i="16"/>
  <c r="A9" i="15"/>
  <c r="A8" i="15"/>
  <c r="A8" i="3"/>
  <c r="A9" i="3"/>
  <c r="A10" i="2"/>
  <c r="F16" i="1"/>
  <c r="H16" i="1" s="1"/>
  <c r="A13" i="2" l="1"/>
  <c r="F10" i="1"/>
  <c r="H10" i="1" s="1"/>
  <c r="F15" i="1"/>
  <c r="H15" i="1" s="1"/>
  <c r="F14" i="1"/>
  <c r="H14" i="1" s="1"/>
  <c r="F13" i="1" l="1"/>
  <c r="H13" i="1" s="1"/>
  <c r="F12" i="1"/>
  <c r="H12" i="1" s="1"/>
  <c r="F11" i="1"/>
  <c r="I6" i="1" l="1"/>
  <c r="H11" i="1"/>
  <c r="H18" i="1"/>
  <c r="H19" i="1" s="1"/>
  <c r="I14" i="1" s="1"/>
  <c r="A24" i="1"/>
  <c r="A23" i="1"/>
  <c r="A21" i="1"/>
  <c r="A20" i="1"/>
  <c r="A18" i="1"/>
  <c r="A22" i="1"/>
  <c r="A25" i="1"/>
  <c r="I10" i="1" l="1"/>
  <c r="I11" i="1"/>
  <c r="A11" i="1" s="1"/>
  <c r="I12" i="1"/>
  <c r="I13" i="1"/>
  <c r="A13" i="1" s="1"/>
  <c r="I16" i="1"/>
  <c r="A16" i="1" s="1"/>
  <c r="I15" i="1"/>
  <c r="A15" i="1" s="1"/>
  <c r="A14" i="1"/>
  <c r="I17" i="1"/>
  <c r="A17" i="1" s="1"/>
  <c r="A10" i="1"/>
  <c r="A12" i="1"/>
  <c r="A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G8" authorId="0" shapeId="0" xr:uid="{D501DFA3-41FD-4BC4-BB60-168FE85202FC}">
      <text>
        <r>
          <rPr>
            <b/>
            <sz val="9"/>
            <color indexed="81"/>
            <rFont val="Tahoma"/>
            <family val="2"/>
          </rPr>
          <t xml:space="preserve">1a comprovació:
</t>
        </r>
        <r>
          <rPr>
            <sz val="9"/>
            <color indexed="81"/>
            <rFont val="Tahoma"/>
            <family val="2"/>
          </rPr>
          <t xml:space="preserve">s'exclou del càlcul de la mitjana revisada l'oferta més alta, si supera un 10% a la mitjana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AF8BC097-332B-4D1E-B2C7-D17C764E4648}">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G8" authorId="0" shapeId="0" xr:uid="{82075D70-84D1-4EF4-94D2-6D760F748DD5}">
      <text>
        <r>
          <rPr>
            <b/>
            <sz val="9"/>
            <color indexed="81"/>
            <rFont val="Tahoma"/>
            <family val="2"/>
          </rPr>
          <t xml:space="preserve">1a comprovació:
</t>
        </r>
        <r>
          <rPr>
            <sz val="9"/>
            <color indexed="81"/>
            <rFont val="Tahoma"/>
            <family val="2"/>
          </rPr>
          <t xml:space="preserve">s'exclou del càlcul de la mitjana revisada l'oferta més alta, si supera un 10% a la mitjana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G8" authorId="0" shapeId="0" xr:uid="{337BC512-9360-4233-A27D-1CB921E1430D}">
      <text>
        <r>
          <rPr>
            <b/>
            <sz val="9"/>
            <color indexed="81"/>
            <rFont val="Tahoma"/>
            <family val="2"/>
          </rPr>
          <t xml:space="preserve">1a comprovació:
</t>
        </r>
        <r>
          <rPr>
            <sz val="9"/>
            <color indexed="81"/>
            <rFont val="Tahoma"/>
            <family val="2"/>
          </rPr>
          <t xml:space="preserve">s'exclou del càlcul de la mitjana revisada l'oferta més alta, si supera un 10% a la mitjana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G8" authorId="0" shapeId="0" xr:uid="{BE215276-B2E9-4AF3-BBF3-34EE2FEA6A62}">
      <text>
        <r>
          <rPr>
            <b/>
            <sz val="9"/>
            <color indexed="81"/>
            <rFont val="Tahoma"/>
            <family val="2"/>
          </rPr>
          <t xml:space="preserve">1a comprovació:
</t>
        </r>
        <r>
          <rPr>
            <sz val="9"/>
            <color indexed="81"/>
            <rFont val="Tahoma"/>
            <family val="2"/>
          </rPr>
          <t xml:space="preserve">s'exclou del càlcul de la mitjana revisada l'oferta més alta, si supera un 10% a la mitjana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G8" authorId="0" shapeId="0" xr:uid="{3E4E69E1-96B8-4503-99ED-5B8027F2AB10}">
      <text>
        <r>
          <rPr>
            <b/>
            <sz val="9"/>
            <color indexed="81"/>
            <rFont val="Tahoma"/>
            <family val="2"/>
          </rPr>
          <t xml:space="preserve">1a comprovació:
</t>
        </r>
        <r>
          <rPr>
            <sz val="9"/>
            <color indexed="81"/>
            <rFont val="Tahoma"/>
            <family val="2"/>
          </rPr>
          <t xml:space="preserve">s'exclou del càlcul de la mitjana revisada l'oferta més alta, si supera un 10% a la mitjana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12DDF706-3EFD-483E-A598-5969D35831B3}">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E521AA8D-5D3F-465C-BA90-AFB94FECC026}">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80D70ECF-5FE4-48C0-A81C-0C3FFF58B648}">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C848CCA0-DF43-4E31-9FBB-29D751402B1B}">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sharedStrings.xml><?xml version="1.0" encoding="utf-8"?>
<sst xmlns="http://schemas.openxmlformats.org/spreadsheetml/2006/main" count="599" uniqueCount="87">
  <si>
    <t>Puntuació</t>
  </si>
  <si>
    <t>Licitadors (n)</t>
  </si>
  <si>
    <t>Import de l'oferta admesa</t>
  </si>
  <si>
    <t>Núm.    Oferta</t>
  </si>
  <si>
    <t>Percentatge de baixa</t>
  </si>
  <si>
    <t>Posició</t>
  </si>
  <si>
    <t xml:space="preserve">Licitador </t>
  </si>
  <si>
    <t>BAIXA MITJA =</t>
  </si>
  <si>
    <t>4 O MÉS LICITADORS</t>
  </si>
  <si>
    <t>3 LICITADORS</t>
  </si>
  <si>
    <t>2 LICITADORS</t>
  </si>
  <si>
    <t>1 LICITADORS</t>
  </si>
  <si>
    <t>LOT 1</t>
  </si>
  <si>
    <t>TOTAL PUNTS</t>
  </si>
  <si>
    <t>Expedient:</t>
  </si>
  <si>
    <t>Oferta</t>
  </si>
  <si>
    <t>LOT 2</t>
  </si>
  <si>
    <t>LOT 3</t>
  </si>
  <si>
    <t>LOT 4</t>
  </si>
  <si>
    <t>LOT 5</t>
  </si>
  <si>
    <t>PRESSUPOST BASE LICITACIÓ  =</t>
  </si>
  <si>
    <r>
      <rPr>
        <b/>
        <sz val="11"/>
        <color theme="1"/>
        <rFont val="Calibri"/>
        <family val="2"/>
        <scheme val="minor"/>
      </rPr>
      <t>Art. 85 Reial decret 1098/2001</t>
    </r>
    <r>
      <rPr>
        <sz val="11"/>
        <color theme="1"/>
        <rFont val="Calibri"/>
        <family val="2"/>
        <scheme val="minor"/>
      </rPr>
      <t xml:space="preserve">
1. Quan, en cas que hi concorri un sol licitador, sigui inferior al pressupost base de licitació en més de 25 unitats percentuals</t>
    </r>
  </si>
  <si>
    <r>
      <rPr>
        <b/>
        <sz val="11"/>
        <color theme="1"/>
        <rFont val="Calibri"/>
        <family val="2"/>
        <scheme val="minor"/>
      </rPr>
      <t>Art. 85 Reial decret 1098/2001</t>
    </r>
    <r>
      <rPr>
        <sz val="11"/>
        <color theme="1"/>
        <rFont val="Calibri"/>
        <family val="2"/>
        <scheme val="minor"/>
      </rPr>
      <t xml:space="preserve">
2. Quan hi concorrin dos licitadors, la que sigui inferior en més de 20 unitats percentuals a l'altra oferta</t>
    </r>
  </si>
  <si>
    <t>CRITERIS AUTOMÀTICS</t>
  </si>
  <si>
    <t>PUNTUACIÓ</t>
  </si>
  <si>
    <t>Criteri 1</t>
  </si>
  <si>
    <t>Criteri 2</t>
  </si>
  <si>
    <t>Criteri 3</t>
  </si>
  <si>
    <t>Criteri 4</t>
  </si>
  <si>
    <t>Criteri 5</t>
  </si>
  <si>
    <t>Criteri 6</t>
  </si>
  <si>
    <t>a</t>
  </si>
  <si>
    <t>b</t>
  </si>
  <si>
    <t>Criteri 7</t>
  </si>
  <si>
    <t>Descripció criteri 1</t>
  </si>
  <si>
    <t>Descripció criteri 2</t>
  </si>
  <si>
    <t>Descripció criteri 3</t>
  </si>
  <si>
    <t>Descripció criteri 4</t>
  </si>
  <si>
    <t>Descripció criteri 5</t>
  </si>
  <si>
    <t>Descripció criteri 6</t>
  </si>
  <si>
    <t>Descripció criteri 7</t>
  </si>
  <si>
    <t>Criteri 8</t>
  </si>
  <si>
    <t>Descripció criteri 8</t>
  </si>
  <si>
    <t>Puntació preu</t>
  </si>
  <si>
    <t>Puntuació TOTAL</t>
  </si>
  <si>
    <t>no presenta</t>
  </si>
  <si>
    <t>Oferta econòmica (fins a un màxim de punts:)</t>
  </si>
  <si>
    <t>P_i=P (1-(O_i-O_m)/IL)</t>
  </si>
  <si>
    <t>PBL (sense IVA):</t>
  </si>
  <si>
    <t>Baixes &gt;10% mitjana</t>
  </si>
  <si>
    <t>MITJANA REVISADA</t>
  </si>
  <si>
    <t>Ofertes per calcular la mitjana revisada</t>
  </si>
  <si>
    <t>Resultat</t>
  </si>
  <si>
    <t>MITJANA</t>
  </si>
  <si>
    <t>Ofertes &lt; 10% mitjana</t>
  </si>
  <si>
    <t>MITJANA DE LES OFERTES PRESENTADES</t>
  </si>
  <si>
    <t xml:space="preserve">BAIXA: </t>
  </si>
  <si>
    <t>Diferència:</t>
  </si>
  <si>
    <r>
      <rPr>
        <b/>
        <sz val="11"/>
        <color theme="1"/>
        <rFont val="Calibri"/>
        <family val="2"/>
        <scheme val="minor"/>
      </rPr>
      <t>Art. 85 Reial decret 1098/2001</t>
    </r>
    <r>
      <rPr>
        <sz val="11"/>
        <color theme="1"/>
        <rFont val="Calibri"/>
        <family val="2"/>
        <scheme val="minor"/>
      </rPr>
      <t xml:space="preserve">
3. Quan hi concorrin tres licitadors, les que siguin inferiors en més de 10 unitats percentuals a la mitjana aritmètica de les ofertes presentades. No obstant això, per al còmput de la mitjana s'ha d'excloure l'oferta que sigui d'una quantia més elevada quan sigui superior en més de 10 unitats percentuals a la mitjana. En qualsevol cas, es considera desproporcionada la baixa superior a 25 unitats percentuals</t>
    </r>
  </si>
  <si>
    <t>BAIXA MITJANA =</t>
  </si>
  <si>
    <r>
      <rPr>
        <b/>
        <sz val="11"/>
        <color theme="1"/>
        <rFont val="Calibri"/>
        <family val="2"/>
        <scheme val="minor"/>
      </rPr>
      <t>Art. 85 Reial decret 1098/2001</t>
    </r>
    <r>
      <rPr>
        <sz val="11"/>
        <color theme="1"/>
        <rFont val="Calibri"/>
        <family val="2"/>
        <scheme val="minor"/>
      </rPr>
      <t xml:space="preserve">
3. Quan hi concorrin tres licitadors, les que siguin inferiors en més de 10 unitats percentuals a la mitjana aritmètica de les ofertes presentades. No obstant això, per al còmput de la mitjana s'ha d'excloure l'oferta que sigui d'una quantia més elevada quan sigui superior en més de 10 unitats percentuals a la mitjana. En qualsevol cas, es considera desproporcionada la baixa superior a 25 unitats percentuals</t>
    </r>
  </si>
  <si>
    <r>
      <rPr>
        <b/>
        <sz val="11"/>
        <color theme="1"/>
        <rFont val="Calibri"/>
        <family val="2"/>
        <scheme val="minor"/>
      </rPr>
      <t xml:space="preserve">Art. 85 Reial decret 1098/2001
</t>
    </r>
    <r>
      <rPr>
        <sz val="11"/>
        <color theme="1"/>
        <rFont val="Calibri"/>
        <family val="2"/>
        <scheme val="minor"/>
      </rPr>
      <t>4. Quan hi concorrin quatre licitadors o més, les que siguin inferiors en més de 10 unitats percentuals a la mitjana aritmètica de les ofertes presentades. No obstant això, si entre aquestes hi ha ofertes superiors a la mitjana en més de 10 unitats percentuals, s'ha de calcular una nova mitjana només amb les ofertes que no estiguin en el cas indicat. En tot cas, si el nombre de les altres ofertes és inferior a tres, la nova mitjana s'ha de calcular sobre les tres ofertes de menor quantia.</t>
    </r>
  </si>
  <si>
    <t xml:space="preserve">AGUSTÍ Y MASOLIVER, S.A. </t>
  </si>
  <si>
    <t>ARNÓ INFRAESTRUCTURAS,S.L.U</t>
  </si>
  <si>
    <t>ASFALTS i Equips de Vialitat S.L.</t>
  </si>
  <si>
    <t>M. I J. GRUAS, S.A.</t>
  </si>
  <si>
    <t>ROMÀ INFRAESTRUCTURES I SERVEIS, SAU</t>
  </si>
  <si>
    <t>Sorigué, S.A.U.</t>
  </si>
  <si>
    <t>2025/2950/LIO_POR - 59</t>
  </si>
  <si>
    <t>Execució de 5 Projectes d'obra de rehabilitació de ferms de carreteres locals (Trams: LP-9221 de Lleida a Torre-Serona, LV-4241 Lladurs, LV-2031 de Talavera a Sant Antolí, L-324 de Tarroja de Segarra a Plans de Sió i LV-3341 de Bellpuig a Barbens)</t>
  </si>
  <si>
    <t>JOSÉ ANTONIO ROMERO POLO, S.A.U.</t>
  </si>
  <si>
    <t>Preu ofert sense IVA</t>
  </si>
  <si>
    <t>IVA</t>
  </si>
  <si>
    <t>Preu ofert IVA inclòs</t>
  </si>
  <si>
    <r>
      <rPr>
        <sz val="11"/>
        <color theme="5" tint="-0.499984740745262"/>
        <rFont val="Wingdings"/>
        <charset val="2"/>
      </rPr>
      <t>á</t>
    </r>
    <r>
      <rPr>
        <sz val="11"/>
        <color theme="5" tint="-0.499984740745262"/>
        <rFont val="Calibri"/>
        <family val="2"/>
      </rPr>
      <t xml:space="preserve"> </t>
    </r>
    <r>
      <rPr>
        <sz val="11"/>
        <color theme="5" tint="-0.499984740745262"/>
        <rFont val="Calibri"/>
        <family val="2"/>
        <scheme val="minor"/>
      </rPr>
      <t>Anar a revisió temeritat</t>
    </r>
    <r>
      <rPr>
        <sz val="11"/>
        <color theme="5" tint="-0.499984740745262"/>
        <rFont val="Calibri"/>
        <family val="2"/>
        <charset val="2"/>
        <scheme val="minor"/>
      </rPr>
      <t xml:space="preserve"> Lot 1 + de 4</t>
    </r>
  </si>
  <si>
    <r>
      <rPr>
        <sz val="11"/>
        <color theme="8"/>
        <rFont val="Wingdings"/>
        <charset val="2"/>
      </rPr>
      <t>á</t>
    </r>
    <r>
      <rPr>
        <sz val="11"/>
        <color theme="8"/>
        <rFont val="Calibri"/>
        <family val="2"/>
        <scheme val="minor"/>
      </rPr>
      <t xml:space="preserve"> Anar a "Ofertes"</t>
    </r>
  </si>
  <si>
    <r>
      <rPr>
        <sz val="11"/>
        <color theme="9"/>
        <rFont val="Wingdings"/>
        <charset val="2"/>
      </rPr>
      <t>á</t>
    </r>
    <r>
      <rPr>
        <sz val="11"/>
        <color theme="9"/>
        <rFont val="Calibri"/>
        <family val="2"/>
        <scheme val="minor"/>
      </rPr>
      <t xml:space="preserve"> Anar a "Resultat"</t>
    </r>
  </si>
  <si>
    <r>
      <rPr>
        <sz val="10"/>
        <color theme="8"/>
        <rFont val="Wingdings"/>
        <charset val="2"/>
      </rPr>
      <t>á</t>
    </r>
    <r>
      <rPr>
        <sz val="10"/>
        <color theme="8"/>
        <rFont val="Calibri"/>
        <family val="2"/>
        <scheme val="minor"/>
      </rPr>
      <t xml:space="preserve"> Anar a "Ofertes"</t>
    </r>
  </si>
  <si>
    <r>
      <rPr>
        <sz val="9"/>
        <color theme="5" tint="-0.249977111117893"/>
        <rFont val="Wingdings"/>
        <charset val="2"/>
      </rPr>
      <t>á</t>
    </r>
    <r>
      <rPr>
        <sz val="9"/>
        <color theme="5" tint="-0.249977111117893"/>
        <rFont val="Calibri"/>
        <family val="2"/>
        <scheme val="minor"/>
      </rPr>
      <t xml:space="preserve"> Anar temeritat 1</t>
    </r>
  </si>
  <si>
    <r>
      <rPr>
        <sz val="9"/>
        <color theme="8"/>
        <rFont val="Wingdings"/>
        <charset val="2"/>
      </rPr>
      <t>á</t>
    </r>
    <r>
      <rPr>
        <sz val="9"/>
        <color theme="8"/>
        <rFont val="Calibri"/>
        <family val="2"/>
        <scheme val="minor"/>
      </rPr>
      <t xml:space="preserve"> Anar a "Ofertes"</t>
    </r>
  </si>
  <si>
    <r>
      <rPr>
        <sz val="9"/>
        <color theme="9"/>
        <rFont val="Wingdings"/>
        <charset val="2"/>
      </rPr>
      <t>á</t>
    </r>
    <r>
      <rPr>
        <sz val="9"/>
        <color theme="9"/>
        <rFont val="Calibri"/>
        <family val="2"/>
        <scheme val="minor"/>
      </rPr>
      <t xml:space="preserve"> Anar a "Resultat"</t>
    </r>
  </si>
  <si>
    <t>PROPOSATS</t>
  </si>
  <si>
    <t>Verificació limitació nombre adjudicacions (màx. 2)</t>
  </si>
  <si>
    <t>Lots</t>
  </si>
  <si>
    <t>Millor puntuació obtinguda</t>
  </si>
  <si>
    <t>Lots adj</t>
  </si>
  <si>
    <t>Licitadors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</si>
</sst>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_-;\-* #,##0.00_-;_-* &quot;-&quot;??_-;_-@_-"/>
    <numFmt numFmtId="164" formatCode="#,##0.00\ &quot;€&quot;"/>
  </numFmts>
  <fonts count="64">
    <font>
      <sz val="11"/>
      <color theme="1"/>
      <name val="Calibri"/>
      <family val="2"/>
      <scheme val="minor"/>
    </font>
    <font>
      <sz val="11"/>
      <color theme="1"/>
      <name val="Calibri"/>
      <family val="2"/>
      <scheme val="minor"/>
    </font>
    <font>
      <sz val="11"/>
      <color indexed="8"/>
      <name val="Calibri"/>
      <family val="2"/>
    </font>
    <font>
      <b/>
      <sz val="10"/>
      <name val="Arial"/>
      <family val="2"/>
    </font>
    <font>
      <b/>
      <sz val="10"/>
      <color indexed="8"/>
      <name val="Arial"/>
      <family val="2"/>
    </font>
    <font>
      <sz val="10"/>
      <name val="Arial"/>
      <family val="2"/>
    </font>
    <font>
      <b/>
      <sz val="11"/>
      <name val="Arial"/>
      <family val="2"/>
    </font>
    <font>
      <b/>
      <sz val="11"/>
      <color rgb="FFFF0000"/>
      <name val="Arial"/>
      <family val="2"/>
    </font>
    <font>
      <sz val="11"/>
      <color theme="2"/>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sz val="11"/>
      <name val="Calibri"/>
      <family val="2"/>
      <scheme val="minor"/>
    </font>
    <font>
      <sz val="12"/>
      <color theme="1"/>
      <name val="Calibri"/>
      <family val="2"/>
      <scheme val="minor"/>
    </font>
    <font>
      <sz val="12"/>
      <color theme="1"/>
      <name val="Arial"/>
      <family val="2"/>
    </font>
    <font>
      <b/>
      <sz val="12"/>
      <color theme="1"/>
      <name val="Arial"/>
      <family val="2"/>
    </font>
    <font>
      <b/>
      <sz val="11"/>
      <color theme="1"/>
      <name val="Arial"/>
      <family val="2"/>
    </font>
    <font>
      <b/>
      <sz val="16"/>
      <color rgb="FFFF0000"/>
      <name val="Arial"/>
      <family val="2"/>
    </font>
    <font>
      <b/>
      <sz val="12"/>
      <name val="Arial"/>
      <family val="2"/>
    </font>
    <font>
      <b/>
      <sz val="12"/>
      <color indexed="8"/>
      <name val="Arial"/>
      <family val="2"/>
    </font>
    <font>
      <sz val="12"/>
      <color theme="2"/>
      <name val="Arial"/>
      <family val="2"/>
    </font>
    <font>
      <sz val="12"/>
      <name val="Arial"/>
      <family val="2"/>
    </font>
    <font>
      <sz val="11"/>
      <name val="Arial"/>
      <family val="2"/>
    </font>
    <font>
      <b/>
      <sz val="12"/>
      <color theme="2"/>
      <name val="Arial"/>
      <family val="2"/>
    </font>
    <font>
      <sz val="8"/>
      <name val="Calibri"/>
      <family val="2"/>
      <scheme val="minor"/>
    </font>
    <font>
      <sz val="10"/>
      <color indexed="8"/>
      <name val="Arial"/>
      <family val="2"/>
    </font>
    <font>
      <b/>
      <sz val="16"/>
      <color theme="1"/>
      <name val="Calibri"/>
      <family val="2"/>
    </font>
    <font>
      <b/>
      <sz val="10"/>
      <color rgb="FFFF0000"/>
      <name val="Arial"/>
      <family val="2"/>
    </font>
    <font>
      <b/>
      <sz val="12"/>
      <color rgb="FFFF0000"/>
      <name val="Arial"/>
      <family val="2"/>
    </font>
    <font>
      <sz val="11"/>
      <color theme="1"/>
      <name val="Arial"/>
      <family val="2"/>
    </font>
    <font>
      <b/>
      <sz val="14"/>
      <color theme="1"/>
      <name val="Arial"/>
      <family val="2"/>
    </font>
    <font>
      <sz val="9"/>
      <color indexed="81"/>
      <name val="Tahoma"/>
      <family val="2"/>
    </font>
    <font>
      <b/>
      <sz val="9"/>
      <color indexed="81"/>
      <name val="Tahoma"/>
      <family val="2"/>
    </font>
    <font>
      <b/>
      <sz val="14"/>
      <color theme="1"/>
      <name val="Calibri"/>
      <family val="2"/>
      <scheme val="minor"/>
    </font>
    <font>
      <b/>
      <sz val="16"/>
      <color rgb="FFEE0000"/>
      <name val="Calibri"/>
      <family val="2"/>
    </font>
    <font>
      <b/>
      <sz val="9"/>
      <name val="Arial"/>
      <family val="2"/>
    </font>
    <font>
      <b/>
      <sz val="8"/>
      <color theme="1"/>
      <name val="Arial"/>
      <family val="2"/>
    </font>
    <font>
      <u/>
      <sz val="11"/>
      <color theme="10"/>
      <name val="Calibri"/>
      <family val="2"/>
      <scheme val="minor"/>
    </font>
    <font>
      <sz val="11"/>
      <color theme="8"/>
      <name val="Calibri"/>
      <family val="2"/>
      <scheme val="minor"/>
    </font>
    <font>
      <sz val="11"/>
      <color theme="8"/>
      <name val="Wingdings"/>
      <charset val="2"/>
    </font>
    <font>
      <sz val="11"/>
      <color theme="8"/>
      <name val="Calibri"/>
      <family val="2"/>
      <charset val="2"/>
      <scheme val="minor"/>
    </font>
    <font>
      <sz val="11"/>
      <color theme="5" tint="-0.499984740745262"/>
      <name val="Calibri"/>
      <family val="2"/>
      <charset val="2"/>
      <scheme val="minor"/>
    </font>
    <font>
      <sz val="11"/>
      <color theme="5" tint="-0.499984740745262"/>
      <name val="Wingdings"/>
      <charset val="2"/>
    </font>
    <font>
      <sz val="11"/>
      <color theme="5" tint="-0.499984740745262"/>
      <name val="Calibri"/>
      <family val="2"/>
    </font>
    <font>
      <sz val="11"/>
      <color theme="5" tint="-0.499984740745262"/>
      <name val="Calibri"/>
      <family val="2"/>
      <scheme val="minor"/>
    </font>
    <font>
      <sz val="10"/>
      <color theme="1"/>
      <name val="Calibri"/>
      <family val="2"/>
      <scheme val="minor"/>
    </font>
    <font>
      <sz val="11"/>
      <color theme="9"/>
      <name val="Wingdings"/>
      <charset val="2"/>
    </font>
    <font>
      <sz val="11"/>
      <color theme="9"/>
      <name val="Calibri"/>
      <family val="2"/>
      <scheme val="minor"/>
    </font>
    <font>
      <sz val="11"/>
      <color theme="9"/>
      <name val="Calibri"/>
      <family val="2"/>
      <charset val="2"/>
      <scheme val="minor"/>
    </font>
    <font>
      <sz val="10"/>
      <color theme="8"/>
      <name val="Calibri"/>
      <family val="2"/>
      <charset val="2"/>
      <scheme val="minor"/>
    </font>
    <font>
      <sz val="10"/>
      <color theme="8"/>
      <name val="Wingdings"/>
      <charset val="2"/>
    </font>
    <font>
      <sz val="10"/>
      <color theme="8"/>
      <name val="Calibri"/>
      <family val="2"/>
      <scheme val="minor"/>
    </font>
    <font>
      <sz val="9"/>
      <color theme="1"/>
      <name val="Calibri"/>
      <family val="2"/>
      <scheme val="minor"/>
    </font>
    <font>
      <sz val="9"/>
      <color theme="5" tint="-0.249977111117893"/>
      <name val="Calibri"/>
      <family val="2"/>
      <charset val="2"/>
      <scheme val="minor"/>
    </font>
    <font>
      <sz val="9"/>
      <color theme="5" tint="-0.249977111117893"/>
      <name val="Wingdings"/>
      <charset val="2"/>
    </font>
    <font>
      <sz val="9"/>
      <color theme="5" tint="-0.249977111117893"/>
      <name val="Calibri"/>
      <family val="2"/>
      <scheme val="minor"/>
    </font>
    <font>
      <sz val="9"/>
      <name val="Arial"/>
      <family val="2"/>
    </font>
    <font>
      <sz val="9"/>
      <color theme="8"/>
      <name val="Calibri"/>
      <family val="2"/>
      <charset val="2"/>
      <scheme val="minor"/>
    </font>
    <font>
      <sz val="9"/>
      <color theme="8"/>
      <name val="Wingdings"/>
      <charset val="2"/>
    </font>
    <font>
      <sz val="9"/>
      <color theme="8"/>
      <name val="Calibri"/>
      <family val="2"/>
      <scheme val="minor"/>
    </font>
    <font>
      <sz val="9"/>
      <color theme="9"/>
      <name val="Calibri"/>
      <family val="2"/>
      <charset val="2"/>
      <scheme val="minor"/>
    </font>
    <font>
      <sz val="9"/>
      <color theme="9"/>
      <name val="Wingdings"/>
      <charset val="2"/>
    </font>
    <font>
      <sz val="9"/>
      <color theme="9"/>
      <name val="Calibri"/>
      <family val="2"/>
      <scheme val="minor"/>
    </font>
    <font>
      <b/>
      <sz val="11"/>
      <color rgb="FFC0000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s>
  <borders count="6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hair">
        <color indexed="64"/>
      </top>
      <bottom style="hair">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theme="4" tint="0.3999755851924192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theme="4" tint="0.39997558519241921"/>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306">
    <xf numFmtId="0" fontId="0" fillId="0" borderId="0" xfId="0"/>
    <xf numFmtId="0" fontId="0" fillId="2" borderId="0" xfId="0" applyFill="1"/>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0" xfId="0" applyFill="1" applyAlignment="1">
      <alignment horizontal="center" vertical="center"/>
    </xf>
    <xf numFmtId="10" fontId="0" fillId="2" borderId="0" xfId="0" applyNumberFormat="1" applyFill="1" applyAlignment="1">
      <alignment horizontal="center" vertical="center"/>
    </xf>
    <xf numFmtId="0" fontId="8" fillId="2" borderId="0" xfId="0" applyFont="1" applyFill="1" applyAlignment="1">
      <alignment horizontal="center" vertical="center"/>
    </xf>
    <xf numFmtId="0" fontId="3" fillId="2" borderId="0" xfId="0" applyFont="1" applyFill="1" applyAlignment="1">
      <alignment horizontal="center" vertical="center" wrapText="1"/>
    </xf>
    <xf numFmtId="10" fontId="9" fillId="2" borderId="2" xfId="0" applyNumberFormat="1" applyFont="1" applyFill="1" applyBorder="1" applyAlignment="1">
      <alignment horizontal="center" vertical="center"/>
    </xf>
    <xf numFmtId="0" fontId="9" fillId="2" borderId="1" xfId="0" applyFont="1" applyFill="1" applyBorder="1" applyAlignment="1">
      <alignment horizontal="center" vertical="center"/>
    </xf>
    <xf numFmtId="10" fontId="8" fillId="2" borderId="0" xfId="0" applyNumberFormat="1" applyFont="1" applyFill="1" applyAlignment="1">
      <alignment horizontal="center" vertical="center"/>
    </xf>
    <xf numFmtId="0" fontId="5" fillId="2" borderId="0" xfId="0" applyFont="1" applyFill="1" applyAlignment="1">
      <alignment horizontal="center" vertical="center"/>
    </xf>
    <xf numFmtId="2" fontId="0" fillId="2" borderId="0" xfId="0" applyNumberFormat="1" applyFill="1" applyAlignment="1">
      <alignment horizontal="center" vertical="center"/>
    </xf>
    <xf numFmtId="1" fontId="0" fillId="2" borderId="0" xfId="0" applyNumberFormat="1" applyFill="1" applyAlignment="1">
      <alignment horizontal="center" vertical="center"/>
    </xf>
    <xf numFmtId="0" fontId="5" fillId="2" borderId="17"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0" fontId="0" fillId="2" borderId="6" xfId="0" applyNumberFormat="1" applyFill="1" applyBorder="1" applyAlignment="1">
      <alignment horizontal="center" vertical="center"/>
    </xf>
    <xf numFmtId="10" fontId="0" fillId="2" borderId="5" xfId="0" applyNumberFormat="1" applyFill="1" applyBorder="1" applyAlignment="1">
      <alignment horizontal="center" vertical="center"/>
    </xf>
    <xf numFmtId="10" fontId="0" fillId="2" borderId="4" xfId="0" applyNumberFormat="1" applyFill="1" applyBorder="1" applyAlignment="1">
      <alignment horizontal="center" vertical="center"/>
    </xf>
    <xf numFmtId="0" fontId="5" fillId="2" borderId="18" xfId="0" applyFont="1" applyFill="1" applyBorder="1" applyAlignment="1">
      <alignment horizontal="center" vertical="center"/>
    </xf>
    <xf numFmtId="0" fontId="5" fillId="2" borderId="0" xfId="2" applyFont="1" applyFill="1" applyAlignment="1">
      <alignment horizontal="center" vertical="center"/>
    </xf>
    <xf numFmtId="164" fontId="5" fillId="2" borderId="0" xfId="2" applyNumberFormat="1" applyFont="1" applyFill="1" applyAlignment="1">
      <alignment horizontal="center" vertical="center"/>
    </xf>
    <xf numFmtId="164" fontId="5" fillId="2" borderId="0" xfId="2" applyNumberFormat="1" applyFont="1" applyFill="1" applyAlignment="1" applyProtection="1">
      <alignment horizontal="center" vertical="center"/>
      <protection locked="0"/>
    </xf>
    <xf numFmtId="0" fontId="5" fillId="2" borderId="0" xfId="2" applyFont="1" applyFill="1" applyAlignment="1" applyProtection="1">
      <alignment horizontal="center" vertical="center"/>
      <protection locked="0"/>
    </xf>
    <xf numFmtId="0" fontId="5" fillId="2" borderId="21" xfId="0" applyFont="1" applyFill="1" applyBorder="1" applyAlignment="1">
      <alignment horizontal="center" vertical="center"/>
    </xf>
    <xf numFmtId="0" fontId="8" fillId="2" borderId="21" xfId="0" applyFont="1" applyFill="1" applyBorder="1" applyAlignment="1">
      <alignment horizontal="center" vertical="center"/>
    </xf>
    <xf numFmtId="0" fontId="3" fillId="2" borderId="4" xfId="0" applyFont="1" applyFill="1" applyBorder="1" applyAlignment="1">
      <alignment horizontal="center" vertical="center" wrapText="1"/>
    </xf>
    <xf numFmtId="2" fontId="4" fillId="2" borderId="4" xfId="1" applyNumberFormat="1" applyFont="1" applyFill="1" applyBorder="1" applyAlignment="1" applyProtection="1">
      <alignment horizontal="center" vertical="center"/>
    </xf>
    <xf numFmtId="0" fontId="5" fillId="3" borderId="8" xfId="2" applyFont="1" applyFill="1" applyBorder="1" applyAlignment="1" applyProtection="1">
      <alignment horizontal="center" vertical="center"/>
      <protection locked="0"/>
    </xf>
    <xf numFmtId="0" fontId="5" fillId="3" borderId="16" xfId="2" applyFont="1" applyFill="1" applyBorder="1" applyAlignment="1" applyProtection="1">
      <alignment horizontal="center" vertical="center"/>
      <protection locked="0"/>
    </xf>
    <xf numFmtId="0" fontId="5" fillId="3" borderId="20" xfId="2" applyFont="1" applyFill="1" applyBorder="1" applyAlignment="1" applyProtection="1">
      <alignment horizontal="center" vertical="center"/>
      <protection locked="0"/>
    </xf>
    <xf numFmtId="0" fontId="5" fillId="3" borderId="24" xfId="2" applyFont="1" applyFill="1" applyBorder="1" applyAlignment="1" applyProtection="1">
      <alignment horizontal="center" vertical="center"/>
      <protection locked="0"/>
    </xf>
    <xf numFmtId="0" fontId="5" fillId="2" borderId="5" xfId="0" applyFont="1" applyFill="1" applyBorder="1" applyAlignment="1">
      <alignment horizontal="center" vertical="center"/>
    </xf>
    <xf numFmtId="0" fontId="5" fillId="3" borderId="13" xfId="2" applyFont="1" applyFill="1" applyBorder="1" applyAlignment="1" applyProtection="1">
      <alignment horizontal="center" vertical="center"/>
      <protection locked="0"/>
    </xf>
    <xf numFmtId="0" fontId="5" fillId="2" borderId="25" xfId="0" applyFont="1" applyFill="1" applyBorder="1" applyAlignment="1">
      <alignment horizontal="center" vertical="center"/>
    </xf>
    <xf numFmtId="0" fontId="5" fillId="3" borderId="26" xfId="2" applyFont="1" applyFill="1" applyBorder="1" applyAlignment="1" applyProtection="1">
      <alignment horizontal="center" vertical="center"/>
      <protection locked="0"/>
    </xf>
    <xf numFmtId="0" fontId="9" fillId="2" borderId="3"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0" xfId="0" applyFont="1" applyFill="1"/>
    <xf numFmtId="0" fontId="9"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0" fillId="3" borderId="4"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10" fontId="0" fillId="3" borderId="8" xfId="0" applyNumberFormat="1" applyFill="1" applyBorder="1" applyAlignment="1" applyProtection="1">
      <alignment horizontal="center" vertical="center"/>
      <protection locked="0"/>
    </xf>
    <xf numFmtId="10" fontId="0" fillId="3" borderId="5" xfId="0" applyNumberFormat="1" applyFill="1" applyBorder="1" applyAlignment="1" applyProtection="1">
      <alignment horizontal="center" vertical="center"/>
      <protection locked="0"/>
    </xf>
    <xf numFmtId="10" fontId="0" fillId="3" borderId="27" xfId="0" applyNumberFormat="1" applyFill="1" applyBorder="1" applyAlignment="1" applyProtection="1">
      <alignment horizontal="center" vertical="center"/>
      <protection locked="0"/>
    </xf>
    <xf numFmtId="10" fontId="0" fillId="3" borderId="13"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0" fontId="9" fillId="2" borderId="1" xfId="0" applyFont="1" applyFill="1" applyBorder="1"/>
    <xf numFmtId="0" fontId="9" fillId="5" borderId="1" xfId="0" applyFont="1" applyFill="1" applyBorder="1" applyAlignment="1">
      <alignment horizontal="right"/>
    </xf>
    <xf numFmtId="10" fontId="0" fillId="2" borderId="16" xfId="0" applyNumberFormat="1" applyFill="1" applyBorder="1" applyAlignment="1">
      <alignment horizontal="center" vertical="center"/>
    </xf>
    <xf numFmtId="10" fontId="0" fillId="2" borderId="10" xfId="0" applyNumberFormat="1" applyFill="1" applyBorder="1" applyAlignment="1">
      <alignment horizontal="center" vertical="center"/>
    </xf>
    <xf numFmtId="0" fontId="14" fillId="2" borderId="0" xfId="0" applyFont="1" applyFill="1"/>
    <xf numFmtId="2" fontId="14" fillId="2" borderId="0" xfId="0" applyNumberFormat="1" applyFont="1" applyFill="1" applyAlignment="1">
      <alignment wrapText="1"/>
    </xf>
    <xf numFmtId="2" fontId="14" fillId="2" borderId="0" xfId="0" applyNumberFormat="1" applyFont="1" applyFill="1"/>
    <xf numFmtId="2" fontId="15" fillId="2" borderId="0" xfId="0" applyNumberFormat="1" applyFont="1" applyFill="1"/>
    <xf numFmtId="0" fontId="17" fillId="2" borderId="0" xfId="0" applyFont="1" applyFill="1"/>
    <xf numFmtId="0" fontId="20" fillId="2" borderId="0" xfId="0" applyFont="1" applyFill="1" applyAlignment="1">
      <alignment horizontal="center" vertical="center"/>
    </xf>
    <xf numFmtId="0" fontId="14" fillId="2" borderId="0" xfId="0" applyFont="1" applyFill="1" applyAlignment="1">
      <alignment horizontal="center" vertical="center"/>
    </xf>
    <xf numFmtId="10" fontId="20" fillId="2" borderId="0" xfId="0" applyNumberFormat="1" applyFont="1" applyFill="1" applyAlignment="1">
      <alignment horizontal="center" vertical="center"/>
    </xf>
    <xf numFmtId="0" fontId="18" fillId="2" borderId="0" xfId="0" applyFont="1" applyFill="1" applyAlignment="1">
      <alignment horizontal="center" vertical="center"/>
    </xf>
    <xf numFmtId="2" fontId="23" fillId="2" borderId="0" xfId="2" applyNumberFormat="1" applyFont="1" applyFill="1" applyAlignment="1">
      <alignment horizontal="center" vertical="center" wrapText="1"/>
    </xf>
    <xf numFmtId="10" fontId="14" fillId="2" borderId="0" xfId="0" applyNumberFormat="1" applyFont="1" applyFill="1" applyAlignment="1">
      <alignment horizontal="center" vertical="center"/>
    </xf>
    <xf numFmtId="2" fontId="14" fillId="2" borderId="0" xfId="0" applyNumberFormat="1" applyFont="1" applyFill="1" applyAlignment="1">
      <alignment horizontal="center" vertical="center"/>
    </xf>
    <xf numFmtId="2" fontId="15" fillId="2" borderId="0" xfId="0" applyNumberFormat="1" applyFont="1" applyFill="1" applyAlignment="1">
      <alignment horizontal="center" vertical="center"/>
    </xf>
    <xf numFmtId="0" fontId="10" fillId="5" borderId="3" xfId="0" applyFont="1" applyFill="1" applyBorder="1" applyAlignment="1">
      <alignment horizontal="center" vertical="center" wrapText="1"/>
    </xf>
    <xf numFmtId="0" fontId="0" fillId="2" borderId="0" xfId="0" applyFill="1" applyAlignment="1">
      <alignment horizontal="center"/>
    </xf>
    <xf numFmtId="0" fontId="10" fillId="5" borderId="4" xfId="0" applyFont="1" applyFill="1" applyBorder="1" applyAlignment="1">
      <alignment horizontal="center" vertical="center" wrapText="1"/>
    </xf>
    <xf numFmtId="0" fontId="9" fillId="5" borderId="16" xfId="0" applyFont="1" applyFill="1" applyBorder="1" applyAlignment="1">
      <alignment horizontal="center"/>
    </xf>
    <xf numFmtId="0" fontId="9" fillId="5" borderId="11" xfId="0" applyFont="1" applyFill="1" applyBorder="1" applyAlignment="1">
      <alignment horizontal="center"/>
    </xf>
    <xf numFmtId="0" fontId="9" fillId="2" borderId="0" xfId="0" applyFont="1" applyFill="1" applyAlignment="1">
      <alignment horizontal="center" vertical="center" wrapText="1"/>
    </xf>
    <xf numFmtId="0" fontId="5" fillId="2" borderId="13" xfId="2" applyFont="1" applyFill="1" applyBorder="1" applyAlignment="1" applyProtection="1">
      <alignment horizontal="center" vertical="center"/>
      <protection locked="0"/>
    </xf>
    <xf numFmtId="0" fontId="11" fillId="2" borderId="0" xfId="0" applyFont="1" applyFill="1" applyAlignment="1">
      <alignment horizontal="center" vertical="center" wrapText="1"/>
    </xf>
    <xf numFmtId="0" fontId="16" fillId="2" borderId="0" xfId="0" applyFont="1" applyFill="1" applyAlignment="1">
      <alignment horizontal="center" vertical="center" wrapText="1"/>
    </xf>
    <xf numFmtId="0" fontId="0" fillId="2" borderId="0" xfId="0" applyFill="1" applyAlignment="1">
      <alignment vertical="center"/>
    </xf>
    <xf numFmtId="0" fontId="5" fillId="2" borderId="21" xfId="2" applyFont="1" applyFill="1" applyBorder="1" applyAlignment="1" applyProtection="1">
      <alignment horizontal="center" vertical="center"/>
      <protection locked="0"/>
    </xf>
    <xf numFmtId="0" fontId="0" fillId="2" borderId="0" xfId="0" applyFill="1" applyAlignment="1">
      <alignment horizontal="left"/>
    </xf>
    <xf numFmtId="1" fontId="14" fillId="2" borderId="0" xfId="0" applyNumberFormat="1" applyFont="1" applyFill="1" applyAlignment="1">
      <alignment horizontal="center" vertical="center"/>
    </xf>
    <xf numFmtId="2" fontId="14" fillId="2" borderId="0" xfId="0" applyNumberFormat="1" applyFont="1" applyFill="1" applyAlignment="1">
      <alignment horizontal="left" vertical="center" wrapText="1"/>
    </xf>
    <xf numFmtId="0" fontId="21" fillId="2" borderId="0" xfId="0" applyFont="1" applyFill="1" applyAlignment="1">
      <alignment horizontal="center" vertical="center"/>
    </xf>
    <xf numFmtId="164" fontId="21" fillId="2" borderId="0" xfId="2" applyNumberFormat="1" applyFont="1" applyFill="1" applyAlignment="1">
      <alignment horizontal="center" vertical="center" wrapText="1"/>
    </xf>
    <xf numFmtId="0" fontId="22" fillId="2" borderId="0" xfId="0" applyFont="1" applyFill="1" applyAlignment="1">
      <alignment horizontal="center" vertical="center"/>
    </xf>
    <xf numFmtId="2" fontId="21" fillId="2" borderId="0" xfId="0" applyNumberFormat="1" applyFont="1" applyFill="1" applyAlignment="1">
      <alignment horizontal="center" vertical="center"/>
    </xf>
    <xf numFmtId="1" fontId="21" fillId="2" borderId="0" xfId="0" applyNumberFormat="1" applyFont="1" applyFill="1" applyAlignment="1">
      <alignment horizontal="center" vertical="center"/>
    </xf>
    <xf numFmtId="2" fontId="18" fillId="2" borderId="0" xfId="0" applyNumberFormat="1" applyFont="1" applyFill="1" applyAlignment="1">
      <alignment horizontal="center" vertical="center"/>
    </xf>
    <xf numFmtId="0" fontId="21" fillId="2" borderId="35"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38"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40" xfId="0" applyFont="1" applyFill="1" applyBorder="1" applyAlignment="1">
      <alignment horizontal="center" vertical="center"/>
    </xf>
    <xf numFmtId="2" fontId="13" fillId="2" borderId="44" xfId="0" applyNumberFormat="1" applyFont="1" applyFill="1" applyBorder="1" applyAlignment="1">
      <alignment horizontal="center" vertical="center"/>
    </xf>
    <xf numFmtId="2" fontId="13" fillId="2" borderId="45" xfId="0" applyNumberFormat="1" applyFont="1" applyFill="1" applyBorder="1" applyAlignment="1">
      <alignment horizontal="center" vertical="center"/>
    </xf>
    <xf numFmtId="2" fontId="13" fillId="2" borderId="46" xfId="0" applyNumberFormat="1" applyFont="1" applyFill="1" applyBorder="1" applyAlignment="1">
      <alignment horizontal="center" vertical="center"/>
    </xf>
    <xf numFmtId="0" fontId="22" fillId="2" borderId="33" xfId="0" applyFont="1" applyFill="1" applyBorder="1" applyAlignment="1">
      <alignment horizontal="center" vertical="center"/>
    </xf>
    <xf numFmtId="0" fontId="22" fillId="2" borderId="50" xfId="0" applyFont="1" applyFill="1" applyBorder="1" applyAlignment="1">
      <alignment horizontal="center" vertical="center"/>
    </xf>
    <xf numFmtId="0" fontId="3" fillId="2" borderId="34" xfId="0" applyFont="1" applyFill="1" applyBorder="1" applyAlignment="1">
      <alignment horizontal="left" vertical="center" wrapText="1"/>
    </xf>
    <xf numFmtId="0" fontId="5" fillId="2" borderId="32" xfId="0" applyFont="1" applyFill="1" applyBorder="1" applyAlignment="1">
      <alignment vertical="center"/>
    </xf>
    <xf numFmtId="0" fontId="5" fillId="2" borderId="28" xfId="0" applyFont="1" applyFill="1" applyBorder="1" applyAlignment="1">
      <alignment vertical="center"/>
    </xf>
    <xf numFmtId="0" fontId="3" fillId="2" borderId="34" xfId="0" applyFont="1" applyFill="1" applyBorder="1" applyAlignment="1">
      <alignment vertical="center"/>
    </xf>
    <xf numFmtId="0" fontId="0" fillId="2" borderId="32" xfId="0" applyFill="1" applyBorder="1" applyAlignment="1">
      <alignment horizontal="center" vertical="center"/>
    </xf>
    <xf numFmtId="0" fontId="0" fillId="2" borderId="28" xfId="0" applyFill="1" applyBorder="1" applyAlignment="1">
      <alignment horizontal="center" vertical="center"/>
    </xf>
    <xf numFmtId="0" fontId="0" fillId="2" borderId="32" xfId="0" applyFill="1" applyBorder="1"/>
    <xf numFmtId="0" fontId="0" fillId="2" borderId="28" xfId="0" applyFill="1" applyBorder="1"/>
    <xf numFmtId="164" fontId="21" fillId="3" borderId="49" xfId="2" applyNumberFormat="1" applyFont="1" applyFill="1" applyBorder="1" applyAlignment="1">
      <alignment horizontal="center" vertical="center" wrapText="1"/>
    </xf>
    <xf numFmtId="164" fontId="21" fillId="3" borderId="45" xfId="2" applyNumberFormat="1" applyFont="1" applyFill="1" applyBorder="1" applyAlignment="1">
      <alignment horizontal="center" vertical="center" wrapText="1"/>
    </xf>
    <xf numFmtId="164" fontId="21" fillId="3" borderId="46" xfId="2" applyNumberFormat="1" applyFont="1" applyFill="1" applyBorder="1" applyAlignment="1">
      <alignment horizontal="center" vertical="center" wrapText="1"/>
    </xf>
    <xf numFmtId="1" fontId="21" fillId="3" borderId="42" xfId="0" applyNumberFormat="1" applyFont="1" applyFill="1" applyBorder="1" applyAlignment="1">
      <alignment horizontal="center" vertical="center"/>
    </xf>
    <xf numFmtId="1" fontId="21" fillId="3" borderId="41" xfId="0" applyNumberFormat="1" applyFont="1" applyFill="1" applyBorder="1" applyAlignment="1">
      <alignment horizontal="center" vertical="center"/>
    </xf>
    <xf numFmtId="1" fontId="21" fillId="3" borderId="48" xfId="0" applyNumberFormat="1" applyFont="1" applyFill="1" applyBorder="1" applyAlignment="1">
      <alignment horizontal="center" vertical="center"/>
    </xf>
    <xf numFmtId="2" fontId="18" fillId="3" borderId="42" xfId="0" applyNumberFormat="1" applyFont="1" applyFill="1" applyBorder="1" applyAlignment="1">
      <alignment horizontal="center" vertical="center"/>
    </xf>
    <xf numFmtId="2" fontId="18" fillId="3" borderId="41" xfId="0" applyNumberFormat="1" applyFont="1" applyFill="1" applyBorder="1" applyAlignment="1">
      <alignment horizontal="center" vertical="center"/>
    </xf>
    <xf numFmtId="2" fontId="18" fillId="3" borderId="48" xfId="0" applyNumberFormat="1" applyFont="1" applyFill="1" applyBorder="1" applyAlignment="1">
      <alignment horizontal="center" vertical="center"/>
    </xf>
    <xf numFmtId="0" fontId="14" fillId="3" borderId="42" xfId="0" applyFont="1" applyFill="1" applyBorder="1" applyAlignment="1">
      <alignment horizontal="center" vertical="center"/>
    </xf>
    <xf numFmtId="0" fontId="14" fillId="3" borderId="41" xfId="0" applyFont="1" applyFill="1" applyBorder="1" applyAlignment="1">
      <alignment horizontal="center" vertical="center"/>
    </xf>
    <xf numFmtId="0" fontId="14" fillId="3" borderId="48" xfId="0" applyFont="1" applyFill="1" applyBorder="1" applyAlignment="1">
      <alignment horizontal="center" vertical="center"/>
    </xf>
    <xf numFmtId="0" fontId="18" fillId="6" borderId="29" xfId="0" applyFont="1" applyFill="1" applyBorder="1" applyAlignment="1">
      <alignment horizontal="center" vertical="center" wrapText="1"/>
    </xf>
    <xf numFmtId="2" fontId="19" fillId="6" borderId="47" xfId="1" applyNumberFormat="1" applyFont="1" applyFill="1" applyBorder="1" applyAlignment="1">
      <alignment horizontal="center" vertical="center" wrapText="1"/>
    </xf>
    <xf numFmtId="2" fontId="18" fillId="6" borderId="3" xfId="0" applyNumberFormat="1" applyFont="1" applyFill="1" applyBorder="1" applyAlignment="1">
      <alignment horizontal="center" vertical="center" wrapText="1"/>
    </xf>
    <xf numFmtId="2" fontId="18" fillId="6" borderId="4" xfId="0" applyNumberFormat="1" applyFont="1" applyFill="1" applyBorder="1" applyAlignment="1">
      <alignment horizontal="center" vertical="center" wrapText="1"/>
    </xf>
    <xf numFmtId="2" fontId="18" fillId="6" borderId="23" xfId="0" applyNumberFormat="1" applyFont="1" applyFill="1" applyBorder="1" applyAlignment="1">
      <alignment horizontal="center" vertical="center" wrapText="1"/>
    </xf>
    <xf numFmtId="2" fontId="19" fillId="6" borderId="31" xfId="1" applyNumberFormat="1" applyFont="1" applyFill="1" applyBorder="1" applyAlignment="1">
      <alignment horizontal="center" vertical="center" wrapText="1"/>
    </xf>
    <xf numFmtId="0" fontId="22" fillId="2" borderId="54" xfId="0" applyFont="1" applyFill="1" applyBorder="1" applyAlignment="1">
      <alignment horizontal="center" vertical="center"/>
    </xf>
    <xf numFmtId="164" fontId="21" fillId="3" borderId="51" xfId="2" applyNumberFormat="1" applyFont="1" applyFill="1" applyBorder="1" applyAlignment="1">
      <alignment horizontal="center" vertical="center" wrapText="1"/>
    </xf>
    <xf numFmtId="164" fontId="21" fillId="3" borderId="52" xfId="2" applyNumberFormat="1" applyFont="1" applyFill="1" applyBorder="1" applyAlignment="1">
      <alignment horizontal="center" vertical="center" wrapText="1"/>
    </xf>
    <xf numFmtId="164" fontId="21" fillId="3" borderId="53" xfId="2" applyNumberFormat="1" applyFont="1" applyFill="1" applyBorder="1" applyAlignment="1">
      <alignment horizontal="center" vertical="center" wrapText="1"/>
    </xf>
    <xf numFmtId="0" fontId="21" fillId="2" borderId="55" xfId="0" applyFont="1" applyFill="1" applyBorder="1" applyAlignment="1">
      <alignment horizontal="center" vertical="center"/>
    </xf>
    <xf numFmtId="0" fontId="22" fillId="2" borderId="56" xfId="0" applyFont="1" applyFill="1" applyBorder="1" applyAlignment="1">
      <alignment horizontal="center" vertical="center"/>
    </xf>
    <xf numFmtId="164" fontId="21" fillId="3" borderId="42" xfId="2" applyNumberFormat="1" applyFont="1" applyFill="1" applyBorder="1" applyAlignment="1">
      <alignment horizontal="center" vertical="center" wrapText="1"/>
    </xf>
    <xf numFmtId="164" fontId="21" fillId="3" borderId="41" xfId="2" applyNumberFormat="1" applyFont="1" applyFill="1" applyBorder="1" applyAlignment="1">
      <alignment horizontal="center" vertical="center" wrapText="1"/>
    </xf>
    <xf numFmtId="164" fontId="21" fillId="3" borderId="48" xfId="2" applyNumberFormat="1" applyFont="1" applyFill="1" applyBorder="1" applyAlignment="1">
      <alignment horizontal="center" vertical="center" wrapText="1"/>
    </xf>
    <xf numFmtId="2" fontId="19" fillId="6" borderId="57" xfId="1" applyNumberFormat="1" applyFont="1" applyFill="1" applyBorder="1" applyAlignment="1">
      <alignment horizontal="center" vertical="center" wrapText="1"/>
    </xf>
    <xf numFmtId="0" fontId="18" fillId="6" borderId="58" xfId="0" applyFont="1" applyFill="1" applyBorder="1" applyAlignment="1">
      <alignment horizontal="center" vertical="center" wrapText="1"/>
    </xf>
    <xf numFmtId="0" fontId="21" fillId="2" borderId="59" xfId="0" applyFont="1" applyFill="1" applyBorder="1" applyAlignment="1">
      <alignment horizontal="center" vertical="center"/>
    </xf>
    <xf numFmtId="0" fontId="21" fillId="2" borderId="52" xfId="0" applyFont="1" applyFill="1" applyBorder="1" applyAlignment="1">
      <alignment horizontal="center" vertical="center"/>
    </xf>
    <xf numFmtId="0" fontId="21" fillId="2" borderId="60" xfId="0" applyFont="1" applyFill="1" applyBorder="1" applyAlignment="1">
      <alignment horizontal="center" vertical="center"/>
    </xf>
    <xf numFmtId="0" fontId="21" fillId="2" borderId="53" xfId="0" applyFont="1" applyFill="1" applyBorder="1" applyAlignment="1">
      <alignment horizontal="center" vertical="center"/>
    </xf>
    <xf numFmtId="0" fontId="5" fillId="3" borderId="30" xfId="2" applyFont="1" applyFill="1" applyBorder="1" applyAlignment="1" applyProtection="1">
      <alignment horizontal="left" vertical="center"/>
      <protection locked="0"/>
    </xf>
    <xf numFmtId="2" fontId="25" fillId="3" borderId="30" xfId="1" applyNumberFormat="1" applyFont="1" applyFill="1" applyBorder="1" applyAlignment="1" applyProtection="1">
      <alignment horizontal="left" vertical="center"/>
    </xf>
    <xf numFmtId="0" fontId="5" fillId="3" borderId="21" xfId="2" applyFont="1" applyFill="1" applyBorder="1" applyAlignment="1" applyProtection="1">
      <alignment horizontal="center" vertical="center"/>
      <protection locked="0"/>
    </xf>
    <xf numFmtId="0" fontId="5" fillId="2" borderId="16" xfId="2" applyFont="1" applyFill="1" applyBorder="1" applyAlignment="1" applyProtection="1">
      <alignment horizontal="center" vertical="center"/>
      <protection locked="0"/>
    </xf>
    <xf numFmtId="0" fontId="5" fillId="2" borderId="20" xfId="2" applyFont="1" applyFill="1" applyBorder="1" applyAlignment="1" applyProtection="1">
      <alignment horizontal="center" vertical="center"/>
      <protection locked="0"/>
    </xf>
    <xf numFmtId="0" fontId="5" fillId="2" borderId="24" xfId="2" applyFont="1" applyFill="1" applyBorder="1" applyAlignment="1" applyProtection="1">
      <alignment horizontal="center" vertical="center"/>
      <protection locked="0"/>
    </xf>
    <xf numFmtId="0" fontId="5" fillId="2" borderId="8" xfId="2" applyFont="1" applyFill="1" applyBorder="1" applyAlignment="1" applyProtection="1">
      <alignment horizontal="center" vertical="center"/>
      <protection locked="0"/>
    </xf>
    <xf numFmtId="0" fontId="5" fillId="2" borderId="26" xfId="2" applyFont="1" applyFill="1" applyBorder="1" applyAlignment="1" applyProtection="1">
      <alignment horizontal="center" vertical="center"/>
      <protection locked="0"/>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0" fillId="3" borderId="14"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9" fillId="2" borderId="4" xfId="0" applyFont="1" applyFill="1" applyBorder="1" applyAlignment="1">
      <alignment horizontal="center" vertical="center"/>
    </xf>
    <xf numFmtId="0" fontId="0" fillId="2" borderId="7" xfId="0" applyFill="1" applyBorder="1" applyAlignment="1">
      <alignment horizontal="center" vertical="center"/>
    </xf>
    <xf numFmtId="0" fontId="0" fillId="2" borderId="17" xfId="0" applyFill="1" applyBorder="1" applyAlignment="1">
      <alignment horizontal="center" vertical="center"/>
    </xf>
    <xf numFmtId="164" fontId="7" fillId="5" borderId="3" xfId="2" applyNumberFormat="1" applyFont="1" applyFill="1" applyBorder="1" applyAlignment="1">
      <alignment horizontal="center" vertical="center"/>
    </xf>
    <xf numFmtId="0" fontId="5" fillId="5" borderId="16" xfId="2" applyFont="1" applyFill="1" applyBorder="1" applyAlignment="1">
      <alignment horizontal="center" vertical="center"/>
    </xf>
    <xf numFmtId="164" fontId="5" fillId="5" borderId="4" xfId="2" applyNumberFormat="1" applyFont="1" applyFill="1" applyBorder="1" applyAlignment="1">
      <alignment horizontal="center" vertical="center"/>
    </xf>
    <xf numFmtId="0" fontId="5" fillId="5" borderId="20" xfId="2" applyFont="1" applyFill="1" applyBorder="1" applyAlignment="1">
      <alignment horizontal="center" vertical="center"/>
    </xf>
    <xf numFmtId="164" fontId="5" fillId="5" borderId="8" xfId="2" applyNumberFormat="1" applyFont="1" applyFill="1" applyBorder="1" applyAlignment="1">
      <alignment horizontal="center" vertical="center"/>
    </xf>
    <xf numFmtId="0" fontId="5" fillId="5" borderId="19" xfId="2" applyFont="1" applyFill="1" applyBorder="1" applyAlignment="1">
      <alignment horizontal="center" vertical="center"/>
    </xf>
    <xf numFmtId="164" fontId="5" fillId="5" borderId="17" xfId="2" applyNumberFormat="1" applyFont="1" applyFill="1" applyBorder="1" applyAlignment="1">
      <alignment horizontal="center" vertical="center"/>
    </xf>
    <xf numFmtId="0" fontId="5" fillId="5" borderId="21" xfId="2" applyFont="1" applyFill="1" applyBorder="1" applyAlignment="1">
      <alignment horizontal="center" vertical="center"/>
    </xf>
    <xf numFmtId="164" fontId="5" fillId="5" borderId="21" xfId="2" applyNumberFormat="1" applyFont="1" applyFill="1" applyBorder="1" applyAlignment="1">
      <alignment horizontal="center" vertical="center"/>
    </xf>
    <xf numFmtId="2" fontId="14" fillId="2" borderId="49" xfId="0" applyNumberFormat="1" applyFont="1" applyFill="1" applyBorder="1" applyAlignment="1">
      <alignment horizontal="center" vertical="center"/>
    </xf>
    <xf numFmtId="2" fontId="14" fillId="2" borderId="44" xfId="0" applyNumberFormat="1" applyFont="1" applyFill="1" applyBorder="1" applyAlignment="1">
      <alignment horizontal="center" vertical="center"/>
    </xf>
    <xf numFmtId="2" fontId="14" fillId="2" borderId="5" xfId="0" applyNumberFormat="1" applyFont="1" applyFill="1" applyBorder="1" applyAlignment="1">
      <alignment horizontal="center" vertical="center"/>
    </xf>
    <xf numFmtId="0" fontId="3" fillId="2" borderId="3" xfId="0" applyFont="1" applyFill="1" applyBorder="1" applyAlignment="1">
      <alignment vertical="center" wrapText="1"/>
    </xf>
    <xf numFmtId="2" fontId="4" fillId="2" borderId="3" xfId="1" applyNumberFormat="1" applyFont="1" applyFill="1" applyBorder="1" applyAlignment="1" applyProtection="1">
      <alignment vertical="center"/>
    </xf>
    <xf numFmtId="1" fontId="10" fillId="2" borderId="4" xfId="0" applyNumberFormat="1" applyFont="1" applyFill="1" applyBorder="1" applyAlignment="1">
      <alignment horizontal="center" vertical="center"/>
    </xf>
    <xf numFmtId="0" fontId="27" fillId="2" borderId="6" xfId="0" applyFont="1" applyFill="1" applyBorder="1" applyAlignment="1">
      <alignment horizontal="center" vertical="center" wrapText="1"/>
    </xf>
    <xf numFmtId="1" fontId="12" fillId="2" borderId="4" xfId="0" applyNumberFormat="1" applyFont="1" applyFill="1" applyBorder="1" applyAlignment="1">
      <alignment horizontal="center" vertical="center"/>
    </xf>
    <xf numFmtId="0" fontId="12" fillId="2" borderId="16" xfId="0" applyFont="1" applyFill="1" applyBorder="1" applyAlignment="1">
      <alignment horizontal="center" vertical="center"/>
    </xf>
    <xf numFmtId="1" fontId="12" fillId="2" borderId="6" xfId="0" applyNumberFormat="1" applyFont="1" applyFill="1" applyBorder="1" applyAlignment="1">
      <alignment horizontal="center" vertical="center"/>
    </xf>
    <xf numFmtId="1" fontId="12" fillId="2" borderId="5" xfId="0" applyNumberFormat="1" applyFont="1" applyFill="1" applyBorder="1" applyAlignment="1">
      <alignment horizontal="center" vertical="center"/>
    </xf>
    <xf numFmtId="0" fontId="5" fillId="2" borderId="30" xfId="2" applyFont="1" applyFill="1" applyBorder="1" applyAlignment="1" applyProtection="1">
      <alignment horizontal="left" vertical="center"/>
      <protection locked="0"/>
    </xf>
    <xf numFmtId="0" fontId="16" fillId="3" borderId="2" xfId="0" applyFont="1" applyFill="1" applyBorder="1"/>
    <xf numFmtId="0" fontId="29" fillId="2" borderId="0" xfId="0" applyFont="1" applyFill="1"/>
    <xf numFmtId="0" fontId="15" fillId="2" borderId="3" xfId="0" applyFont="1" applyFill="1" applyBorder="1" applyAlignment="1">
      <alignment vertical="center" wrapText="1"/>
    </xf>
    <xf numFmtId="0" fontId="15" fillId="2" borderId="3" xfId="0" applyFont="1" applyFill="1" applyBorder="1" applyAlignment="1">
      <alignment horizontal="center" vertical="center" wrapText="1"/>
    </xf>
    <xf numFmtId="1" fontId="10" fillId="2" borderId="11" xfId="0" applyNumberFormat="1" applyFont="1" applyFill="1" applyBorder="1" applyAlignment="1">
      <alignment horizontal="center" vertical="center"/>
    </xf>
    <xf numFmtId="0" fontId="12" fillId="2" borderId="0" xfId="0" applyFont="1" applyFill="1" applyAlignment="1">
      <alignment horizontal="center" vertical="center"/>
    </xf>
    <xf numFmtId="164" fontId="0" fillId="2" borderId="0" xfId="0" applyNumberFormat="1" applyFill="1"/>
    <xf numFmtId="9" fontId="0" fillId="2" borderId="0" xfId="0" applyNumberFormat="1" applyFill="1"/>
    <xf numFmtId="0" fontId="0" fillId="2" borderId="0" xfId="0" applyFill="1" applyAlignment="1">
      <alignment horizontal="left" vertical="center"/>
    </xf>
    <xf numFmtId="2" fontId="8" fillId="2" borderId="0" xfId="0" applyNumberFormat="1" applyFont="1" applyFill="1" applyAlignment="1">
      <alignment horizontal="right" vertical="center"/>
    </xf>
    <xf numFmtId="44" fontId="0" fillId="8" borderId="3" xfId="3" applyFont="1" applyFill="1" applyBorder="1" applyAlignment="1">
      <alignment horizontal="center" vertical="center"/>
    </xf>
    <xf numFmtId="44" fontId="12" fillId="2" borderId="0" xfId="0" applyNumberFormat="1" applyFont="1" applyFill="1" applyAlignment="1">
      <alignment horizontal="center" vertical="center"/>
    </xf>
    <xf numFmtId="44" fontId="0" fillId="2" borderId="0" xfId="0" applyNumberFormat="1" applyFill="1" applyAlignment="1">
      <alignment horizontal="center" vertical="center"/>
    </xf>
    <xf numFmtId="2" fontId="0" fillId="2" borderId="4" xfId="0" applyNumberFormat="1" applyFill="1" applyBorder="1" applyAlignment="1">
      <alignment horizontal="center" vertical="center"/>
    </xf>
    <xf numFmtId="2" fontId="0" fillId="2" borderId="6" xfId="0" applyNumberFormat="1" applyFill="1" applyBorder="1" applyAlignment="1">
      <alignment horizontal="center" vertical="center"/>
    </xf>
    <xf numFmtId="0" fontId="3" fillId="2" borderId="0" xfId="0" applyFont="1" applyFill="1" applyAlignment="1">
      <alignment vertical="center" wrapText="1"/>
    </xf>
    <xf numFmtId="2" fontId="12" fillId="2" borderId="0" xfId="0" applyNumberFormat="1" applyFont="1" applyFill="1" applyAlignment="1">
      <alignment horizontal="center" vertical="center"/>
    </xf>
    <xf numFmtId="0" fontId="10" fillId="2" borderId="0" xfId="0" applyFont="1" applyFill="1" applyAlignment="1">
      <alignment horizontal="center" vertical="center"/>
    </xf>
    <xf numFmtId="1" fontId="10" fillId="2" borderId="0" xfId="0" applyNumberFormat="1" applyFont="1" applyFill="1" applyAlignment="1">
      <alignment horizontal="center" vertical="center"/>
    </xf>
    <xf numFmtId="164" fontId="0" fillId="2" borderId="0" xfId="0" applyNumberFormat="1" applyFill="1" applyAlignment="1">
      <alignment horizontal="left" vertical="center"/>
    </xf>
    <xf numFmtId="164" fontId="5" fillId="5" borderId="0" xfId="2" applyNumberFormat="1" applyFont="1" applyFill="1" applyAlignment="1" applyProtection="1">
      <alignment horizontal="center" vertical="center"/>
      <protection locked="0"/>
    </xf>
    <xf numFmtId="164" fontId="3" fillId="5" borderId="0" xfId="2" applyNumberFormat="1" applyFont="1" applyFill="1" applyAlignment="1" applyProtection="1">
      <alignment horizontal="right" vertical="center"/>
      <protection locked="0"/>
    </xf>
    <xf numFmtId="10" fontId="0" fillId="2" borderId="9" xfId="0" applyNumberFormat="1" applyFill="1" applyBorder="1" applyAlignment="1">
      <alignment horizontal="center" vertical="center"/>
    </xf>
    <xf numFmtId="2" fontId="0" fillId="2" borderId="5" xfId="0" applyNumberFormat="1" applyFill="1" applyBorder="1" applyAlignment="1">
      <alignment horizontal="center" vertical="center"/>
    </xf>
    <xf numFmtId="10" fontId="0" fillId="2" borderId="0" xfId="4" applyNumberFormat="1" applyFont="1" applyFill="1" applyAlignment="1">
      <alignment horizontal="left" vertical="center"/>
    </xf>
    <xf numFmtId="2" fontId="12" fillId="2" borderId="6" xfId="0" applyNumberFormat="1" applyFont="1" applyFill="1" applyBorder="1" applyAlignment="1">
      <alignment horizontal="center" vertical="center"/>
    </xf>
    <xf numFmtId="2" fontId="12" fillId="2" borderId="5" xfId="0" applyNumberFormat="1" applyFont="1" applyFill="1" applyBorder="1" applyAlignment="1">
      <alignment horizontal="center" vertical="center"/>
    </xf>
    <xf numFmtId="0" fontId="3" fillId="5" borderId="0" xfId="2" applyFont="1" applyFill="1" applyAlignment="1" applyProtection="1">
      <alignment horizontal="right" vertical="center"/>
      <protection locked="0"/>
    </xf>
    <xf numFmtId="10" fontId="9" fillId="4" borderId="30" xfId="0" applyNumberFormat="1" applyFont="1" applyFill="1" applyBorder="1" applyAlignment="1">
      <alignment horizontal="center" vertical="center"/>
    </xf>
    <xf numFmtId="10" fontId="0" fillId="2" borderId="2" xfId="0" applyNumberFormat="1" applyFill="1" applyBorder="1" applyAlignment="1">
      <alignment horizontal="center" vertical="center"/>
    </xf>
    <xf numFmtId="10" fontId="1" fillId="2" borderId="2" xfId="4" applyNumberFormat="1" applyFont="1" applyFill="1" applyBorder="1" applyAlignment="1">
      <alignment horizontal="center" vertical="center"/>
    </xf>
    <xf numFmtId="1" fontId="10" fillId="2" borderId="0" xfId="0" applyNumberFormat="1" applyFont="1" applyFill="1" applyAlignment="1">
      <alignment vertical="center"/>
    </xf>
    <xf numFmtId="10" fontId="9" fillId="4" borderId="3" xfId="0" applyNumberFormat="1" applyFont="1" applyFill="1" applyBorder="1" applyAlignment="1">
      <alignment horizontal="center" vertical="center"/>
    </xf>
    <xf numFmtId="2" fontId="0" fillId="2" borderId="0" xfId="0" applyNumberFormat="1" applyFill="1" applyAlignment="1">
      <alignment vertical="center"/>
    </xf>
    <xf numFmtId="2" fontId="9" fillId="8" borderId="0" xfId="0" applyNumberFormat="1" applyFont="1" applyFill="1" applyAlignment="1">
      <alignment horizontal="left" vertical="center" wrapText="1"/>
    </xf>
    <xf numFmtId="0" fontId="26" fillId="2"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8" fontId="0" fillId="2" borderId="0" xfId="0" applyNumberFormat="1" applyFill="1"/>
    <xf numFmtId="8" fontId="28" fillId="3" borderId="3" xfId="2" applyNumberFormat="1" applyFont="1" applyFill="1" applyBorder="1" applyAlignment="1" applyProtection="1">
      <alignment horizontal="center" vertical="center"/>
      <protection locked="0"/>
    </xf>
    <xf numFmtId="8" fontId="9" fillId="2" borderId="3" xfId="0" applyNumberFormat="1" applyFont="1" applyFill="1" applyBorder="1" applyAlignment="1">
      <alignment horizontal="center" vertical="center" wrapText="1"/>
    </xf>
    <xf numFmtId="8" fontId="5" fillId="3" borderId="4" xfId="2" applyNumberFormat="1" applyFont="1" applyFill="1" applyBorder="1" applyAlignment="1" applyProtection="1">
      <alignment horizontal="center" vertical="center"/>
      <protection locked="0"/>
    </xf>
    <xf numFmtId="8" fontId="5" fillId="3" borderId="8" xfId="2" applyNumberFormat="1" applyFont="1" applyFill="1" applyBorder="1" applyAlignment="1" applyProtection="1">
      <alignment horizontal="center" vertical="center"/>
      <protection locked="0"/>
    </xf>
    <xf numFmtId="8" fontId="5" fillId="3" borderId="18" xfId="2" applyNumberFormat="1" applyFont="1" applyFill="1" applyBorder="1" applyAlignment="1" applyProtection="1">
      <alignment horizontal="center" vertical="center"/>
      <protection locked="0"/>
    </xf>
    <xf numFmtId="8" fontId="5" fillId="3" borderId="25" xfId="2" applyNumberFormat="1" applyFont="1" applyFill="1" applyBorder="1" applyAlignment="1" applyProtection="1">
      <alignment horizontal="center" vertical="center"/>
      <protection locked="0"/>
    </xf>
    <xf numFmtId="8" fontId="5" fillId="3" borderId="5" xfId="2" applyNumberFormat="1" applyFont="1" applyFill="1" applyBorder="1" applyAlignment="1" applyProtection="1">
      <alignment horizontal="center" vertical="center"/>
      <protection locked="0"/>
    </xf>
    <xf numFmtId="8" fontId="0" fillId="2" borderId="0" xfId="0" applyNumberFormat="1" applyFill="1" applyAlignment="1">
      <alignment horizontal="center" vertical="center"/>
    </xf>
    <xf numFmtId="0" fontId="34" fillId="3" borderId="3" xfId="0" applyFont="1" applyFill="1" applyBorder="1" applyAlignment="1">
      <alignment horizontal="center" vertical="center"/>
    </xf>
    <xf numFmtId="0" fontId="37" fillId="2" borderId="0" xfId="5" quotePrefix="1" applyFill="1"/>
    <xf numFmtId="0" fontId="40" fillId="2" borderId="0" xfId="0" applyFont="1" applyFill="1"/>
    <xf numFmtId="8" fontId="9" fillId="2" borderId="0" xfId="0" applyNumberFormat="1" applyFont="1" applyFill="1" applyAlignment="1">
      <alignment horizontal="center" vertical="center" wrapText="1"/>
    </xf>
    <xf numFmtId="8" fontId="9" fillId="5" borderId="2" xfId="0" applyNumberFormat="1" applyFont="1" applyFill="1" applyBorder="1" applyAlignment="1">
      <alignment horizontal="center" vertical="center" wrapText="1"/>
    </xf>
    <xf numFmtId="0" fontId="0" fillId="2" borderId="4" xfId="0" applyFill="1" applyBorder="1" applyAlignment="1">
      <alignment horizontal="center" vertical="center"/>
    </xf>
    <xf numFmtId="0" fontId="5" fillId="2" borderId="16" xfId="2" applyFont="1" applyFill="1" applyBorder="1" applyAlignment="1">
      <alignment horizontal="center" vertical="center"/>
    </xf>
    <xf numFmtId="8" fontId="0" fillId="2" borderId="4" xfId="0" applyNumberFormat="1" applyFill="1" applyBorder="1" applyAlignment="1">
      <alignment horizontal="center" vertical="center"/>
    </xf>
    <xf numFmtId="8" fontId="0" fillId="2" borderId="7" xfId="0" applyNumberFormat="1" applyFill="1" applyBorder="1" applyAlignment="1">
      <alignment horizontal="center" vertical="center"/>
    </xf>
    <xf numFmtId="0" fontId="5" fillId="2" borderId="20" xfId="2" applyFont="1" applyFill="1" applyBorder="1" applyAlignment="1">
      <alignment horizontal="center" vertical="center"/>
    </xf>
    <xf numFmtId="8" fontId="0" fillId="2" borderId="8" xfId="0" applyNumberFormat="1" applyFill="1" applyBorder="1" applyAlignment="1">
      <alignment horizontal="center" vertical="center"/>
    </xf>
    <xf numFmtId="0" fontId="5" fillId="2" borderId="24"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13" xfId="2" applyFont="1" applyFill="1" applyBorder="1" applyAlignment="1">
      <alignment horizontal="center" vertical="center"/>
    </xf>
    <xf numFmtId="8" fontId="0" fillId="2" borderId="17" xfId="0" applyNumberFormat="1" applyFill="1" applyBorder="1" applyAlignment="1">
      <alignment horizontal="center" vertical="center"/>
    </xf>
    <xf numFmtId="0" fontId="5" fillId="5" borderId="4" xfId="2" applyFont="1" applyFill="1" applyBorder="1" applyAlignment="1">
      <alignment horizontal="center" vertical="center"/>
    </xf>
    <xf numFmtId="0" fontId="5" fillId="5" borderId="8" xfId="2" applyFont="1" applyFill="1" applyBorder="1" applyAlignment="1">
      <alignment horizontal="center" vertical="center"/>
    </xf>
    <xf numFmtId="0" fontId="5" fillId="5" borderId="18" xfId="2" applyFont="1" applyFill="1" applyBorder="1" applyAlignment="1">
      <alignment horizontal="center" vertical="center"/>
    </xf>
    <xf numFmtId="164" fontId="5" fillId="5" borderId="18" xfId="2" applyNumberFormat="1" applyFont="1" applyFill="1" applyBorder="1" applyAlignment="1">
      <alignment horizontal="center" vertical="center"/>
    </xf>
    <xf numFmtId="0" fontId="5" fillId="5" borderId="17" xfId="2" applyFont="1" applyFill="1" applyBorder="1" applyAlignment="1">
      <alignment horizontal="center" vertical="center"/>
    </xf>
    <xf numFmtId="0" fontId="40" fillId="2" borderId="0" xfId="0" applyFont="1" applyFill="1" applyAlignment="1">
      <alignment wrapText="1"/>
    </xf>
    <xf numFmtId="0" fontId="41" fillId="2" borderId="0" xfId="0" applyFont="1" applyFill="1" applyAlignment="1">
      <alignment wrapText="1"/>
    </xf>
    <xf numFmtId="0" fontId="48" fillId="2" borderId="0" xfId="0" applyFont="1" applyFill="1" applyAlignment="1">
      <alignment wrapText="1"/>
    </xf>
    <xf numFmtId="0" fontId="49" fillId="2" borderId="0" xfId="0" applyFont="1" applyFill="1" applyAlignment="1">
      <alignment wrapText="1"/>
    </xf>
    <xf numFmtId="0" fontId="53" fillId="2" borderId="0" xfId="0" applyFont="1" applyFill="1" applyAlignment="1">
      <alignment wrapText="1"/>
    </xf>
    <xf numFmtId="44" fontId="45" fillId="8" borderId="3" xfId="3" applyFont="1" applyFill="1" applyBorder="1" applyAlignment="1">
      <alignment horizontal="center" vertical="center"/>
    </xf>
    <xf numFmtId="164" fontId="56" fillId="5" borderId="0" xfId="2" applyNumberFormat="1" applyFont="1" applyFill="1" applyAlignment="1" applyProtection="1">
      <alignment horizontal="center" vertical="center"/>
      <protection locked="0"/>
    </xf>
    <xf numFmtId="0" fontId="57" fillId="2" borderId="0" xfId="0" applyFont="1" applyFill="1" applyAlignment="1">
      <alignment wrapText="1"/>
    </xf>
    <xf numFmtId="0" fontId="60" fillId="2" borderId="0" xfId="0" applyFont="1" applyFill="1" applyAlignment="1">
      <alignment wrapText="1"/>
    </xf>
    <xf numFmtId="44" fontId="52" fillId="8" borderId="3" xfId="3" applyFont="1" applyFill="1" applyBorder="1" applyAlignment="1">
      <alignment horizontal="center" vertical="center"/>
    </xf>
    <xf numFmtId="0" fontId="63" fillId="5" borderId="3" xfId="0" applyFont="1" applyFill="1" applyBorder="1" applyAlignment="1">
      <alignment horizontal="left"/>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7" xfId="0" applyFill="1" applyBorder="1" applyAlignment="1">
      <alignment horizontal="center" vertical="center"/>
    </xf>
    <xf numFmtId="2" fontId="4" fillId="7" borderId="22" xfId="1" applyNumberFormat="1" applyFont="1" applyFill="1" applyBorder="1" applyAlignment="1" applyProtection="1">
      <alignment horizontal="left" vertical="center"/>
    </xf>
    <xf numFmtId="2" fontId="4" fillId="7" borderId="30" xfId="1" applyNumberFormat="1" applyFont="1" applyFill="1" applyBorder="1" applyAlignment="1" applyProtection="1">
      <alignment horizontal="left" vertical="center"/>
    </xf>
    <xf numFmtId="0" fontId="8" fillId="2" borderId="0" xfId="0" applyFont="1" applyFill="1" applyAlignment="1">
      <alignment horizontal="center"/>
    </xf>
    <xf numFmtId="0" fontId="8" fillId="2" borderId="15" xfId="0" applyFont="1" applyFill="1" applyBorder="1" applyAlignment="1">
      <alignment horizontal="center"/>
    </xf>
    <xf numFmtId="0" fontId="30" fillId="2" borderId="23"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42" xfId="0" applyFill="1" applyBorder="1" applyAlignment="1">
      <alignment horizontal="center" vertical="center"/>
    </xf>
    <xf numFmtId="0" fontId="0" fillId="2" borderId="61" xfId="0" applyFill="1" applyBorder="1" applyAlignment="1">
      <alignment horizontal="center" vertical="center"/>
    </xf>
    <xf numFmtId="0" fontId="0" fillId="0" borderId="0" xfId="0" applyAlignment="1">
      <alignment horizontal="left" vertical="center" wrapText="1"/>
    </xf>
    <xf numFmtId="0" fontId="3" fillId="2" borderId="0" xfId="0" applyFont="1" applyFill="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2" fontId="4" fillId="2" borderId="4" xfId="1" applyNumberFormat="1" applyFont="1" applyFill="1" applyBorder="1" applyAlignment="1" applyProtection="1">
      <alignment horizontal="center" vertical="center"/>
    </xf>
    <xf numFmtId="2" fontId="4" fillId="2" borderId="5" xfId="1" applyNumberFormat="1" applyFont="1" applyFill="1" applyBorder="1" applyAlignment="1" applyProtection="1">
      <alignment horizontal="center" vertical="center"/>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13" xfId="0" applyFont="1" applyFill="1" applyBorder="1" applyAlignment="1">
      <alignment horizontal="center" vertical="center" wrapText="1"/>
    </xf>
    <xf numFmtId="2" fontId="12" fillId="2" borderId="28" xfId="0" applyNumberFormat="1" applyFont="1" applyFill="1" applyBorder="1" applyAlignment="1">
      <alignment horizontal="center" vertical="center"/>
    </xf>
    <xf numFmtId="2" fontId="4" fillId="2" borderId="11" xfId="1" applyNumberFormat="1" applyFont="1" applyFill="1" applyBorder="1" applyAlignment="1" applyProtection="1">
      <alignment horizontal="center" vertical="center"/>
    </xf>
    <xf numFmtId="2" fontId="4" fillId="2" borderId="13" xfId="1" applyNumberFormat="1" applyFont="1" applyFill="1" applyBorder="1" applyAlignment="1" applyProtection="1">
      <alignment horizontal="center" vertical="center"/>
    </xf>
    <xf numFmtId="2" fontId="4" fillId="2" borderId="0" xfId="1" applyNumberFormat="1" applyFont="1" applyFill="1" applyBorder="1" applyAlignment="1" applyProtection="1">
      <alignment horizontal="center" vertical="center"/>
    </xf>
    <xf numFmtId="10" fontId="9" fillId="4" borderId="1" xfId="0" applyNumberFormat="1" applyFont="1" applyFill="1" applyBorder="1" applyAlignment="1">
      <alignment horizontal="center" vertical="center"/>
    </xf>
    <xf numFmtId="10" fontId="9" fillId="4" borderId="2" xfId="0" applyNumberFormat="1" applyFont="1" applyFill="1" applyBorder="1" applyAlignment="1">
      <alignment horizontal="center" vertical="center"/>
    </xf>
    <xf numFmtId="0" fontId="3" fillId="2" borderId="55"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0" xfId="0" applyAlignment="1">
      <alignment horizontal="left" vertical="top" wrapText="1"/>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2" fontId="9" fillId="8" borderId="0" xfId="0" applyNumberFormat="1" applyFont="1" applyFill="1" applyAlignment="1">
      <alignment horizontal="left" vertical="center"/>
    </xf>
    <xf numFmtId="2" fontId="9" fillId="8" borderId="15" xfId="0" applyNumberFormat="1" applyFont="1" applyFill="1" applyBorder="1" applyAlignment="1">
      <alignment horizontal="left" vertical="center"/>
    </xf>
    <xf numFmtId="10" fontId="33" fillId="4" borderId="1" xfId="0" applyNumberFormat="1" applyFont="1" applyFill="1" applyBorder="1" applyAlignment="1">
      <alignment horizontal="center" vertical="center"/>
    </xf>
    <xf numFmtId="10" fontId="33" fillId="4" borderId="2" xfId="0" applyNumberFormat="1" applyFont="1" applyFill="1" applyBorder="1" applyAlignment="1">
      <alignment horizontal="center" vertical="center"/>
    </xf>
  </cellXfs>
  <cellStyles count="6">
    <cellStyle name="Coma" xfId="1" builtinId="3"/>
    <cellStyle name="Enllaç" xfId="5" builtinId="8"/>
    <cellStyle name="Moneda" xfId="3" builtinId="4"/>
    <cellStyle name="Normal" xfId="0" builtinId="0"/>
    <cellStyle name="Normal_ORIGINAL 12_11_2012 ANTONIO EXCEL 2003" xfId="2" xr:uid="{00000000-0005-0000-0000-000002000000}"/>
    <cellStyle name="Percentatge" xfId="4" builtinId="5"/>
  </cellStyles>
  <dxfs count="16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theme="7" tint="0.79998168889431442"/>
        </patternFill>
      </fill>
    </dxf>
    <dxf>
      <fill>
        <patternFill>
          <bgColor rgb="FFFF9F9F"/>
        </patternFill>
      </fill>
    </dxf>
    <dxf>
      <fill>
        <patternFill>
          <bgColor rgb="FFFF9F9F"/>
        </patternFill>
      </fill>
    </dxf>
    <dxf>
      <font>
        <b/>
        <i val="0"/>
      </font>
      <fill>
        <patternFill>
          <bgColor theme="7" tint="0.79998168889431442"/>
        </patternFill>
      </fill>
    </dxf>
    <dxf>
      <font>
        <b/>
        <i val="0"/>
      </font>
      <fill>
        <patternFill>
          <bgColor theme="7" tint="0.79998168889431442"/>
        </patternFill>
      </fill>
    </dxf>
    <dxf>
      <fill>
        <patternFill>
          <bgColor rgb="FFFFABAB"/>
        </patternFill>
      </fill>
    </dxf>
    <dxf>
      <font>
        <b/>
        <i val="0"/>
      </font>
      <fill>
        <patternFill>
          <bgColor theme="7" tint="0.79998168889431442"/>
        </patternFill>
      </fill>
    </dxf>
    <dxf>
      <fill>
        <patternFill>
          <bgColor rgb="FFFF9F9F"/>
        </patternFill>
      </fill>
    </dxf>
    <dxf>
      <fill>
        <patternFill>
          <bgColor rgb="FFFF9F9F"/>
        </patternFill>
      </fill>
    </dxf>
    <dxf>
      <fill>
        <patternFill>
          <bgColor rgb="FFFF9F9F"/>
        </patternFill>
      </fill>
    </dxf>
  </dxfs>
  <tableStyles count="0" defaultTableStyle="TableStyleMedium2" defaultPivotStyle="PivotStyleLight16"/>
  <colors>
    <mruColors>
      <color rgb="FFFFABAB"/>
      <color rgb="FFFF9F9F"/>
      <color rgb="FFF14B17"/>
      <color rgb="FFFA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 O + licitadors - Lot 1'!A1"/><Relationship Id="rId1" Type="http://schemas.openxmlformats.org/officeDocument/2006/relationships/image" Target="../media/image1.png"/><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6.svg"/><Relationship Id="rId5" Type="http://schemas.openxmlformats.org/officeDocument/2006/relationships/image" Target="../media/image2.png"/><Relationship Id="rId4" Type="http://schemas.openxmlformats.org/officeDocument/2006/relationships/hyperlink" Target="#'4 O + licitadors - Lot 1'!A1"/></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hyperlink" Target="#RESULTAT!A1"/></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_rels/drawing5.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_rels/drawing6.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_rels/drawing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6</xdr:col>
      <xdr:colOff>886046</xdr:colOff>
      <xdr:row>3</xdr:row>
      <xdr:rowOff>533474</xdr:rowOff>
    </xdr:to>
    <xdr:pic>
      <xdr:nvPicPr>
        <xdr:cNvPr id="2" name="Imatge 1">
          <a:extLst>
            <a:ext uri="{FF2B5EF4-FFF2-40B4-BE49-F238E27FC236}">
              <a16:creationId xmlns:a16="http://schemas.microsoft.com/office/drawing/2014/main" id="{EA25F49F-62C3-2FE2-925C-CC06D51DDFCC}"/>
            </a:ext>
          </a:extLst>
        </xdr:cNvPr>
        <xdr:cNvPicPr>
          <a:picLocks noChangeAspect="1"/>
        </xdr:cNvPicPr>
      </xdr:nvPicPr>
      <xdr:blipFill>
        <a:blip xmlns:r="http://schemas.openxmlformats.org/officeDocument/2006/relationships" r:embed="rId1"/>
        <a:stretch>
          <a:fillRect/>
        </a:stretch>
      </xdr:blipFill>
      <xdr:spPr>
        <a:xfrm>
          <a:off x="8191500" y="647700"/>
          <a:ext cx="1581371" cy="533474"/>
        </a:xfrm>
        <a:prstGeom prst="rect">
          <a:avLst/>
        </a:prstGeom>
      </xdr:spPr>
    </xdr:pic>
    <xdr:clientData/>
  </xdr:twoCellAnchor>
  <xdr:oneCellAnchor>
    <xdr:from>
      <xdr:col>4</xdr:col>
      <xdr:colOff>229160</xdr:colOff>
      <xdr:row>0</xdr:row>
      <xdr:rowOff>165847</xdr:rowOff>
    </xdr:from>
    <xdr:ext cx="485775" cy="489137"/>
    <xdr:pic>
      <xdr:nvPicPr>
        <xdr:cNvPr id="5" name="Gràfic 4" descr="Badge Tick with solid fill">
          <a:hlinkClick xmlns:r="http://schemas.openxmlformats.org/officeDocument/2006/relationships" r:id="rId2"/>
          <a:extLst>
            <a:ext uri="{FF2B5EF4-FFF2-40B4-BE49-F238E27FC236}">
              <a16:creationId xmlns:a16="http://schemas.microsoft.com/office/drawing/2014/main" id="{E103CE85-9E79-436B-A257-C7C5895138E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300072" y="165847"/>
          <a:ext cx="485775" cy="4891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71439</xdr:colOff>
      <xdr:row>1</xdr:row>
      <xdr:rowOff>1</xdr:rowOff>
    </xdr:from>
    <xdr:to>
      <xdr:col>8</xdr:col>
      <xdr:colOff>338138</xdr:colOff>
      <xdr:row>1</xdr:row>
      <xdr:rowOff>266700</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DD6B66F9-6941-47C7-9FD5-31F7B90767E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006014" y="247651"/>
          <a:ext cx="266699" cy="266699"/>
        </a:xfrm>
        <a:prstGeom prst="rect">
          <a:avLst/>
        </a:prstGeom>
      </xdr:spPr>
    </xdr:pic>
    <xdr:clientData/>
  </xdr:twoCellAnchor>
  <xdr:oneCellAnchor>
    <xdr:from>
      <xdr:col>9</xdr:col>
      <xdr:colOff>133351</xdr:colOff>
      <xdr:row>0</xdr:row>
      <xdr:rowOff>184898</xdr:rowOff>
    </xdr:from>
    <xdr:ext cx="285750" cy="287728"/>
    <xdr:pic>
      <xdr:nvPicPr>
        <xdr:cNvPr id="4" name="Gràfic 3" descr="Badge Tick with solid fill">
          <a:hlinkClick xmlns:r="http://schemas.openxmlformats.org/officeDocument/2006/relationships" r:id="rId4"/>
          <a:extLst>
            <a:ext uri="{FF2B5EF4-FFF2-40B4-BE49-F238E27FC236}">
              <a16:creationId xmlns:a16="http://schemas.microsoft.com/office/drawing/2014/main" id="{A7C16704-3917-420C-9BA1-AB25BD2A357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829926" y="184898"/>
          <a:ext cx="285750" cy="2877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0C603881-8A0B-9760-30AB-892486D00D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80375" y="1277938"/>
          <a:ext cx="404813" cy="404813"/>
        </a:xfrm>
        <a:prstGeom prst="rect">
          <a:avLst/>
        </a:prstGeom>
      </xdr:spPr>
    </xdr:pic>
    <xdr:clientData/>
  </xdr:twoCellAnchor>
  <xdr:oneCellAnchor>
    <xdr:from>
      <xdr:col>6</xdr:col>
      <xdr:colOff>0</xdr:colOff>
      <xdr:row>3</xdr:row>
      <xdr:rowOff>0</xdr:rowOff>
    </xdr:from>
    <xdr:ext cx="404813" cy="404813"/>
    <xdr:pic>
      <xdr:nvPicPr>
        <xdr:cNvPr id="4" name="Gràfic 3" descr="Badge New with solid fill">
          <a:hlinkClick xmlns:r="http://schemas.openxmlformats.org/officeDocument/2006/relationships" r:id="rId4"/>
          <a:extLst>
            <a:ext uri="{FF2B5EF4-FFF2-40B4-BE49-F238E27FC236}">
              <a16:creationId xmlns:a16="http://schemas.microsoft.com/office/drawing/2014/main" id="{C443D234-E23C-4E4C-8509-F6D483D3D78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3188" y="1277938"/>
          <a:ext cx="404813" cy="40481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CE151D02-EDEC-4BC1-9156-205C1C14EA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7AF40B92-E6F8-4A66-A2BD-5CA7B3B7230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4" name="Gràfic 3" descr="Badge New with solid fill">
          <a:hlinkClick xmlns:r="http://schemas.openxmlformats.org/officeDocument/2006/relationships" r:id="rId4"/>
          <a:extLst>
            <a:ext uri="{FF2B5EF4-FFF2-40B4-BE49-F238E27FC236}">
              <a16:creationId xmlns:a16="http://schemas.microsoft.com/office/drawing/2014/main" id="{4085C336-C716-4539-9632-92F74B3CF62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A63345ED-F246-4688-BA38-8A0F2243FF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43E32C9E-51FD-4519-AD8A-C7C3FF7ABA6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4" name="Gràfic 3" descr="Bullseye with solid fill">
          <a:hlinkClick xmlns:r="http://schemas.openxmlformats.org/officeDocument/2006/relationships" r:id="rId1"/>
          <a:extLst>
            <a:ext uri="{FF2B5EF4-FFF2-40B4-BE49-F238E27FC236}">
              <a16:creationId xmlns:a16="http://schemas.microsoft.com/office/drawing/2014/main" id="{120CA58A-A024-4A75-A949-1682DA8892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5" name="Gràfic 4" descr="Badge New with solid fill">
          <a:hlinkClick xmlns:r="http://schemas.openxmlformats.org/officeDocument/2006/relationships" r:id="rId4"/>
          <a:extLst>
            <a:ext uri="{FF2B5EF4-FFF2-40B4-BE49-F238E27FC236}">
              <a16:creationId xmlns:a16="http://schemas.microsoft.com/office/drawing/2014/main" id="{EE1296CD-AD1B-4755-B22D-44CC73EBAF2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E7AB95F6-CBC3-473F-8BC5-D0684A565BE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4A049261-742B-45BA-B152-6F85AD102A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4" name="Gràfic 3" descr="Bullseye with solid fill">
          <a:hlinkClick xmlns:r="http://schemas.openxmlformats.org/officeDocument/2006/relationships" r:id="rId1"/>
          <a:extLst>
            <a:ext uri="{FF2B5EF4-FFF2-40B4-BE49-F238E27FC236}">
              <a16:creationId xmlns:a16="http://schemas.microsoft.com/office/drawing/2014/main" id="{A1333150-15DE-49DD-8893-7678B03D9A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5" name="Gràfic 4" descr="Badge New with solid fill">
          <a:hlinkClick xmlns:r="http://schemas.openxmlformats.org/officeDocument/2006/relationships" r:id="rId4"/>
          <a:extLst>
            <a:ext uri="{FF2B5EF4-FFF2-40B4-BE49-F238E27FC236}">
              <a16:creationId xmlns:a16="http://schemas.microsoft.com/office/drawing/2014/main" id="{6CE79DFB-668B-4E16-8570-17AABF6E707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C1B01BC4-5E08-4062-B514-DCB97D56F5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0A8854EE-906D-4204-995C-426AA5C867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4" name="Gràfic 3" descr="Bullseye with solid fill">
          <a:hlinkClick xmlns:r="http://schemas.openxmlformats.org/officeDocument/2006/relationships" r:id="rId1"/>
          <a:extLst>
            <a:ext uri="{FF2B5EF4-FFF2-40B4-BE49-F238E27FC236}">
              <a16:creationId xmlns:a16="http://schemas.microsoft.com/office/drawing/2014/main" id="{D1CDB8B6-DF4A-4F03-9B2C-1C93302D81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5" name="Gràfic 4" descr="Badge New with solid fill">
          <a:hlinkClick xmlns:r="http://schemas.openxmlformats.org/officeDocument/2006/relationships" r:id="rId4"/>
          <a:extLst>
            <a:ext uri="{FF2B5EF4-FFF2-40B4-BE49-F238E27FC236}">
              <a16:creationId xmlns:a16="http://schemas.microsoft.com/office/drawing/2014/main" id="{EDC32139-D84C-496E-B4FC-6DE00C87CE6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2012-B4B8-4451-9340-481BCBCDD5CA}">
  <dimension ref="A1:S54"/>
  <sheetViews>
    <sheetView workbookViewId="0">
      <selection activeCell="B20" sqref="B20"/>
    </sheetView>
  </sheetViews>
  <sheetFormatPr defaultColWidth="11.44140625" defaultRowHeight="14.4"/>
  <cols>
    <col min="1" max="1" width="11.33203125" style="1" customWidth="1"/>
    <col min="2" max="2" width="60.6640625" style="80" customWidth="1"/>
    <col min="3" max="3" width="11.88671875" style="70" bestFit="1" customWidth="1"/>
    <col min="4" max="4" width="4.6640625" style="1" customWidth="1"/>
    <col min="5" max="5" width="11.44140625" style="1"/>
    <col min="6" max="6" width="60.6640625" style="1" customWidth="1"/>
    <col min="7" max="7" width="11.44140625" style="1"/>
    <col min="8" max="8" width="4.6640625" style="1" customWidth="1"/>
    <col min="9" max="9" width="11.44140625" style="1"/>
    <col min="10" max="10" width="60.6640625" style="1" customWidth="1"/>
    <col min="11" max="11" width="11.44140625" style="1"/>
    <col min="12" max="12" width="4.6640625" style="1" customWidth="1"/>
    <col min="13" max="13" width="11.44140625" style="1"/>
    <col min="14" max="14" width="60.6640625" style="1" customWidth="1"/>
    <col min="15" max="15" width="11.44140625" style="1"/>
    <col min="16" max="16" width="4.6640625" style="1" customWidth="1"/>
    <col min="17" max="17" width="11.44140625" style="1"/>
    <col min="18" max="18" width="60.6640625" style="1" customWidth="1"/>
    <col min="19" max="16384" width="11.44140625" style="1"/>
  </cols>
  <sheetData>
    <row r="1" spans="1:19" ht="18" customHeight="1">
      <c r="A1" s="71" t="s">
        <v>12</v>
      </c>
      <c r="B1" s="72" t="s">
        <v>23</v>
      </c>
      <c r="C1" s="73" t="s">
        <v>24</v>
      </c>
      <c r="E1" s="71" t="s">
        <v>16</v>
      </c>
      <c r="F1" s="72" t="s">
        <v>23</v>
      </c>
      <c r="G1" s="73" t="s">
        <v>24</v>
      </c>
      <c r="I1" s="71" t="s">
        <v>17</v>
      </c>
      <c r="J1" s="72" t="s">
        <v>23</v>
      </c>
      <c r="K1" s="73" t="s">
        <v>24</v>
      </c>
      <c r="M1" s="71" t="s">
        <v>18</v>
      </c>
      <c r="N1" s="72" t="s">
        <v>23</v>
      </c>
      <c r="O1" s="73" t="s">
        <v>24</v>
      </c>
      <c r="Q1" s="71" t="s">
        <v>19</v>
      </c>
      <c r="R1" s="72" t="s">
        <v>23</v>
      </c>
      <c r="S1" s="73" t="s">
        <v>24</v>
      </c>
    </row>
    <row r="2" spans="1:19" ht="19.5" customHeight="1">
      <c r="A2" s="100" t="s">
        <v>25</v>
      </c>
      <c r="B2" s="259" t="s">
        <v>34</v>
      </c>
      <c r="C2" s="260"/>
      <c r="E2" s="100" t="s">
        <v>25</v>
      </c>
      <c r="F2" s="259" t="s">
        <v>34</v>
      </c>
      <c r="G2" s="260"/>
      <c r="I2" s="100" t="s">
        <v>25</v>
      </c>
      <c r="J2" s="259" t="s">
        <v>34</v>
      </c>
      <c r="K2" s="260"/>
      <c r="M2" s="100" t="s">
        <v>25</v>
      </c>
      <c r="N2" s="259" t="s">
        <v>34</v>
      </c>
      <c r="O2" s="260"/>
      <c r="Q2" s="100" t="s">
        <v>25</v>
      </c>
      <c r="R2" s="259" t="s">
        <v>34</v>
      </c>
      <c r="S2" s="260"/>
    </row>
    <row r="3" spans="1:19" s="4" customFormat="1" ht="19.5" customHeight="1">
      <c r="A3" s="101"/>
      <c r="B3" s="141"/>
      <c r="C3" s="143"/>
      <c r="E3" s="101"/>
      <c r="F3" s="141"/>
      <c r="G3" s="143"/>
      <c r="I3" s="101"/>
      <c r="J3" s="141"/>
      <c r="K3" s="143"/>
      <c r="M3" s="101"/>
      <c r="N3" s="141"/>
      <c r="O3" s="143"/>
      <c r="Q3" s="101"/>
      <c r="R3" s="141" t="s">
        <v>31</v>
      </c>
      <c r="S3" s="143">
        <v>1</v>
      </c>
    </row>
    <row r="4" spans="1:19" s="4" customFormat="1" ht="19.5" customHeight="1">
      <c r="A4" s="101"/>
      <c r="B4" s="142"/>
      <c r="C4" s="143"/>
      <c r="D4" s="78"/>
      <c r="E4" s="101"/>
      <c r="F4" s="142"/>
      <c r="G4" s="143"/>
      <c r="H4" s="78"/>
      <c r="I4" s="101"/>
      <c r="J4" s="142"/>
      <c r="K4" s="143"/>
      <c r="M4" s="101"/>
      <c r="N4" s="142"/>
      <c r="O4" s="143"/>
      <c r="Q4" s="101"/>
      <c r="R4" s="142" t="s">
        <v>32</v>
      </c>
      <c r="S4" s="143">
        <v>2</v>
      </c>
    </row>
    <row r="5" spans="1:19" s="4" customFormat="1" ht="19.5" customHeight="1">
      <c r="A5" s="101"/>
      <c r="B5" s="177" t="s">
        <v>45</v>
      </c>
      <c r="C5" s="79">
        <v>0</v>
      </c>
      <c r="E5" s="101"/>
      <c r="F5" s="177" t="s">
        <v>45</v>
      </c>
      <c r="G5" s="79">
        <v>0</v>
      </c>
      <c r="I5" s="101"/>
      <c r="J5" s="177" t="s">
        <v>45</v>
      </c>
      <c r="K5" s="79">
        <v>0</v>
      </c>
      <c r="M5" s="101"/>
      <c r="N5" s="177" t="s">
        <v>45</v>
      </c>
      <c r="O5" s="79">
        <v>0</v>
      </c>
      <c r="Q5" s="101"/>
      <c r="R5" s="177" t="s">
        <v>45</v>
      </c>
      <c r="S5" s="79">
        <v>0</v>
      </c>
    </row>
    <row r="6" spans="1:19" s="4" customFormat="1" ht="19.5" customHeight="1">
      <c r="A6" s="103" t="s">
        <v>26</v>
      </c>
      <c r="B6" s="259" t="s">
        <v>35</v>
      </c>
      <c r="C6" s="260"/>
      <c r="E6" s="103" t="s">
        <v>26</v>
      </c>
      <c r="F6" s="259" t="s">
        <v>35</v>
      </c>
      <c r="G6" s="260"/>
      <c r="I6" s="103" t="s">
        <v>26</v>
      </c>
      <c r="J6" s="259" t="s">
        <v>35</v>
      </c>
      <c r="K6" s="260"/>
      <c r="M6" s="103" t="s">
        <v>26</v>
      </c>
      <c r="N6" s="259" t="s">
        <v>35</v>
      </c>
      <c r="O6" s="260"/>
      <c r="Q6" s="103" t="s">
        <v>26</v>
      </c>
      <c r="R6" s="259" t="s">
        <v>35</v>
      </c>
      <c r="S6" s="260"/>
    </row>
    <row r="7" spans="1:19" s="4" customFormat="1" ht="19.5" customHeight="1">
      <c r="A7" s="101"/>
      <c r="B7" s="141"/>
      <c r="C7" s="143"/>
      <c r="E7" s="101"/>
      <c r="F7" s="141"/>
      <c r="G7" s="143"/>
      <c r="I7" s="101"/>
      <c r="J7" s="141"/>
      <c r="K7" s="143"/>
      <c r="M7" s="101"/>
      <c r="N7" s="141"/>
      <c r="O7" s="143"/>
      <c r="Q7" s="101"/>
      <c r="R7" s="141" t="s">
        <v>31</v>
      </c>
      <c r="S7" s="143">
        <v>1</v>
      </c>
    </row>
    <row r="8" spans="1:19" s="4" customFormat="1" ht="19.5" customHeight="1">
      <c r="A8" s="101"/>
      <c r="B8" s="142"/>
      <c r="C8" s="143"/>
      <c r="E8" s="101"/>
      <c r="F8" s="142"/>
      <c r="G8" s="143"/>
      <c r="I8" s="101"/>
      <c r="J8" s="142"/>
      <c r="K8" s="143"/>
      <c r="M8" s="101"/>
      <c r="N8" s="142"/>
      <c r="O8" s="143"/>
      <c r="Q8" s="101"/>
      <c r="R8" s="142" t="s">
        <v>32</v>
      </c>
      <c r="S8" s="143">
        <v>2</v>
      </c>
    </row>
    <row r="9" spans="1:19" s="4" customFormat="1" ht="19.5" customHeight="1">
      <c r="A9" s="102"/>
      <c r="B9" s="177" t="s">
        <v>45</v>
      </c>
      <c r="C9" s="79">
        <v>0</v>
      </c>
      <c r="E9" s="102"/>
      <c r="F9" s="177" t="s">
        <v>45</v>
      </c>
      <c r="G9" s="79">
        <v>0</v>
      </c>
      <c r="I9" s="102"/>
      <c r="J9" s="177" t="s">
        <v>45</v>
      </c>
      <c r="K9" s="79">
        <v>0</v>
      </c>
      <c r="M9" s="102"/>
      <c r="N9" s="177" t="s">
        <v>45</v>
      </c>
      <c r="O9" s="79">
        <v>0</v>
      </c>
      <c r="Q9" s="102"/>
      <c r="R9" s="177" t="s">
        <v>45</v>
      </c>
      <c r="S9" s="79">
        <v>0</v>
      </c>
    </row>
    <row r="10" spans="1:19" s="4" customFormat="1" ht="19.5" customHeight="1">
      <c r="A10" s="103" t="s">
        <v>27</v>
      </c>
      <c r="B10" s="259" t="s">
        <v>36</v>
      </c>
      <c r="C10" s="260"/>
      <c r="E10" s="103" t="s">
        <v>27</v>
      </c>
      <c r="F10" s="259" t="s">
        <v>36</v>
      </c>
      <c r="G10" s="260"/>
      <c r="I10" s="103" t="s">
        <v>27</v>
      </c>
      <c r="J10" s="259" t="s">
        <v>36</v>
      </c>
      <c r="K10" s="260"/>
      <c r="M10" s="103" t="s">
        <v>27</v>
      </c>
      <c r="N10" s="259" t="s">
        <v>36</v>
      </c>
      <c r="O10" s="260"/>
      <c r="Q10" s="103" t="s">
        <v>27</v>
      </c>
      <c r="R10" s="259" t="s">
        <v>36</v>
      </c>
      <c r="S10" s="260"/>
    </row>
    <row r="11" spans="1:19" s="4" customFormat="1" ht="19.5" customHeight="1">
      <c r="A11" s="104"/>
      <c r="B11" s="141"/>
      <c r="C11" s="143"/>
      <c r="E11" s="104"/>
      <c r="F11" s="141"/>
      <c r="G11" s="143"/>
      <c r="I11" s="104"/>
      <c r="J11" s="141"/>
      <c r="K11" s="143"/>
      <c r="M11" s="104"/>
      <c r="N11" s="141"/>
      <c r="O11" s="143"/>
      <c r="Q11" s="104"/>
      <c r="R11" s="141" t="s">
        <v>31</v>
      </c>
      <c r="S11" s="143">
        <v>1</v>
      </c>
    </row>
    <row r="12" spans="1:19" s="4" customFormat="1" ht="19.5" customHeight="1">
      <c r="A12" s="104"/>
      <c r="B12" s="142"/>
      <c r="C12" s="143"/>
      <c r="E12" s="104"/>
      <c r="F12" s="142"/>
      <c r="G12" s="143"/>
      <c r="I12" s="104"/>
      <c r="J12" s="142"/>
      <c r="K12" s="143"/>
      <c r="M12" s="104"/>
      <c r="N12" s="142"/>
      <c r="O12" s="143"/>
      <c r="Q12" s="104"/>
      <c r="R12" s="142" t="s">
        <v>32</v>
      </c>
      <c r="S12" s="143">
        <v>2</v>
      </c>
    </row>
    <row r="13" spans="1:19" s="4" customFormat="1" ht="19.5" customHeight="1">
      <c r="A13" s="105"/>
      <c r="B13" s="177" t="s">
        <v>45</v>
      </c>
      <c r="C13" s="79">
        <v>0</v>
      </c>
      <c r="E13" s="105"/>
      <c r="F13" s="177" t="s">
        <v>45</v>
      </c>
      <c r="G13" s="79">
        <v>0</v>
      </c>
      <c r="I13" s="105"/>
      <c r="J13" s="177" t="s">
        <v>45</v>
      </c>
      <c r="K13" s="79">
        <v>0</v>
      </c>
      <c r="M13" s="105"/>
      <c r="N13" s="177" t="s">
        <v>45</v>
      </c>
      <c r="O13" s="79">
        <v>0</v>
      </c>
      <c r="Q13" s="105"/>
      <c r="R13" s="177" t="s">
        <v>45</v>
      </c>
      <c r="S13" s="79">
        <v>0</v>
      </c>
    </row>
    <row r="14" spans="1:19" s="4" customFormat="1" ht="19.5" customHeight="1">
      <c r="A14" s="103" t="s">
        <v>28</v>
      </c>
      <c r="B14" s="259" t="s">
        <v>37</v>
      </c>
      <c r="C14" s="260"/>
      <c r="E14" s="103" t="s">
        <v>28</v>
      </c>
      <c r="F14" s="259" t="s">
        <v>37</v>
      </c>
      <c r="G14" s="260"/>
      <c r="I14" s="103" t="s">
        <v>28</v>
      </c>
      <c r="J14" s="259" t="s">
        <v>37</v>
      </c>
      <c r="K14" s="260"/>
      <c r="M14" s="103" t="s">
        <v>28</v>
      </c>
      <c r="N14" s="259" t="s">
        <v>37</v>
      </c>
      <c r="O14" s="260"/>
      <c r="Q14" s="103" t="s">
        <v>28</v>
      </c>
      <c r="R14" s="259" t="s">
        <v>37</v>
      </c>
      <c r="S14" s="260"/>
    </row>
    <row r="15" spans="1:19" s="4" customFormat="1" ht="19.5" customHeight="1">
      <c r="A15" s="104"/>
      <c r="B15" s="141"/>
      <c r="C15" s="143"/>
      <c r="E15" s="104"/>
      <c r="F15" s="141"/>
      <c r="G15" s="143"/>
      <c r="I15" s="104"/>
      <c r="J15" s="141"/>
      <c r="K15" s="143"/>
      <c r="M15" s="104"/>
      <c r="N15" s="141"/>
      <c r="O15" s="143"/>
      <c r="Q15" s="104"/>
      <c r="R15" s="141" t="s">
        <v>31</v>
      </c>
      <c r="S15" s="143">
        <v>1</v>
      </c>
    </row>
    <row r="16" spans="1:19" s="4" customFormat="1" ht="19.5" customHeight="1">
      <c r="A16" s="104"/>
      <c r="B16" s="142"/>
      <c r="C16" s="143"/>
      <c r="E16" s="104"/>
      <c r="F16" s="142"/>
      <c r="G16" s="143"/>
      <c r="I16" s="104"/>
      <c r="J16" s="142"/>
      <c r="K16" s="143"/>
      <c r="M16" s="104"/>
      <c r="N16" s="142"/>
      <c r="O16" s="143"/>
      <c r="Q16" s="104"/>
      <c r="R16" s="142" t="s">
        <v>32</v>
      </c>
      <c r="S16" s="143">
        <v>2</v>
      </c>
    </row>
    <row r="17" spans="1:19" s="4" customFormat="1" ht="19.5" customHeight="1">
      <c r="A17" s="105"/>
      <c r="B17" s="177" t="s">
        <v>45</v>
      </c>
      <c r="C17" s="79">
        <v>0</v>
      </c>
      <c r="E17" s="105"/>
      <c r="F17" s="177" t="s">
        <v>45</v>
      </c>
      <c r="G17" s="79">
        <v>0</v>
      </c>
      <c r="I17" s="105"/>
      <c r="J17" s="177" t="s">
        <v>45</v>
      </c>
      <c r="K17" s="79">
        <v>0</v>
      </c>
      <c r="M17" s="105"/>
      <c r="N17" s="177" t="s">
        <v>45</v>
      </c>
      <c r="O17" s="79">
        <v>0</v>
      </c>
      <c r="Q17" s="105"/>
      <c r="R17" s="177" t="s">
        <v>45</v>
      </c>
      <c r="S17" s="79">
        <v>0</v>
      </c>
    </row>
    <row r="18" spans="1:19" s="4" customFormat="1" ht="19.5" customHeight="1">
      <c r="A18" s="103" t="s">
        <v>29</v>
      </c>
      <c r="B18" s="259" t="s">
        <v>38</v>
      </c>
      <c r="C18" s="260"/>
      <c r="E18" s="103" t="s">
        <v>29</v>
      </c>
      <c r="F18" s="259" t="s">
        <v>38</v>
      </c>
      <c r="G18" s="260"/>
      <c r="I18" s="103" t="s">
        <v>29</v>
      </c>
      <c r="J18" s="259" t="s">
        <v>38</v>
      </c>
      <c r="K18" s="260"/>
      <c r="M18" s="103" t="s">
        <v>29</v>
      </c>
      <c r="N18" s="259" t="s">
        <v>38</v>
      </c>
      <c r="O18" s="260"/>
      <c r="Q18" s="103" t="s">
        <v>29</v>
      </c>
      <c r="R18" s="259" t="s">
        <v>38</v>
      </c>
      <c r="S18" s="260"/>
    </row>
    <row r="19" spans="1:19" s="4" customFormat="1" ht="19.5" customHeight="1">
      <c r="A19" s="104"/>
      <c r="B19" s="141"/>
      <c r="C19" s="143"/>
      <c r="E19" s="104"/>
      <c r="F19" s="141"/>
      <c r="G19" s="143"/>
      <c r="I19" s="104"/>
      <c r="J19" s="141"/>
      <c r="K19" s="143"/>
      <c r="M19" s="104"/>
      <c r="N19" s="141"/>
      <c r="O19" s="143"/>
      <c r="Q19" s="104"/>
      <c r="R19" s="141" t="s">
        <v>31</v>
      </c>
      <c r="S19" s="143">
        <v>1</v>
      </c>
    </row>
    <row r="20" spans="1:19" s="4" customFormat="1" ht="19.5" customHeight="1">
      <c r="A20" s="104"/>
      <c r="B20" s="142"/>
      <c r="C20" s="143"/>
      <c r="E20" s="104"/>
      <c r="F20" s="142"/>
      <c r="G20" s="143"/>
      <c r="I20" s="104"/>
      <c r="J20" s="142"/>
      <c r="K20" s="143"/>
      <c r="M20" s="104"/>
      <c r="N20" s="142"/>
      <c r="O20" s="143"/>
      <c r="Q20" s="104"/>
      <c r="R20" s="142" t="s">
        <v>32</v>
      </c>
      <c r="S20" s="143">
        <v>2</v>
      </c>
    </row>
    <row r="21" spans="1:19" s="4" customFormat="1" ht="19.5" customHeight="1">
      <c r="A21" s="105"/>
      <c r="B21" s="177" t="s">
        <v>45</v>
      </c>
      <c r="C21" s="79">
        <v>0</v>
      </c>
      <c r="E21" s="105"/>
      <c r="F21" s="177" t="s">
        <v>45</v>
      </c>
      <c r="G21" s="79">
        <v>0</v>
      </c>
      <c r="I21" s="105"/>
      <c r="J21" s="177" t="s">
        <v>45</v>
      </c>
      <c r="K21" s="79">
        <v>0</v>
      </c>
      <c r="M21" s="105"/>
      <c r="N21" s="177" t="s">
        <v>45</v>
      </c>
      <c r="O21" s="79">
        <v>0</v>
      </c>
      <c r="Q21" s="105"/>
      <c r="R21" s="177" t="s">
        <v>45</v>
      </c>
      <c r="S21" s="79">
        <v>0</v>
      </c>
    </row>
    <row r="22" spans="1:19" ht="19.5" customHeight="1">
      <c r="A22" s="103" t="s">
        <v>30</v>
      </c>
      <c r="B22" s="259" t="s">
        <v>39</v>
      </c>
      <c r="C22" s="260"/>
      <c r="E22" s="103" t="s">
        <v>30</v>
      </c>
      <c r="F22" s="259" t="s">
        <v>39</v>
      </c>
      <c r="G22" s="260"/>
      <c r="I22" s="103" t="s">
        <v>30</v>
      </c>
      <c r="J22" s="259" t="s">
        <v>39</v>
      </c>
      <c r="K22" s="260"/>
      <c r="M22" s="103" t="s">
        <v>30</v>
      </c>
      <c r="N22" s="259" t="s">
        <v>39</v>
      </c>
      <c r="O22" s="260"/>
      <c r="Q22" s="103" t="s">
        <v>30</v>
      </c>
      <c r="R22" s="259" t="s">
        <v>39</v>
      </c>
      <c r="S22" s="260"/>
    </row>
    <row r="23" spans="1:19" ht="19.5" customHeight="1">
      <c r="A23" s="106"/>
      <c r="B23" s="141"/>
      <c r="C23" s="143"/>
      <c r="E23" s="106"/>
      <c r="F23" s="141"/>
      <c r="G23" s="143"/>
      <c r="I23" s="106"/>
      <c r="J23" s="141"/>
      <c r="K23" s="143"/>
      <c r="M23" s="106"/>
      <c r="N23" s="141"/>
      <c r="O23" s="143"/>
      <c r="Q23" s="106"/>
      <c r="R23" s="141" t="s">
        <v>31</v>
      </c>
      <c r="S23" s="143">
        <v>1</v>
      </c>
    </row>
    <row r="24" spans="1:19" ht="19.5" customHeight="1">
      <c r="A24" s="106"/>
      <c r="B24" s="142"/>
      <c r="C24" s="143"/>
      <c r="E24" s="106"/>
      <c r="F24" s="142"/>
      <c r="G24" s="143"/>
      <c r="I24" s="106"/>
      <c r="J24" s="142"/>
      <c r="K24" s="143"/>
      <c r="M24" s="106"/>
      <c r="N24" s="142"/>
      <c r="O24" s="143"/>
      <c r="Q24" s="106"/>
      <c r="R24" s="142" t="s">
        <v>32</v>
      </c>
      <c r="S24" s="143">
        <v>2</v>
      </c>
    </row>
    <row r="25" spans="1:19" ht="19.5" customHeight="1">
      <c r="A25" s="107"/>
      <c r="B25" s="177" t="s">
        <v>45</v>
      </c>
      <c r="C25" s="79">
        <v>0</v>
      </c>
      <c r="E25" s="107"/>
      <c r="F25" s="177" t="s">
        <v>45</v>
      </c>
      <c r="G25" s="79">
        <v>0</v>
      </c>
      <c r="I25" s="107"/>
      <c r="J25" s="177" t="s">
        <v>45</v>
      </c>
      <c r="K25" s="79">
        <v>0</v>
      </c>
      <c r="M25" s="107"/>
      <c r="N25" s="177" t="s">
        <v>45</v>
      </c>
      <c r="O25" s="79">
        <v>0</v>
      </c>
      <c r="Q25" s="107"/>
      <c r="R25" s="177" t="s">
        <v>45</v>
      </c>
      <c r="S25" s="79">
        <v>0</v>
      </c>
    </row>
    <row r="26" spans="1:19" ht="19.5" customHeight="1">
      <c r="A26" s="103" t="s">
        <v>33</v>
      </c>
      <c r="B26" s="259" t="s">
        <v>40</v>
      </c>
      <c r="C26" s="260"/>
      <c r="E26" s="103" t="s">
        <v>33</v>
      </c>
      <c r="F26" s="259" t="s">
        <v>40</v>
      </c>
      <c r="G26" s="260"/>
      <c r="I26" s="103" t="s">
        <v>33</v>
      </c>
      <c r="J26" s="259" t="s">
        <v>40</v>
      </c>
      <c r="K26" s="260"/>
      <c r="M26" s="103" t="s">
        <v>33</v>
      </c>
      <c r="N26" s="259" t="s">
        <v>40</v>
      </c>
      <c r="O26" s="260"/>
      <c r="Q26" s="103" t="s">
        <v>33</v>
      </c>
      <c r="R26" s="259" t="s">
        <v>40</v>
      </c>
      <c r="S26" s="260"/>
    </row>
    <row r="27" spans="1:19" ht="19.5" customHeight="1">
      <c r="A27" s="106"/>
      <c r="B27" s="141"/>
      <c r="C27" s="143"/>
      <c r="E27" s="106"/>
      <c r="F27" s="141"/>
      <c r="G27" s="143"/>
      <c r="I27" s="106"/>
      <c r="J27" s="141"/>
      <c r="K27" s="143"/>
      <c r="M27" s="106"/>
      <c r="N27" s="141"/>
      <c r="O27" s="143"/>
      <c r="Q27" s="106"/>
      <c r="R27" s="141" t="s">
        <v>31</v>
      </c>
      <c r="S27" s="143">
        <v>1</v>
      </c>
    </row>
    <row r="28" spans="1:19" ht="19.5" customHeight="1">
      <c r="A28" s="106"/>
      <c r="B28" s="142"/>
      <c r="C28" s="143"/>
      <c r="E28" s="106"/>
      <c r="F28" s="142"/>
      <c r="G28" s="143"/>
      <c r="I28" s="106"/>
      <c r="J28" s="142"/>
      <c r="K28" s="143"/>
      <c r="M28" s="106"/>
      <c r="N28" s="142"/>
      <c r="O28" s="143"/>
      <c r="Q28" s="106"/>
      <c r="R28" s="142" t="s">
        <v>32</v>
      </c>
      <c r="S28" s="143">
        <v>2</v>
      </c>
    </row>
    <row r="29" spans="1:19" ht="19.5" customHeight="1">
      <c r="A29" s="107"/>
      <c r="B29" s="177" t="s">
        <v>45</v>
      </c>
      <c r="C29" s="79">
        <v>0</v>
      </c>
      <c r="E29" s="107"/>
      <c r="F29" s="177" t="s">
        <v>45</v>
      </c>
      <c r="G29" s="79">
        <v>0</v>
      </c>
      <c r="I29" s="107"/>
      <c r="J29" s="177" t="s">
        <v>45</v>
      </c>
      <c r="K29" s="79">
        <v>0</v>
      </c>
      <c r="M29" s="107"/>
      <c r="N29" s="177" t="s">
        <v>45</v>
      </c>
      <c r="O29" s="79">
        <v>0</v>
      </c>
      <c r="Q29" s="107"/>
      <c r="R29" s="177" t="s">
        <v>45</v>
      </c>
      <c r="S29" s="79">
        <v>0</v>
      </c>
    </row>
    <row r="30" spans="1:19" ht="19.5" customHeight="1">
      <c r="A30" s="103" t="s">
        <v>41</v>
      </c>
      <c r="B30" s="259" t="s">
        <v>42</v>
      </c>
      <c r="C30" s="260"/>
      <c r="E30" s="103" t="s">
        <v>41</v>
      </c>
      <c r="F30" s="259" t="s">
        <v>42</v>
      </c>
      <c r="G30" s="260"/>
      <c r="I30" s="103" t="s">
        <v>41</v>
      </c>
      <c r="J30" s="259" t="s">
        <v>42</v>
      </c>
      <c r="K30" s="260"/>
      <c r="M30" s="103" t="s">
        <v>41</v>
      </c>
      <c r="N30" s="259" t="s">
        <v>42</v>
      </c>
      <c r="O30" s="260"/>
      <c r="Q30" s="103" t="s">
        <v>41</v>
      </c>
      <c r="R30" s="259" t="s">
        <v>42</v>
      </c>
      <c r="S30" s="260"/>
    </row>
    <row r="31" spans="1:19" ht="19.5" customHeight="1"/>
    <row r="32" spans="1:19" ht="19.5" customHeight="1"/>
    <row r="34" ht="19.5" customHeight="1"/>
    <row r="35" ht="33" customHeight="1"/>
    <row r="36" ht="19.5" customHeight="1"/>
    <row r="37" ht="19.5" customHeight="1"/>
    <row r="38" ht="19.5" customHeight="1"/>
    <row r="39" ht="19.5" customHeight="1"/>
    <row r="40" ht="19.5" customHeight="1"/>
    <row r="41" ht="19.5" customHeight="1"/>
    <row r="42" ht="19.5" customHeight="1"/>
    <row r="43" ht="19.5" customHeight="1"/>
    <row r="45" ht="18" customHeight="1"/>
    <row r="46" ht="33" customHeight="1"/>
    <row r="47" ht="19.5" customHeight="1"/>
    <row r="48" ht="19.5" customHeight="1"/>
    <row r="49" ht="19.5" customHeight="1"/>
    <row r="50" ht="19.5" customHeight="1"/>
    <row r="51" ht="19.5" customHeight="1"/>
    <row r="52" ht="19.5" customHeight="1"/>
    <row r="53" ht="19.5" customHeight="1"/>
    <row r="54" ht="19.5" customHeight="1"/>
  </sheetData>
  <mergeCells count="40">
    <mergeCell ref="F30:G30"/>
    <mergeCell ref="R2:S2"/>
    <mergeCell ref="B18:C18"/>
    <mergeCell ref="B22:C22"/>
    <mergeCell ref="B26:C26"/>
    <mergeCell ref="B30:C30"/>
    <mergeCell ref="F2:G2"/>
    <mergeCell ref="F10:G10"/>
    <mergeCell ref="F14:G14"/>
    <mergeCell ref="F18:G18"/>
    <mergeCell ref="F22:G22"/>
    <mergeCell ref="F26:G26"/>
    <mergeCell ref="B2:C2"/>
    <mergeCell ref="B6:C6"/>
    <mergeCell ref="B10:C10"/>
    <mergeCell ref="B14:C14"/>
    <mergeCell ref="F6:G6"/>
    <mergeCell ref="J2:K2"/>
    <mergeCell ref="J6:K6"/>
    <mergeCell ref="J10:K10"/>
    <mergeCell ref="J14:K14"/>
    <mergeCell ref="N2:O2"/>
    <mergeCell ref="N6:O6"/>
    <mergeCell ref="N10:O10"/>
    <mergeCell ref="N14:O14"/>
    <mergeCell ref="N18:O18"/>
    <mergeCell ref="J30:K30"/>
    <mergeCell ref="N30:O30"/>
    <mergeCell ref="R30:S30"/>
    <mergeCell ref="R6:S6"/>
    <mergeCell ref="R10:S10"/>
    <mergeCell ref="R14:S14"/>
    <mergeCell ref="R18:S18"/>
    <mergeCell ref="R26:S26"/>
    <mergeCell ref="R22:S22"/>
    <mergeCell ref="J26:K26"/>
    <mergeCell ref="N22:O22"/>
    <mergeCell ref="N26:O26"/>
    <mergeCell ref="J22:K22"/>
    <mergeCell ref="J18:K18"/>
  </mergeCells>
  <phoneticPr fontId="2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sheetPr>
  <dimension ref="A1:I20"/>
  <sheetViews>
    <sheetView showZeros="0" zoomScale="170" zoomScaleNormal="170" workbookViewId="0">
      <selection activeCell="F8" sqref="F8:H8"/>
    </sheetView>
  </sheetViews>
  <sheetFormatPr defaultColWidth="11.44140625" defaultRowHeight="14.4"/>
  <cols>
    <col min="1" max="1" width="3" style="1" customWidth="1"/>
    <col min="2" max="2" width="23" style="1" customWidth="1"/>
    <col min="3" max="3" width="40" style="1" customWidth="1"/>
    <col min="4" max="4" width="16.6640625" style="1" customWidth="1"/>
    <col min="5" max="5" width="7.6640625" style="1" customWidth="1"/>
    <col min="6" max="6" width="13.5546875" style="1" customWidth="1"/>
    <col min="7" max="7" width="11.5546875" style="1" customWidth="1"/>
    <col min="8" max="8" width="20.33203125" style="1" customWidth="1"/>
    <col min="9" max="16384" width="11.44140625" style="1"/>
  </cols>
  <sheetData>
    <row r="1" spans="1:9" ht="20.100000000000001" customHeight="1" thickBot="1"/>
    <row r="2" spans="1:9" ht="60.75"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19</v>
      </c>
      <c r="F2" s="272" t="s">
        <v>21</v>
      </c>
      <c r="G2" s="272"/>
      <c r="H2" s="272"/>
    </row>
    <row r="3" spans="1:9" ht="20.100000000000001" customHeight="1" thickBot="1"/>
    <row r="4" spans="1:9" ht="22.5" customHeight="1" thickBot="1">
      <c r="A4" s="10">
        <v>0.25</v>
      </c>
      <c r="B4" s="274" t="s">
        <v>20</v>
      </c>
      <c r="C4" s="275"/>
      <c r="D4" s="157">
        <f>Ofertes!$D$28</f>
        <v>809665.95</v>
      </c>
      <c r="F4" s="9" t="s">
        <v>56</v>
      </c>
      <c r="G4" s="207">
        <f>IF(D8="","",(1-(D8/$D$4)))</f>
        <v>1.6569178931137296E-3</v>
      </c>
      <c r="H4" s="206" t="s">
        <v>11</v>
      </c>
    </row>
    <row r="5" spans="1:9" ht="15" customHeight="1" thickBot="1"/>
    <row r="6" spans="1:9" ht="15" customHeight="1">
      <c r="B6" s="276" t="s">
        <v>3</v>
      </c>
      <c r="C6" s="278" t="s">
        <v>1</v>
      </c>
      <c r="D6" s="276" t="s">
        <v>2</v>
      </c>
      <c r="F6" s="280" t="s">
        <v>52</v>
      </c>
      <c r="G6" s="281"/>
      <c r="H6" s="282"/>
      <c r="I6" s="273"/>
    </row>
    <row r="7" spans="1:9" ht="15" customHeight="1" thickBot="1">
      <c r="B7" s="277"/>
      <c r="C7" s="279"/>
      <c r="D7" s="277"/>
      <c r="F7" s="283"/>
      <c r="G7" s="284"/>
      <c r="H7" s="285"/>
      <c r="I7" s="273"/>
    </row>
    <row r="8" spans="1:9" s="4" customFormat="1" ht="20.100000000000001" customHeight="1">
      <c r="A8" s="26">
        <f>I8</f>
        <v>0</v>
      </c>
      <c r="B8" s="25">
        <v>1</v>
      </c>
      <c r="C8" s="164" t="str">
        <f>Ofertes!$C$30</f>
        <v xml:space="preserve">AGUSTÍ Y MASOLIVER, S.A. </v>
      </c>
      <c r="D8" s="165">
        <f>Ofertes!$D$30</f>
        <v>808324.4</v>
      </c>
      <c r="E8" s="1"/>
      <c r="F8" s="269" t="str">
        <f>IF(D8&lt;D4*0.75,"Baixa desproporcionada","Acceptada")</f>
        <v>Acceptada</v>
      </c>
      <c r="G8" s="270"/>
      <c r="H8" s="271"/>
    </row>
    <row r="9" spans="1:9" s="4" customFormat="1" ht="20.100000000000001" customHeight="1">
      <c r="A9" s="6" t="e">
        <f>#REF!</f>
        <v>#REF!</v>
      </c>
      <c r="B9" s="11"/>
      <c r="C9" s="21"/>
      <c r="D9" s="22"/>
      <c r="E9" s="5"/>
      <c r="F9" s="12"/>
    </row>
    <row r="10" spans="1:9" s="4" customFormat="1" ht="20.100000000000001" customHeight="1">
      <c r="A10" s="6" t="e">
        <f>#REF!</f>
        <v>#REF!</v>
      </c>
      <c r="B10" s="11"/>
      <c r="C10" s="21"/>
      <c r="D10" s="22"/>
      <c r="E10" s="5"/>
      <c r="F10" s="12"/>
    </row>
    <row r="11" spans="1:9" s="4" customFormat="1" ht="20.100000000000001" customHeight="1">
      <c r="A11" s="6" t="e">
        <f>#REF!</f>
        <v>#REF!</v>
      </c>
      <c r="B11" s="11"/>
      <c r="C11" s="21"/>
      <c r="D11" s="22"/>
      <c r="E11" s="5"/>
      <c r="F11" s="12"/>
    </row>
    <row r="12" spans="1:9" s="4" customFormat="1" ht="20.100000000000001" customHeight="1">
      <c r="A12" s="6" t="e">
        <f>#REF!</f>
        <v>#REF!</v>
      </c>
      <c r="B12" s="11"/>
      <c r="C12" s="21"/>
      <c r="D12" s="22"/>
      <c r="E12" s="5"/>
      <c r="F12" s="12"/>
    </row>
    <row r="13" spans="1:9" s="4" customFormat="1" ht="20.100000000000001" customHeight="1">
      <c r="A13" s="6" t="e">
        <f>#REF!</f>
        <v>#REF!</v>
      </c>
      <c r="B13" s="11"/>
      <c r="C13" s="21"/>
      <c r="D13" s="22"/>
      <c r="E13" s="5"/>
      <c r="F13" s="12"/>
    </row>
    <row r="14" spans="1:9" s="4" customFormat="1" ht="20.100000000000001" customHeight="1">
      <c r="A14" s="6" t="e">
        <f>#REF!</f>
        <v>#REF!</v>
      </c>
      <c r="B14" s="11"/>
      <c r="C14" s="21"/>
      <c r="D14" s="22"/>
      <c r="E14" s="5"/>
      <c r="F14" s="12"/>
    </row>
    <row r="15" spans="1:9" s="4" customFormat="1" ht="20.100000000000001" customHeight="1">
      <c r="A15" s="6" t="e">
        <f>#REF!</f>
        <v>#REF!</v>
      </c>
      <c r="B15" s="11"/>
      <c r="C15" s="21"/>
      <c r="D15" s="22"/>
      <c r="E15" s="5"/>
      <c r="F15" s="12"/>
    </row>
    <row r="16" spans="1:9" s="4" customFormat="1" ht="20.100000000000001" customHeight="1">
      <c r="A16" s="6" t="e">
        <f>#REF!</f>
        <v>#REF!</v>
      </c>
      <c r="B16" s="11"/>
      <c r="C16" s="21"/>
      <c r="D16" s="22"/>
      <c r="E16" s="5"/>
      <c r="F16" s="12"/>
    </row>
    <row r="17" spans="1:6" s="4" customFormat="1" ht="20.100000000000001" customHeight="1">
      <c r="A17" s="6" t="e">
        <f>#REF!</f>
        <v>#REF!</v>
      </c>
      <c r="B17" s="11"/>
      <c r="C17" s="21"/>
      <c r="D17" s="22"/>
      <c r="E17" s="5"/>
      <c r="F17" s="12"/>
    </row>
    <row r="18" spans="1:6" s="4" customFormat="1"/>
    <row r="19" spans="1:6" s="4" customFormat="1"/>
    <row r="20" spans="1:6" s="4" customFormat="1"/>
  </sheetData>
  <sheetProtection algorithmName="SHA-512" hashValue="6WdGtK2FHFUr5t/7E96PNdy4sYnJIirbw/uRQrlpavBgnWYhyu1dwPdpuaWRgP9LsM7eb8lO1nOIQQ58foVKfQ==" saltValue="bb4Ni7HugvCrvwRDqneS6A==" spinCount="100000" selectLockedCells="1"/>
  <mergeCells count="8">
    <mergeCell ref="F8:H8"/>
    <mergeCell ref="F2:H2"/>
    <mergeCell ref="I6:I7"/>
    <mergeCell ref="B4:C4"/>
    <mergeCell ref="B6:B7"/>
    <mergeCell ref="C6:C7"/>
    <mergeCell ref="D6:D7"/>
    <mergeCell ref="F6:H7"/>
  </mergeCells>
  <conditionalFormatting sqref="F8">
    <cfRule type="cellIs" dxfId="129" priority="4" operator="equal">
      <formula>"SI"</formula>
    </cfRule>
    <cfRule type="cellIs" dxfId="128" priority="5" operator="equal">
      <formula>"NO"</formula>
    </cfRule>
  </conditionalFormatting>
  <conditionalFormatting sqref="F8:H8">
    <cfRule type="cellIs" dxfId="127" priority="1" operator="equal">
      <formula>"Baixa desproporcionada"</formula>
    </cfRule>
    <cfRule type="cellIs" dxfId="126" priority="2" operator="equal">
      <formula>"Acceptada"</formula>
    </cfRule>
    <cfRule type="cellIs" dxfId="125" priority="3" operator="equal">
      <formula>"Baixa temerària"</formula>
    </cfRule>
  </conditionalFormatting>
  <conditionalFormatting sqref="G9:H17">
    <cfRule type="cellIs" dxfId="124" priority="6" operator="equal">
      <formula>"SI"</formula>
    </cfRule>
    <cfRule type="cellIs" dxfId="123" priority="7" operator="equal">
      <formula>"NO"</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N21"/>
  <sheetViews>
    <sheetView zoomScale="150" zoomScaleNormal="150" workbookViewId="0">
      <selection activeCell="F2" sqref="F2:I2"/>
    </sheetView>
  </sheetViews>
  <sheetFormatPr defaultColWidth="11.44140625" defaultRowHeight="14.4"/>
  <cols>
    <col min="1" max="1" width="3" style="1" customWidth="1"/>
    <col min="2" max="2" width="23" style="1" customWidth="1"/>
    <col min="3" max="3" width="56" style="1" customWidth="1"/>
    <col min="4" max="4" width="16.6640625" style="1" bestFit="1" customWidth="1"/>
    <col min="5" max="5" width="7.6640625" style="1" customWidth="1"/>
    <col min="6" max="6" width="13.5546875" style="1" customWidth="1"/>
    <col min="7" max="7" width="11.5546875" style="1" customWidth="1"/>
    <col min="8" max="8" width="11.66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20.100000000000001" customHeight="1" thickBot="1"/>
    <row r="2" spans="1:14" ht="58.5" customHeight="1" thickBot="1">
      <c r="B2" s="37" t="str">
        <f>Ofertes!C2</f>
        <v>2025/2950/LIO_POR - 59</v>
      </c>
      <c r="C2" s="38" t="str">
        <f>Ofertes!C4</f>
        <v>Execució de 5 Projectes d'obra de rehabilitació de ferms de carreteres locals (Trams: LP-9221 de Lleida a Torre-Serona, LV-4241 Lladurs, LV-2031 de Talavera a Sant Antolí, L-324 de Tarroja de Segarra a Plans de Sió i LV-3341 de Bellpuig a Barbens)</v>
      </c>
      <c r="D2" s="39" t="s">
        <v>12</v>
      </c>
      <c r="F2" s="272" t="s">
        <v>22</v>
      </c>
      <c r="G2" s="272"/>
      <c r="H2" s="272"/>
      <c r="I2" s="272"/>
    </row>
    <row r="3" spans="1:14" ht="20.100000000000001" customHeight="1" thickBot="1"/>
    <row r="4" spans="1:14" ht="22.5" customHeight="1" thickBot="1">
      <c r="A4" s="10">
        <v>0.2</v>
      </c>
      <c r="B4" s="274" t="s">
        <v>20</v>
      </c>
      <c r="C4" s="275"/>
      <c r="D4" s="157">
        <f>Ofertes!$D$6</f>
        <v>1267694.44</v>
      </c>
      <c r="F4" s="9" t="s">
        <v>57</v>
      </c>
      <c r="G4" s="208">
        <f>1-(MIN(D8,D9)/MAX(D8,D9))</f>
        <v>2.8857803222696821E-2</v>
      </c>
      <c r="H4" s="290" t="s">
        <v>10</v>
      </c>
      <c r="I4" s="291"/>
    </row>
    <row r="5" spans="1:14" ht="15" customHeight="1" thickBot="1"/>
    <row r="6" spans="1:14" ht="15" customHeight="1">
      <c r="B6" s="276" t="s">
        <v>3</v>
      </c>
      <c r="C6" s="287" t="s">
        <v>1</v>
      </c>
      <c r="D6" s="276" t="s">
        <v>2</v>
      </c>
      <c r="F6" s="292" t="s">
        <v>52</v>
      </c>
      <c r="G6" s="293"/>
      <c r="H6" s="293"/>
      <c r="I6" s="294"/>
      <c r="J6" s="273"/>
      <c r="K6" s="273"/>
      <c r="L6" s="289"/>
    </row>
    <row r="7" spans="1:14" ht="15" customHeight="1" thickBot="1">
      <c r="B7" s="277"/>
      <c r="C7" s="288"/>
      <c r="D7" s="277"/>
      <c r="F7" s="295"/>
      <c r="G7" s="296"/>
      <c r="H7" s="296"/>
      <c r="I7" s="297"/>
      <c r="J7" s="273"/>
      <c r="K7" s="273"/>
      <c r="L7" s="289"/>
    </row>
    <row r="8" spans="1:14" s="4" customFormat="1" ht="20.100000000000001" customHeight="1">
      <c r="A8" s="6">
        <f>H8</f>
        <v>0</v>
      </c>
      <c r="B8" s="2">
        <v>1</v>
      </c>
      <c r="C8" s="158" t="str">
        <f>Ofertes!C8</f>
        <v xml:space="preserve">AGUSTÍ Y MASOLIVER, S.A. </v>
      </c>
      <c r="D8" s="159">
        <f>Ofertes!D8</f>
        <v>1266203.45</v>
      </c>
      <c r="E8" s="1"/>
      <c r="F8" s="286" t="str">
        <f>IF(D8&lt;(MAX($D$8,$D$9)*0.8),"Baixa desproporcionada","Acceptada")</f>
        <v>Acceptada</v>
      </c>
      <c r="G8" s="286"/>
      <c r="H8" s="286"/>
      <c r="I8" s="286"/>
      <c r="J8" s="195"/>
      <c r="K8" s="196"/>
      <c r="L8" s="196"/>
    </row>
    <row r="9" spans="1:14" s="4" customFormat="1" ht="20.100000000000001" customHeight="1" thickBot="1">
      <c r="A9" s="6">
        <f>H9</f>
        <v>0</v>
      </c>
      <c r="B9" s="14">
        <v>2</v>
      </c>
      <c r="C9" s="162" t="str">
        <f>Ofertes!C9</f>
        <v>ARNÓ INFRAESTRUCTURAS,S.L.U</v>
      </c>
      <c r="D9" s="163">
        <f>Ofertes!D9</f>
        <v>1229663.6000000001</v>
      </c>
      <c r="E9" s="1"/>
      <c r="F9" s="286" t="str">
        <f>IF(D9&lt;(MAX($D$8,$D$9)*0.8),"Baixa desproporcionada","Acceptada")</f>
        <v>Acceptada</v>
      </c>
      <c r="G9" s="286"/>
      <c r="H9" s="286"/>
      <c r="I9" s="286"/>
      <c r="K9" s="13"/>
      <c r="L9" s="13"/>
    </row>
    <row r="10" spans="1:14" s="4" customFormat="1" ht="20.100000000000001" customHeight="1">
      <c r="A10" s="6">
        <f t="shared" ref="A10:A18" si="0">I10</f>
        <v>0</v>
      </c>
      <c r="B10" s="11"/>
      <c r="C10" s="21"/>
      <c r="D10" s="22"/>
      <c r="E10" s="5"/>
      <c r="F10" s="12"/>
      <c r="L10" s="13"/>
      <c r="M10" s="13"/>
      <c r="N10" s="5"/>
    </row>
    <row r="11" spans="1:14" s="4" customFormat="1" ht="20.100000000000001" customHeight="1">
      <c r="A11" s="6">
        <f t="shared" si="0"/>
        <v>0</v>
      </c>
      <c r="B11" s="11"/>
      <c r="C11" s="21"/>
      <c r="D11" s="22"/>
      <c r="E11" s="5"/>
      <c r="F11" s="12"/>
      <c r="L11" s="13"/>
      <c r="M11" s="13"/>
      <c r="N11" s="5"/>
    </row>
    <row r="12" spans="1:14" s="4" customFormat="1" ht="20.100000000000001" customHeight="1">
      <c r="A12" s="6">
        <f t="shared" si="0"/>
        <v>0</v>
      </c>
      <c r="B12" s="11"/>
      <c r="C12" s="21"/>
      <c r="D12" s="22"/>
      <c r="E12" s="5"/>
      <c r="F12" s="12"/>
      <c r="L12" s="13"/>
      <c r="M12" s="13"/>
      <c r="N12" s="5"/>
    </row>
    <row r="13" spans="1:14" s="4" customFormat="1" ht="20.100000000000001" customHeight="1">
      <c r="A13" s="6">
        <f t="shared" si="0"/>
        <v>0</v>
      </c>
      <c r="B13" s="11"/>
      <c r="C13" s="21"/>
      <c r="D13" s="22"/>
      <c r="E13" s="5"/>
      <c r="F13" s="12"/>
      <c r="L13" s="13"/>
      <c r="M13" s="13"/>
    </row>
    <row r="14" spans="1:14" s="4" customFormat="1" ht="20.100000000000001" customHeight="1">
      <c r="A14" s="6">
        <f t="shared" si="0"/>
        <v>0</v>
      </c>
      <c r="B14" s="11"/>
      <c r="C14" s="21"/>
      <c r="D14" s="22"/>
      <c r="E14" s="5"/>
      <c r="F14" s="12"/>
      <c r="L14" s="13"/>
      <c r="M14" s="13"/>
    </row>
    <row r="15" spans="1:14" s="4" customFormat="1" ht="20.100000000000001" customHeight="1">
      <c r="A15" s="6">
        <f t="shared" si="0"/>
        <v>0</v>
      </c>
      <c r="B15" s="11"/>
      <c r="C15" s="21"/>
      <c r="D15" s="22"/>
      <c r="E15" s="5"/>
      <c r="F15" s="12"/>
      <c r="L15" s="13"/>
      <c r="M15" s="13"/>
    </row>
    <row r="16" spans="1:14" s="4" customFormat="1" ht="20.100000000000001" customHeight="1">
      <c r="A16" s="6">
        <f t="shared" si="0"/>
        <v>0</v>
      </c>
      <c r="B16" s="11"/>
      <c r="C16" s="21"/>
      <c r="D16" s="22"/>
      <c r="E16" s="5"/>
      <c r="F16" s="12"/>
      <c r="L16" s="13"/>
      <c r="M16" s="13"/>
    </row>
    <row r="17" spans="1:13" s="4" customFormat="1" ht="20.100000000000001" customHeight="1">
      <c r="A17" s="6">
        <f t="shared" si="0"/>
        <v>0</v>
      </c>
      <c r="B17" s="11"/>
      <c r="C17" s="21"/>
      <c r="D17" s="22"/>
      <c r="E17" s="5"/>
      <c r="F17" s="12"/>
      <c r="L17" s="13"/>
      <c r="M17" s="13"/>
    </row>
    <row r="18" spans="1:13" s="4" customFormat="1" ht="20.100000000000001" customHeight="1">
      <c r="A18" s="6">
        <f t="shared" si="0"/>
        <v>0</v>
      </c>
      <c r="B18" s="11"/>
      <c r="C18" s="21"/>
      <c r="D18" s="22"/>
      <c r="E18" s="5"/>
      <c r="F18" s="12"/>
      <c r="L18" s="13"/>
      <c r="M18" s="13"/>
    </row>
    <row r="19" spans="1:13" s="4" customFormat="1"/>
    <row r="20" spans="1:13" s="4" customFormat="1"/>
    <row r="21" spans="1:13" s="4" customFormat="1"/>
  </sheetData>
  <sheetProtection algorithmName="SHA-512" hashValue="6WdGtK2FHFUr5t/7E96PNdy4sYnJIirbw/uRQrlpavBgnWYhyu1dwPdpuaWRgP9LsM7eb8lO1nOIQQ58foVKfQ==" saltValue="bb4Ni7HugvCrvwRDqneS6A==" spinCount="100000" selectLockedCells="1"/>
  <mergeCells count="12">
    <mergeCell ref="F2:I2"/>
    <mergeCell ref="K6:K7"/>
    <mergeCell ref="L6:L7"/>
    <mergeCell ref="J6:J7"/>
    <mergeCell ref="H4:I4"/>
    <mergeCell ref="F6:I7"/>
    <mergeCell ref="F8:I8"/>
    <mergeCell ref="F9:I9"/>
    <mergeCell ref="B4:C4"/>
    <mergeCell ref="C6:C7"/>
    <mergeCell ref="D6:D7"/>
    <mergeCell ref="B6:B7"/>
  </mergeCells>
  <conditionalFormatting sqref="F8:I9">
    <cfRule type="cellIs" dxfId="122" priority="1" operator="equal">
      <formula>"Baixa desproporcionada"</formula>
    </cfRule>
    <cfRule type="cellIs" dxfId="121" priority="2" operator="equal">
      <formula>"Acceptada"</formula>
    </cfRule>
    <cfRule type="cellIs" dxfId="120" priority="3" operator="equal">
      <formula>"Baixa temerària"</formula>
    </cfRule>
  </conditionalFormatting>
  <conditionalFormatting sqref="G10:H18">
    <cfRule type="cellIs" dxfId="119" priority="4" operator="equal">
      <formula>"SI"</formula>
    </cfRule>
    <cfRule type="cellIs" dxfId="118" priority="5" operator="equal">
      <formula>"NO"</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N21"/>
  <sheetViews>
    <sheetView zoomScale="150" zoomScaleNormal="150" workbookViewId="0">
      <selection activeCell="F2" sqref="F2:I2"/>
    </sheetView>
  </sheetViews>
  <sheetFormatPr defaultColWidth="11.44140625" defaultRowHeight="14.4"/>
  <cols>
    <col min="1" max="1" width="3" style="1" customWidth="1"/>
    <col min="2" max="2" width="23" style="1" customWidth="1"/>
    <col min="3" max="3" width="56.44140625" style="1" customWidth="1"/>
    <col min="4" max="4" width="16.6640625" style="1" bestFit="1" customWidth="1"/>
    <col min="5" max="5" width="7.6640625" style="1" customWidth="1"/>
    <col min="6" max="6" width="13.5546875" style="1" customWidth="1"/>
    <col min="7" max="7" width="11.5546875" style="1" customWidth="1"/>
    <col min="8" max="8" width="11.66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20.100000000000001" customHeight="1" thickBot="1"/>
    <row r="2" spans="1:14" ht="58.5"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16</v>
      </c>
      <c r="F2" s="272" t="s">
        <v>22</v>
      </c>
      <c r="G2" s="272"/>
      <c r="H2" s="272"/>
      <c r="I2" s="272"/>
    </row>
    <row r="3" spans="1:14" ht="20.100000000000001" customHeight="1" thickBot="1"/>
    <row r="4" spans="1:14" ht="22.5" customHeight="1" thickBot="1">
      <c r="A4" s="10">
        <v>0.2</v>
      </c>
      <c r="B4" s="274" t="s">
        <v>20</v>
      </c>
      <c r="C4" s="275"/>
      <c r="D4" s="157">
        <f>Ofertes!$I$6</f>
        <v>371585.46</v>
      </c>
      <c r="F4" s="9" t="s">
        <v>57</v>
      </c>
      <c r="G4" s="208">
        <f>1-(MIN(D8,D9)/MAX(D8,D9))</f>
        <v>1.6715647399653588E-2</v>
      </c>
      <c r="H4" s="290" t="s">
        <v>10</v>
      </c>
      <c r="I4" s="291"/>
    </row>
    <row r="5" spans="1:14" ht="15" customHeight="1" thickBot="1"/>
    <row r="6" spans="1:14" ht="15" customHeight="1">
      <c r="B6" s="276" t="s">
        <v>3</v>
      </c>
      <c r="C6" s="287" t="s">
        <v>1</v>
      </c>
      <c r="D6" s="276" t="s">
        <v>2</v>
      </c>
      <c r="F6" s="292" t="s">
        <v>52</v>
      </c>
      <c r="G6" s="293"/>
      <c r="H6" s="293"/>
      <c r="I6" s="294"/>
      <c r="J6" s="273"/>
      <c r="K6" s="273"/>
      <c r="L6" s="289"/>
    </row>
    <row r="7" spans="1:14" ht="15" customHeight="1" thickBot="1">
      <c r="B7" s="277"/>
      <c r="C7" s="288"/>
      <c r="D7" s="277"/>
      <c r="F7" s="295"/>
      <c r="G7" s="296"/>
      <c r="H7" s="296"/>
      <c r="I7" s="297"/>
      <c r="J7" s="273"/>
      <c r="K7" s="273"/>
      <c r="L7" s="289"/>
    </row>
    <row r="8" spans="1:14" s="4" customFormat="1" ht="20.100000000000001" customHeight="1">
      <c r="A8" s="6">
        <f>H8</f>
        <v>0</v>
      </c>
      <c r="B8" s="2">
        <v>1</v>
      </c>
      <c r="C8" s="158" t="str">
        <f>Ofertes!H8</f>
        <v xml:space="preserve">AGUSTÍ Y MASOLIVER, S.A. </v>
      </c>
      <c r="D8" s="159">
        <f>Ofertes!I8</f>
        <v>370911.15</v>
      </c>
      <c r="E8" s="1"/>
      <c r="F8" s="286" t="str">
        <f>IF(D8&lt;(MAX($D$8,$D$9)*0.8),"Baixa desproporcionada","Acceptada")</f>
        <v>Acceptada</v>
      </c>
      <c r="G8" s="286"/>
      <c r="H8" s="286"/>
      <c r="I8" s="286"/>
      <c r="J8" s="195"/>
      <c r="K8" s="196"/>
      <c r="L8" s="196"/>
    </row>
    <row r="9" spans="1:14" s="4" customFormat="1" ht="20.100000000000001" customHeight="1" thickBot="1">
      <c r="A9" s="6">
        <f>H9</f>
        <v>0</v>
      </c>
      <c r="B9" s="14">
        <v>2</v>
      </c>
      <c r="C9" s="162" t="str">
        <f>Ofertes!H9</f>
        <v>ASFALTS i Equips de Vialitat S.L.</v>
      </c>
      <c r="D9" s="163">
        <f>Ofertes!I9</f>
        <v>364711.13</v>
      </c>
      <c r="E9" s="1"/>
      <c r="F9" s="286" t="str">
        <f>IF(D9&lt;(MAX($D$8,$D$9)*0.8),"Baixa desproporcionada","Acceptada")</f>
        <v>Acceptada</v>
      </c>
      <c r="G9" s="286"/>
      <c r="H9" s="286"/>
      <c r="I9" s="286"/>
      <c r="K9" s="13"/>
      <c r="L9" s="13"/>
    </row>
    <row r="10" spans="1:14" s="4" customFormat="1" ht="20.100000000000001" customHeight="1">
      <c r="A10" s="6">
        <f t="shared" ref="A10:A18" si="0">I10</f>
        <v>0</v>
      </c>
      <c r="B10" s="11"/>
      <c r="C10" s="21"/>
      <c r="D10" s="22"/>
      <c r="E10" s="5"/>
      <c r="F10" s="12"/>
      <c r="L10" s="13"/>
      <c r="M10" s="13"/>
      <c r="N10" s="5"/>
    </row>
    <row r="11" spans="1:14" s="4" customFormat="1" ht="20.100000000000001" customHeight="1">
      <c r="A11" s="6">
        <f t="shared" si="0"/>
        <v>0</v>
      </c>
      <c r="B11" s="11"/>
      <c r="C11" s="21"/>
      <c r="D11" s="22"/>
      <c r="E11" s="5"/>
      <c r="F11" s="12"/>
      <c r="L11" s="13"/>
      <c r="M11" s="13"/>
      <c r="N11" s="5"/>
    </row>
    <row r="12" spans="1:14" s="4" customFormat="1" ht="20.100000000000001" customHeight="1">
      <c r="A12" s="6">
        <f t="shared" si="0"/>
        <v>0</v>
      </c>
      <c r="B12" s="11"/>
      <c r="C12" s="21"/>
      <c r="D12" s="22"/>
      <c r="E12" s="5"/>
      <c r="F12" s="12"/>
      <c r="L12" s="13"/>
      <c r="M12" s="13"/>
      <c r="N12" s="5"/>
    </row>
    <row r="13" spans="1:14" s="4" customFormat="1" ht="20.100000000000001" customHeight="1">
      <c r="A13" s="6">
        <f t="shared" si="0"/>
        <v>0</v>
      </c>
      <c r="B13" s="11"/>
      <c r="C13" s="21"/>
      <c r="D13" s="22"/>
      <c r="E13" s="5"/>
      <c r="F13" s="12"/>
      <c r="L13" s="13"/>
      <c r="M13" s="13"/>
    </row>
    <row r="14" spans="1:14" s="4" customFormat="1" ht="20.100000000000001" customHeight="1">
      <c r="A14" s="6">
        <f t="shared" si="0"/>
        <v>0</v>
      </c>
      <c r="B14" s="11"/>
      <c r="C14" s="21"/>
      <c r="D14" s="22"/>
      <c r="E14" s="5"/>
      <c r="F14" s="12"/>
      <c r="L14" s="13"/>
      <c r="M14" s="13"/>
    </row>
    <row r="15" spans="1:14" s="4" customFormat="1" ht="20.100000000000001" customHeight="1">
      <c r="A15" s="6">
        <f t="shared" si="0"/>
        <v>0</v>
      </c>
      <c r="B15" s="11"/>
      <c r="C15" s="21"/>
      <c r="D15" s="22"/>
      <c r="E15" s="5"/>
      <c r="F15" s="12"/>
      <c r="L15" s="13"/>
      <c r="M15" s="13"/>
    </row>
    <row r="16" spans="1:14" s="4" customFormat="1" ht="20.100000000000001" customHeight="1">
      <c r="A16" s="6">
        <f t="shared" si="0"/>
        <v>0</v>
      </c>
      <c r="B16" s="11"/>
      <c r="C16" s="21"/>
      <c r="D16" s="22"/>
      <c r="E16" s="5"/>
      <c r="F16" s="12"/>
      <c r="L16" s="13"/>
      <c r="M16" s="13"/>
    </row>
    <row r="17" spans="1:13" s="4" customFormat="1" ht="20.100000000000001" customHeight="1">
      <c r="A17" s="6">
        <f t="shared" si="0"/>
        <v>0</v>
      </c>
      <c r="B17" s="11"/>
      <c r="C17" s="21"/>
      <c r="D17" s="22"/>
      <c r="E17" s="5"/>
      <c r="F17" s="12"/>
      <c r="L17" s="13"/>
      <c r="M17" s="13"/>
    </row>
    <row r="18" spans="1:13" s="4" customFormat="1" ht="20.100000000000001" customHeight="1">
      <c r="A18" s="6">
        <f t="shared" si="0"/>
        <v>0</v>
      </c>
      <c r="B18" s="11"/>
      <c r="C18" s="21"/>
      <c r="D18" s="22"/>
      <c r="E18" s="5"/>
      <c r="F18" s="12"/>
      <c r="L18" s="13"/>
      <c r="M18" s="13"/>
    </row>
    <row r="19" spans="1:13" s="4" customFormat="1"/>
    <row r="20" spans="1:13" s="4" customFormat="1"/>
    <row r="21" spans="1:13" s="4" customFormat="1"/>
  </sheetData>
  <sheetProtection algorithmName="SHA-512" hashValue="6WdGtK2FHFUr5t/7E96PNdy4sYnJIirbw/uRQrlpavBgnWYhyu1dwPdpuaWRgP9LsM7eb8lO1nOIQQ58foVKfQ==" saltValue="bb4Ni7HugvCrvwRDqneS6A==" spinCount="100000" selectLockedCells="1"/>
  <mergeCells count="12">
    <mergeCell ref="F2:I2"/>
    <mergeCell ref="J6:J7"/>
    <mergeCell ref="K6:K7"/>
    <mergeCell ref="L6:L7"/>
    <mergeCell ref="F8:I8"/>
    <mergeCell ref="F9:I9"/>
    <mergeCell ref="B4:C4"/>
    <mergeCell ref="H4:I4"/>
    <mergeCell ref="B6:B7"/>
    <mergeCell ref="C6:C7"/>
    <mergeCell ref="D6:D7"/>
    <mergeCell ref="F6:I7"/>
  </mergeCells>
  <conditionalFormatting sqref="F8:I9">
    <cfRule type="cellIs" dxfId="117" priority="1" operator="equal">
      <formula>"Baixa desproporcionada"</formula>
    </cfRule>
    <cfRule type="cellIs" dxfId="116" priority="2" operator="equal">
      <formula>"Acceptada"</formula>
    </cfRule>
    <cfRule type="cellIs" dxfId="115" priority="3" operator="equal">
      <formula>"Baixa temerària"</formula>
    </cfRule>
  </conditionalFormatting>
  <conditionalFormatting sqref="G10:H18">
    <cfRule type="cellIs" dxfId="114" priority="4" operator="equal">
      <formula>"SI"</formula>
    </cfRule>
    <cfRule type="cellIs" dxfId="113" priority="5" operator="equal">
      <formula>"NO"</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1:N21"/>
  <sheetViews>
    <sheetView zoomScale="150" zoomScaleNormal="150" workbookViewId="0">
      <selection activeCell="F2" sqref="F2:I2"/>
    </sheetView>
  </sheetViews>
  <sheetFormatPr defaultColWidth="11.44140625" defaultRowHeight="14.4"/>
  <cols>
    <col min="1" max="1" width="3" style="1" customWidth="1"/>
    <col min="2" max="2" width="23" style="1" customWidth="1"/>
    <col min="3" max="3" width="56.44140625" style="1" customWidth="1"/>
    <col min="4" max="4" width="16.6640625" style="1" bestFit="1" customWidth="1"/>
    <col min="5" max="5" width="7.6640625" style="1" customWidth="1"/>
    <col min="6" max="6" width="13.5546875" style="1" customWidth="1"/>
    <col min="7" max="7" width="11.5546875" style="1" customWidth="1"/>
    <col min="8" max="8" width="11.66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20.100000000000001" customHeight="1" thickBot="1"/>
    <row r="2" spans="1:14" ht="59.25"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17</v>
      </c>
      <c r="F2" s="272" t="s">
        <v>22</v>
      </c>
      <c r="G2" s="272"/>
      <c r="H2" s="272"/>
      <c r="I2" s="272"/>
    </row>
    <row r="3" spans="1:14" ht="20.100000000000001" customHeight="1" thickBot="1"/>
    <row r="4" spans="1:14" ht="22.5" customHeight="1" thickBot="1">
      <c r="A4" s="10">
        <v>0.2</v>
      </c>
      <c r="B4" s="274" t="s">
        <v>20</v>
      </c>
      <c r="C4" s="275"/>
      <c r="D4" s="157">
        <f>Ofertes!$D$17</f>
        <v>1330398.3899999999</v>
      </c>
      <c r="F4" s="9" t="s">
        <v>57</v>
      </c>
      <c r="G4" s="208">
        <f>1-(MIN(D8,D9)/MAX(D8,D9))</f>
        <v>3.9367671243579871E-2</v>
      </c>
      <c r="H4" s="290" t="s">
        <v>10</v>
      </c>
      <c r="I4" s="291"/>
    </row>
    <row r="5" spans="1:14" ht="15" customHeight="1" thickBot="1"/>
    <row r="6" spans="1:14" ht="15" customHeight="1">
      <c r="B6" s="276" t="s">
        <v>3</v>
      </c>
      <c r="C6" s="287" t="s">
        <v>1</v>
      </c>
      <c r="D6" s="276" t="s">
        <v>2</v>
      </c>
      <c r="F6" s="292" t="s">
        <v>52</v>
      </c>
      <c r="G6" s="293"/>
      <c r="H6" s="293"/>
      <c r="I6" s="294"/>
      <c r="J6" s="273"/>
      <c r="K6" s="273"/>
      <c r="L6" s="289"/>
    </row>
    <row r="7" spans="1:14" ht="15" customHeight="1" thickBot="1">
      <c r="B7" s="277"/>
      <c r="C7" s="288"/>
      <c r="D7" s="277"/>
      <c r="F7" s="295"/>
      <c r="G7" s="296"/>
      <c r="H7" s="296"/>
      <c r="I7" s="297"/>
      <c r="J7" s="273"/>
      <c r="K7" s="273"/>
      <c r="L7" s="289"/>
    </row>
    <row r="8" spans="1:14" s="4" customFormat="1" ht="20.100000000000001" customHeight="1">
      <c r="A8" s="6">
        <f>H8</f>
        <v>0</v>
      </c>
      <c r="B8" s="2">
        <v>1</v>
      </c>
      <c r="C8" s="158" t="str">
        <f>Ofertes!C19</f>
        <v xml:space="preserve">AGUSTÍ Y MASOLIVER, S.A. </v>
      </c>
      <c r="D8" s="159">
        <f>Ofertes!D19</f>
        <v>1304455.6200000001</v>
      </c>
      <c r="E8" s="1"/>
      <c r="F8" s="286" t="str">
        <f>IF(D8&lt;(MAX($D$8,$D$9)*0.8),"Baixa desproporcionada","Acceptada")</f>
        <v>Acceptada</v>
      </c>
      <c r="G8" s="286"/>
      <c r="H8" s="286"/>
      <c r="I8" s="286"/>
      <c r="J8" s="195"/>
      <c r="K8" s="196"/>
      <c r="L8" s="196"/>
    </row>
    <row r="9" spans="1:14" s="4" customFormat="1" ht="20.100000000000001" customHeight="1" thickBot="1">
      <c r="A9" s="6">
        <f>H9</f>
        <v>0</v>
      </c>
      <c r="B9" s="14">
        <v>2</v>
      </c>
      <c r="C9" s="162" t="str">
        <f>Ofertes!C20</f>
        <v>ARNÓ INFRAESTRUCTURAS,S.L.U</v>
      </c>
      <c r="D9" s="163">
        <f>Ofertes!D20</f>
        <v>1253102.24</v>
      </c>
      <c r="E9" s="1"/>
      <c r="F9" s="286" t="str">
        <f>IF(D9&lt;(MAX($D$8,$D$9)*0.8),"Baixa desproporcionada","Acceptada")</f>
        <v>Acceptada</v>
      </c>
      <c r="G9" s="286"/>
      <c r="H9" s="286"/>
      <c r="I9" s="286"/>
      <c r="K9" s="13"/>
      <c r="L9" s="13"/>
    </row>
    <row r="10" spans="1:14" s="4" customFormat="1" ht="20.100000000000001" customHeight="1">
      <c r="A10" s="6">
        <f t="shared" ref="A10:A18" si="0">I10</f>
        <v>0</v>
      </c>
      <c r="B10" s="11"/>
      <c r="C10" s="21"/>
      <c r="D10" s="22"/>
      <c r="E10" s="5"/>
      <c r="F10" s="12"/>
      <c r="L10" s="13"/>
      <c r="M10" s="13"/>
      <c r="N10" s="5"/>
    </row>
    <row r="11" spans="1:14" s="4" customFormat="1" ht="20.100000000000001" customHeight="1">
      <c r="A11" s="6">
        <f t="shared" si="0"/>
        <v>0</v>
      </c>
      <c r="B11" s="11"/>
      <c r="C11" s="21"/>
      <c r="D11" s="22"/>
      <c r="E11" s="5"/>
      <c r="F11" s="12"/>
      <c r="L11" s="13"/>
      <c r="M11" s="13"/>
      <c r="N11" s="5"/>
    </row>
    <row r="12" spans="1:14" s="4" customFormat="1" ht="20.100000000000001" customHeight="1">
      <c r="A12" s="6">
        <f t="shared" si="0"/>
        <v>0</v>
      </c>
      <c r="B12" s="11"/>
      <c r="C12" s="21"/>
      <c r="D12" s="22"/>
      <c r="E12" s="5"/>
      <c r="F12" s="12"/>
      <c r="L12" s="13"/>
      <c r="M12" s="13"/>
      <c r="N12" s="5"/>
    </row>
    <row r="13" spans="1:14" s="4" customFormat="1" ht="20.100000000000001" customHeight="1">
      <c r="A13" s="6">
        <f t="shared" si="0"/>
        <v>0</v>
      </c>
      <c r="B13" s="11"/>
      <c r="C13" s="21"/>
      <c r="D13" s="22"/>
      <c r="E13" s="5"/>
      <c r="F13" s="12"/>
      <c r="L13" s="13"/>
      <c r="M13" s="13"/>
    </row>
    <row r="14" spans="1:14" s="4" customFormat="1" ht="20.100000000000001" customHeight="1">
      <c r="A14" s="6">
        <f t="shared" si="0"/>
        <v>0</v>
      </c>
      <c r="B14" s="11"/>
      <c r="C14" s="21"/>
      <c r="D14" s="22"/>
      <c r="E14" s="5"/>
      <c r="F14" s="12"/>
      <c r="L14" s="13"/>
      <c r="M14" s="13"/>
    </row>
    <row r="15" spans="1:14" s="4" customFormat="1" ht="20.100000000000001" customHeight="1">
      <c r="A15" s="6">
        <f t="shared" si="0"/>
        <v>0</v>
      </c>
      <c r="B15" s="11"/>
      <c r="C15" s="21"/>
      <c r="D15" s="22"/>
      <c r="E15" s="5"/>
      <c r="F15" s="12"/>
      <c r="L15" s="13"/>
      <c r="M15" s="13"/>
    </row>
    <row r="16" spans="1:14" s="4" customFormat="1" ht="20.100000000000001" customHeight="1">
      <c r="A16" s="6">
        <f t="shared" si="0"/>
        <v>0</v>
      </c>
      <c r="B16" s="11"/>
      <c r="C16" s="21"/>
      <c r="D16" s="22"/>
      <c r="E16" s="5"/>
      <c r="F16" s="12"/>
      <c r="L16" s="13"/>
      <c r="M16" s="13"/>
    </row>
    <row r="17" spans="1:13" s="4" customFormat="1" ht="20.100000000000001" customHeight="1">
      <c r="A17" s="6">
        <f t="shared" si="0"/>
        <v>0</v>
      </c>
      <c r="B17" s="11"/>
      <c r="C17" s="21"/>
      <c r="D17" s="22"/>
      <c r="E17" s="5"/>
      <c r="F17" s="12"/>
      <c r="L17" s="13"/>
      <c r="M17" s="13"/>
    </row>
    <row r="18" spans="1:13" s="4" customFormat="1" ht="20.100000000000001" customHeight="1">
      <c r="A18" s="6">
        <f t="shared" si="0"/>
        <v>0</v>
      </c>
      <c r="B18" s="11"/>
      <c r="C18" s="21"/>
      <c r="D18" s="22"/>
      <c r="E18" s="5"/>
      <c r="F18" s="12"/>
      <c r="L18" s="13"/>
      <c r="M18" s="13"/>
    </row>
    <row r="19" spans="1:13" s="4" customFormat="1"/>
    <row r="20" spans="1:13" s="4" customFormat="1"/>
    <row r="21" spans="1:13" s="4" customFormat="1"/>
  </sheetData>
  <sheetProtection algorithmName="SHA-512" hashValue="6WdGtK2FHFUr5t/7E96PNdy4sYnJIirbw/uRQrlpavBgnWYhyu1dwPdpuaWRgP9LsM7eb8lO1nOIQQ58foVKfQ==" saltValue="bb4Ni7HugvCrvwRDqneS6A==" spinCount="100000" selectLockedCells="1"/>
  <mergeCells count="12">
    <mergeCell ref="F2:I2"/>
    <mergeCell ref="J6:J7"/>
    <mergeCell ref="K6:K7"/>
    <mergeCell ref="L6:L7"/>
    <mergeCell ref="F8:I8"/>
    <mergeCell ref="F9:I9"/>
    <mergeCell ref="B4:C4"/>
    <mergeCell ref="H4:I4"/>
    <mergeCell ref="B6:B7"/>
    <mergeCell ref="C6:C7"/>
    <mergeCell ref="D6:D7"/>
    <mergeCell ref="F6:I7"/>
  </mergeCells>
  <conditionalFormatting sqref="F8:I9">
    <cfRule type="cellIs" dxfId="112" priority="1" operator="equal">
      <formula>"Baixa desproporcionada"</formula>
    </cfRule>
    <cfRule type="cellIs" dxfId="111" priority="2" operator="equal">
      <formula>"Acceptada"</formula>
    </cfRule>
    <cfRule type="cellIs" dxfId="110" priority="3" operator="equal">
      <formula>"Baixa temerària"</formula>
    </cfRule>
  </conditionalFormatting>
  <conditionalFormatting sqref="G10:H18">
    <cfRule type="cellIs" dxfId="109" priority="4" operator="equal">
      <formula>"SI"</formula>
    </cfRule>
    <cfRule type="cellIs" dxfId="108" priority="5" operator="equal">
      <formula>"NO"</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1:N21"/>
  <sheetViews>
    <sheetView zoomScale="150" zoomScaleNormal="150" workbookViewId="0">
      <selection activeCell="F2" sqref="F2:I2"/>
    </sheetView>
  </sheetViews>
  <sheetFormatPr defaultColWidth="11.44140625" defaultRowHeight="14.4"/>
  <cols>
    <col min="1" max="1" width="3" style="1" customWidth="1"/>
    <col min="2" max="2" width="23" style="1" customWidth="1"/>
    <col min="3" max="3" width="56.5546875" style="1" customWidth="1"/>
    <col min="4" max="4" width="16.6640625" style="1" bestFit="1" customWidth="1"/>
    <col min="5" max="5" width="7.6640625" style="1" customWidth="1"/>
    <col min="6" max="6" width="13.5546875" style="1" customWidth="1"/>
    <col min="7" max="7" width="11.5546875" style="1" customWidth="1"/>
    <col min="8" max="8" width="11.66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20.100000000000001" customHeight="1" thickBot="1"/>
    <row r="2" spans="1:14" ht="57"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18</v>
      </c>
      <c r="F2" s="272" t="s">
        <v>22</v>
      </c>
      <c r="G2" s="272"/>
      <c r="H2" s="272"/>
      <c r="I2" s="272"/>
    </row>
    <row r="3" spans="1:14" ht="20.100000000000001" customHeight="1" thickBot="1"/>
    <row r="4" spans="1:14" ht="22.5" customHeight="1" thickBot="1">
      <c r="A4" s="10">
        <v>0.2</v>
      </c>
      <c r="B4" s="274" t="s">
        <v>20</v>
      </c>
      <c r="C4" s="275"/>
      <c r="D4" s="157">
        <f>Ofertes!$I$17</f>
        <v>311932.92</v>
      </c>
      <c r="F4" s="9" t="s">
        <v>57</v>
      </c>
      <c r="G4" s="208">
        <f>1-(MIN(D8,D9)/MAX(D8,D9))</f>
        <v>1.5290213573784239E-3</v>
      </c>
      <c r="H4" s="290" t="s">
        <v>10</v>
      </c>
      <c r="I4" s="291"/>
    </row>
    <row r="5" spans="1:14" ht="15" customHeight="1" thickBot="1"/>
    <row r="6" spans="1:14" ht="15" customHeight="1">
      <c r="B6" s="276" t="s">
        <v>3</v>
      </c>
      <c r="C6" s="287" t="s">
        <v>1</v>
      </c>
      <c r="D6" s="276" t="s">
        <v>2</v>
      </c>
      <c r="F6" s="292" t="s">
        <v>52</v>
      </c>
      <c r="G6" s="293"/>
      <c r="H6" s="293"/>
      <c r="I6" s="294"/>
      <c r="J6" s="273"/>
      <c r="K6" s="273"/>
      <c r="L6" s="289"/>
    </row>
    <row r="7" spans="1:14" ht="15" customHeight="1" thickBot="1">
      <c r="B7" s="277"/>
      <c r="C7" s="288"/>
      <c r="D7" s="277"/>
      <c r="F7" s="295"/>
      <c r="G7" s="296"/>
      <c r="H7" s="296"/>
      <c r="I7" s="297"/>
      <c r="J7" s="273"/>
      <c r="K7" s="273"/>
      <c r="L7" s="289"/>
    </row>
    <row r="8" spans="1:14" s="4" customFormat="1" ht="20.100000000000001" customHeight="1">
      <c r="A8" s="6">
        <f>H8</f>
        <v>0</v>
      </c>
      <c r="B8" s="2">
        <v>1</v>
      </c>
      <c r="C8" s="158" t="str">
        <f>Ofertes!H19</f>
        <v xml:space="preserve">AGUSTÍ Y MASOLIVER, S.A. </v>
      </c>
      <c r="D8" s="159">
        <f>Ofertes!I19</f>
        <v>306006.19</v>
      </c>
      <c r="E8" s="1"/>
      <c r="F8" s="286" t="str">
        <f>IF(D8&lt;(MAX($D$8,$D$9)*0.8),"Baixa desproporcionada","Acceptada")</f>
        <v>Acceptada</v>
      </c>
      <c r="G8" s="286"/>
      <c r="H8" s="286"/>
      <c r="I8" s="286"/>
      <c r="J8" s="195"/>
      <c r="K8" s="196"/>
      <c r="L8" s="196"/>
    </row>
    <row r="9" spans="1:14" s="4" customFormat="1" ht="20.100000000000001" customHeight="1" thickBot="1">
      <c r="A9" s="6">
        <f>H9</f>
        <v>0</v>
      </c>
      <c r="B9" s="14">
        <v>2</v>
      </c>
      <c r="C9" s="162" t="str">
        <f>Ofertes!H20</f>
        <v>ASFALTS i Equips de Vialitat S.L.</v>
      </c>
      <c r="D9" s="163">
        <f>Ofertes!I20</f>
        <v>305538.3</v>
      </c>
      <c r="E9" s="1"/>
      <c r="F9" s="286" t="str">
        <f>IF(D9&lt;(MAX($D$8,$D$9)*0.8),"Baixa desproporcionada","Acceptada")</f>
        <v>Acceptada</v>
      </c>
      <c r="G9" s="286"/>
      <c r="H9" s="286"/>
      <c r="I9" s="286"/>
      <c r="K9" s="13"/>
      <c r="L9" s="13"/>
    </row>
    <row r="10" spans="1:14" s="4" customFormat="1" ht="20.100000000000001" customHeight="1">
      <c r="A10" s="6">
        <f t="shared" ref="A10:A18" si="0">I10</f>
        <v>0</v>
      </c>
      <c r="B10" s="11"/>
      <c r="C10" s="21"/>
      <c r="D10" s="22"/>
      <c r="E10" s="5"/>
      <c r="F10" s="12"/>
      <c r="L10" s="13"/>
      <c r="M10" s="13"/>
      <c r="N10" s="5"/>
    </row>
    <row r="11" spans="1:14" s="4" customFormat="1" ht="20.100000000000001" customHeight="1">
      <c r="A11" s="6">
        <f t="shared" si="0"/>
        <v>0</v>
      </c>
      <c r="B11" s="11"/>
      <c r="C11" s="21"/>
      <c r="D11" s="22"/>
      <c r="E11" s="5"/>
      <c r="F11" s="12"/>
      <c r="L11" s="13"/>
      <c r="M11" s="13"/>
      <c r="N11" s="5"/>
    </row>
    <row r="12" spans="1:14" s="4" customFormat="1" ht="20.100000000000001" customHeight="1">
      <c r="A12" s="6">
        <f t="shared" si="0"/>
        <v>0</v>
      </c>
      <c r="B12" s="11"/>
      <c r="C12" s="21"/>
      <c r="D12" s="22"/>
      <c r="E12" s="5"/>
      <c r="F12" s="12"/>
      <c r="L12" s="13"/>
      <c r="M12" s="13"/>
      <c r="N12" s="5"/>
    </row>
    <row r="13" spans="1:14" s="4" customFormat="1" ht="20.100000000000001" customHeight="1">
      <c r="A13" s="6">
        <f t="shared" si="0"/>
        <v>0</v>
      </c>
      <c r="B13" s="11"/>
      <c r="C13" s="21"/>
      <c r="D13" s="22"/>
      <c r="E13" s="5"/>
      <c r="F13" s="12"/>
      <c r="L13" s="13"/>
      <c r="M13" s="13"/>
    </row>
    <row r="14" spans="1:14" s="4" customFormat="1" ht="20.100000000000001" customHeight="1">
      <c r="A14" s="6">
        <f t="shared" si="0"/>
        <v>0</v>
      </c>
      <c r="B14" s="11"/>
      <c r="C14" s="21"/>
      <c r="D14" s="22"/>
      <c r="E14" s="5"/>
      <c r="F14" s="12"/>
      <c r="L14" s="13"/>
      <c r="M14" s="13"/>
    </row>
    <row r="15" spans="1:14" s="4" customFormat="1" ht="20.100000000000001" customHeight="1">
      <c r="A15" s="6">
        <f t="shared" si="0"/>
        <v>0</v>
      </c>
      <c r="B15" s="11"/>
      <c r="C15" s="21"/>
      <c r="D15" s="22"/>
      <c r="E15" s="5"/>
      <c r="F15" s="12"/>
      <c r="L15" s="13"/>
      <c r="M15" s="13"/>
    </row>
    <row r="16" spans="1:14" s="4" customFormat="1" ht="20.100000000000001" customHeight="1">
      <c r="A16" s="6">
        <f t="shared" si="0"/>
        <v>0</v>
      </c>
      <c r="B16" s="11"/>
      <c r="C16" s="21"/>
      <c r="D16" s="22"/>
      <c r="E16" s="5"/>
      <c r="F16" s="12"/>
      <c r="L16" s="13"/>
      <c r="M16" s="13"/>
    </row>
    <row r="17" spans="1:13" s="4" customFormat="1" ht="20.100000000000001" customHeight="1">
      <c r="A17" s="6">
        <f t="shared" si="0"/>
        <v>0</v>
      </c>
      <c r="B17" s="11"/>
      <c r="C17" s="21"/>
      <c r="D17" s="22"/>
      <c r="E17" s="5"/>
      <c r="F17" s="12"/>
      <c r="L17" s="13"/>
      <c r="M17" s="13"/>
    </row>
    <row r="18" spans="1:13" s="4" customFormat="1" ht="20.100000000000001" customHeight="1">
      <c r="A18" s="6">
        <f t="shared" si="0"/>
        <v>0</v>
      </c>
      <c r="B18" s="11"/>
      <c r="C18" s="21"/>
      <c r="D18" s="22"/>
      <c r="E18" s="5"/>
      <c r="F18" s="12"/>
      <c r="L18" s="13"/>
      <c r="M18" s="13"/>
    </row>
    <row r="19" spans="1:13" s="4" customFormat="1"/>
    <row r="20" spans="1:13" s="4" customFormat="1"/>
    <row r="21" spans="1:13" s="4" customFormat="1"/>
  </sheetData>
  <sheetProtection algorithmName="SHA-512" hashValue="6WdGtK2FHFUr5t/7E96PNdy4sYnJIirbw/uRQrlpavBgnWYhyu1dwPdpuaWRgP9LsM7eb8lO1nOIQQ58foVKfQ==" saltValue="bb4Ni7HugvCrvwRDqneS6A==" spinCount="100000" selectLockedCells="1"/>
  <mergeCells count="12">
    <mergeCell ref="F2:I2"/>
    <mergeCell ref="J6:J7"/>
    <mergeCell ref="K6:K7"/>
    <mergeCell ref="L6:L7"/>
    <mergeCell ref="F8:I8"/>
    <mergeCell ref="F9:I9"/>
    <mergeCell ref="B4:C4"/>
    <mergeCell ref="H4:I4"/>
    <mergeCell ref="B6:B7"/>
    <mergeCell ref="C6:C7"/>
    <mergeCell ref="D6:D7"/>
    <mergeCell ref="F6:I7"/>
  </mergeCells>
  <conditionalFormatting sqref="F8:I9">
    <cfRule type="cellIs" dxfId="107" priority="1" operator="equal">
      <formula>"Baixa desproporcionada"</formula>
    </cfRule>
    <cfRule type="cellIs" dxfId="106" priority="2" operator="equal">
      <formula>"Acceptada"</formula>
    </cfRule>
    <cfRule type="cellIs" dxfId="105" priority="3" operator="equal">
      <formula>"Baixa temerària"</formula>
    </cfRule>
  </conditionalFormatting>
  <conditionalFormatting sqref="G10:H18">
    <cfRule type="cellIs" dxfId="104" priority="4" operator="equal">
      <formula>"SI"</formula>
    </cfRule>
    <cfRule type="cellIs" dxfId="103" priority="5" operator="equal">
      <formula>"NO"</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N21"/>
  <sheetViews>
    <sheetView zoomScale="150" zoomScaleNormal="150" workbookViewId="0">
      <selection activeCell="F2" sqref="F2:I2"/>
    </sheetView>
  </sheetViews>
  <sheetFormatPr defaultColWidth="11.44140625" defaultRowHeight="14.4"/>
  <cols>
    <col min="1" max="1" width="3" style="1" customWidth="1"/>
    <col min="2" max="2" width="23" style="1" customWidth="1"/>
    <col min="3" max="3" width="56.5546875" style="1" customWidth="1"/>
    <col min="4" max="4" width="16.6640625" style="1" bestFit="1" customWidth="1"/>
    <col min="5" max="5" width="7.6640625" style="1" customWidth="1"/>
    <col min="6" max="6" width="13.5546875" style="1" customWidth="1"/>
    <col min="7" max="8" width="11.66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20.100000000000001" customHeight="1" thickBot="1"/>
    <row r="2" spans="1:14" ht="57"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19</v>
      </c>
      <c r="F2" s="272" t="s">
        <v>22</v>
      </c>
      <c r="G2" s="272"/>
      <c r="H2" s="272"/>
      <c r="I2" s="272"/>
    </row>
    <row r="3" spans="1:14" ht="20.100000000000001" customHeight="1" thickBot="1"/>
    <row r="4" spans="1:14" ht="22.5" customHeight="1" thickBot="1">
      <c r="A4" s="10">
        <v>0.2</v>
      </c>
      <c r="B4" s="274" t="s">
        <v>20</v>
      </c>
      <c r="C4" s="275"/>
      <c r="D4" s="157">
        <f>Ofertes!$D$28</f>
        <v>809665.95</v>
      </c>
      <c r="F4" s="9" t="s">
        <v>57</v>
      </c>
      <c r="G4" s="208">
        <f>1-(MIN(D8,D9)/MAX(D8,D9))</f>
        <v>3.9408373667799701E-2</v>
      </c>
      <c r="H4" s="290" t="s">
        <v>10</v>
      </c>
      <c r="I4" s="291"/>
    </row>
    <row r="5" spans="1:14" ht="15" customHeight="1" thickBot="1"/>
    <row r="6" spans="1:14" ht="15" customHeight="1">
      <c r="B6" s="276" t="s">
        <v>3</v>
      </c>
      <c r="C6" s="287" t="s">
        <v>1</v>
      </c>
      <c r="D6" s="276" t="s">
        <v>2</v>
      </c>
      <c r="F6" s="292" t="s">
        <v>52</v>
      </c>
      <c r="G6" s="293"/>
      <c r="H6" s="293"/>
      <c r="I6" s="294"/>
      <c r="J6" s="273"/>
      <c r="K6" s="273"/>
      <c r="L6" s="289"/>
    </row>
    <row r="7" spans="1:14" ht="15" customHeight="1" thickBot="1">
      <c r="B7" s="277"/>
      <c r="C7" s="288"/>
      <c r="D7" s="277"/>
      <c r="F7" s="295"/>
      <c r="G7" s="296"/>
      <c r="H7" s="296"/>
      <c r="I7" s="297"/>
      <c r="J7" s="273"/>
      <c r="K7" s="273"/>
      <c r="L7" s="289"/>
    </row>
    <row r="8" spans="1:14" s="4" customFormat="1" ht="20.100000000000001" customHeight="1">
      <c r="A8" s="6">
        <f>H8</f>
        <v>0</v>
      </c>
      <c r="B8" s="2">
        <v>1</v>
      </c>
      <c r="C8" s="158" t="str">
        <f>Ofertes!C30</f>
        <v xml:space="preserve">AGUSTÍ Y MASOLIVER, S.A. </v>
      </c>
      <c r="D8" s="159">
        <f>Ofertes!D30</f>
        <v>808324.4</v>
      </c>
      <c r="E8" s="1"/>
      <c r="F8" s="286" t="str">
        <f>IF(D8&lt;(MAX($D$8,$D$9)*0.8),"Baixa desproporcionada","Acceptada")</f>
        <v>Acceptada</v>
      </c>
      <c r="G8" s="286"/>
      <c r="H8" s="286"/>
      <c r="I8" s="286"/>
      <c r="J8" s="195"/>
      <c r="K8" s="196"/>
      <c r="L8" s="196"/>
    </row>
    <row r="9" spans="1:14" s="4" customFormat="1" ht="20.100000000000001" customHeight="1" thickBot="1">
      <c r="A9" s="6">
        <f>H9</f>
        <v>0</v>
      </c>
      <c r="B9" s="14">
        <v>2</v>
      </c>
      <c r="C9" s="162" t="str">
        <f>Ofertes!C31</f>
        <v>ARNÓ INFRAESTRUCTURAS,S.L.U</v>
      </c>
      <c r="D9" s="163">
        <f>Ofertes!D31</f>
        <v>776469.65</v>
      </c>
      <c r="E9" s="1"/>
      <c r="F9" s="286" t="str">
        <f>IF(D9&lt;(MAX($D$8,$D$9)*0.8),"Baixa desproporcionada","Acceptada")</f>
        <v>Acceptada</v>
      </c>
      <c r="G9" s="286"/>
      <c r="H9" s="286"/>
      <c r="I9" s="286"/>
      <c r="K9" s="13"/>
      <c r="L9" s="13"/>
    </row>
    <row r="10" spans="1:14" s="4" customFormat="1" ht="20.100000000000001" customHeight="1">
      <c r="A10" s="6">
        <f t="shared" ref="A10:A18" si="0">I10</f>
        <v>0</v>
      </c>
      <c r="B10" s="11"/>
      <c r="C10" s="21"/>
      <c r="D10" s="22"/>
      <c r="E10" s="5"/>
      <c r="F10" s="12"/>
      <c r="L10" s="13"/>
      <c r="M10" s="13"/>
      <c r="N10" s="5"/>
    </row>
    <row r="11" spans="1:14" s="4" customFormat="1" ht="20.100000000000001" customHeight="1">
      <c r="A11" s="6">
        <f t="shared" si="0"/>
        <v>0</v>
      </c>
      <c r="B11" s="11"/>
      <c r="C11" s="21"/>
      <c r="D11" s="22"/>
      <c r="E11" s="5"/>
      <c r="F11" s="12"/>
      <c r="L11" s="13"/>
      <c r="M11" s="13"/>
      <c r="N11" s="5"/>
    </row>
    <row r="12" spans="1:14" s="4" customFormat="1" ht="20.100000000000001" customHeight="1">
      <c r="A12" s="6">
        <f t="shared" si="0"/>
        <v>0</v>
      </c>
      <c r="B12" s="11"/>
      <c r="C12" s="21"/>
      <c r="D12" s="22"/>
      <c r="E12" s="5"/>
      <c r="F12" s="12"/>
      <c r="L12" s="13"/>
      <c r="M12" s="13"/>
      <c r="N12" s="5"/>
    </row>
    <row r="13" spans="1:14" s="4" customFormat="1" ht="20.100000000000001" customHeight="1">
      <c r="A13" s="6">
        <f t="shared" si="0"/>
        <v>0</v>
      </c>
      <c r="B13" s="11"/>
      <c r="C13" s="21"/>
      <c r="D13" s="22"/>
      <c r="E13" s="5"/>
      <c r="F13" s="12"/>
      <c r="L13" s="13"/>
      <c r="M13" s="13"/>
    </row>
    <row r="14" spans="1:14" s="4" customFormat="1" ht="20.100000000000001" customHeight="1">
      <c r="A14" s="6">
        <f t="shared" si="0"/>
        <v>0</v>
      </c>
      <c r="B14" s="11"/>
      <c r="C14" s="21"/>
      <c r="D14" s="22"/>
      <c r="E14" s="5"/>
      <c r="F14" s="12"/>
      <c r="L14" s="13"/>
      <c r="M14" s="13"/>
    </row>
    <row r="15" spans="1:14" s="4" customFormat="1" ht="20.100000000000001" customHeight="1">
      <c r="A15" s="6">
        <f t="shared" si="0"/>
        <v>0</v>
      </c>
      <c r="B15" s="11"/>
      <c r="C15" s="21"/>
      <c r="D15" s="22"/>
      <c r="E15" s="5"/>
      <c r="F15" s="12"/>
      <c r="L15" s="13"/>
      <c r="M15" s="13"/>
    </row>
    <row r="16" spans="1:14" s="4" customFormat="1" ht="20.100000000000001" customHeight="1">
      <c r="A16" s="6">
        <f t="shared" si="0"/>
        <v>0</v>
      </c>
      <c r="B16" s="11"/>
      <c r="C16" s="21"/>
      <c r="D16" s="22"/>
      <c r="E16" s="5"/>
      <c r="F16" s="12"/>
      <c r="L16" s="13"/>
      <c r="M16" s="13"/>
    </row>
    <row r="17" spans="1:13" s="4" customFormat="1" ht="20.100000000000001" customHeight="1">
      <c r="A17" s="6">
        <f t="shared" si="0"/>
        <v>0</v>
      </c>
      <c r="B17" s="11"/>
      <c r="C17" s="21"/>
      <c r="D17" s="22"/>
      <c r="E17" s="5"/>
      <c r="F17" s="12"/>
      <c r="L17" s="13"/>
      <c r="M17" s="13"/>
    </row>
    <row r="18" spans="1:13" s="4" customFormat="1" ht="20.100000000000001" customHeight="1">
      <c r="A18" s="6">
        <f t="shared" si="0"/>
        <v>0</v>
      </c>
      <c r="B18" s="11"/>
      <c r="C18" s="21"/>
      <c r="D18" s="22"/>
      <c r="E18" s="5"/>
      <c r="F18" s="12"/>
      <c r="L18" s="13"/>
      <c r="M18" s="13"/>
    </row>
    <row r="19" spans="1:13" s="4" customFormat="1"/>
    <row r="20" spans="1:13" s="4" customFormat="1"/>
    <row r="21" spans="1:13" s="4" customFormat="1"/>
  </sheetData>
  <sheetProtection algorithmName="SHA-512" hashValue="6WdGtK2FHFUr5t/7E96PNdy4sYnJIirbw/uRQrlpavBgnWYhyu1dwPdpuaWRgP9LsM7eb8lO1nOIQQ58foVKfQ==" saltValue="bb4Ni7HugvCrvwRDqneS6A==" spinCount="100000" selectLockedCells="1"/>
  <mergeCells count="12">
    <mergeCell ref="L6:L7"/>
    <mergeCell ref="B4:C4"/>
    <mergeCell ref="H4:I4"/>
    <mergeCell ref="B6:B7"/>
    <mergeCell ref="C6:C7"/>
    <mergeCell ref="D6:D7"/>
    <mergeCell ref="F6:I7"/>
    <mergeCell ref="F8:I8"/>
    <mergeCell ref="F9:I9"/>
    <mergeCell ref="F2:I2"/>
    <mergeCell ref="J6:J7"/>
    <mergeCell ref="K6:K7"/>
  </mergeCells>
  <conditionalFormatting sqref="F8:I9">
    <cfRule type="cellIs" dxfId="102" priority="1" operator="equal">
      <formula>"Baixa desproporcionada"</formula>
    </cfRule>
    <cfRule type="cellIs" dxfId="101" priority="2" operator="equal">
      <formula>"Acceptada"</formula>
    </cfRule>
    <cfRule type="cellIs" dxfId="100" priority="3" operator="equal">
      <formula>"Baixa temerària"</formula>
    </cfRule>
  </conditionalFormatting>
  <conditionalFormatting sqref="G10:H18">
    <cfRule type="cellIs" dxfId="99" priority="4" operator="equal">
      <formula>"SI"</formula>
    </cfRule>
    <cfRule type="cellIs" dxfId="98" priority="5" operator="equal">
      <formula>"NO"</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2:N25"/>
  <sheetViews>
    <sheetView zoomScale="150" zoomScaleNormal="150" workbookViewId="0">
      <selection activeCell="B2" sqref="B2:H2"/>
    </sheetView>
  </sheetViews>
  <sheetFormatPr defaultColWidth="11.44140625" defaultRowHeight="14.4"/>
  <cols>
    <col min="1" max="1" width="3" style="1" customWidth="1"/>
    <col min="2" max="2" width="23" style="1" customWidth="1"/>
    <col min="3" max="3" width="50.33203125" style="1" customWidth="1"/>
    <col min="4" max="4" width="19.6640625" style="1" customWidth="1"/>
    <col min="5" max="5" width="4.88671875" style="1" customWidth="1"/>
    <col min="6" max="6" width="13.5546875" style="1" customWidth="1"/>
    <col min="7" max="7" width="17.109375" style="1" customWidth="1"/>
    <col min="8" max="8" width="20.44140625" style="1" customWidth="1"/>
    <col min="9" max="9" width="15.6640625" style="1" customWidth="1"/>
    <col min="10" max="10" width="16.6640625" style="1" customWidth="1"/>
    <col min="11" max="11" width="9" style="1" customWidth="1"/>
    <col min="12" max="12" width="10" style="1" customWidth="1"/>
    <col min="13" max="13" width="39.88671875" style="1" customWidth="1"/>
    <col min="14" max="16384" width="11.44140625" style="1"/>
  </cols>
  <sheetData>
    <row r="2" spans="1:14" ht="66" customHeight="1">
      <c r="B2" s="299" t="s">
        <v>58</v>
      </c>
      <c r="C2" s="299"/>
      <c r="D2" s="299"/>
      <c r="E2" s="299"/>
      <c r="F2" s="299"/>
      <c r="G2" s="299"/>
      <c r="H2" s="299"/>
    </row>
    <row r="3" spans="1:14" ht="15" thickBot="1"/>
    <row r="4" spans="1:14" ht="51" customHeight="1" thickBot="1">
      <c r="B4" s="37" t="str">
        <f>Ofertes!C2</f>
        <v>2025/2950/LIO_POR - 59</v>
      </c>
      <c r="C4" s="38" t="str">
        <f>Ofertes!C4</f>
        <v>Execució de 5 Projectes d'obra de rehabilitació de ferms de carreteres locals (Trams: LP-9221 de Lleida a Torre-Serona, LV-4241 Lladurs, LV-2031 de Talavera a Sant Antolí, L-324 de Tarroja de Segarra a Plans de Sió i LV-3341 de Bellpuig a Barbens)</v>
      </c>
      <c r="D4" s="39" t="s">
        <v>12</v>
      </c>
      <c r="F4" s="209"/>
      <c r="G4" s="209"/>
      <c r="H4" s="210" t="s">
        <v>9</v>
      </c>
      <c r="I4" s="209"/>
      <c r="J4" s="209"/>
      <c r="K4" s="209"/>
      <c r="L4" s="209"/>
    </row>
    <row r="5" spans="1:14" ht="15" thickBot="1"/>
    <row r="6" spans="1:14" ht="22.5" customHeight="1" thickBot="1">
      <c r="A6" s="10">
        <v>0.1</v>
      </c>
      <c r="B6" s="274" t="s">
        <v>20</v>
      </c>
      <c r="C6" s="275"/>
      <c r="D6" s="157">
        <f>Ofertes!$D$6</f>
        <v>1267694.44</v>
      </c>
      <c r="F6" s="300" t="s">
        <v>59</v>
      </c>
      <c r="G6" s="301"/>
      <c r="H6" s="8">
        <f>AVERAGE(F10:F12)</f>
        <v>2.1225382987401842E-2</v>
      </c>
    </row>
    <row r="7" spans="1:14" ht="15" customHeight="1" thickBot="1"/>
    <row r="8" spans="1:14" ht="15" customHeight="1">
      <c r="B8" s="276" t="s">
        <v>3</v>
      </c>
      <c r="C8" s="287" t="s">
        <v>1</v>
      </c>
      <c r="D8" s="276" t="s">
        <v>2</v>
      </c>
      <c r="F8" s="276" t="s">
        <v>4</v>
      </c>
      <c r="G8" s="276" t="s">
        <v>49</v>
      </c>
      <c r="H8" s="276" t="s">
        <v>52</v>
      </c>
      <c r="I8" s="193"/>
      <c r="K8" s="7"/>
      <c r="L8" s="273"/>
      <c r="M8" s="273"/>
      <c r="N8" s="289"/>
    </row>
    <row r="9" spans="1:14" ht="15" customHeight="1" thickBot="1">
      <c r="B9" s="277"/>
      <c r="C9" s="288"/>
      <c r="D9" s="277"/>
      <c r="F9" s="277"/>
      <c r="G9" s="298"/>
      <c r="H9" s="277"/>
      <c r="I9" s="193"/>
      <c r="K9" s="7"/>
      <c r="L9" s="273"/>
      <c r="M9" s="273"/>
      <c r="N9" s="289"/>
    </row>
    <row r="10" spans="1:14" s="4" customFormat="1" ht="20.100000000000001" customHeight="1">
      <c r="A10" s="6" t="str">
        <f>H10</f>
        <v>Acceptada</v>
      </c>
      <c r="B10" s="2">
        <v>1</v>
      </c>
      <c r="C10" s="158" t="str">
        <f>Ofertes!C8</f>
        <v xml:space="preserve">AGUSTÍ Y MASOLIVER, S.A. </v>
      </c>
      <c r="D10" s="159">
        <f>Ofertes!D8</f>
        <v>1266203.45</v>
      </c>
      <c r="E10" s="1"/>
      <c r="F10" s="19">
        <f>IF(D10="","",(1-(D10/$D$6)))</f>
        <v>1.1761430459535926E-3</v>
      </c>
      <c r="G10" s="19" t="str">
        <f>IF(D10=MAX($D$10:$D$12),IF(MAX($D$10:$D$12)&gt;$D$14*1.1,"EXCLOURE","INCLOURE"),"INCLOURE")</f>
        <v>INCLOURE</v>
      </c>
      <c r="H10" s="191" t="str">
        <f>IF(D10&lt;$D$6*0.75,"Baixa desproporcionada&gt;25%",IF(D10&lt;$G$14*0.9,"Baixa desproporcionada&gt;10%","Acceptada"))</f>
        <v>Acceptada</v>
      </c>
      <c r="I10" s="211"/>
      <c r="L10" s="195"/>
      <c r="M10" s="196"/>
      <c r="N10" s="196"/>
    </row>
    <row r="11" spans="1:14" s="4" customFormat="1" ht="20.100000000000001" customHeight="1">
      <c r="A11" s="6" t="str">
        <f>H11</f>
        <v>Acceptada</v>
      </c>
      <c r="B11" s="3">
        <v>2</v>
      </c>
      <c r="C11" s="160" t="str">
        <f>Ofertes!C9</f>
        <v>ARNÓ INFRAESTRUCTURAS,S.L.U</v>
      </c>
      <c r="D11" s="161">
        <f>Ofertes!D9</f>
        <v>1229663.6000000001</v>
      </c>
      <c r="E11" s="1"/>
      <c r="F11" s="17">
        <f>IF(D11="","",(1-(D11/$D$6)))</f>
        <v>3.0000005364068549E-2</v>
      </c>
      <c r="G11" s="17" t="str">
        <f t="shared" ref="G11:G12" si="0">IF(D11=MAX($D$10:$D$12),IF(MAX($D$10:$D$12)&gt;$D$14*1.1,"EXCLOURE","INCLOURE"),"INCLOURE")</f>
        <v>INCLOURE</v>
      </c>
      <c r="H11" s="192" t="str">
        <f>IF(D11&lt;$D$6*0.75,"Baixa desproporcionada&gt;25%",IF(D11&lt;$G$14*0.9,"Baixa desproporcionada&gt;10%","Acceptada"))</f>
        <v>Acceptada</v>
      </c>
      <c r="I11" s="211"/>
      <c r="M11" s="13"/>
      <c r="N11" s="13"/>
    </row>
    <row r="12" spans="1:14" s="4" customFormat="1" ht="20.100000000000001" customHeight="1" thickBot="1">
      <c r="A12" s="6" t="str">
        <f>H12</f>
        <v>Acceptada</v>
      </c>
      <c r="B12" s="14">
        <v>3</v>
      </c>
      <c r="C12" s="162" t="str">
        <f>Ofertes!C10</f>
        <v>M. I J. GRUAS, S.A.</v>
      </c>
      <c r="D12" s="163">
        <f>Ofertes!D10</f>
        <v>1226494.3700000001</v>
      </c>
      <c r="E12" s="1"/>
      <c r="F12" s="18">
        <f>IF(D12="","",(1-(D12/$D$6)))</f>
        <v>3.2500000552183383E-2</v>
      </c>
      <c r="G12" s="18" t="str">
        <f t="shared" si="0"/>
        <v>INCLOURE</v>
      </c>
      <c r="H12" s="201" t="str">
        <f>IF(D12&lt;$D$6*0.75,"Baixa desproporcionada&gt;25%",IF(D12&lt;$G$14*0.9,"Baixa desproporcionada&gt;10%","Acceptada"))</f>
        <v>Acceptada</v>
      </c>
      <c r="I12" s="211"/>
      <c r="M12" s="13"/>
      <c r="N12" s="13"/>
    </row>
    <row r="13" spans="1:14" s="4" customFormat="1" ht="20.100000000000001" customHeight="1" thickBot="1">
      <c r="A13" s="6">
        <f t="shared" ref="A13:A22" si="1">I13</f>
        <v>0</v>
      </c>
      <c r="B13" s="11"/>
      <c r="C13" s="24"/>
      <c r="D13" s="23"/>
      <c r="E13" s="5"/>
      <c r="F13" s="12"/>
      <c r="H13" s="187" t="s">
        <v>51</v>
      </c>
      <c r="I13" s="6">
        <f>COUNTIF(I5:I12,"INCLOURE")</f>
        <v>0</v>
      </c>
      <c r="L13" s="13"/>
      <c r="M13" s="13"/>
      <c r="N13" s="5"/>
    </row>
    <row r="14" spans="1:14" s="4" customFormat="1" ht="29.4" thickBot="1">
      <c r="A14" s="6">
        <f>G14</f>
        <v>1240787.1399999999</v>
      </c>
      <c r="B14" s="11"/>
      <c r="C14" s="205" t="s">
        <v>55</v>
      </c>
      <c r="D14" s="198">
        <f>AVERAGE(D10:D12)</f>
        <v>1240787.1399999999</v>
      </c>
      <c r="E14" s="5"/>
      <c r="F14" s="212" t="s">
        <v>50</v>
      </c>
      <c r="G14" s="188">
        <f>AVERAGEIF(G10:G12,"&lt;&gt;EXCLOURE",D10:D12)</f>
        <v>1240787.1399999999</v>
      </c>
      <c r="H14" s="190"/>
      <c r="L14" s="13"/>
      <c r="M14" s="13"/>
      <c r="N14" s="5"/>
    </row>
    <row r="15" spans="1:14" s="4" customFormat="1" ht="20.100000000000001" customHeight="1">
      <c r="A15" s="6">
        <f t="shared" si="1"/>
        <v>0</v>
      </c>
      <c r="B15" s="11"/>
      <c r="C15" s="24"/>
      <c r="D15" s="23"/>
      <c r="E15" s="5"/>
      <c r="F15" s="12"/>
      <c r="G15" s="6"/>
      <c r="L15" s="13"/>
      <c r="M15" s="13"/>
      <c r="N15" s="5"/>
    </row>
    <row r="16" spans="1:14" s="4" customFormat="1" ht="20.100000000000001" customHeight="1">
      <c r="A16" s="6">
        <f t="shared" si="1"/>
        <v>0</v>
      </c>
      <c r="B16" s="11"/>
      <c r="C16" s="24"/>
      <c r="D16" s="23"/>
      <c r="E16" s="5"/>
      <c r="F16" s="12"/>
      <c r="G16" s="6"/>
      <c r="H16" s="190"/>
      <c r="L16" s="13"/>
      <c r="M16" s="13"/>
      <c r="N16" s="5"/>
    </row>
    <row r="17" spans="1:13" s="4" customFormat="1" ht="20.100000000000001" customHeight="1">
      <c r="A17" s="6">
        <f t="shared" si="1"/>
        <v>0</v>
      </c>
      <c r="B17" s="11"/>
      <c r="C17" s="24"/>
      <c r="D17" s="23"/>
      <c r="E17" s="5"/>
      <c r="F17" s="12"/>
      <c r="G17" s="6"/>
      <c r="L17" s="13"/>
      <c r="M17" s="13"/>
    </row>
    <row r="18" spans="1:13" s="4" customFormat="1" ht="20.100000000000001" customHeight="1">
      <c r="A18" s="6">
        <f t="shared" si="1"/>
        <v>0</v>
      </c>
      <c r="B18" s="11"/>
      <c r="C18" s="24"/>
      <c r="D18" s="23"/>
      <c r="E18" s="5"/>
      <c r="F18" s="12"/>
      <c r="G18" s="6"/>
      <c r="L18" s="13"/>
      <c r="M18" s="13"/>
    </row>
    <row r="19" spans="1:13" s="4" customFormat="1" ht="20.100000000000001" customHeight="1">
      <c r="A19" s="6">
        <f t="shared" si="1"/>
        <v>0</v>
      </c>
      <c r="B19" s="11"/>
      <c r="C19" s="24"/>
      <c r="D19" s="23"/>
      <c r="E19" s="5"/>
      <c r="F19" s="12"/>
      <c r="L19" s="13"/>
      <c r="M19" s="13"/>
    </row>
    <row r="20" spans="1:13" s="4" customFormat="1" ht="20.100000000000001" customHeight="1">
      <c r="A20" s="6">
        <f t="shared" si="1"/>
        <v>0</v>
      </c>
      <c r="B20" s="11"/>
      <c r="C20" s="24"/>
      <c r="D20" s="23"/>
      <c r="E20" s="5"/>
      <c r="F20" s="12"/>
      <c r="L20" s="13"/>
      <c r="M20" s="13"/>
    </row>
    <row r="21" spans="1:13" s="4" customFormat="1" ht="20.100000000000001" customHeight="1">
      <c r="A21" s="6">
        <f t="shared" si="1"/>
        <v>0</v>
      </c>
      <c r="B21" s="11"/>
      <c r="C21" s="24"/>
      <c r="D21" s="23"/>
      <c r="E21" s="5"/>
      <c r="F21" s="12"/>
      <c r="L21" s="13"/>
      <c r="M21" s="13"/>
    </row>
    <row r="22" spans="1:13" s="4" customFormat="1" ht="20.100000000000001" customHeight="1">
      <c r="A22" s="6">
        <f t="shared" si="1"/>
        <v>0</v>
      </c>
      <c r="B22" s="11"/>
      <c r="C22" s="24"/>
      <c r="D22" s="23"/>
      <c r="E22" s="5"/>
      <c r="F22" s="12"/>
      <c r="L22" s="13"/>
      <c r="M22" s="13"/>
    </row>
    <row r="23" spans="1:13" s="4" customFormat="1"/>
    <row r="24" spans="1:13" s="4" customFormat="1"/>
    <row r="25" spans="1:13" s="4" customFormat="1"/>
  </sheetData>
  <sheetProtection algorithmName="SHA-512" hashValue="Alj5Y5ihTFf1UDtkLLJ1qQRTqsFWJjJRXnZAfr753xYrKROus6uh94lp6+JmjNsHmPLYm3c5GuN2zZtJOyD7zQ==" saltValue="k2iyXBJ8qx5ZgdJBDildTA==" spinCount="100000" selectLockedCells="1"/>
  <mergeCells count="12">
    <mergeCell ref="M8:M9"/>
    <mergeCell ref="N8:N9"/>
    <mergeCell ref="L8:L9"/>
    <mergeCell ref="G8:G9"/>
    <mergeCell ref="B2:H2"/>
    <mergeCell ref="F6:G6"/>
    <mergeCell ref="B6:C6"/>
    <mergeCell ref="C8:C9"/>
    <mergeCell ref="D8:D9"/>
    <mergeCell ref="B8:B9"/>
    <mergeCell ref="F8:F9"/>
    <mergeCell ref="H8:H9"/>
  </mergeCells>
  <conditionalFormatting sqref="G10:G12">
    <cfRule type="cellIs" dxfId="97" priority="4" operator="equal">
      <formula>"INCLOURE"</formula>
    </cfRule>
  </conditionalFormatting>
  <conditionalFormatting sqref="H10:H12">
    <cfRule type="cellIs" dxfId="96" priority="1" operator="equal">
      <formula>"Baixa desproporcionada"</formula>
    </cfRule>
    <cfRule type="cellIs" dxfId="95" priority="2" operator="equal">
      <formula>"Baixa temerària&gt;25%"</formula>
    </cfRule>
    <cfRule type="cellIs" dxfId="94" priority="3" operator="equal">
      <formula>"Baixa temerària&gt;10%"</formula>
    </cfRule>
  </conditionalFormatting>
  <conditionalFormatting sqref="H10:I12">
    <cfRule type="cellIs" dxfId="93" priority="7" operator="equal">
      <formula>"Baixa temerària"</formula>
    </cfRule>
    <cfRule type="cellIs" dxfId="92" priority="8" operator="equal">
      <formula>"Acceptada"</formula>
    </cfRule>
  </conditionalFormatting>
  <conditionalFormatting sqref="I13 G13:G14 G15:H22">
    <cfRule type="cellIs" dxfId="91" priority="24" operator="equal">
      <formula>"SI"</formula>
    </cfRule>
    <cfRule type="cellIs" dxfId="90" priority="25" operator="equal">
      <formula>"NO"</formula>
    </cfRule>
  </conditionalFormatting>
  <pageMargins left="0.7" right="0.7" top="0.75" bottom="0.75" header="0.3" footer="0.3"/>
  <pageSetup paperSize="9" orientation="portrait" r:id="rId1"/>
  <ignoredErrors>
    <ignoredError sqref="D14" unlockedFormula="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N25"/>
  <sheetViews>
    <sheetView zoomScale="150" zoomScaleNormal="150" workbookViewId="0">
      <selection activeCell="B2" sqref="B2:H2"/>
    </sheetView>
  </sheetViews>
  <sheetFormatPr defaultColWidth="11.44140625" defaultRowHeight="14.4"/>
  <cols>
    <col min="1" max="1" width="3" style="1" customWidth="1"/>
    <col min="2" max="2" width="22.6640625" style="1" customWidth="1"/>
    <col min="3" max="3" width="50.33203125" style="1" customWidth="1"/>
    <col min="4" max="4" width="19.88671875" style="1" customWidth="1"/>
    <col min="5" max="5" width="4.88671875" style="1" customWidth="1"/>
    <col min="6" max="6" width="13.5546875" style="1" customWidth="1"/>
    <col min="7" max="7" width="17.109375" style="1" customWidth="1"/>
    <col min="8" max="8" width="20.441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15" customHeight="1"/>
    <row r="2" spans="1:14" ht="66" customHeight="1">
      <c r="B2" s="299" t="s">
        <v>60</v>
      </c>
      <c r="C2" s="299"/>
      <c r="D2" s="299"/>
      <c r="E2" s="299"/>
      <c r="F2" s="299"/>
      <c r="G2" s="299"/>
      <c r="H2" s="299"/>
    </row>
    <row r="3" spans="1:14" ht="15" customHeight="1" thickBot="1"/>
    <row r="4" spans="1:14" ht="51" customHeight="1" thickBot="1">
      <c r="B4" s="37" t="str">
        <f>Ofertes!C2</f>
        <v>2025/2950/LIO_POR - 59</v>
      </c>
      <c r="C4" s="37" t="str">
        <f>Ofertes!C4</f>
        <v>Execució de 5 Projectes d'obra de rehabilitació de ferms de carreteres locals (Trams: LP-9221 de Lleida a Torre-Serona, LV-4241 Lladurs, LV-2031 de Talavera a Sant Antolí, L-324 de Tarroja de Segarra a Plans de Sió i LV-3341 de Bellpuig a Barbens)</v>
      </c>
      <c r="D4" s="39" t="s">
        <v>16</v>
      </c>
      <c r="F4" s="209"/>
      <c r="G4" s="209"/>
      <c r="H4" s="210" t="s">
        <v>9</v>
      </c>
    </row>
    <row r="5" spans="1:14" ht="15" customHeight="1" thickBot="1"/>
    <row r="6" spans="1:14" ht="22.5" customHeight="1" thickBot="1">
      <c r="A6" s="10">
        <v>0.1</v>
      </c>
      <c r="B6" s="274" t="s">
        <v>20</v>
      </c>
      <c r="C6" s="275"/>
      <c r="D6" s="157">
        <f>Ofertes!$I$6</f>
        <v>371585.46</v>
      </c>
      <c r="F6" s="300" t="s">
        <v>59</v>
      </c>
      <c r="G6" s="301"/>
      <c r="H6" s="8">
        <f>AVERAGE(F10:F12)</f>
        <v>1.3271554453897863E-2</v>
      </c>
    </row>
    <row r="7" spans="1:14" ht="15" customHeight="1" thickBot="1"/>
    <row r="8" spans="1:14" ht="15" customHeight="1">
      <c r="B8" s="276" t="s">
        <v>3</v>
      </c>
      <c r="C8" s="287" t="s">
        <v>1</v>
      </c>
      <c r="D8" s="276" t="s">
        <v>2</v>
      </c>
      <c r="F8" s="276" t="s">
        <v>4</v>
      </c>
      <c r="G8" s="276" t="s">
        <v>49</v>
      </c>
      <c r="H8" s="276" t="s">
        <v>52</v>
      </c>
    </row>
    <row r="9" spans="1:14" ht="15" customHeight="1" thickBot="1">
      <c r="B9" s="277"/>
      <c r="C9" s="288"/>
      <c r="D9" s="277"/>
      <c r="F9" s="277"/>
      <c r="G9" s="298"/>
      <c r="H9" s="277"/>
    </row>
    <row r="10" spans="1:14" s="4" customFormat="1" ht="20.100000000000001" customHeight="1">
      <c r="A10" s="6">
        <f t="shared" ref="A10:A22" si="0">I10</f>
        <v>0</v>
      </c>
      <c r="B10" s="2">
        <v>1</v>
      </c>
      <c r="C10" s="158" t="str">
        <f>Ofertes!H8</f>
        <v xml:space="preserve">AGUSTÍ Y MASOLIVER, S.A. </v>
      </c>
      <c r="D10" s="159">
        <f>Ofertes!I8</f>
        <v>370911.15</v>
      </c>
      <c r="E10" s="1"/>
      <c r="F10" s="19">
        <f>IF(D10="","",(1-(D10/$D$6)))</f>
        <v>1.8146834916522581E-3</v>
      </c>
      <c r="G10" s="19" t="str">
        <f>IF(D10=MAX($D$10:$D$12),IF(MAX($D$10:$D$12)&gt;$D$14*1.1,"EXCLOURE","INCLOURE"),"INCLOURE")</f>
        <v>INCLOURE</v>
      </c>
      <c r="H10" s="191" t="str">
        <f>IF(D10&lt;$D$6*0.75,"Baixa desproporcionada&gt;25%",IF(D10&lt;$G$14*0.9,"Baixa desproporcionada&gt;10%","Acceptada"))</f>
        <v>Acceptada</v>
      </c>
      <c r="I10" s="1"/>
      <c r="J10" s="1"/>
      <c r="K10" s="1"/>
      <c r="L10" s="1"/>
      <c r="M10" s="1"/>
    </row>
    <row r="11" spans="1:14" s="4" customFormat="1" ht="20.100000000000001" customHeight="1">
      <c r="A11" s="6">
        <f t="shared" si="0"/>
        <v>0</v>
      </c>
      <c r="B11" s="3">
        <v>2</v>
      </c>
      <c r="C11" s="160" t="str">
        <f>Ofertes!H9</f>
        <v>ASFALTS i Equips de Vialitat S.L.</v>
      </c>
      <c r="D11" s="161">
        <f>Ofertes!I9</f>
        <v>364711.13</v>
      </c>
      <c r="E11" s="1"/>
      <c r="F11" s="17">
        <f>IF(D11="","",(1-(D11/$D$6)))</f>
        <v>1.8499997281917424E-2</v>
      </c>
      <c r="G11" s="17" t="str">
        <f t="shared" ref="G11:G12" si="1">IF(D11=MAX($D$10:$D$12),IF(MAX($D$10:$D$12)&gt;$D$14*1.1,"EXCLOURE","INCLOURE"),"INCLOURE")</f>
        <v>INCLOURE</v>
      </c>
      <c r="H11" s="192" t="str">
        <f>IF(D11&lt;$D$6*0.75,"Baixa desproporcionada&gt;25%",IF(D11&lt;$G$14*0.9,"Baixa desproporcionada&gt;10%","Acceptada"))</f>
        <v>Acceptada</v>
      </c>
      <c r="I11" s="1"/>
      <c r="J11" s="1"/>
      <c r="K11" s="1"/>
      <c r="L11" s="1"/>
      <c r="M11" s="1"/>
    </row>
    <row r="12" spans="1:14" s="4" customFormat="1" ht="20.100000000000001" customHeight="1" thickBot="1">
      <c r="A12" s="6">
        <f t="shared" si="0"/>
        <v>0</v>
      </c>
      <c r="B12" s="14">
        <v>3</v>
      </c>
      <c r="C12" s="162" t="str">
        <f>Ofertes!H10</f>
        <v>ARNÓ INFRAESTRUCTURAS,S.L.U</v>
      </c>
      <c r="D12" s="163">
        <f>Ofertes!I10</f>
        <v>364339.55</v>
      </c>
      <c r="E12" s="1"/>
      <c r="F12" s="18">
        <f>IF(D12="","",(1-(D12/$D$6)))</f>
        <v>1.949998258812391E-2</v>
      </c>
      <c r="G12" s="18" t="str">
        <f t="shared" si="1"/>
        <v>INCLOURE</v>
      </c>
      <c r="H12" s="201" t="str">
        <f>IF(D12&lt;$D$6*0.75,"Baixa desproporcionada&gt;25%",IF(D12&lt;$G$14*0.9,"Baixa desproporcionada&gt;10%","Acceptada"))</f>
        <v>Acceptada</v>
      </c>
      <c r="I12" s="1"/>
      <c r="J12" s="1"/>
      <c r="K12" s="1"/>
      <c r="L12" s="1"/>
      <c r="M12" s="1"/>
    </row>
    <row r="13" spans="1:14" s="4" customFormat="1" ht="20.100000000000001" customHeight="1" thickBot="1">
      <c r="A13" s="6">
        <f t="shared" si="0"/>
        <v>0</v>
      </c>
      <c r="B13" s="11"/>
      <c r="C13" s="24"/>
      <c r="D13" s="23"/>
      <c r="E13" s="1"/>
      <c r="F13" s="12"/>
      <c r="H13" s="187" t="s">
        <v>51</v>
      </c>
      <c r="I13" s="1"/>
      <c r="J13" s="1"/>
      <c r="K13" s="1"/>
      <c r="L13" s="1"/>
      <c r="M13" s="1"/>
      <c r="N13" s="5"/>
    </row>
    <row r="14" spans="1:14" s="4" customFormat="1" ht="30.75" customHeight="1" thickBot="1">
      <c r="A14" s="6">
        <f t="shared" si="0"/>
        <v>0</v>
      </c>
      <c r="B14" s="11"/>
      <c r="C14" s="205" t="s">
        <v>55</v>
      </c>
      <c r="D14" s="198">
        <f>AVERAGE(D10:D12)</f>
        <v>366653.94333333336</v>
      </c>
      <c r="E14" s="5"/>
      <c r="F14" s="212" t="s">
        <v>50</v>
      </c>
      <c r="G14" s="188">
        <f>AVERAGEIF(G10:G12,"&lt;&gt;EXCLOURE",D10:D12)</f>
        <v>366653.94333333336</v>
      </c>
      <c r="L14" s="13"/>
      <c r="M14" s="13"/>
      <c r="N14" s="5"/>
    </row>
    <row r="15" spans="1:14" s="4" customFormat="1" ht="20.100000000000001" customHeight="1">
      <c r="A15" s="6">
        <f t="shared" si="0"/>
        <v>0</v>
      </c>
      <c r="B15" s="11"/>
      <c r="C15" s="24"/>
      <c r="D15" s="23"/>
      <c r="E15" s="5"/>
      <c r="F15" s="12"/>
      <c r="L15" s="13"/>
      <c r="M15" s="13"/>
      <c r="N15" s="5"/>
    </row>
    <row r="16" spans="1:14" s="4" customFormat="1" ht="20.100000000000001" customHeight="1">
      <c r="A16" s="6">
        <f t="shared" si="0"/>
        <v>0</v>
      </c>
      <c r="B16" s="11"/>
      <c r="C16" s="24"/>
      <c r="D16" s="23"/>
      <c r="E16" s="5"/>
      <c r="F16" s="12"/>
      <c r="L16" s="13"/>
      <c r="M16" s="13"/>
      <c r="N16" s="5"/>
    </row>
    <row r="17" spans="1:13" s="4" customFormat="1" ht="20.100000000000001" customHeight="1">
      <c r="A17" s="6">
        <f t="shared" si="0"/>
        <v>0</v>
      </c>
      <c r="B17" s="11"/>
      <c r="C17" s="24"/>
      <c r="D17" s="23"/>
      <c r="E17" s="5"/>
      <c r="F17" s="12"/>
      <c r="L17" s="13"/>
      <c r="M17" s="13"/>
    </row>
    <row r="18" spans="1:13" s="4" customFormat="1" ht="20.100000000000001" customHeight="1">
      <c r="A18" s="6">
        <f t="shared" si="0"/>
        <v>0</v>
      </c>
      <c r="B18" s="11"/>
      <c r="C18" s="24"/>
      <c r="D18" s="23"/>
      <c r="E18" s="5"/>
      <c r="F18" s="12"/>
      <c r="L18" s="13"/>
      <c r="M18" s="13"/>
    </row>
    <row r="19" spans="1:13" s="4" customFormat="1" ht="20.100000000000001" customHeight="1">
      <c r="A19" s="6">
        <f t="shared" si="0"/>
        <v>0</v>
      </c>
      <c r="B19" s="11"/>
      <c r="C19" s="24"/>
      <c r="D19" s="23"/>
      <c r="E19" s="5"/>
      <c r="F19" s="12"/>
      <c r="L19" s="13"/>
      <c r="M19" s="13"/>
    </row>
    <row r="20" spans="1:13" s="4" customFormat="1" ht="20.100000000000001" customHeight="1">
      <c r="A20" s="6">
        <f t="shared" si="0"/>
        <v>0</v>
      </c>
      <c r="B20" s="11"/>
      <c r="C20" s="24"/>
      <c r="D20" s="23"/>
      <c r="E20" s="5"/>
      <c r="F20" s="12"/>
      <c r="L20" s="13"/>
      <c r="M20" s="13"/>
    </row>
    <row r="21" spans="1:13" s="4" customFormat="1" ht="20.100000000000001" customHeight="1">
      <c r="A21" s="6">
        <f t="shared" si="0"/>
        <v>0</v>
      </c>
      <c r="B21" s="11"/>
      <c r="C21" s="24"/>
      <c r="D21" s="23"/>
      <c r="E21" s="5"/>
      <c r="F21" s="12"/>
      <c r="L21" s="13"/>
      <c r="M21" s="13"/>
    </row>
    <row r="22" spans="1:13" s="4" customFormat="1" ht="20.100000000000001" customHeight="1">
      <c r="A22" s="6">
        <f t="shared" si="0"/>
        <v>0</v>
      </c>
      <c r="B22" s="11"/>
      <c r="C22" s="24"/>
      <c r="D22" s="23"/>
      <c r="E22" s="5"/>
      <c r="F22" s="12"/>
      <c r="L22" s="13"/>
      <c r="M22" s="13"/>
    </row>
    <row r="23" spans="1:13" s="4" customFormat="1"/>
    <row r="24" spans="1:13" s="4" customFormat="1"/>
    <row r="25" spans="1:13" s="4" customFormat="1"/>
  </sheetData>
  <sheetProtection algorithmName="SHA-512" hashValue="Alj5Y5ihTFf1UDtkLLJ1qQRTqsFWJjJRXnZAfr753xYrKROus6uh94lp6+JmjNsHmPLYm3c5GuN2zZtJOyD7zQ==" saltValue="k2iyXBJ8qx5ZgdJBDildTA==" spinCount="100000" selectLockedCells="1"/>
  <mergeCells count="9">
    <mergeCell ref="F6:G6"/>
    <mergeCell ref="B2:H2"/>
    <mergeCell ref="B6:C6"/>
    <mergeCell ref="B8:B9"/>
    <mergeCell ref="C8:C9"/>
    <mergeCell ref="D8:D9"/>
    <mergeCell ref="F8:F9"/>
    <mergeCell ref="G8:G9"/>
    <mergeCell ref="H8:H9"/>
  </mergeCells>
  <conditionalFormatting sqref="G10:G12">
    <cfRule type="cellIs" dxfId="89" priority="4" operator="equal">
      <formula>"INCLOURE"</formula>
    </cfRule>
  </conditionalFormatting>
  <conditionalFormatting sqref="G13:G14">
    <cfRule type="cellIs" dxfId="88" priority="8" operator="equal">
      <formula>"SI"</formula>
    </cfRule>
    <cfRule type="cellIs" dxfId="87" priority="9" operator="equal">
      <formula>"NO"</formula>
    </cfRule>
  </conditionalFormatting>
  <conditionalFormatting sqref="G15:H22">
    <cfRule type="cellIs" dxfId="86" priority="13" operator="equal">
      <formula>"SI"</formula>
    </cfRule>
    <cfRule type="cellIs" dxfId="85" priority="14" operator="equal">
      <formula>"NO"</formula>
    </cfRule>
  </conditionalFormatting>
  <conditionalFormatting sqref="H10:H12">
    <cfRule type="cellIs" dxfId="84" priority="1" operator="equal">
      <formula>"Baixa desproporcionada"</formula>
    </cfRule>
    <cfRule type="cellIs" dxfId="83" priority="2" operator="equal">
      <formula>"Baixa temerària&gt;25%"</formula>
    </cfRule>
    <cfRule type="cellIs" dxfId="82" priority="3" operator="equal">
      <formula>"Baixa temerària&gt;10%"</formula>
    </cfRule>
    <cfRule type="cellIs" dxfId="81" priority="5" operator="equal">
      <formula>"Baixa temerària"</formula>
    </cfRule>
    <cfRule type="cellIs" dxfId="80" priority="6" operator="equal">
      <formula>"Acceptada"</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N25"/>
  <sheetViews>
    <sheetView zoomScale="150" zoomScaleNormal="150" workbookViewId="0">
      <selection activeCell="B2" sqref="B2:H2"/>
    </sheetView>
  </sheetViews>
  <sheetFormatPr defaultColWidth="11.44140625" defaultRowHeight="14.4"/>
  <cols>
    <col min="1" max="1" width="3" style="1" customWidth="1"/>
    <col min="2" max="2" width="22.6640625" style="1" customWidth="1"/>
    <col min="3" max="3" width="50.33203125" style="1" customWidth="1"/>
    <col min="4" max="4" width="19.88671875" style="1" customWidth="1"/>
    <col min="5" max="5" width="4.88671875" style="1" customWidth="1"/>
    <col min="6" max="6" width="13.5546875" style="1" customWidth="1"/>
    <col min="7" max="7" width="17.109375" style="1" customWidth="1"/>
    <col min="8" max="8" width="20.441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15" customHeight="1"/>
    <row r="2" spans="1:14" ht="66" customHeight="1">
      <c r="B2" s="299" t="s">
        <v>60</v>
      </c>
      <c r="C2" s="299"/>
      <c r="D2" s="299"/>
      <c r="E2" s="299"/>
      <c r="F2" s="299"/>
      <c r="G2" s="299"/>
      <c r="H2" s="299"/>
    </row>
    <row r="3" spans="1:14" ht="15" customHeight="1" thickBot="1"/>
    <row r="4" spans="1:14" ht="51" customHeight="1" thickBot="1">
      <c r="B4" s="37" t="str">
        <f>Ofertes!C2</f>
        <v>2025/2950/LIO_POR - 59</v>
      </c>
      <c r="C4" s="37" t="str">
        <f>Ofertes!C4</f>
        <v>Execució de 5 Projectes d'obra de rehabilitació de ferms de carreteres locals (Trams: LP-9221 de Lleida a Torre-Serona, LV-4241 Lladurs, LV-2031 de Talavera a Sant Antolí, L-324 de Tarroja de Segarra a Plans de Sió i LV-3341 de Bellpuig a Barbens)</v>
      </c>
      <c r="D4" s="39" t="s">
        <v>17</v>
      </c>
      <c r="F4" s="209"/>
      <c r="G4" s="209"/>
      <c r="H4" s="210" t="s">
        <v>9</v>
      </c>
    </row>
    <row r="5" spans="1:14" ht="15" customHeight="1" thickBot="1"/>
    <row r="6" spans="1:14" ht="22.5" customHeight="1" thickBot="1">
      <c r="A6" s="10">
        <v>0.1</v>
      </c>
      <c r="B6" s="274" t="s">
        <v>20</v>
      </c>
      <c r="C6" s="275"/>
      <c r="D6" s="157">
        <f>Ofertes!$D$17</f>
        <v>1330398.3899999999</v>
      </c>
      <c r="F6" s="300" t="s">
        <v>59</v>
      </c>
      <c r="G6" s="301"/>
      <c r="H6" s="8">
        <f>AVERAGE(F10:F12)</f>
        <v>2.983333435934173E-2</v>
      </c>
    </row>
    <row r="7" spans="1:14" ht="15" customHeight="1" thickBot="1"/>
    <row r="8" spans="1:14" ht="15" customHeight="1">
      <c r="B8" s="276" t="s">
        <v>3</v>
      </c>
      <c r="C8" s="287" t="s">
        <v>1</v>
      </c>
      <c r="D8" s="276" t="s">
        <v>2</v>
      </c>
      <c r="F8" s="276" t="s">
        <v>4</v>
      </c>
      <c r="G8" s="276" t="s">
        <v>49</v>
      </c>
      <c r="H8" s="276" t="s">
        <v>52</v>
      </c>
    </row>
    <row r="9" spans="1:14" ht="15" customHeight="1" thickBot="1">
      <c r="B9" s="277"/>
      <c r="C9" s="288"/>
      <c r="D9" s="277"/>
      <c r="F9" s="277"/>
      <c r="G9" s="298"/>
      <c r="H9" s="277"/>
    </row>
    <row r="10" spans="1:14" s="4" customFormat="1" ht="20.100000000000001" customHeight="1">
      <c r="A10" s="6">
        <f t="shared" ref="A10:A22" si="0">I10</f>
        <v>0</v>
      </c>
      <c r="B10" s="2">
        <v>1</v>
      </c>
      <c r="C10" s="158" t="str">
        <f>Ofertes!C19</f>
        <v xml:space="preserve">AGUSTÍ Y MASOLIVER, S.A. </v>
      </c>
      <c r="D10" s="159">
        <f>Ofertes!D19</f>
        <v>1304455.6200000001</v>
      </c>
      <c r="E10" s="1"/>
      <c r="F10" s="19">
        <f>IF(D10="","",(1-(D10/$D$6)))</f>
        <v>1.950000104855798E-2</v>
      </c>
      <c r="G10" s="19" t="str">
        <f>IF(D10=MAX($D$10:$D$12),IF(MAX($D$10:$D$12)&gt;$D$14*1.1,"EXCLOURE","INCLOURE"),"INCLOURE")</f>
        <v>INCLOURE</v>
      </c>
      <c r="H10" s="191" t="str">
        <f>IF(D10&lt;$D$6*0.75,"Baixa desproporcionada&gt;25%",IF(D10&lt;$G$14*0.9,"Baixa desproporcionada&gt;10%","Acceptada"))</f>
        <v>Acceptada</v>
      </c>
      <c r="I10" s="1"/>
      <c r="J10" s="1"/>
      <c r="K10" s="1"/>
      <c r="L10" s="1"/>
      <c r="M10" s="1"/>
    </row>
    <row r="11" spans="1:14" s="4" customFormat="1" ht="20.100000000000001" customHeight="1">
      <c r="A11" s="6">
        <f t="shared" si="0"/>
        <v>0</v>
      </c>
      <c r="B11" s="3">
        <v>2</v>
      </c>
      <c r="C11" s="160" t="str">
        <f>Ofertes!C20</f>
        <v>ARNÓ INFRAESTRUCTURAS,S.L.U</v>
      </c>
      <c r="D11" s="161">
        <f>Ofertes!D20</f>
        <v>1253102.24</v>
      </c>
      <c r="E11" s="1"/>
      <c r="F11" s="17">
        <f>IF(D11="","",(1-(D11/$D$6)))</f>
        <v>5.8100002661608641E-2</v>
      </c>
      <c r="G11" s="17" t="str">
        <f t="shared" ref="G11:G12" si="1">IF(D11=MAX($D$10:$D$12),IF(MAX($D$10:$D$12)&gt;$D$14*1.1,"EXCLOURE","INCLOURE"),"INCLOURE")</f>
        <v>INCLOURE</v>
      </c>
      <c r="H11" s="192" t="str">
        <f>IF(D11&lt;$D$6*0.75,"Baixa desproporcionada&gt;25%",IF(D11&lt;$G$14*0.9,"Baixa desproporcionada&gt;10%","Acceptada"))</f>
        <v>Acceptada</v>
      </c>
      <c r="I11" s="1"/>
      <c r="J11" s="1"/>
      <c r="K11" s="1"/>
      <c r="L11" s="1"/>
      <c r="M11" s="1"/>
    </row>
    <row r="12" spans="1:14" s="4" customFormat="1" ht="20.100000000000001" customHeight="1" thickBot="1">
      <c r="A12" s="6">
        <f t="shared" si="0"/>
        <v>0</v>
      </c>
      <c r="B12" s="14">
        <v>3</v>
      </c>
      <c r="C12" s="162" t="str">
        <f>Ofertes!C21</f>
        <v>M. I J. GRUAS, S.A.</v>
      </c>
      <c r="D12" s="163">
        <f>Ofertes!D21</f>
        <v>1314566.6499999999</v>
      </c>
      <c r="E12" s="1"/>
      <c r="F12" s="18">
        <f>IF(D12="","",(1-(D12/$D$6)))</f>
        <v>1.1899999367858571E-2</v>
      </c>
      <c r="G12" s="18" t="str">
        <f t="shared" si="1"/>
        <v>INCLOURE</v>
      </c>
      <c r="H12" s="201" t="str">
        <f>IF(D12&lt;$D$6*0.75,"Baixa desproporcionada&gt;25%",IF(D12&lt;$G$14*0.9,"Baixa desproporcionada&gt;10%","Acceptada"))</f>
        <v>Acceptada</v>
      </c>
      <c r="I12" s="1"/>
      <c r="J12" s="1"/>
      <c r="K12" s="1"/>
      <c r="L12" s="1"/>
      <c r="M12" s="1"/>
    </row>
    <row r="13" spans="1:14" s="4" customFormat="1" ht="20.100000000000001" customHeight="1" thickBot="1">
      <c r="A13" s="6">
        <f t="shared" si="0"/>
        <v>0</v>
      </c>
      <c r="B13" s="11"/>
      <c r="C13" s="24"/>
      <c r="D13" s="23"/>
      <c r="E13" s="1"/>
      <c r="F13" s="12"/>
      <c r="H13" s="187" t="s">
        <v>51</v>
      </c>
      <c r="I13" s="1"/>
      <c r="J13" s="1"/>
      <c r="K13" s="1"/>
      <c r="L13" s="1"/>
      <c r="M13" s="1"/>
      <c r="N13" s="5"/>
    </row>
    <row r="14" spans="1:14" s="4" customFormat="1" ht="30.75" customHeight="1" thickBot="1">
      <c r="A14" s="6">
        <f t="shared" si="0"/>
        <v>0</v>
      </c>
      <c r="B14" s="11"/>
      <c r="C14" s="205" t="s">
        <v>55</v>
      </c>
      <c r="D14" s="198">
        <f>AVERAGE(D10:D12)</f>
        <v>1290708.1700000002</v>
      </c>
      <c r="E14" s="1"/>
      <c r="F14" s="212" t="s">
        <v>50</v>
      </c>
      <c r="G14" s="188">
        <f>AVERAGEIF(G10:G12,"&lt;&gt;EXCLOURE",D10:D12)</f>
        <v>1290708.1700000002</v>
      </c>
      <c r="I14" s="1"/>
      <c r="J14" s="1"/>
      <c r="K14" s="1"/>
      <c r="L14" s="1"/>
      <c r="M14" s="1"/>
      <c r="N14" s="5"/>
    </row>
    <row r="15" spans="1:14" s="4" customFormat="1" ht="20.100000000000001" customHeight="1">
      <c r="A15" s="6">
        <f t="shared" si="0"/>
        <v>0</v>
      </c>
      <c r="B15" s="11"/>
      <c r="C15" s="24"/>
      <c r="D15" s="23"/>
      <c r="E15" s="1"/>
      <c r="F15" s="1"/>
      <c r="G15" s="1"/>
      <c r="H15" s="1"/>
      <c r="I15" s="1"/>
      <c r="J15" s="1"/>
      <c r="K15" s="1"/>
      <c r="L15" s="1"/>
      <c r="M15" s="1"/>
      <c r="N15" s="5"/>
    </row>
    <row r="16" spans="1:14" s="4" customFormat="1" ht="20.100000000000001" customHeight="1">
      <c r="A16" s="6">
        <f t="shared" si="0"/>
        <v>0</v>
      </c>
      <c r="B16" s="11"/>
      <c r="C16" s="24"/>
      <c r="D16" s="23"/>
      <c r="E16" s="5"/>
      <c r="F16" s="12"/>
      <c r="L16" s="13"/>
      <c r="M16" s="13"/>
      <c r="N16" s="5"/>
    </row>
    <row r="17" spans="1:13" s="4" customFormat="1" ht="20.100000000000001" customHeight="1">
      <c r="A17" s="6">
        <f t="shared" si="0"/>
        <v>0</v>
      </c>
      <c r="B17" s="11"/>
      <c r="C17" s="24"/>
      <c r="D17" s="23"/>
      <c r="E17" s="5"/>
      <c r="F17" s="12"/>
      <c r="L17" s="13"/>
      <c r="M17" s="13"/>
    </row>
    <row r="18" spans="1:13" s="4" customFormat="1" ht="20.100000000000001" customHeight="1">
      <c r="A18" s="6">
        <f t="shared" si="0"/>
        <v>0</v>
      </c>
      <c r="B18" s="11"/>
      <c r="C18" s="24"/>
      <c r="D18" s="23"/>
      <c r="E18" s="5"/>
      <c r="F18" s="12"/>
      <c r="L18" s="13"/>
      <c r="M18" s="13"/>
    </row>
    <row r="19" spans="1:13" s="4" customFormat="1" ht="20.100000000000001" customHeight="1">
      <c r="A19" s="6">
        <f t="shared" si="0"/>
        <v>0</v>
      </c>
      <c r="B19" s="11"/>
      <c r="C19" s="24"/>
      <c r="D19" s="23"/>
      <c r="E19" s="5"/>
      <c r="F19" s="12"/>
      <c r="L19" s="13"/>
      <c r="M19" s="13"/>
    </row>
    <row r="20" spans="1:13" s="4" customFormat="1" ht="20.100000000000001" customHeight="1">
      <c r="A20" s="6">
        <f t="shared" si="0"/>
        <v>0</v>
      </c>
      <c r="B20" s="11"/>
      <c r="C20" s="24"/>
      <c r="D20" s="23"/>
      <c r="E20" s="5"/>
      <c r="F20" s="12"/>
      <c r="L20" s="13"/>
      <c r="M20" s="13"/>
    </row>
    <row r="21" spans="1:13" s="4" customFormat="1" ht="20.100000000000001" customHeight="1">
      <c r="A21" s="6">
        <f t="shared" si="0"/>
        <v>0</v>
      </c>
      <c r="B21" s="11"/>
      <c r="C21" s="24"/>
      <c r="D21" s="23"/>
      <c r="E21" s="5"/>
      <c r="F21" s="12"/>
      <c r="L21" s="13"/>
      <c r="M21" s="13"/>
    </row>
    <row r="22" spans="1:13" s="4" customFormat="1" ht="20.100000000000001" customHeight="1">
      <c r="A22" s="6">
        <f t="shared" si="0"/>
        <v>0</v>
      </c>
      <c r="B22" s="11"/>
      <c r="C22" s="24"/>
      <c r="D22" s="23"/>
      <c r="E22" s="5"/>
      <c r="F22" s="12"/>
      <c r="L22" s="13"/>
      <c r="M22" s="13"/>
    </row>
    <row r="23" spans="1:13" s="4" customFormat="1"/>
    <row r="24" spans="1:13" s="4" customFormat="1"/>
    <row r="25" spans="1:13" s="4" customFormat="1"/>
  </sheetData>
  <sheetProtection algorithmName="SHA-512" hashValue="Alj5Y5ihTFf1UDtkLLJ1qQRTqsFWJjJRXnZAfr753xYrKROus6uh94lp6+JmjNsHmPLYm3c5GuN2zZtJOyD7zQ==" saltValue="k2iyXBJ8qx5ZgdJBDildTA==" spinCount="100000" selectLockedCells="1"/>
  <mergeCells count="9">
    <mergeCell ref="F6:G6"/>
    <mergeCell ref="B2:H2"/>
    <mergeCell ref="B6:C6"/>
    <mergeCell ref="B8:B9"/>
    <mergeCell ref="C8:C9"/>
    <mergeCell ref="D8:D9"/>
    <mergeCell ref="F8:F9"/>
    <mergeCell ref="G8:G9"/>
    <mergeCell ref="H8:H9"/>
  </mergeCells>
  <conditionalFormatting sqref="G10:G12">
    <cfRule type="cellIs" dxfId="79" priority="4" operator="equal">
      <formula>"INCLOURE"</formula>
    </cfRule>
  </conditionalFormatting>
  <conditionalFormatting sqref="G13:G14">
    <cfRule type="cellIs" dxfId="78" priority="8" operator="equal">
      <formula>"SI"</formula>
    </cfRule>
    <cfRule type="cellIs" dxfId="77" priority="9" operator="equal">
      <formula>"NO"</formula>
    </cfRule>
  </conditionalFormatting>
  <conditionalFormatting sqref="G16:H22">
    <cfRule type="cellIs" dxfId="76" priority="13" operator="equal">
      <formula>"SI"</formula>
    </cfRule>
    <cfRule type="cellIs" dxfId="75" priority="14" operator="equal">
      <formula>"NO"</formula>
    </cfRule>
  </conditionalFormatting>
  <conditionalFormatting sqref="H10:H12">
    <cfRule type="cellIs" dxfId="74" priority="1" operator="equal">
      <formula>"Baixa desproporcionada"</formula>
    </cfRule>
    <cfRule type="cellIs" dxfId="73" priority="2" operator="equal">
      <formula>"Baixa temerària&gt;25%"</formula>
    </cfRule>
    <cfRule type="cellIs" dxfId="72" priority="3" operator="equal">
      <formula>"Baixa temerària&gt;10%"</formula>
    </cfRule>
    <cfRule type="cellIs" dxfId="71" priority="5" operator="equal">
      <formula>"Baixa temerària"</formula>
    </cfRule>
    <cfRule type="cellIs" dxfId="70" priority="6" operator="equal">
      <formula>"Acceptada"</formula>
    </cfRule>
  </conditionalFormatting>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N25"/>
  <sheetViews>
    <sheetView zoomScale="150" zoomScaleNormal="150" workbookViewId="0">
      <selection activeCell="B2" sqref="B2:H2"/>
    </sheetView>
  </sheetViews>
  <sheetFormatPr defaultColWidth="11.44140625" defaultRowHeight="14.4"/>
  <cols>
    <col min="1" max="1" width="3" style="1" customWidth="1"/>
    <col min="2" max="2" width="22.6640625" style="1" customWidth="1"/>
    <col min="3" max="3" width="50.33203125" style="1" customWidth="1"/>
    <col min="4" max="4" width="19.88671875" style="1" customWidth="1"/>
    <col min="5" max="5" width="4.88671875" style="1" customWidth="1"/>
    <col min="6" max="6" width="13.5546875" style="1" customWidth="1"/>
    <col min="7" max="7" width="17.109375" style="1" customWidth="1"/>
    <col min="8" max="8" width="20.441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15" customHeight="1"/>
    <row r="2" spans="1:14" ht="66" customHeight="1">
      <c r="B2" s="299" t="s">
        <v>60</v>
      </c>
      <c r="C2" s="299"/>
      <c r="D2" s="299"/>
      <c r="E2" s="299"/>
      <c r="F2" s="299"/>
      <c r="G2" s="299"/>
      <c r="H2" s="299"/>
    </row>
    <row r="3" spans="1:14" ht="15" customHeight="1" thickBot="1"/>
    <row r="4" spans="1:14" ht="51" customHeight="1" thickBot="1">
      <c r="B4" s="37" t="str">
        <f>Ofertes!C2</f>
        <v>2025/2950/LIO_POR - 59</v>
      </c>
      <c r="C4" s="37" t="str">
        <f>Ofertes!C4</f>
        <v>Execució de 5 Projectes d'obra de rehabilitació de ferms de carreteres locals (Trams: LP-9221 de Lleida a Torre-Serona, LV-4241 Lladurs, LV-2031 de Talavera a Sant Antolí, L-324 de Tarroja de Segarra a Plans de Sió i LV-3341 de Bellpuig a Barbens)</v>
      </c>
      <c r="D4" s="39" t="s">
        <v>18</v>
      </c>
      <c r="F4" s="209"/>
      <c r="G4" s="209"/>
      <c r="H4" s="210" t="s">
        <v>9</v>
      </c>
    </row>
    <row r="5" spans="1:14" ht="15" customHeight="1" thickBot="1"/>
    <row r="6" spans="1:14" ht="22.5" customHeight="1" thickBot="1">
      <c r="A6" s="10">
        <v>0.1</v>
      </c>
      <c r="B6" s="274" t="s">
        <v>20</v>
      </c>
      <c r="C6" s="275"/>
      <c r="D6" s="157">
        <f>Ofertes!$I$17</f>
        <v>311932.92</v>
      </c>
      <c r="F6" s="300" t="s">
        <v>59</v>
      </c>
      <c r="G6" s="301"/>
      <c r="H6" s="8">
        <f>AVERAGE(F10:F12)</f>
        <v>2.2666668205458967E-2</v>
      </c>
    </row>
    <row r="7" spans="1:14" ht="15" customHeight="1" thickBot="1"/>
    <row r="8" spans="1:14" ht="15" customHeight="1">
      <c r="B8" s="276" t="s">
        <v>3</v>
      </c>
      <c r="C8" s="287" t="s">
        <v>1</v>
      </c>
      <c r="D8" s="276" t="s">
        <v>2</v>
      </c>
      <c r="F8" s="276" t="s">
        <v>4</v>
      </c>
      <c r="G8" s="276" t="s">
        <v>49</v>
      </c>
      <c r="H8" s="276" t="s">
        <v>52</v>
      </c>
    </row>
    <row r="9" spans="1:14" ht="15" customHeight="1" thickBot="1">
      <c r="B9" s="277"/>
      <c r="C9" s="288"/>
      <c r="D9" s="277"/>
      <c r="F9" s="277"/>
      <c r="G9" s="298"/>
      <c r="H9" s="277"/>
    </row>
    <row r="10" spans="1:14" s="4" customFormat="1" ht="20.100000000000001" customHeight="1">
      <c r="A10" s="6">
        <f t="shared" ref="A10:A22" si="0">I10</f>
        <v>0</v>
      </c>
      <c r="B10" s="2">
        <v>1</v>
      </c>
      <c r="C10" s="158" t="str">
        <f>Ofertes!H19</f>
        <v xml:space="preserve">AGUSTÍ Y MASOLIVER, S.A. </v>
      </c>
      <c r="D10" s="159">
        <f>Ofertes!I19</f>
        <v>306006.19</v>
      </c>
      <c r="E10" s="1"/>
      <c r="F10" s="19">
        <f>IF(D10="","",(1-(D10/$D$6)))</f>
        <v>1.900001449029487E-2</v>
      </c>
      <c r="G10" s="19" t="str">
        <f>IF(D10=MAX($D$9:$D$11),IF(MAX($D$9:$D$11)&gt;$D$13*1.1,"EXCLOURE","INCLOURE"),"INCLOURE")</f>
        <v>EXCLOURE</v>
      </c>
      <c r="H10" s="191" t="str">
        <f>IF(D10&lt;$D$6*0.75,"Baixa desproporcionada&gt;25%",IF(D10&lt;$G$13*0.9,"Baixa desproporcionada&gt;10%","Acceptada"))</f>
        <v>Acceptada</v>
      </c>
      <c r="I10" s="1"/>
      <c r="J10" s="1"/>
      <c r="K10" s="1"/>
      <c r="L10" s="1"/>
      <c r="M10" s="1"/>
    </row>
    <row r="11" spans="1:14" s="4" customFormat="1" ht="20.100000000000001" customHeight="1">
      <c r="A11" s="6">
        <f t="shared" si="0"/>
        <v>0</v>
      </c>
      <c r="B11" s="3">
        <v>2</v>
      </c>
      <c r="C11" s="160" t="str">
        <f>Ofertes!H20</f>
        <v>ASFALTS i Equips de Vialitat S.L.</v>
      </c>
      <c r="D11" s="161">
        <f>Ofertes!I20</f>
        <v>305538.3</v>
      </c>
      <c r="E11" s="1"/>
      <c r="F11" s="17">
        <f>IF(D11="","",(1-(D11/$D$6)))</f>
        <v>2.0499984419727113E-2</v>
      </c>
      <c r="G11" s="17" t="str">
        <f t="shared" ref="G11:G12" si="1">IF(D11=MAX($D$9:$D$11),IF(MAX($D$9:$D$11)&gt;$D$13*1.1,"EXCLOURE","INCLOURE"),"INCLOURE")</f>
        <v>INCLOURE</v>
      </c>
      <c r="H11" s="192" t="str">
        <f>IF(D11&lt;$D$6*0.75,"Baixa desproporcionada&gt;25%",IF(D11&lt;$G$13*0.9,"Baixa desproporcionada&gt;10%","Acceptada"))</f>
        <v>Acceptada</v>
      </c>
      <c r="I11" s="1"/>
      <c r="J11" s="1"/>
      <c r="K11" s="1"/>
      <c r="L11" s="1"/>
      <c r="M11" s="1"/>
    </row>
    <row r="12" spans="1:14" s="4" customFormat="1" ht="20.100000000000001" customHeight="1" thickBot="1">
      <c r="A12" s="6">
        <f t="shared" si="0"/>
        <v>0</v>
      </c>
      <c r="B12" s="14">
        <v>3</v>
      </c>
      <c r="C12" s="162" t="str">
        <f>Ofertes!H21</f>
        <v>ARNÓ INFRAESTRUCTURAS,S.L.U</v>
      </c>
      <c r="D12" s="163">
        <f>Ofertes!I21</f>
        <v>303042.83</v>
      </c>
      <c r="E12" s="1"/>
      <c r="F12" s="18">
        <f>IF(D12="","",(1-(D12/$D$6)))</f>
        <v>2.8500005706354914E-2</v>
      </c>
      <c r="G12" s="18" t="str">
        <f t="shared" si="1"/>
        <v>INCLOURE</v>
      </c>
      <c r="H12" s="201" t="str">
        <f>IF(D12&lt;$D$6*0.75,"Baixa desproporcionada&gt;25%",IF(D12&lt;$G$13*0.9,"Baixa desproporcionada&gt;10%","Acceptada"))</f>
        <v>Acceptada</v>
      </c>
      <c r="I12" s="1"/>
      <c r="J12" s="1"/>
      <c r="K12" s="1"/>
      <c r="L12" s="1"/>
      <c r="M12" s="1"/>
    </row>
    <row r="13" spans="1:14" s="4" customFormat="1" ht="20.100000000000001" customHeight="1" thickBot="1">
      <c r="A13" s="6">
        <f t="shared" si="0"/>
        <v>0</v>
      </c>
      <c r="B13" s="11"/>
      <c r="C13" s="24"/>
      <c r="D13" s="23"/>
      <c r="E13" s="1"/>
      <c r="F13" s="12"/>
      <c r="H13" s="187" t="s">
        <v>51</v>
      </c>
      <c r="I13" s="1"/>
      <c r="J13" s="1"/>
      <c r="K13" s="1"/>
      <c r="L13" s="1"/>
      <c r="M13" s="1"/>
      <c r="N13" s="5"/>
    </row>
    <row r="14" spans="1:14" s="4" customFormat="1" ht="30.75" customHeight="1" thickBot="1">
      <c r="A14" s="6">
        <f t="shared" si="0"/>
        <v>0</v>
      </c>
      <c r="B14" s="11"/>
      <c r="C14" s="205" t="s">
        <v>55</v>
      </c>
      <c r="D14" s="198">
        <f>AVERAGE(D10:D12)</f>
        <v>304862.44</v>
      </c>
      <c r="E14" s="5"/>
      <c r="F14" s="212" t="s">
        <v>50</v>
      </c>
      <c r="G14" s="188">
        <f>AVERAGEIF(G10:G12,"&lt;&gt;EXCLOURE",D10:D12)</f>
        <v>304290.565</v>
      </c>
      <c r="L14" s="13"/>
      <c r="M14" s="13"/>
      <c r="N14" s="5"/>
    </row>
    <row r="15" spans="1:14" s="4" customFormat="1" ht="20.100000000000001" customHeight="1">
      <c r="A15" s="6">
        <f t="shared" si="0"/>
        <v>0</v>
      </c>
      <c r="B15" s="11"/>
      <c r="C15" s="24"/>
      <c r="D15" s="23"/>
      <c r="E15" s="5"/>
      <c r="F15" s="12"/>
      <c r="L15" s="13"/>
      <c r="M15" s="13"/>
      <c r="N15" s="5"/>
    </row>
    <row r="16" spans="1:14" s="4" customFormat="1" ht="20.100000000000001" customHeight="1">
      <c r="A16" s="6">
        <f t="shared" si="0"/>
        <v>0</v>
      </c>
      <c r="B16" s="11"/>
      <c r="C16" s="24"/>
      <c r="D16" s="23"/>
      <c r="E16" s="5"/>
      <c r="F16" s="12"/>
      <c r="L16" s="13"/>
      <c r="M16" s="13"/>
      <c r="N16" s="5"/>
    </row>
    <row r="17" spans="1:13" s="4" customFormat="1" ht="20.100000000000001" customHeight="1">
      <c r="A17" s="6">
        <f t="shared" si="0"/>
        <v>0</v>
      </c>
      <c r="B17" s="11"/>
      <c r="C17" s="24"/>
      <c r="D17" s="23"/>
      <c r="E17" s="5"/>
      <c r="F17" s="12"/>
      <c r="L17" s="13"/>
      <c r="M17" s="13"/>
    </row>
    <row r="18" spans="1:13" s="4" customFormat="1" ht="20.100000000000001" customHeight="1">
      <c r="A18" s="6">
        <f t="shared" si="0"/>
        <v>0</v>
      </c>
      <c r="B18" s="11"/>
      <c r="C18" s="24"/>
      <c r="D18" s="23"/>
      <c r="E18" s="5"/>
      <c r="F18" s="12"/>
      <c r="L18" s="13"/>
      <c r="M18" s="13"/>
    </row>
    <row r="19" spans="1:13" s="4" customFormat="1" ht="20.100000000000001" customHeight="1">
      <c r="A19" s="6">
        <f t="shared" si="0"/>
        <v>0</v>
      </c>
      <c r="B19" s="11"/>
      <c r="C19" s="24"/>
      <c r="D19" s="23"/>
      <c r="E19" s="5"/>
      <c r="F19" s="12"/>
      <c r="L19" s="13"/>
      <c r="M19" s="13"/>
    </row>
    <row r="20" spans="1:13" s="4" customFormat="1" ht="20.100000000000001" customHeight="1">
      <c r="A20" s="6">
        <f t="shared" si="0"/>
        <v>0</v>
      </c>
      <c r="B20" s="11"/>
      <c r="C20" s="24"/>
      <c r="D20" s="23"/>
      <c r="E20" s="5"/>
      <c r="F20" s="12"/>
      <c r="L20" s="13"/>
      <c r="M20" s="13"/>
    </row>
    <row r="21" spans="1:13" s="4" customFormat="1" ht="20.100000000000001" customHeight="1">
      <c r="A21" s="6">
        <f t="shared" si="0"/>
        <v>0</v>
      </c>
      <c r="B21" s="11"/>
      <c r="C21" s="24"/>
      <c r="D21" s="23"/>
      <c r="E21" s="5"/>
      <c r="F21" s="12"/>
      <c r="L21" s="13"/>
      <c r="M21" s="13"/>
    </row>
    <row r="22" spans="1:13" s="4" customFormat="1" ht="20.100000000000001" customHeight="1">
      <c r="A22" s="6">
        <f t="shared" si="0"/>
        <v>0</v>
      </c>
      <c r="B22" s="11"/>
      <c r="C22" s="24"/>
      <c r="D22" s="23"/>
      <c r="E22" s="5"/>
      <c r="F22" s="12"/>
      <c r="L22" s="13"/>
      <c r="M22" s="13"/>
    </row>
    <row r="23" spans="1:13" s="4" customFormat="1"/>
    <row r="24" spans="1:13" s="4" customFormat="1"/>
    <row r="25" spans="1:13" s="4" customFormat="1"/>
  </sheetData>
  <sheetProtection algorithmName="SHA-512" hashValue="Alj5Y5ihTFf1UDtkLLJ1qQRTqsFWJjJRXnZAfr753xYrKROus6uh94lp6+JmjNsHmPLYm3c5GuN2zZtJOyD7zQ==" saltValue="k2iyXBJ8qx5ZgdJBDildTA==" spinCount="100000" selectLockedCells="1"/>
  <mergeCells count="9">
    <mergeCell ref="F6:G6"/>
    <mergeCell ref="B2:H2"/>
    <mergeCell ref="B6:C6"/>
    <mergeCell ref="B8:B9"/>
    <mergeCell ref="C8:C9"/>
    <mergeCell ref="D8:D9"/>
    <mergeCell ref="F8:F9"/>
    <mergeCell ref="G8:G9"/>
    <mergeCell ref="H8:H9"/>
  </mergeCells>
  <conditionalFormatting sqref="G10:G12">
    <cfRule type="cellIs" dxfId="69" priority="4" operator="equal">
      <formula>"INCLOURE"</formula>
    </cfRule>
  </conditionalFormatting>
  <conditionalFormatting sqref="G13:G14">
    <cfRule type="cellIs" dxfId="68" priority="8" operator="equal">
      <formula>"SI"</formula>
    </cfRule>
    <cfRule type="cellIs" dxfId="67" priority="9" operator="equal">
      <formula>"NO"</formula>
    </cfRule>
  </conditionalFormatting>
  <conditionalFormatting sqref="G15:H22">
    <cfRule type="cellIs" dxfId="66" priority="13" operator="equal">
      <formula>"SI"</formula>
    </cfRule>
    <cfRule type="cellIs" dxfId="65" priority="14" operator="equal">
      <formula>"NO"</formula>
    </cfRule>
  </conditionalFormatting>
  <conditionalFormatting sqref="H10:H12">
    <cfRule type="cellIs" dxfId="64" priority="1" operator="equal">
      <formula>"Baixa desproporcionada"</formula>
    </cfRule>
    <cfRule type="cellIs" dxfId="63" priority="2" operator="equal">
      <formula>"Baixa temerària&gt;25%"</formula>
    </cfRule>
    <cfRule type="cellIs" dxfId="62" priority="3" operator="equal">
      <formula>"Baixa temerària&gt;10%"</formula>
    </cfRule>
    <cfRule type="cellIs" dxfId="61" priority="5" operator="equal">
      <formula>"Baixa temerària"</formula>
    </cfRule>
    <cfRule type="cellIs" dxfId="60" priority="6" operator="equal">
      <formula>"Acceptada"</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079B-7BA1-4E4D-985A-73462B8C74C3}">
  <dimension ref="A1:J44"/>
  <sheetViews>
    <sheetView topLeftCell="A21" zoomScale="76" zoomScaleNormal="76" workbookViewId="0">
      <selection activeCell="H54" sqref="H54"/>
    </sheetView>
  </sheetViews>
  <sheetFormatPr defaultColWidth="11.44140625" defaultRowHeight="14.4"/>
  <cols>
    <col min="1" max="1" width="3" style="1" customWidth="1"/>
    <col min="2" max="2" width="11.44140625" style="1"/>
    <col min="3" max="3" width="74" style="1" customWidth="1"/>
    <col min="4" max="4" width="17.6640625" style="215" customWidth="1"/>
    <col min="5" max="5" width="16.6640625" style="1" customWidth="1"/>
    <col min="6" max="6" width="10.44140625" style="1" customWidth="1"/>
    <col min="7" max="7" width="13.88671875" style="1" customWidth="1"/>
    <col min="8" max="8" width="74" style="1" customWidth="1"/>
    <col min="9" max="9" width="17.6640625" style="215" customWidth="1"/>
    <col min="10" max="10" width="16.6640625" style="1" customWidth="1"/>
    <col min="11" max="16384" width="11.44140625" style="1"/>
  </cols>
  <sheetData>
    <row r="1" spans="1:10" ht="15" thickBot="1"/>
    <row r="2" spans="1:10" ht="15" thickBot="1">
      <c r="B2" s="52" t="s">
        <v>14</v>
      </c>
      <c r="C2" s="178" t="s">
        <v>68</v>
      </c>
      <c r="F2" s="225"/>
      <c r="G2" s="226"/>
    </row>
    <row r="3" spans="1:10" ht="20.100000000000001" customHeight="1" thickBot="1">
      <c r="C3" s="179"/>
    </row>
    <row r="4" spans="1:10" ht="44.25" customHeight="1" thickBot="1">
      <c r="B4" s="9"/>
      <c r="C4" s="214" t="s">
        <v>69</v>
      </c>
      <c r="D4" s="225"/>
      <c r="E4" s="246" t="s">
        <v>74</v>
      </c>
      <c r="F4" s="261" t="s">
        <v>47</v>
      </c>
      <c r="G4" s="262"/>
      <c r="H4" s="213" t="s">
        <v>46</v>
      </c>
      <c r="I4" s="224">
        <v>100</v>
      </c>
    </row>
    <row r="5" spans="1:10" ht="15" customHeight="1" thickBot="1"/>
    <row r="6" spans="1:10" ht="18" customHeight="1" thickBot="1">
      <c r="B6" s="69" t="s">
        <v>12</v>
      </c>
      <c r="C6" s="53" t="s">
        <v>48</v>
      </c>
      <c r="D6" s="216">
        <v>1267694.44</v>
      </c>
      <c r="G6" s="69" t="s">
        <v>16</v>
      </c>
      <c r="H6" s="53" t="s">
        <v>48</v>
      </c>
      <c r="I6" s="216">
        <v>371585.46</v>
      </c>
    </row>
    <row r="7" spans="1:10" ht="33" customHeight="1" thickBot="1">
      <c r="B7" s="27" t="s">
        <v>3</v>
      </c>
      <c r="C7" s="28" t="s">
        <v>1</v>
      </c>
      <c r="D7" s="217" t="s">
        <v>15</v>
      </c>
      <c r="E7" s="39" t="s">
        <v>0</v>
      </c>
      <c r="F7" s="51"/>
      <c r="G7" s="27" t="s">
        <v>3</v>
      </c>
      <c r="H7" s="28" t="s">
        <v>1</v>
      </c>
      <c r="I7" s="217" t="s">
        <v>15</v>
      </c>
      <c r="J7" s="39" t="s">
        <v>0</v>
      </c>
    </row>
    <row r="8" spans="1:10" s="4" customFormat="1" ht="20.100000000000001" customHeight="1">
      <c r="A8" s="6" t="e">
        <f>#REF!</f>
        <v>#REF!</v>
      </c>
      <c r="B8" s="2">
        <v>1</v>
      </c>
      <c r="C8" s="30" t="s">
        <v>62</v>
      </c>
      <c r="D8" s="218">
        <v>1266203.45</v>
      </c>
      <c r="E8" s="155">
        <f>IF($D8="","",(ROUND(PRODUCT($I$4,(1-(($D8-MIN($D$8:$D$15))/$D$6))),2)))</f>
        <v>95.33</v>
      </c>
      <c r="G8" s="2">
        <v>1</v>
      </c>
      <c r="H8" s="30" t="s">
        <v>62</v>
      </c>
      <c r="I8" s="218">
        <v>370911.15</v>
      </c>
      <c r="J8" s="155">
        <f>IF($I8="","",(ROUND(PRODUCT($I$4,(1-(($I8-MIN($I$8:$I$15))/$I$6))),2)))</f>
        <v>96.28</v>
      </c>
    </row>
    <row r="9" spans="1:10" s="4" customFormat="1" ht="20.100000000000001" customHeight="1">
      <c r="A9" s="6" t="e">
        <f>#REF!</f>
        <v>#REF!</v>
      </c>
      <c r="B9" s="3">
        <v>2</v>
      </c>
      <c r="C9" s="31" t="s">
        <v>63</v>
      </c>
      <c r="D9" s="219">
        <v>1229663.6000000001</v>
      </c>
      <c r="E9" s="42">
        <f t="shared" ref="E9:E15" si="0">IF($D9="","",(ROUND(PRODUCT($I$4,(1-(($D9-MIN($D$8:$D$15))/$D$6))),2)))</f>
        <v>98.21</v>
      </c>
      <c r="G9" s="3">
        <v>2</v>
      </c>
      <c r="H9" s="31" t="s">
        <v>64</v>
      </c>
      <c r="I9" s="219">
        <v>364711.13</v>
      </c>
      <c r="J9" s="42">
        <f t="shared" ref="J9:J15" si="1">IF($I9="","",(ROUND(PRODUCT($I$4,(1-(($I9-MIN($I$8:$I$15))/$I$6))),2)))</f>
        <v>97.95</v>
      </c>
    </row>
    <row r="10" spans="1:10" s="4" customFormat="1" ht="20.100000000000001" customHeight="1">
      <c r="A10" s="6" t="e">
        <f>#REF!</f>
        <v>#REF!</v>
      </c>
      <c r="B10" s="3">
        <v>3</v>
      </c>
      <c r="C10" s="31" t="s">
        <v>65</v>
      </c>
      <c r="D10" s="219">
        <v>1226494.3700000001</v>
      </c>
      <c r="E10" s="42">
        <f>IF($D10="","",(ROUND(PRODUCT($I$4,(1-(($D10-MIN($D$8:$D$15))/$D$6))),2)))</f>
        <v>98.46</v>
      </c>
      <c r="G10" s="3">
        <v>3</v>
      </c>
      <c r="H10" s="31" t="s">
        <v>63</v>
      </c>
      <c r="I10" s="219">
        <v>364339.55</v>
      </c>
      <c r="J10" s="42">
        <f t="shared" si="1"/>
        <v>98.05</v>
      </c>
    </row>
    <row r="11" spans="1:10" s="4" customFormat="1" ht="20.100000000000001" customHeight="1">
      <c r="A11" s="6" t="e">
        <f>#REF!</f>
        <v>#REF!</v>
      </c>
      <c r="B11" s="3">
        <v>4</v>
      </c>
      <c r="C11" s="31" t="s">
        <v>67</v>
      </c>
      <c r="D11" s="219">
        <v>1213183.58</v>
      </c>
      <c r="E11" s="42">
        <f t="shared" si="0"/>
        <v>99.51</v>
      </c>
      <c r="G11" s="3">
        <v>4</v>
      </c>
      <c r="H11" s="31" t="s">
        <v>67</v>
      </c>
      <c r="I11" s="219">
        <v>357093.63</v>
      </c>
      <c r="J11" s="42">
        <f t="shared" si="1"/>
        <v>100</v>
      </c>
    </row>
    <row r="12" spans="1:10" s="4" customFormat="1" ht="20.100000000000001" customHeight="1">
      <c r="A12" s="6" t="e">
        <f>#REF!</f>
        <v>#REF!</v>
      </c>
      <c r="B12" s="20">
        <v>5</v>
      </c>
      <c r="C12" s="32" t="s">
        <v>70</v>
      </c>
      <c r="D12" s="220">
        <v>1207000</v>
      </c>
      <c r="E12" s="42">
        <f t="shared" si="0"/>
        <v>100</v>
      </c>
      <c r="G12" s="20">
        <v>5</v>
      </c>
      <c r="H12" s="32" t="s">
        <v>70</v>
      </c>
      <c r="I12" s="220">
        <v>360800</v>
      </c>
      <c r="J12" s="42">
        <f t="shared" si="1"/>
        <v>99</v>
      </c>
    </row>
    <row r="13" spans="1:10" s="4" customFormat="1" ht="20.100000000000001" customHeight="1">
      <c r="A13" s="6" t="e">
        <f>#REF!</f>
        <v>#REF!</v>
      </c>
      <c r="B13" s="3">
        <v>6</v>
      </c>
      <c r="C13" s="29" t="s">
        <v>66</v>
      </c>
      <c r="D13" s="219">
        <v>1219522.05</v>
      </c>
      <c r="E13" s="42">
        <f t="shared" si="0"/>
        <v>99.01</v>
      </c>
      <c r="G13" s="3">
        <v>6</v>
      </c>
      <c r="H13" s="29"/>
      <c r="I13" s="219"/>
      <c r="J13" s="42" t="str">
        <f t="shared" si="1"/>
        <v/>
      </c>
    </row>
    <row r="14" spans="1:10" s="4" customFormat="1" ht="20.100000000000001" customHeight="1">
      <c r="A14" s="6" t="e">
        <f>#REF!</f>
        <v>#REF!</v>
      </c>
      <c r="B14" s="35">
        <v>7</v>
      </c>
      <c r="C14" s="36"/>
      <c r="D14" s="221"/>
      <c r="E14" s="42" t="str">
        <f t="shared" si="0"/>
        <v/>
      </c>
      <c r="G14" s="35">
        <v>7</v>
      </c>
      <c r="H14" s="36"/>
      <c r="I14" s="221"/>
      <c r="J14" s="42" t="str">
        <f t="shared" si="1"/>
        <v/>
      </c>
    </row>
    <row r="15" spans="1:10" s="4" customFormat="1" ht="20.100000000000001" customHeight="1" thickBot="1">
      <c r="A15" s="6" t="e">
        <f>#REF!</f>
        <v>#REF!</v>
      </c>
      <c r="B15" s="33">
        <v>8</v>
      </c>
      <c r="C15" s="34"/>
      <c r="D15" s="222"/>
      <c r="E15" s="156" t="str">
        <f t="shared" si="0"/>
        <v/>
      </c>
      <c r="G15" s="33">
        <v>8</v>
      </c>
      <c r="H15" s="34"/>
      <c r="I15" s="222"/>
      <c r="J15" s="156" t="str">
        <f t="shared" si="1"/>
        <v/>
      </c>
    </row>
    <row r="16" spans="1:10" s="4" customFormat="1" ht="20.100000000000001" customHeight="1" thickBot="1">
      <c r="A16" s="6" t="e">
        <f>#REF!</f>
        <v>#REF!</v>
      </c>
      <c r="B16" s="11"/>
      <c r="C16" s="21"/>
      <c r="D16" s="223"/>
      <c r="I16" s="223"/>
    </row>
    <row r="17" spans="1:10" s="4" customFormat="1" ht="18" customHeight="1" thickBot="1">
      <c r="A17" s="6" t="e">
        <f>#REF!</f>
        <v>#REF!</v>
      </c>
      <c r="B17" s="69" t="s">
        <v>17</v>
      </c>
      <c r="C17" s="53" t="s">
        <v>48</v>
      </c>
      <c r="D17" s="216">
        <v>1330398.3899999999</v>
      </c>
      <c r="G17" s="69" t="s">
        <v>18</v>
      </c>
      <c r="H17" s="53" t="s">
        <v>48</v>
      </c>
      <c r="I17" s="216">
        <v>311932.92</v>
      </c>
    </row>
    <row r="18" spans="1:10" s="4" customFormat="1" ht="27" thickBot="1">
      <c r="A18" s="6" t="e">
        <f>#REF!</f>
        <v>#REF!</v>
      </c>
      <c r="B18" s="27" t="s">
        <v>3</v>
      </c>
      <c r="C18" s="28" t="s">
        <v>1</v>
      </c>
      <c r="D18" s="217" t="s">
        <v>15</v>
      </c>
      <c r="E18" s="39" t="s">
        <v>0</v>
      </c>
      <c r="G18" s="27" t="s">
        <v>3</v>
      </c>
      <c r="H18" s="28" t="s">
        <v>1</v>
      </c>
      <c r="I18" s="217" t="s">
        <v>15</v>
      </c>
      <c r="J18" s="39" t="s">
        <v>0</v>
      </c>
    </row>
    <row r="19" spans="1:10" s="4" customFormat="1" ht="19.5" customHeight="1">
      <c r="A19" s="6" t="e">
        <f>#REF!</f>
        <v>#REF!</v>
      </c>
      <c r="B19" s="2">
        <v>1</v>
      </c>
      <c r="C19" s="30" t="s">
        <v>62</v>
      </c>
      <c r="D19" s="218">
        <v>1304455.6200000001</v>
      </c>
      <c r="E19" s="155">
        <f>IF($D19="","",(ROUND(PRODUCT($I$4,(1-(($D19-MIN($D$19:$D$26))/$D$17))),2)))</f>
        <v>95.95</v>
      </c>
      <c r="G19" s="2">
        <v>1</v>
      </c>
      <c r="H19" s="30" t="s">
        <v>62</v>
      </c>
      <c r="I19" s="218">
        <v>306006.19</v>
      </c>
      <c r="J19" s="155">
        <f>IF($I19="","",(ROUND(PRODUCT($I$4,(1-(($I19-MIN($I$19:$I$26))/$I$17))),2)))</f>
        <v>97.62</v>
      </c>
    </row>
    <row r="20" spans="1:10" s="4" customFormat="1" ht="19.5" customHeight="1">
      <c r="A20" s="6" t="e">
        <f>#REF!</f>
        <v>#REF!</v>
      </c>
      <c r="B20" s="3">
        <v>2</v>
      </c>
      <c r="C20" s="31" t="s">
        <v>63</v>
      </c>
      <c r="D20" s="219">
        <v>1253102.24</v>
      </c>
      <c r="E20" s="42">
        <f t="shared" ref="E20:E26" si="2">IF($D20="","",(ROUND(PRODUCT($I$4,(1-(($D20-MIN($D$19:$D$26))/$D$17))),2)))</f>
        <v>99.81</v>
      </c>
      <c r="G20" s="3">
        <v>2</v>
      </c>
      <c r="H20" s="31" t="s">
        <v>64</v>
      </c>
      <c r="I20" s="219">
        <v>305538.3</v>
      </c>
      <c r="J20" s="42">
        <f t="shared" ref="J20:J26" si="3">IF($I20="","",(ROUND(PRODUCT($I$4,(1-(($I20-MIN($I$19:$I$26))/$I$17))),2)))</f>
        <v>97.77</v>
      </c>
    </row>
    <row r="21" spans="1:10" s="4" customFormat="1" ht="19.5" customHeight="1">
      <c r="A21" s="6" t="e">
        <f>#REF!</f>
        <v>#REF!</v>
      </c>
      <c r="B21" s="3">
        <v>3</v>
      </c>
      <c r="C21" s="31" t="s">
        <v>65</v>
      </c>
      <c r="D21" s="219">
        <v>1314566.6499999999</v>
      </c>
      <c r="E21" s="42">
        <f>IF($D21="","",(ROUND(PRODUCT($I$4,(1-(($D21-MIN($D$19:$D$26))/$D$17))),2)))</f>
        <v>95.19</v>
      </c>
      <c r="G21" s="3">
        <v>3</v>
      </c>
      <c r="H21" s="31" t="s">
        <v>63</v>
      </c>
      <c r="I21" s="219">
        <v>303042.83</v>
      </c>
      <c r="J21" s="42">
        <f t="shared" si="3"/>
        <v>98.57</v>
      </c>
    </row>
    <row r="22" spans="1:10" s="4" customFormat="1" ht="19.5" customHeight="1">
      <c r="A22" s="6" t="e">
        <f>#REF!</f>
        <v>#REF!</v>
      </c>
      <c r="B22" s="3">
        <v>4</v>
      </c>
      <c r="C22" s="31" t="s">
        <v>67</v>
      </c>
      <c r="D22" s="219">
        <v>1271328.7</v>
      </c>
      <c r="E22" s="42">
        <f t="shared" si="2"/>
        <v>98.44</v>
      </c>
      <c r="G22" s="3">
        <v>4</v>
      </c>
      <c r="H22" s="31" t="s">
        <v>67</v>
      </c>
      <c r="I22" s="219">
        <v>298582.19</v>
      </c>
      <c r="J22" s="42">
        <f t="shared" si="3"/>
        <v>100</v>
      </c>
    </row>
    <row r="23" spans="1:10" s="4" customFormat="1" ht="19.5" customHeight="1">
      <c r="A23" s="6" t="e">
        <f>#REF!</f>
        <v>#REF!</v>
      </c>
      <c r="B23" s="20">
        <v>5</v>
      </c>
      <c r="C23" s="32" t="s">
        <v>70</v>
      </c>
      <c r="D23" s="220">
        <v>1267000</v>
      </c>
      <c r="E23" s="42">
        <f t="shared" si="2"/>
        <v>98.77</v>
      </c>
      <c r="G23" s="20">
        <v>5</v>
      </c>
      <c r="H23" s="32" t="s">
        <v>70</v>
      </c>
      <c r="I23" s="220">
        <v>301900</v>
      </c>
      <c r="J23" s="42">
        <f t="shared" si="3"/>
        <v>98.94</v>
      </c>
    </row>
    <row r="24" spans="1:10" s="4" customFormat="1" ht="19.5" customHeight="1">
      <c r="B24" s="3">
        <v>6</v>
      </c>
      <c r="C24" s="29" t="s">
        <v>66</v>
      </c>
      <c r="D24" s="219">
        <v>1250574.49</v>
      </c>
      <c r="E24" s="42">
        <f t="shared" si="2"/>
        <v>100</v>
      </c>
      <c r="G24" s="3">
        <v>6</v>
      </c>
      <c r="H24" s="29"/>
      <c r="I24" s="219"/>
      <c r="J24" s="42" t="str">
        <f t="shared" si="3"/>
        <v/>
      </c>
    </row>
    <row r="25" spans="1:10" s="4" customFormat="1" ht="19.5" customHeight="1">
      <c r="B25" s="35">
        <v>7</v>
      </c>
      <c r="C25" s="36"/>
      <c r="D25" s="221"/>
      <c r="E25" s="42" t="str">
        <f t="shared" si="2"/>
        <v/>
      </c>
      <c r="G25" s="35">
        <v>7</v>
      </c>
      <c r="H25" s="36"/>
      <c r="I25" s="221"/>
      <c r="J25" s="42" t="str">
        <f t="shared" si="3"/>
        <v/>
      </c>
    </row>
    <row r="26" spans="1:10" s="4" customFormat="1" ht="19.5" customHeight="1" thickBot="1">
      <c r="B26" s="33">
        <v>8</v>
      </c>
      <c r="C26" s="34"/>
      <c r="D26" s="222"/>
      <c r="E26" s="156" t="str">
        <f t="shared" si="2"/>
        <v/>
      </c>
      <c r="G26" s="33">
        <v>8</v>
      </c>
      <c r="H26" s="34"/>
      <c r="I26" s="222"/>
      <c r="J26" s="156" t="str">
        <f t="shared" si="3"/>
        <v/>
      </c>
    </row>
    <row r="27" spans="1:10" ht="15" thickBot="1"/>
    <row r="28" spans="1:10" ht="18" customHeight="1" thickBot="1">
      <c r="B28" s="69" t="s">
        <v>19</v>
      </c>
      <c r="C28" s="53" t="s">
        <v>48</v>
      </c>
      <c r="D28" s="216">
        <v>809665.95</v>
      </c>
      <c r="G28" s="69" t="s">
        <v>81</v>
      </c>
      <c r="H28" s="255" t="s">
        <v>52</v>
      </c>
    </row>
    <row r="29" spans="1:10" ht="27" thickBot="1">
      <c r="B29" s="27" t="s">
        <v>3</v>
      </c>
      <c r="C29" s="28" t="s">
        <v>1</v>
      </c>
      <c r="D29" s="217" t="s">
        <v>15</v>
      </c>
      <c r="E29" s="39" t="s">
        <v>0</v>
      </c>
      <c r="G29" s="27" t="s">
        <v>83</v>
      </c>
      <c r="H29" s="28" t="s">
        <v>84</v>
      </c>
    </row>
    <row r="30" spans="1:10" ht="19.5" customHeight="1">
      <c r="B30" s="2">
        <v>1</v>
      </c>
      <c r="C30" s="30" t="s">
        <v>62</v>
      </c>
      <c r="D30" s="218">
        <v>808324.4</v>
      </c>
      <c r="E30" s="155">
        <f>IF($D30="","",(ROUND(PRODUCT($I$4,(1-(($D30-MIN($D$30:$D$37))/$D$28))),2)))</f>
        <v>95.02</v>
      </c>
      <c r="G30" s="2">
        <v>1</v>
      </c>
      <c r="H30" s="155" t="str">
        <f>RESULTAT!L6</f>
        <v>JOSÉ ANTONIO ROMERO POLO, S.A.U.</v>
      </c>
    </row>
    <row r="31" spans="1:10" ht="19.5" customHeight="1">
      <c r="B31" s="3">
        <v>2</v>
      </c>
      <c r="C31" s="31" t="s">
        <v>63</v>
      </c>
      <c r="D31" s="219">
        <v>776469.65</v>
      </c>
      <c r="E31" s="42">
        <f t="shared" ref="E31:E37" si="4">IF($D31="","",(ROUND(PRODUCT($I$4,(1-(($D31-MIN($D$30:$D$37))/$D$28))),2)))</f>
        <v>98.95</v>
      </c>
      <c r="G31" s="3">
        <v>2</v>
      </c>
      <c r="H31" s="42" t="str">
        <f>RESULTAT!L17</f>
        <v>Sorigué, S.A.U.</v>
      </c>
    </row>
    <row r="32" spans="1:10" ht="19.5" customHeight="1">
      <c r="B32" s="3">
        <v>3</v>
      </c>
      <c r="C32" s="31" t="s">
        <v>65</v>
      </c>
      <c r="D32" s="219">
        <v>767968.15</v>
      </c>
      <c r="E32" s="42">
        <f t="shared" si="4"/>
        <v>100</v>
      </c>
      <c r="G32" s="3">
        <v>3</v>
      </c>
      <c r="H32" s="42" t="str">
        <f>RESULTAT!L28</f>
        <v>ROMÀ INFRAESTRUCTURES I SERVEIS, SAU</v>
      </c>
    </row>
    <row r="33" spans="2:8" ht="19.5" customHeight="1">
      <c r="B33" s="3">
        <v>4</v>
      </c>
      <c r="C33" s="31" t="s">
        <v>67</v>
      </c>
      <c r="D33" s="219">
        <v>772664.22</v>
      </c>
      <c r="E33" s="42">
        <f t="shared" si="4"/>
        <v>99.42</v>
      </c>
      <c r="G33" s="3">
        <v>4</v>
      </c>
      <c r="H33" s="42" t="str">
        <f>RESULTAT!L39</f>
        <v>Sorigué, S.A.U.</v>
      </c>
    </row>
    <row r="34" spans="2:8" ht="19.5" customHeight="1" thickBot="1">
      <c r="B34" s="20">
        <v>5</v>
      </c>
      <c r="C34" s="32" t="s">
        <v>70</v>
      </c>
      <c r="D34" s="220">
        <v>778100</v>
      </c>
      <c r="E34" s="42">
        <f t="shared" si="4"/>
        <v>98.75</v>
      </c>
      <c r="G34" s="33">
        <v>5</v>
      </c>
      <c r="H34" s="156" t="str">
        <f>RESULTAT!L50</f>
        <v>M. I J. GRUAS, S.A.</v>
      </c>
    </row>
    <row r="35" spans="2:8" ht="19.5" customHeight="1" thickBot="1">
      <c r="B35" s="3">
        <v>6</v>
      </c>
      <c r="C35" s="29" t="s">
        <v>66</v>
      </c>
      <c r="D35" s="219">
        <v>777684.15</v>
      </c>
      <c r="E35" s="42">
        <f t="shared" si="4"/>
        <v>98.8</v>
      </c>
    </row>
    <row r="36" spans="2:8" ht="19.5" customHeight="1" thickBot="1">
      <c r="B36" s="35">
        <v>7</v>
      </c>
      <c r="C36" s="36"/>
      <c r="D36" s="221"/>
      <c r="E36" s="42" t="str">
        <f t="shared" si="4"/>
        <v/>
      </c>
      <c r="G36" s="69"/>
      <c r="H36" s="255" t="s">
        <v>82</v>
      </c>
    </row>
    <row r="37" spans="2:8" ht="19.5" customHeight="1" thickBot="1">
      <c r="B37" s="33">
        <v>8</v>
      </c>
      <c r="C37" s="34"/>
      <c r="D37" s="222"/>
      <c r="E37" s="156" t="str">
        <f t="shared" si="4"/>
        <v/>
      </c>
      <c r="G37" s="27" t="s">
        <v>85</v>
      </c>
      <c r="H37" s="28" t="s">
        <v>86</v>
      </c>
    </row>
    <row r="38" spans="2:8">
      <c r="G38" s="2">
        <f t="shared" ref="G38:G39" si="5">COUNTIF($H$30:$H$34,H38)</f>
        <v>0</v>
      </c>
      <c r="H38" s="256" t="s">
        <v>62</v>
      </c>
    </row>
    <row r="39" spans="2:8">
      <c r="G39" s="3">
        <f t="shared" si="5"/>
        <v>0</v>
      </c>
      <c r="H39" s="257" t="s">
        <v>64</v>
      </c>
    </row>
    <row r="40" spans="2:8">
      <c r="G40" s="3">
        <f>COUNTIF($H$30:$H$34,H40)</f>
        <v>0</v>
      </c>
      <c r="H40" s="257" t="s">
        <v>63</v>
      </c>
    </row>
    <row r="41" spans="2:8">
      <c r="G41" s="3">
        <f t="shared" ref="G41:G44" si="6">COUNTIF($H$30:$H$34,H41)</f>
        <v>1</v>
      </c>
      <c r="H41" s="257" t="s">
        <v>65</v>
      </c>
    </row>
    <row r="42" spans="2:8">
      <c r="G42" s="3">
        <f t="shared" si="6"/>
        <v>2</v>
      </c>
      <c r="H42" s="257" t="s">
        <v>67</v>
      </c>
    </row>
    <row r="43" spans="2:8">
      <c r="G43" s="3">
        <f t="shared" si="6"/>
        <v>1</v>
      </c>
      <c r="H43" s="257" t="s">
        <v>70</v>
      </c>
    </row>
    <row r="44" spans="2:8" ht="15" thickBot="1">
      <c r="G44" s="14">
        <f t="shared" si="6"/>
        <v>1</v>
      </c>
      <c r="H44" s="258" t="s">
        <v>66</v>
      </c>
    </row>
  </sheetData>
  <mergeCells count="1">
    <mergeCell ref="F4:G4"/>
  </mergeCells>
  <conditionalFormatting sqref="D8:D15">
    <cfRule type="cellIs" dxfId="165" priority="5" operator="greaterThan">
      <formula>$D$6</formula>
    </cfRule>
  </conditionalFormatting>
  <conditionalFormatting sqref="D19:D26">
    <cfRule type="cellIs" dxfId="164" priority="7" operator="greaterThan">
      <formula>$D$17</formula>
    </cfRule>
  </conditionalFormatting>
  <conditionalFormatting sqref="D30:D37">
    <cfRule type="cellIs" dxfId="163" priority="9" operator="greaterThan">
      <formula>$D$28</formula>
    </cfRule>
  </conditionalFormatting>
  <conditionalFormatting sqref="E1:E3 J1:J1048576 E5:E1048576">
    <cfRule type="cellIs" dxfId="162" priority="10" operator="equal">
      <formula>100</formula>
    </cfRule>
  </conditionalFormatting>
  <conditionalFormatting sqref="G38:G44">
    <cfRule type="cellIs" dxfId="161" priority="1" operator="greaterThan">
      <formula>2</formula>
    </cfRule>
  </conditionalFormatting>
  <conditionalFormatting sqref="H30:H34">
    <cfRule type="cellIs" dxfId="160" priority="3" operator="equal">
      <formula>100</formula>
    </cfRule>
  </conditionalFormatting>
  <conditionalFormatting sqref="H38:H44">
    <cfRule type="cellIs" dxfId="159" priority="2" operator="equal">
      <formula>100</formula>
    </cfRule>
  </conditionalFormatting>
  <conditionalFormatting sqref="I8:I15">
    <cfRule type="cellIs" dxfId="158" priority="6" operator="greaterThan">
      <formula>$I$6</formula>
    </cfRule>
  </conditionalFormatting>
  <conditionalFormatting sqref="I19:I26">
    <cfRule type="cellIs" dxfId="157" priority="8" operator="greaterThan">
      <formula>$I$17</formula>
    </cfRule>
  </conditionalFormatting>
  <pageMargins left="0.7" right="0.7" top="0.75" bottom="0.75" header="0.3" footer="0.3"/>
  <pageSetup paperSize="9" orientation="portrait" r:id="rId1"/>
  <ignoredErrors>
    <ignoredError sqref="A8:A23" evalError="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N25"/>
  <sheetViews>
    <sheetView zoomScale="150" zoomScaleNormal="150" workbookViewId="0">
      <selection activeCell="B2" sqref="B2:H2"/>
    </sheetView>
  </sheetViews>
  <sheetFormatPr defaultColWidth="11.44140625" defaultRowHeight="14.4"/>
  <cols>
    <col min="1" max="1" width="3" style="1" customWidth="1"/>
    <col min="2" max="2" width="22.6640625" style="1" customWidth="1"/>
    <col min="3" max="3" width="50.33203125" style="1" customWidth="1"/>
    <col min="4" max="4" width="19.88671875" style="1" customWidth="1"/>
    <col min="5" max="5" width="4.88671875" style="1" customWidth="1"/>
    <col min="6" max="6" width="13.5546875" style="1" customWidth="1"/>
    <col min="7" max="7" width="17.109375" style="1" customWidth="1"/>
    <col min="8" max="8" width="20.44140625" style="1" customWidth="1"/>
    <col min="9" max="9" width="11.44140625" style="1"/>
    <col min="10" max="10" width="8.88671875" style="1" customWidth="1"/>
    <col min="11" max="11" width="9" style="1" customWidth="1"/>
    <col min="12" max="12" width="10" style="1" customWidth="1"/>
    <col min="13" max="13" width="39.88671875" style="1" customWidth="1"/>
    <col min="14" max="16384" width="11.44140625" style="1"/>
  </cols>
  <sheetData>
    <row r="1" spans="1:14" ht="15" customHeight="1"/>
    <row r="2" spans="1:14" ht="66" customHeight="1">
      <c r="B2" s="299" t="s">
        <v>60</v>
      </c>
      <c r="C2" s="299"/>
      <c r="D2" s="299"/>
      <c r="E2" s="299"/>
      <c r="F2" s="299"/>
      <c r="G2" s="299"/>
      <c r="H2" s="299"/>
    </row>
    <row r="3" spans="1:14" ht="15" customHeight="1" thickBot="1"/>
    <row r="4" spans="1:14" ht="51" customHeight="1" thickBot="1">
      <c r="B4" s="37" t="str">
        <f>Ofertes!C2</f>
        <v>2025/2950/LIO_POR - 59</v>
      </c>
      <c r="C4" s="37" t="str">
        <f>Ofertes!C4</f>
        <v>Execució de 5 Projectes d'obra de rehabilitació de ferms de carreteres locals (Trams: LP-9221 de Lleida a Torre-Serona, LV-4241 Lladurs, LV-2031 de Talavera a Sant Antolí, L-324 de Tarroja de Segarra a Plans de Sió i LV-3341 de Bellpuig a Barbens)</v>
      </c>
      <c r="D4" s="39" t="s">
        <v>19</v>
      </c>
      <c r="F4" s="209"/>
      <c r="G4" s="209"/>
      <c r="H4" s="210" t="s">
        <v>9</v>
      </c>
    </row>
    <row r="5" spans="1:14" ht="15" customHeight="1" thickBot="1"/>
    <row r="6" spans="1:14" ht="22.5" customHeight="1" thickBot="1">
      <c r="A6" s="10">
        <v>0.1</v>
      </c>
      <c r="B6" s="274" t="s">
        <v>20</v>
      </c>
      <c r="C6" s="275"/>
      <c r="D6" s="157">
        <f>Ofertes!$D$28</f>
        <v>809665.95</v>
      </c>
      <c r="F6" s="300" t="s">
        <v>59</v>
      </c>
      <c r="G6" s="301"/>
      <c r="H6" s="8">
        <f>AVERAGE(F10:F12)</f>
        <v>3.1385639143319856E-2</v>
      </c>
    </row>
    <row r="7" spans="1:14" ht="15" customHeight="1" thickBot="1"/>
    <row r="8" spans="1:14" ht="15" customHeight="1">
      <c r="B8" s="276" t="s">
        <v>3</v>
      </c>
      <c r="C8" s="287" t="s">
        <v>1</v>
      </c>
      <c r="D8" s="276" t="s">
        <v>2</v>
      </c>
      <c r="F8" s="276" t="s">
        <v>4</v>
      </c>
      <c r="G8" s="276" t="s">
        <v>49</v>
      </c>
      <c r="H8" s="276" t="s">
        <v>52</v>
      </c>
    </row>
    <row r="9" spans="1:14" ht="15" customHeight="1" thickBot="1">
      <c r="B9" s="277"/>
      <c r="C9" s="288"/>
      <c r="D9" s="277"/>
      <c r="F9" s="277"/>
      <c r="G9" s="298"/>
      <c r="H9" s="277"/>
    </row>
    <row r="10" spans="1:14" s="4" customFormat="1" ht="20.100000000000001" customHeight="1">
      <c r="A10" s="6">
        <f t="shared" ref="A10:A22" si="0">I10</f>
        <v>0</v>
      </c>
      <c r="B10" s="2">
        <v>1</v>
      </c>
      <c r="C10" s="158" t="str">
        <f>Ofertes!C30</f>
        <v xml:space="preserve">AGUSTÍ Y MASOLIVER, S.A. </v>
      </c>
      <c r="D10" s="159">
        <f>Ofertes!D30</f>
        <v>808324.4</v>
      </c>
      <c r="E10" s="1"/>
      <c r="F10" s="19">
        <f>IF(D10="","",(1-(D10/$D$6)))</f>
        <v>1.6569178931137296E-3</v>
      </c>
      <c r="G10" s="19" t="str">
        <f>IF(D10=MAX($D$10:$D$12),IF(MAX($D$10:$D$12)&gt;$D$14*1.1,"EXCLOURE","INCLOURE"),"INCLOURE")</f>
        <v>INCLOURE</v>
      </c>
      <c r="H10" s="191" t="str">
        <f>IF(D10&lt;$D$6*0.75,"Baixa desproporcionada&gt;25%",IF(D10&lt;$G$14*0.9,"Baixa desproporcionada&gt;10%","Acceptada"))</f>
        <v>Acceptada</v>
      </c>
      <c r="I10" s="1"/>
      <c r="J10" s="1"/>
      <c r="K10" s="1"/>
      <c r="L10" s="1"/>
      <c r="M10" s="1"/>
    </row>
    <row r="11" spans="1:14" s="4" customFormat="1" ht="20.100000000000001" customHeight="1">
      <c r="A11" s="6">
        <f t="shared" si="0"/>
        <v>0</v>
      </c>
      <c r="B11" s="3">
        <v>2</v>
      </c>
      <c r="C11" s="160" t="str">
        <f>Ofertes!C31</f>
        <v>ARNÓ INFRAESTRUCTURAS,S.L.U</v>
      </c>
      <c r="D11" s="161">
        <f>Ofertes!D31</f>
        <v>776469.65</v>
      </c>
      <c r="E11" s="1"/>
      <c r="F11" s="17">
        <f>IF(D11="","",(1-(D11/$D$6)))</f>
        <v>4.0999995121444699E-2</v>
      </c>
      <c r="G11" s="17" t="str">
        <f t="shared" ref="G11:G12" si="1">IF(D11=MAX($D$10:$D$12),IF(MAX($D$10:$D$12)&gt;$D$14*1.1,"EXCLOURE","INCLOURE"),"INCLOURE")</f>
        <v>INCLOURE</v>
      </c>
      <c r="H11" s="192" t="str">
        <f>IF(D11&lt;$D$6*0.75,"Baixa desproporcionada&gt;25%",IF(D11&lt;$G$14*0.9,"Baixa desproporcionada&gt;10%","Acceptada"))</f>
        <v>Acceptada</v>
      </c>
      <c r="I11" s="1"/>
      <c r="J11" s="1"/>
      <c r="K11" s="1"/>
      <c r="L11" s="1"/>
      <c r="M11" s="1"/>
    </row>
    <row r="12" spans="1:14" s="4" customFormat="1" ht="20.100000000000001" customHeight="1" thickBot="1">
      <c r="A12" s="6">
        <f t="shared" si="0"/>
        <v>0</v>
      </c>
      <c r="B12" s="14">
        <v>3</v>
      </c>
      <c r="C12" s="162" t="str">
        <f>Ofertes!C32</f>
        <v>M. I J. GRUAS, S.A.</v>
      </c>
      <c r="D12" s="163">
        <f>Ofertes!D32</f>
        <v>767968.15</v>
      </c>
      <c r="E12" s="1"/>
      <c r="F12" s="18">
        <f>IF(D12="","",(1-(D12/$D$6)))</f>
        <v>5.1500004415401146E-2</v>
      </c>
      <c r="G12" s="18" t="str">
        <f t="shared" si="1"/>
        <v>INCLOURE</v>
      </c>
      <c r="H12" s="201" t="str">
        <f>IF(D12&lt;$D$6*0.75,"Baixa desproporcionada&gt;25%",IF(D12&lt;$G$14*0.9,"Baixa desproporcionada&gt;10%","Acceptada"))</f>
        <v>Acceptada</v>
      </c>
      <c r="I12" s="1"/>
      <c r="J12" s="1"/>
      <c r="K12" s="1"/>
      <c r="L12" s="1"/>
      <c r="M12" s="1"/>
    </row>
    <row r="13" spans="1:14" s="4" customFormat="1" ht="20.100000000000001" customHeight="1" thickBot="1">
      <c r="A13" s="6">
        <f t="shared" si="0"/>
        <v>0</v>
      </c>
      <c r="B13" s="11"/>
      <c r="C13" s="24"/>
      <c r="D13" s="23"/>
      <c r="E13" s="1"/>
      <c r="F13" s="12"/>
      <c r="H13" s="187" t="s">
        <v>51</v>
      </c>
      <c r="I13" s="1"/>
      <c r="J13" s="1"/>
      <c r="K13" s="1"/>
      <c r="L13" s="1"/>
      <c r="M13" s="1"/>
      <c r="N13" s="5"/>
    </row>
    <row r="14" spans="1:14" s="4" customFormat="1" ht="30.75" customHeight="1" thickBot="1">
      <c r="A14" s="6">
        <f t="shared" si="0"/>
        <v>0</v>
      </c>
      <c r="B14" s="11"/>
      <c r="C14" s="205" t="s">
        <v>55</v>
      </c>
      <c r="D14" s="198">
        <f>AVERAGE(D10:D12)</f>
        <v>784254.06666666677</v>
      </c>
      <c r="E14" s="5"/>
      <c r="F14" s="212" t="s">
        <v>50</v>
      </c>
      <c r="G14" s="188">
        <f>AVERAGEIF(G10:G12,"&lt;&gt;EXCLOURE",D10:D12)</f>
        <v>784254.06666666677</v>
      </c>
      <c r="L14" s="13"/>
      <c r="M14" s="13"/>
      <c r="N14" s="5"/>
    </row>
    <row r="15" spans="1:14" s="4" customFormat="1" ht="20.100000000000001" customHeight="1">
      <c r="A15" s="6">
        <f t="shared" si="0"/>
        <v>0</v>
      </c>
      <c r="B15" s="11"/>
      <c r="C15" s="24"/>
      <c r="D15" s="23"/>
      <c r="E15" s="5"/>
      <c r="F15" s="12"/>
      <c r="L15" s="13"/>
      <c r="M15" s="13"/>
      <c r="N15" s="5"/>
    </row>
    <row r="16" spans="1:14" s="4" customFormat="1" ht="20.100000000000001" customHeight="1">
      <c r="A16" s="6">
        <f t="shared" si="0"/>
        <v>0</v>
      </c>
      <c r="B16" s="11"/>
      <c r="C16" s="24"/>
      <c r="D16" s="23"/>
      <c r="E16" s="5"/>
      <c r="F16" s="12"/>
      <c r="L16" s="13"/>
      <c r="M16" s="13"/>
      <c r="N16" s="5"/>
    </row>
    <row r="17" spans="1:13" s="4" customFormat="1" ht="20.100000000000001" customHeight="1">
      <c r="A17" s="6">
        <f t="shared" si="0"/>
        <v>0</v>
      </c>
      <c r="B17" s="11"/>
      <c r="C17" s="24"/>
      <c r="D17" s="23"/>
      <c r="E17" s="5"/>
      <c r="F17" s="12"/>
      <c r="L17" s="13"/>
      <c r="M17" s="13"/>
    </row>
    <row r="18" spans="1:13" s="4" customFormat="1" ht="20.100000000000001" customHeight="1">
      <c r="A18" s="6">
        <f t="shared" si="0"/>
        <v>0</v>
      </c>
      <c r="B18" s="11"/>
      <c r="C18" s="24"/>
      <c r="D18" s="23"/>
      <c r="E18" s="5"/>
      <c r="F18" s="12"/>
      <c r="L18" s="13"/>
      <c r="M18" s="13"/>
    </row>
    <row r="19" spans="1:13" s="4" customFormat="1" ht="20.100000000000001" customHeight="1">
      <c r="A19" s="6">
        <f t="shared" si="0"/>
        <v>0</v>
      </c>
      <c r="B19" s="11"/>
      <c r="C19" s="24"/>
      <c r="D19" s="23"/>
      <c r="E19" s="5"/>
      <c r="F19" s="12"/>
      <c r="L19" s="13"/>
      <c r="M19" s="13"/>
    </row>
    <row r="20" spans="1:13" s="4" customFormat="1" ht="20.100000000000001" customHeight="1">
      <c r="A20" s="6">
        <f t="shared" si="0"/>
        <v>0</v>
      </c>
      <c r="B20" s="11"/>
      <c r="C20" s="24"/>
      <c r="D20" s="23"/>
      <c r="E20" s="5"/>
      <c r="F20" s="12"/>
      <c r="L20" s="13"/>
      <c r="M20" s="13"/>
    </row>
    <row r="21" spans="1:13" s="4" customFormat="1" ht="20.100000000000001" customHeight="1">
      <c r="A21" s="6">
        <f t="shared" si="0"/>
        <v>0</v>
      </c>
      <c r="B21" s="11"/>
      <c r="C21" s="24"/>
      <c r="D21" s="23"/>
      <c r="E21" s="5"/>
      <c r="F21" s="12"/>
      <c r="L21" s="13"/>
      <c r="M21" s="13"/>
    </row>
    <row r="22" spans="1:13" s="4" customFormat="1" ht="20.100000000000001" customHeight="1">
      <c r="A22" s="6">
        <f t="shared" si="0"/>
        <v>0</v>
      </c>
      <c r="B22" s="11"/>
      <c r="C22" s="24"/>
      <c r="D22" s="23"/>
      <c r="E22" s="5"/>
      <c r="F22" s="12"/>
      <c r="L22" s="13"/>
      <c r="M22" s="13"/>
    </row>
    <row r="23" spans="1:13" s="4" customFormat="1"/>
    <row r="24" spans="1:13" s="4" customFormat="1"/>
    <row r="25" spans="1:13" s="4" customFormat="1"/>
  </sheetData>
  <sheetProtection algorithmName="SHA-512" hashValue="Alj5Y5ihTFf1UDtkLLJ1qQRTqsFWJjJRXnZAfr753xYrKROus6uh94lp6+JmjNsHmPLYm3c5GuN2zZtJOyD7zQ==" saltValue="k2iyXBJ8qx5ZgdJBDildTA==" spinCount="100000" selectLockedCells="1"/>
  <mergeCells count="9">
    <mergeCell ref="F6:G6"/>
    <mergeCell ref="B2:H2"/>
    <mergeCell ref="B6:C6"/>
    <mergeCell ref="B8:B9"/>
    <mergeCell ref="C8:C9"/>
    <mergeCell ref="D8:D9"/>
    <mergeCell ref="F8:F9"/>
    <mergeCell ref="G8:G9"/>
    <mergeCell ref="H8:H9"/>
  </mergeCells>
  <conditionalFormatting sqref="G10:G12">
    <cfRule type="cellIs" dxfId="59" priority="4" operator="equal">
      <formula>"INCLOURE"</formula>
    </cfRule>
  </conditionalFormatting>
  <conditionalFormatting sqref="G13:G14">
    <cfRule type="cellIs" dxfId="58" priority="8" operator="equal">
      <formula>"SI"</formula>
    </cfRule>
    <cfRule type="cellIs" dxfId="57" priority="9" operator="equal">
      <formula>"NO"</formula>
    </cfRule>
  </conditionalFormatting>
  <conditionalFormatting sqref="G15:H22">
    <cfRule type="cellIs" dxfId="56" priority="13" operator="equal">
      <formula>"SI"</formula>
    </cfRule>
    <cfRule type="cellIs" dxfId="55" priority="14" operator="equal">
      <formula>"NO"</formula>
    </cfRule>
  </conditionalFormatting>
  <conditionalFormatting sqref="H10:H12">
    <cfRule type="cellIs" dxfId="54" priority="1" operator="equal">
      <formula>"Baixa desproporcionada"</formula>
    </cfRule>
    <cfRule type="cellIs" dxfId="53" priority="2" operator="equal">
      <formula>"Baixa temerària&gt;25%"</formula>
    </cfRule>
    <cfRule type="cellIs" dxfId="52" priority="3" operator="equal">
      <formula>"Baixa temerària&gt;10%"</formula>
    </cfRule>
    <cfRule type="cellIs" dxfId="51" priority="5" operator="equal">
      <formula>"Baixa temerària"</formula>
    </cfRule>
    <cfRule type="cellIs" dxfId="50" priority="6" operator="equal">
      <formula>"Acceptada"</formula>
    </cfRule>
  </conditionalFormatting>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2:M28"/>
  <sheetViews>
    <sheetView topLeftCell="C1" zoomScale="94" zoomScaleNormal="94" workbookViewId="0"/>
  </sheetViews>
  <sheetFormatPr defaultColWidth="11.44140625" defaultRowHeight="14.4"/>
  <cols>
    <col min="1" max="1" width="3" style="1" customWidth="1"/>
    <col min="2" max="2" width="22.6640625" style="1" customWidth="1"/>
    <col min="3" max="3" width="67.88671875" style="1" customWidth="1"/>
    <col min="4" max="4" width="19.88671875" style="1" customWidth="1"/>
    <col min="5" max="5" width="7.6640625" style="1" customWidth="1"/>
    <col min="6" max="6" width="13.6640625" style="1" customWidth="1"/>
    <col min="7" max="7" width="16.88671875" style="1" customWidth="1"/>
    <col min="8" max="8" width="14.5546875" style="1" customWidth="1"/>
    <col min="9" max="9" width="19.6640625" style="1" bestFit="1" customWidth="1"/>
    <col min="10" max="10" width="14" style="1" bestFit="1" customWidth="1"/>
    <col min="11" max="12" width="11.44140625" style="1"/>
    <col min="13" max="13" width="12.6640625" style="1" bestFit="1" customWidth="1"/>
    <col min="14" max="16384" width="11.44140625" style="1"/>
  </cols>
  <sheetData>
    <row r="2" spans="1:13" ht="66" customHeight="1">
      <c r="B2" s="299" t="s">
        <v>61</v>
      </c>
      <c r="C2" s="299"/>
      <c r="D2" s="299"/>
      <c r="E2" s="299"/>
      <c r="F2" s="299"/>
      <c r="G2" s="299"/>
      <c r="H2" s="299"/>
      <c r="I2" s="299"/>
    </row>
    <row r="3" spans="1:13" ht="20.100000000000001" customHeight="1" thickBot="1"/>
    <row r="4" spans="1:13" ht="62.25" customHeight="1" thickBot="1">
      <c r="B4" s="37" t="str">
        <f>Ofertes!C2</f>
        <v>2025/2950/LIO_POR - 59</v>
      </c>
      <c r="C4" s="38" t="str">
        <f>Ofertes!C4</f>
        <v>Execució de 5 Projectes d'obra de rehabilitació de ferms de carreteres locals (Trams: LP-9221 de Lleida a Torre-Serona, LV-4241 Lladurs, LV-2031 de Talavera a Sant Antolí, L-324 de Tarroja de Segarra a Plans de Sió i LV-3341 de Bellpuig a Barbens)</v>
      </c>
      <c r="D4" s="39" t="s">
        <v>12</v>
      </c>
      <c r="E4" s="74"/>
      <c r="F4" s="245" t="s">
        <v>75</v>
      </c>
      <c r="G4" s="247" t="s">
        <v>76</v>
      </c>
      <c r="H4" s="304" t="s">
        <v>8</v>
      </c>
      <c r="I4" s="305"/>
    </row>
    <row r="5" spans="1:13" ht="20.100000000000001" customHeight="1" thickBot="1"/>
    <row r="6" spans="1:13" ht="22.5" customHeight="1" thickBot="1">
      <c r="A6" s="10">
        <v>0.1</v>
      </c>
      <c r="B6" s="274" t="s">
        <v>20</v>
      </c>
      <c r="C6" s="275"/>
      <c r="D6" s="157">
        <f>Ofertes!$D$6</f>
        <v>1267694.44</v>
      </c>
      <c r="E6" s="74"/>
      <c r="F6" s="300" t="s">
        <v>59</v>
      </c>
      <c r="G6" s="301"/>
      <c r="H6" s="301"/>
      <c r="I6" s="8">
        <f>AVERAGEIFS(F10:F17,F10:F17,"&lt;&gt;"&amp;100%)</f>
        <v>3.2092327390818166E-2</v>
      </c>
    </row>
    <row r="7" spans="1:13" ht="15" customHeight="1" thickBot="1">
      <c r="E7" s="74"/>
    </row>
    <row r="8" spans="1:13" ht="15" customHeight="1">
      <c r="B8" s="276" t="s">
        <v>3</v>
      </c>
      <c r="C8" s="287" t="s">
        <v>1</v>
      </c>
      <c r="D8" s="276" t="s">
        <v>2</v>
      </c>
      <c r="E8" s="74"/>
      <c r="F8" s="276" t="s">
        <v>4</v>
      </c>
      <c r="G8" s="276" t="s">
        <v>54</v>
      </c>
      <c r="H8" s="276" t="s">
        <v>49</v>
      </c>
      <c r="I8" s="276" t="s">
        <v>52</v>
      </c>
      <c r="J8" s="193"/>
      <c r="K8" s="193"/>
    </row>
    <row r="9" spans="1:13" ht="15" customHeight="1" thickBot="1">
      <c r="B9" s="277"/>
      <c r="C9" s="288"/>
      <c r="D9" s="277"/>
      <c r="E9" s="74"/>
      <c r="F9" s="277"/>
      <c r="G9" s="277"/>
      <c r="H9" s="298"/>
      <c r="I9" s="277"/>
      <c r="J9" s="193"/>
      <c r="K9" s="193"/>
      <c r="L9" s="184"/>
      <c r="M9" s="185"/>
    </row>
    <row r="10" spans="1:13" s="4" customFormat="1" ht="20.100000000000001" customHeight="1">
      <c r="A10" s="6" t="str">
        <f t="shared" ref="A10:A17" si="0">I10</f>
        <v>Acceptada</v>
      </c>
      <c r="B10" s="2">
        <v>1</v>
      </c>
      <c r="C10" s="240" t="str">
        <f>IF(Ofertes!C8="","",Ofertes!C8)</f>
        <v xml:space="preserve">AGUSTÍ Y MASOLIVER, S.A. </v>
      </c>
      <c r="D10" s="159">
        <f>IF(Ofertes!D8="","",Ofertes!D8)</f>
        <v>1266203.45</v>
      </c>
      <c r="E10" s="74"/>
      <c r="F10" s="19">
        <f t="shared" ref="F10:F17" si="1">IF(D10="","",(1-(D10/$D$6)))</f>
        <v>1.1761430459535926E-3</v>
      </c>
      <c r="G10" s="54" t="str">
        <f t="shared" ref="G10:G14" si="2">IF(D10="","",IF(D10&lt;$D$19*0.9,"Baixa desproporcionada","Acceptada"))</f>
        <v>Acceptada</v>
      </c>
      <c r="H10" s="191" t="str">
        <f t="shared" ref="H10:H14" si="3">IF(F10="","",IF(D10&gt;$D$19*1.1,"EXCLOURE","INCLOURE"))</f>
        <v>INCLOURE</v>
      </c>
      <c r="I10" s="191" t="str">
        <f t="shared" ref="I10:I14" si="4">IF(D10="","",IF(D10&lt;$H$19*0.9,"Baixa desproporcionada","Acceptada"))</f>
        <v>Acceptada</v>
      </c>
      <c r="J10" s="12"/>
      <c r="K10" s="12"/>
      <c r="L10" s="202"/>
      <c r="M10" s="186"/>
    </row>
    <row r="11" spans="1:13" s="4" customFormat="1" ht="20.100000000000001" customHeight="1">
      <c r="A11" s="6" t="str">
        <f t="shared" si="0"/>
        <v>Acceptada</v>
      </c>
      <c r="B11" s="3">
        <v>2</v>
      </c>
      <c r="C11" s="241" t="str">
        <f>IF(Ofertes!C9="","",Ofertes!C9)</f>
        <v>ARNÓ INFRAESTRUCTURAS,S.L.U</v>
      </c>
      <c r="D11" s="161">
        <f>IF(Ofertes!D9="","",Ofertes!D9)</f>
        <v>1229663.6000000001</v>
      </c>
      <c r="E11" s="74"/>
      <c r="F11" s="17">
        <f t="shared" si="1"/>
        <v>3.0000005364068549E-2</v>
      </c>
      <c r="G11" s="200" t="str">
        <f t="shared" si="2"/>
        <v>Acceptada</v>
      </c>
      <c r="H11" s="192" t="str">
        <f t="shared" si="3"/>
        <v>INCLOURE</v>
      </c>
      <c r="I11" s="192" t="str">
        <f t="shared" si="4"/>
        <v>Acceptada</v>
      </c>
      <c r="J11" s="12"/>
      <c r="K11" s="12"/>
      <c r="L11" s="186"/>
    </row>
    <row r="12" spans="1:13" s="4" customFormat="1" ht="20.100000000000001" customHeight="1">
      <c r="A12" s="6" t="str">
        <f t="shared" si="0"/>
        <v>Acceptada</v>
      </c>
      <c r="B12" s="3">
        <v>3</v>
      </c>
      <c r="C12" s="241" t="str">
        <f>IF(Ofertes!C10="","",Ofertes!C10)</f>
        <v>M. I J. GRUAS, S.A.</v>
      </c>
      <c r="D12" s="161">
        <f>IF(Ofertes!D10="","",Ofertes!D10)</f>
        <v>1226494.3700000001</v>
      </c>
      <c r="E12" s="74"/>
      <c r="F12" s="17">
        <f t="shared" si="1"/>
        <v>3.2500000552183383E-2</v>
      </c>
      <c r="G12" s="200" t="str">
        <f t="shared" si="2"/>
        <v>Acceptada</v>
      </c>
      <c r="H12" s="192" t="str">
        <f t="shared" si="3"/>
        <v>INCLOURE</v>
      </c>
      <c r="I12" s="192" t="str">
        <f t="shared" si="4"/>
        <v>Acceptada</v>
      </c>
      <c r="J12" s="12"/>
      <c r="K12" s="12"/>
    </row>
    <row r="13" spans="1:13" s="4" customFormat="1" ht="20.100000000000001" customHeight="1">
      <c r="A13" s="6" t="str">
        <f t="shared" si="0"/>
        <v>Acceptada</v>
      </c>
      <c r="B13" s="3">
        <v>4</v>
      </c>
      <c r="C13" s="241" t="str">
        <f>IF(Ofertes!C11="","",Ofertes!C11)</f>
        <v>Sorigué, S.A.U.</v>
      </c>
      <c r="D13" s="161">
        <f>IF(Ofertes!D11="","",Ofertes!D11)</f>
        <v>1213183.58</v>
      </c>
      <c r="E13" s="74"/>
      <c r="F13" s="17">
        <f t="shared" si="1"/>
        <v>4.2999999274273004E-2</v>
      </c>
      <c r="G13" s="200" t="str">
        <f t="shared" si="2"/>
        <v>Acceptada</v>
      </c>
      <c r="H13" s="192" t="str">
        <f t="shared" si="3"/>
        <v>INCLOURE</v>
      </c>
      <c r="I13" s="192" t="str">
        <f t="shared" si="4"/>
        <v>Acceptada</v>
      </c>
      <c r="J13" s="12"/>
      <c r="K13" s="12"/>
    </row>
    <row r="14" spans="1:13" s="4" customFormat="1" ht="20.100000000000001" customHeight="1">
      <c r="A14" s="6" t="str">
        <f t="shared" si="0"/>
        <v>Acceptada</v>
      </c>
      <c r="B14" s="20">
        <v>5</v>
      </c>
      <c r="C14" s="242" t="str">
        <f>IF(Ofertes!C12="","",Ofertes!C12)</f>
        <v>JOSÉ ANTONIO ROMERO POLO, S.A.U.</v>
      </c>
      <c r="D14" s="243">
        <f>IF(Ofertes!D12="","",Ofertes!D12)</f>
        <v>1207000</v>
      </c>
      <c r="E14" s="74"/>
      <c r="F14" s="17">
        <f t="shared" si="1"/>
        <v>4.7877815098723575E-2</v>
      </c>
      <c r="G14" s="200" t="str">
        <f t="shared" si="2"/>
        <v>Acceptada</v>
      </c>
      <c r="H14" s="192" t="str">
        <f t="shared" si="3"/>
        <v>INCLOURE</v>
      </c>
      <c r="I14" s="192" t="str">
        <f t="shared" si="4"/>
        <v>Acceptada</v>
      </c>
      <c r="J14" s="12"/>
      <c r="K14" s="12"/>
    </row>
    <row r="15" spans="1:13" s="4" customFormat="1" ht="20.100000000000001" customHeight="1">
      <c r="A15" s="6" t="str">
        <f t="shared" si="0"/>
        <v>Acceptada</v>
      </c>
      <c r="B15" s="20">
        <v>6</v>
      </c>
      <c r="C15" s="242" t="str">
        <f>IF(Ofertes!C13="","",Ofertes!C13)</f>
        <v>ROMÀ INFRAESTRUCTURES I SERVEIS, SAU</v>
      </c>
      <c r="D15" s="243">
        <f>IF(Ofertes!D13="","",Ofertes!D13)</f>
        <v>1219522.05</v>
      </c>
      <c r="E15" s="74"/>
      <c r="F15" s="17">
        <f t="shared" si="1"/>
        <v>3.8000001009706907E-2</v>
      </c>
      <c r="G15" s="200" t="str">
        <f>IF(D15="","",IF(D15&lt;$D$19*0.9,"Baixa desproporcionada","Acceptada"))</f>
        <v>Acceptada</v>
      </c>
      <c r="H15" s="192" t="str">
        <f>IF(F15="","",IF(D15&gt;$D$19*1.1,"EXCLOURE","INCLOURE"))</f>
        <v>INCLOURE</v>
      </c>
      <c r="I15" s="192" t="str">
        <f>IF(D15="","",IF(D15&lt;$H$19*0.9,"Baixa desproporcionada","Acceptada"))</f>
        <v>Acceptada</v>
      </c>
      <c r="J15" s="12"/>
      <c r="K15" s="12"/>
    </row>
    <row r="16" spans="1:13" s="4" customFormat="1" ht="20.100000000000001" customHeight="1">
      <c r="A16" s="6" t="str">
        <f t="shared" si="0"/>
        <v/>
      </c>
      <c r="B16" s="20">
        <v>7</v>
      </c>
      <c r="C16" s="242" t="str">
        <f>IF(Ofertes!C14="","",Ofertes!C14)</f>
        <v/>
      </c>
      <c r="D16" s="243" t="str">
        <f>IF(Ofertes!D14="","",Ofertes!D14)</f>
        <v/>
      </c>
      <c r="E16" s="74"/>
      <c r="F16" s="17" t="str">
        <f t="shared" si="1"/>
        <v/>
      </c>
      <c r="G16" s="200" t="str">
        <f>IF(D16="","",IF(D16&lt;$D$19*0.9,"Baixa desproporcionada","Acceptada"))</f>
        <v/>
      </c>
      <c r="H16" s="192" t="str">
        <f>IF(F16="","",IF(D16&gt;$D$19*1.1,"EXCLOURE","INCLOURE"))</f>
        <v/>
      </c>
      <c r="I16" s="203" t="str">
        <f>IF(D16="","",IF(D16&lt;$H$19*0.9,"Baixa desproporcionada","Acceptada"))</f>
        <v/>
      </c>
      <c r="J16" s="194"/>
      <c r="K16" s="194"/>
    </row>
    <row r="17" spans="1:11" s="4" customFormat="1" ht="20.100000000000001" customHeight="1" thickBot="1">
      <c r="A17" s="6" t="str">
        <f t="shared" si="0"/>
        <v/>
      </c>
      <c r="B17" s="14">
        <v>8</v>
      </c>
      <c r="C17" s="244" t="str">
        <f>IF(Ofertes!C15="","",Ofertes!C15)</f>
        <v/>
      </c>
      <c r="D17" s="163" t="str">
        <f>IF(Ofertes!D15="","",Ofertes!D15)</f>
        <v/>
      </c>
      <c r="E17" s="74"/>
      <c r="F17" s="18" t="str">
        <f t="shared" si="1"/>
        <v/>
      </c>
      <c r="G17" s="55" t="str">
        <f>IF(D17="","",IF(D17&lt;$D$19*0.9,"Baixa desproporcionada","Acceptada"))</f>
        <v/>
      </c>
      <c r="H17" s="201" t="str">
        <f>IF(F17="","",IF(D17&gt;$D$19*1.1,"EXCLOURE","INCLOURE"))</f>
        <v/>
      </c>
      <c r="I17" s="204" t="str">
        <f>IF(D17="","",IF(D17&lt;$H$19*0.9,"Baixa desproporcionada","Acceptada"))</f>
        <v/>
      </c>
      <c r="J17" s="194"/>
      <c r="K17" s="194"/>
    </row>
    <row r="18" spans="1:11" s="4" customFormat="1" ht="20.100000000000001" customHeight="1" thickBot="1">
      <c r="A18" s="6">
        <f>J18</f>
        <v>0</v>
      </c>
      <c r="B18" s="11"/>
      <c r="C18" s="21"/>
      <c r="D18" s="22"/>
      <c r="E18" s="74"/>
      <c r="F18" s="5"/>
      <c r="G18" s="187" t="s">
        <v>51</v>
      </c>
      <c r="H18" s="6">
        <f>COUNTIF(H10:H17,"INCLOURE")</f>
        <v>6</v>
      </c>
      <c r="K18" s="5"/>
    </row>
    <row r="19" spans="1:11" s="4" customFormat="1" ht="20.100000000000001" customHeight="1" thickBot="1">
      <c r="A19" s="6">
        <f t="shared" ref="A19:A25" si="5">J19</f>
        <v>0</v>
      </c>
      <c r="B19" s="11"/>
      <c r="C19" s="199" t="s">
        <v>53</v>
      </c>
      <c r="D19" s="251">
        <f>AVERAGE(D10:D17)</f>
        <v>1227011.175</v>
      </c>
      <c r="E19" s="74"/>
      <c r="F19" s="302" t="s">
        <v>50</v>
      </c>
      <c r="G19" s="303"/>
      <c r="H19" s="250">
        <f>IF(H18&gt;=3,AVERAGEIF(H10:H17,"INCLOURE",D10:D17),AVERAGE(SMALL(D10:D17,1),SMALL(D10:D17,2),SMALL(D10:D17,3)))</f>
        <v>1227011.175</v>
      </c>
      <c r="I19" s="189"/>
      <c r="J19" s="190"/>
      <c r="K19" s="5"/>
    </row>
    <row r="20" spans="1:11" s="4" customFormat="1" ht="20.100000000000001" customHeight="1">
      <c r="A20" s="6">
        <f t="shared" si="5"/>
        <v>0</v>
      </c>
      <c r="B20" s="11"/>
      <c r="C20" s="21"/>
      <c r="D20" s="22"/>
      <c r="E20" s="22"/>
      <c r="F20" s="5"/>
      <c r="G20" s="12"/>
      <c r="I20" s="183"/>
    </row>
    <row r="21" spans="1:11" s="4" customFormat="1" ht="20.100000000000001" customHeight="1">
      <c r="A21" s="6">
        <f t="shared" si="5"/>
        <v>0</v>
      </c>
      <c r="B21" s="11"/>
      <c r="C21" s="22"/>
      <c r="D21" s="22"/>
      <c r="E21" s="22"/>
      <c r="F21" s="5"/>
      <c r="G21" s="12"/>
      <c r="I21" s="183"/>
    </row>
    <row r="22" spans="1:11" s="4" customFormat="1" ht="20.100000000000001" customHeight="1">
      <c r="A22" s="6">
        <f t="shared" si="5"/>
        <v>0</v>
      </c>
      <c r="B22" s="11"/>
      <c r="C22" s="21"/>
      <c r="D22" s="22"/>
      <c r="E22" s="22"/>
      <c r="F22" s="5"/>
      <c r="G22" s="12"/>
      <c r="I22" s="183"/>
    </row>
    <row r="23" spans="1:11" s="4" customFormat="1" ht="20.100000000000001" customHeight="1">
      <c r="A23" s="6">
        <f t="shared" si="5"/>
        <v>0</v>
      </c>
      <c r="B23" s="11"/>
      <c r="C23" s="21"/>
      <c r="D23" s="22"/>
      <c r="E23" s="22"/>
      <c r="F23" s="5"/>
      <c r="G23" s="12"/>
      <c r="I23" s="183"/>
    </row>
    <row r="24" spans="1:11" s="4" customFormat="1" ht="20.100000000000001" customHeight="1">
      <c r="A24" s="6">
        <f t="shared" si="5"/>
        <v>0</v>
      </c>
      <c r="B24" s="11"/>
      <c r="C24" s="21"/>
      <c r="D24" s="22"/>
      <c r="E24" s="22"/>
      <c r="F24" s="5"/>
      <c r="G24" s="12"/>
      <c r="I24" s="183"/>
    </row>
    <row r="25" spans="1:11" s="4" customFormat="1" ht="20.100000000000001" customHeight="1">
      <c r="A25" s="6">
        <f t="shared" si="5"/>
        <v>0</v>
      </c>
      <c r="B25" s="11"/>
      <c r="C25" s="21"/>
      <c r="D25" s="22"/>
      <c r="E25" s="22"/>
      <c r="F25" s="5"/>
      <c r="G25" s="12"/>
      <c r="I25" s="183"/>
    </row>
    <row r="26" spans="1:11" s="4" customFormat="1">
      <c r="I26" s="183"/>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F19:G19"/>
    <mergeCell ref="H8:H9"/>
    <mergeCell ref="G8:G9"/>
    <mergeCell ref="I8:I9"/>
    <mergeCell ref="B2:I2"/>
    <mergeCell ref="F6:H6"/>
    <mergeCell ref="H4:I4"/>
    <mergeCell ref="B6:C6"/>
    <mergeCell ref="C8:C9"/>
    <mergeCell ref="D8:D9"/>
    <mergeCell ref="B8:B9"/>
    <mergeCell ref="F8:F9"/>
  </mergeCells>
  <conditionalFormatting sqref="G10:G17">
    <cfRule type="cellIs" dxfId="49" priority="2" operator="equal">
      <formula>"Baixa desproporcionada"</formula>
    </cfRule>
    <cfRule type="cellIs" dxfId="48" priority="3" operator="equal">
      <formula>"Acceptada"</formula>
    </cfRule>
    <cfRule type="cellIs" dxfId="47" priority="4" operator="equal">
      <formula>"Baixa temerària"</formula>
    </cfRule>
  </conditionalFormatting>
  <conditionalFormatting sqref="H10:H17">
    <cfRule type="cellIs" dxfId="46" priority="9" operator="equal">
      <formula>"INCLOURE"</formula>
    </cfRule>
    <cfRule type="cellIs" dxfId="45" priority="10" operator="equal">
      <formula>"INCLOURE"</formula>
    </cfRule>
  </conditionalFormatting>
  <conditionalFormatting sqref="H18:I25">
    <cfRule type="cellIs" dxfId="44" priority="15" operator="equal">
      <formula>"SI"</formula>
    </cfRule>
    <cfRule type="cellIs" dxfId="43" priority="16" operator="equal">
      <formula>"NO"</formula>
    </cfRule>
  </conditionalFormatting>
  <conditionalFormatting sqref="I10:I17">
    <cfRule type="cellIs" dxfId="42" priority="1" operator="equal">
      <formula>"Baixa desproporcionada"</formula>
    </cfRule>
    <cfRule type="cellIs" dxfId="41" priority="7" operator="equal">
      <formula>"Baixa temerària"</formula>
    </cfRule>
    <cfRule type="cellIs" dxfId="40" priority="8" operator="equal">
      <formula>"Acceptada"</formula>
    </cfRule>
  </conditionalFormatting>
  <pageMargins left="0.7" right="0.7" top="0.75" bottom="0.75" header="0.3" footer="0.3"/>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E37F-D6AA-419C-864B-523014529BDF}">
  <sheetPr>
    <tabColor theme="4" tint="-0.249977111117893"/>
  </sheetPr>
  <dimension ref="A2:M28"/>
  <sheetViews>
    <sheetView zoomScale="78" zoomScaleNormal="78" workbookViewId="0">
      <selection activeCell="C13" sqref="C13"/>
    </sheetView>
  </sheetViews>
  <sheetFormatPr defaultColWidth="11.44140625" defaultRowHeight="14.4"/>
  <cols>
    <col min="1" max="1" width="3" style="1" customWidth="1"/>
    <col min="2" max="2" width="22.6640625" style="1" customWidth="1"/>
    <col min="3" max="3" width="67.88671875" style="1" customWidth="1"/>
    <col min="4" max="4" width="19.88671875" style="1" customWidth="1"/>
    <col min="5" max="5" width="7.6640625" style="1" customWidth="1"/>
    <col min="6" max="6" width="13.6640625" style="1" customWidth="1"/>
    <col min="7" max="7" width="16.88671875" style="1" customWidth="1"/>
    <col min="8" max="8" width="14.5546875" style="1" customWidth="1"/>
    <col min="9" max="9" width="19.88671875" style="1" customWidth="1"/>
    <col min="10" max="12" width="11.44140625" style="1"/>
    <col min="13" max="13" width="12.6640625" style="1" bestFit="1" customWidth="1"/>
    <col min="14" max="16384" width="11.44140625" style="1"/>
  </cols>
  <sheetData>
    <row r="2" spans="1:13" ht="66" customHeight="1">
      <c r="B2" s="299" t="s">
        <v>61</v>
      </c>
      <c r="C2" s="299"/>
      <c r="D2" s="299"/>
      <c r="E2" s="299"/>
      <c r="F2" s="299"/>
      <c r="G2" s="299"/>
      <c r="H2" s="299"/>
      <c r="I2" s="299"/>
    </row>
    <row r="3" spans="1:13" ht="20.100000000000001" customHeight="1" thickBot="1"/>
    <row r="4" spans="1:13" ht="62.25" customHeight="1" thickBot="1">
      <c r="B4" s="37" t="str">
        <f>Ofertes!C2</f>
        <v>2025/2950/LIO_POR - 59</v>
      </c>
      <c r="C4" s="38" t="str">
        <f>Ofertes!C4</f>
        <v>Execució de 5 Projectes d'obra de rehabilitació de ferms de carreteres locals (Trams: LP-9221 de Lleida a Torre-Serona, LV-4241 Lladurs, LV-2031 de Talavera a Sant Antolí, L-324 de Tarroja de Segarra a Plans de Sió i LV-3341 de Bellpuig a Barbens)</v>
      </c>
      <c r="D4" s="39" t="s">
        <v>16</v>
      </c>
      <c r="E4" s="74"/>
      <c r="F4" s="252" t="s">
        <v>79</v>
      </c>
      <c r="G4" s="253" t="s">
        <v>80</v>
      </c>
      <c r="H4" s="304" t="s">
        <v>8</v>
      </c>
      <c r="I4" s="305"/>
    </row>
    <row r="5" spans="1:13" ht="20.100000000000001" customHeight="1" thickBot="1"/>
    <row r="6" spans="1:13" ht="22.5" customHeight="1" thickBot="1">
      <c r="A6" s="10">
        <v>0.1</v>
      </c>
      <c r="B6" s="274" t="s">
        <v>20</v>
      </c>
      <c r="C6" s="275"/>
      <c r="D6" s="157">
        <f>Ofertes!$I$6</f>
        <v>371585.46</v>
      </c>
      <c r="E6" s="74"/>
      <c r="F6" s="300" t="s">
        <v>7</v>
      </c>
      <c r="G6" s="301"/>
      <c r="H6" s="301"/>
      <c r="I6" s="8">
        <f>AVERAGEIFS(F10:F17,F10:F17,"&lt;&gt;"&amp;100%)</f>
        <v>2.156803444354367E-2</v>
      </c>
    </row>
    <row r="7" spans="1:13" ht="15" customHeight="1" thickBot="1">
      <c r="E7" s="74"/>
    </row>
    <row r="8" spans="1:13" ht="15" customHeight="1">
      <c r="B8" s="276" t="s">
        <v>3</v>
      </c>
      <c r="C8" s="287" t="s">
        <v>1</v>
      </c>
      <c r="D8" s="276" t="s">
        <v>2</v>
      </c>
      <c r="E8" s="74"/>
      <c r="F8" s="276" t="s">
        <v>4</v>
      </c>
      <c r="G8" s="276" t="s">
        <v>54</v>
      </c>
      <c r="H8" s="276" t="s">
        <v>49</v>
      </c>
      <c r="I8" s="276" t="s">
        <v>52</v>
      </c>
      <c r="J8" s="193"/>
      <c r="K8" s="193"/>
    </row>
    <row r="9" spans="1:13" ht="15" customHeight="1" thickBot="1">
      <c r="B9" s="277"/>
      <c r="C9" s="288"/>
      <c r="D9" s="277"/>
      <c r="E9" s="74"/>
      <c r="F9" s="277"/>
      <c r="G9" s="277"/>
      <c r="H9" s="298"/>
      <c r="I9" s="277"/>
      <c r="J9" s="193"/>
      <c r="K9" s="193"/>
      <c r="L9" s="184"/>
      <c r="M9" s="185"/>
    </row>
    <row r="10" spans="1:13" s="4" customFormat="1" ht="20.100000000000001" customHeight="1">
      <c r="A10" s="6" t="str">
        <f t="shared" ref="A10:A17" si="0">I10</f>
        <v>Acceptada</v>
      </c>
      <c r="B10" s="2">
        <v>1</v>
      </c>
      <c r="C10" s="240" t="str">
        <f>IF(Ofertes!H8="","",Ofertes!H8)</f>
        <v xml:space="preserve">AGUSTÍ Y MASOLIVER, S.A. </v>
      </c>
      <c r="D10" s="159">
        <f>IF(Ofertes!I8="","",Ofertes!I8)</f>
        <v>370911.15</v>
      </c>
      <c r="E10" s="74"/>
      <c r="F10" s="19">
        <f t="shared" ref="F10:F17" si="1">IF(D10="","",(1-(D10/$D$6)))</f>
        <v>1.8146834916522581E-3</v>
      </c>
      <c r="G10" s="54" t="str">
        <f t="shared" ref="G10:G14" si="2">IF(D10="","",IF(D10&lt;$D$19*0.9,"Baixa desproporcionada","Acceptada"))</f>
        <v>Acceptada</v>
      </c>
      <c r="H10" s="191" t="str">
        <f t="shared" ref="H10:H14" si="3">IF(F10="","",IF(D10&gt;$D$19*1.1,"EXCLOURE","INCLOURE"))</f>
        <v>INCLOURE</v>
      </c>
      <c r="I10" s="191" t="str">
        <f t="shared" ref="I10:I14" si="4">IF(D10="","",IF(D10&lt;$H$19*0.9,"Baixa desproporcionada","Acceptada"))</f>
        <v>Acceptada</v>
      </c>
      <c r="J10" s="12"/>
      <c r="K10" s="12"/>
      <c r="L10" s="197"/>
      <c r="M10" s="186"/>
    </row>
    <row r="11" spans="1:13" s="4" customFormat="1" ht="20.100000000000001" customHeight="1">
      <c r="A11" s="6" t="str">
        <f t="shared" si="0"/>
        <v>Acceptada</v>
      </c>
      <c r="B11" s="3">
        <v>2</v>
      </c>
      <c r="C11" s="241" t="str">
        <f>IF(Ofertes!H9="","",Ofertes!H9)</f>
        <v>ASFALTS i Equips de Vialitat S.L.</v>
      </c>
      <c r="D11" s="161">
        <f>IF(Ofertes!I9="","",Ofertes!I9)</f>
        <v>364711.13</v>
      </c>
      <c r="E11" s="74"/>
      <c r="F11" s="17">
        <f t="shared" si="1"/>
        <v>1.8499997281917424E-2</v>
      </c>
      <c r="G11" s="200" t="str">
        <f t="shared" si="2"/>
        <v>Acceptada</v>
      </c>
      <c r="H11" s="192" t="str">
        <f t="shared" si="3"/>
        <v>INCLOURE</v>
      </c>
      <c r="I11" s="192" t="str">
        <f t="shared" si="4"/>
        <v>Acceptada</v>
      </c>
      <c r="J11" s="12"/>
      <c r="K11" s="12"/>
      <c r="L11" s="186"/>
    </row>
    <row r="12" spans="1:13" s="4" customFormat="1" ht="20.100000000000001" customHeight="1">
      <c r="A12" s="6" t="str">
        <f t="shared" si="0"/>
        <v>Acceptada</v>
      </c>
      <c r="B12" s="3">
        <v>3</v>
      </c>
      <c r="C12" s="241" t="str">
        <f>IF(Ofertes!H10="","",Ofertes!H10)</f>
        <v>ARNÓ INFRAESTRUCTURAS,S.L.U</v>
      </c>
      <c r="D12" s="161">
        <f>IF(Ofertes!I10="","",Ofertes!I10)</f>
        <v>364339.55</v>
      </c>
      <c r="E12" s="74"/>
      <c r="F12" s="17">
        <f t="shared" si="1"/>
        <v>1.949998258812391E-2</v>
      </c>
      <c r="G12" s="200" t="str">
        <f t="shared" si="2"/>
        <v>Acceptada</v>
      </c>
      <c r="H12" s="192" t="str">
        <f t="shared" si="3"/>
        <v>INCLOURE</v>
      </c>
      <c r="I12" s="192" t="str">
        <f t="shared" si="4"/>
        <v>Acceptada</v>
      </c>
      <c r="J12" s="12"/>
      <c r="K12" s="12"/>
    </row>
    <row r="13" spans="1:13" s="4" customFormat="1" ht="20.100000000000001" customHeight="1">
      <c r="A13" s="6" t="str">
        <f t="shared" si="0"/>
        <v>Acceptada</v>
      </c>
      <c r="B13" s="3">
        <v>4</v>
      </c>
      <c r="C13" s="241" t="str">
        <f>IF(Ofertes!H11="","",Ofertes!H11)</f>
        <v>Sorigué, S.A.U.</v>
      </c>
      <c r="D13" s="161">
        <f>IF(Ofertes!I11="","",Ofertes!I11)</f>
        <v>357093.63</v>
      </c>
      <c r="E13" s="74"/>
      <c r="F13" s="17">
        <f t="shared" si="1"/>
        <v>3.8999992087957458E-2</v>
      </c>
      <c r="G13" s="200" t="str">
        <f t="shared" si="2"/>
        <v>Acceptada</v>
      </c>
      <c r="H13" s="192" t="str">
        <f t="shared" si="3"/>
        <v>INCLOURE</v>
      </c>
      <c r="I13" s="192" t="str">
        <f t="shared" si="4"/>
        <v>Acceptada</v>
      </c>
      <c r="J13" s="12"/>
      <c r="K13" s="12"/>
    </row>
    <row r="14" spans="1:13" s="4" customFormat="1" ht="20.100000000000001" customHeight="1">
      <c r="A14" s="6" t="str">
        <f t="shared" si="0"/>
        <v>Acceptada</v>
      </c>
      <c r="B14" s="20">
        <v>5</v>
      </c>
      <c r="C14" s="242" t="str">
        <f>IF(Ofertes!H12="","",Ofertes!H12)</f>
        <v>JOSÉ ANTONIO ROMERO POLO, S.A.U.</v>
      </c>
      <c r="D14" s="243">
        <f>IF(Ofertes!I12="","",Ofertes!I12)</f>
        <v>360800</v>
      </c>
      <c r="E14" s="74"/>
      <c r="F14" s="17">
        <f t="shared" si="1"/>
        <v>2.9025516768067305E-2</v>
      </c>
      <c r="G14" s="200" t="str">
        <f t="shared" si="2"/>
        <v>Acceptada</v>
      </c>
      <c r="H14" s="192" t="str">
        <f t="shared" si="3"/>
        <v>INCLOURE</v>
      </c>
      <c r="I14" s="192" t="str">
        <f t="shared" si="4"/>
        <v>Acceptada</v>
      </c>
      <c r="J14" s="12"/>
      <c r="K14" s="12"/>
    </row>
    <row r="15" spans="1:13" s="4" customFormat="1" ht="20.100000000000001" customHeight="1">
      <c r="A15" s="6" t="str">
        <f t="shared" si="0"/>
        <v/>
      </c>
      <c r="B15" s="20">
        <v>6</v>
      </c>
      <c r="C15" s="242" t="str">
        <f>IF(Ofertes!H13="","",Ofertes!H13)</f>
        <v/>
      </c>
      <c r="D15" s="243" t="str">
        <f>IF(Ofertes!I13="","",Ofertes!I13)</f>
        <v/>
      </c>
      <c r="E15" s="74"/>
      <c r="F15" s="17" t="str">
        <f t="shared" si="1"/>
        <v/>
      </c>
      <c r="G15" s="200" t="str">
        <f>IF(D15="","",IF(D15&lt;$D$19*0.9,"Baixa desproporcionada","Acceptada"))</f>
        <v/>
      </c>
      <c r="H15" s="192" t="str">
        <f t="shared" ref="H15:H17" si="5">IF(F15="","",IF(D15&gt;$D$19*1.1,"EXCLOURE","INCLOURE"))</f>
        <v/>
      </c>
      <c r="I15" s="192" t="str">
        <f>IF(D15="","",IF(D15&lt;$H$19*0.9,"Baixa desproporcionada","Acceptada"))</f>
        <v/>
      </c>
      <c r="J15" s="12"/>
      <c r="K15" s="12"/>
    </row>
    <row r="16" spans="1:13" s="4" customFormat="1" ht="20.100000000000001" customHeight="1">
      <c r="A16" s="6" t="str">
        <f t="shared" si="0"/>
        <v/>
      </c>
      <c r="B16" s="20">
        <v>7</v>
      </c>
      <c r="C16" s="242" t="str">
        <f>IF(Ofertes!H14="","",Ofertes!H14)</f>
        <v/>
      </c>
      <c r="D16" s="243" t="str">
        <f>IF(Ofertes!I14="","",Ofertes!I14)</f>
        <v/>
      </c>
      <c r="E16" s="74"/>
      <c r="F16" s="17" t="str">
        <f t="shared" si="1"/>
        <v/>
      </c>
      <c r="G16" s="200" t="str">
        <f>IF(D16="","",IF(D16&lt;$D$19*0.9,"Baixa desproporcionada","Acceptada"))</f>
        <v/>
      </c>
      <c r="H16" s="192" t="str">
        <f t="shared" si="5"/>
        <v/>
      </c>
      <c r="I16" s="203" t="str">
        <f>IF(D16="","",IF(D16&lt;$H$19*0.9,"Baixa desproporcionada","Acceptada"))</f>
        <v/>
      </c>
      <c r="J16" s="194"/>
      <c r="K16" s="194"/>
    </row>
    <row r="17" spans="1:11" s="4" customFormat="1" ht="20.100000000000001" customHeight="1" thickBot="1">
      <c r="A17" s="6" t="str">
        <f t="shared" si="0"/>
        <v/>
      </c>
      <c r="B17" s="14">
        <v>8</v>
      </c>
      <c r="C17" s="244" t="str">
        <f>IF(Ofertes!H15="","",Ofertes!H15)</f>
        <v/>
      </c>
      <c r="D17" s="163" t="str">
        <f>IF(Ofertes!I15="","",Ofertes!I15)</f>
        <v/>
      </c>
      <c r="E17" s="74"/>
      <c r="F17" s="18" t="str">
        <f t="shared" si="1"/>
        <v/>
      </c>
      <c r="G17" s="55" t="str">
        <f>IF(D17="","",IF(D17&lt;$D$19*0.9,"Baixa desproporcionada","Acceptada"))</f>
        <v/>
      </c>
      <c r="H17" s="201" t="str">
        <f t="shared" si="5"/>
        <v/>
      </c>
      <c r="I17" s="204" t="str">
        <f>IF(D17="","",IF(D17&lt;$H$19*0.9,"Baixa desproporcionada","Acceptada"))</f>
        <v/>
      </c>
      <c r="J17" s="194"/>
      <c r="K17" s="194"/>
    </row>
    <row r="18" spans="1:11" s="4" customFormat="1" ht="20.100000000000001" customHeight="1" thickBot="1">
      <c r="A18" s="6">
        <f t="shared" ref="A18:A25" si="6">J18</f>
        <v>0</v>
      </c>
      <c r="B18" s="11"/>
      <c r="C18" s="21"/>
      <c r="D18" s="22"/>
      <c r="E18" s="74"/>
      <c r="F18" s="5"/>
      <c r="G18" s="187" t="s">
        <v>51</v>
      </c>
      <c r="H18" s="6">
        <f>COUNTIF(H10:H17,"INCLOURE")</f>
        <v>5</v>
      </c>
      <c r="J18" s="5"/>
      <c r="K18" s="5"/>
    </row>
    <row r="19" spans="1:11" s="4" customFormat="1" ht="20.100000000000001" customHeight="1" thickBot="1">
      <c r="A19" s="6">
        <f t="shared" si="6"/>
        <v>0</v>
      </c>
      <c r="B19" s="11"/>
      <c r="C19" s="199" t="s">
        <v>53</v>
      </c>
      <c r="D19" s="251">
        <f>AVERAGE(D10:D17)</f>
        <v>363571.092</v>
      </c>
      <c r="E19" s="74"/>
      <c r="F19" s="302" t="s">
        <v>50</v>
      </c>
      <c r="G19" s="302"/>
      <c r="H19" s="188">
        <f>IF(H18&gt;=3,AVERAGEIF(H10:H17,"INCLOURE",D10:D17),AVERAGE(SMALL(D10:D17,1),SMALL(D10:D17,2),SMALL(D10:D17,3)))</f>
        <v>363571.092</v>
      </c>
      <c r="I19" s="189"/>
      <c r="J19" s="5"/>
      <c r="K19" s="5"/>
    </row>
    <row r="20" spans="1:11" s="4" customFormat="1" ht="20.100000000000001" customHeight="1">
      <c r="A20" s="6">
        <f t="shared" si="6"/>
        <v>0</v>
      </c>
      <c r="B20" s="11"/>
      <c r="C20" s="21"/>
      <c r="D20" s="22"/>
      <c r="E20" s="22"/>
      <c r="F20" s="5"/>
      <c r="G20" s="12"/>
      <c r="I20" s="183"/>
    </row>
    <row r="21" spans="1:11" s="4" customFormat="1" ht="20.100000000000001" customHeight="1">
      <c r="A21" s="6">
        <f t="shared" si="6"/>
        <v>0</v>
      </c>
      <c r="B21" s="11"/>
      <c r="C21" s="22"/>
      <c r="D21" s="22"/>
      <c r="E21" s="22"/>
      <c r="F21" s="5"/>
      <c r="G21" s="12"/>
      <c r="I21" s="183"/>
    </row>
    <row r="22" spans="1:11" s="4" customFormat="1" ht="20.100000000000001" customHeight="1">
      <c r="A22" s="6">
        <f t="shared" si="6"/>
        <v>0</v>
      </c>
      <c r="B22" s="11"/>
      <c r="C22" s="21"/>
      <c r="D22" s="22"/>
      <c r="E22" s="22"/>
      <c r="F22" s="5"/>
      <c r="G22" s="12"/>
      <c r="I22" s="183"/>
    </row>
    <row r="23" spans="1:11" s="4" customFormat="1" ht="20.100000000000001" customHeight="1">
      <c r="A23" s="6">
        <f t="shared" si="6"/>
        <v>0</v>
      </c>
      <c r="B23" s="11"/>
      <c r="C23" s="21"/>
      <c r="D23" s="22"/>
      <c r="E23" s="22"/>
      <c r="F23" s="5"/>
      <c r="G23" s="12"/>
      <c r="I23" s="183"/>
    </row>
    <row r="24" spans="1:11" s="4" customFormat="1" ht="20.100000000000001" customHeight="1">
      <c r="A24" s="6">
        <f t="shared" si="6"/>
        <v>0</v>
      </c>
      <c r="B24" s="11"/>
      <c r="C24" s="21"/>
      <c r="D24" s="22"/>
      <c r="E24" s="22"/>
      <c r="F24" s="5"/>
      <c r="G24" s="12"/>
      <c r="I24" s="183"/>
    </row>
    <row r="25" spans="1:11" s="4" customFormat="1" ht="20.100000000000001" customHeight="1">
      <c r="A25" s="6">
        <f t="shared" si="6"/>
        <v>0</v>
      </c>
      <c r="B25" s="11"/>
      <c r="C25" s="21"/>
      <c r="D25" s="22"/>
      <c r="E25" s="22"/>
      <c r="F25" s="5"/>
      <c r="G25" s="12"/>
      <c r="I25" s="183"/>
    </row>
    <row r="26" spans="1:11" s="4" customFormat="1">
      <c r="I26" s="183"/>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F19:G19"/>
    <mergeCell ref="B6:C6"/>
    <mergeCell ref="B8:B9"/>
    <mergeCell ref="C8:C9"/>
    <mergeCell ref="D8:D9"/>
    <mergeCell ref="F8:F9"/>
    <mergeCell ref="G8:G9"/>
    <mergeCell ref="H8:H9"/>
    <mergeCell ref="B2:I2"/>
    <mergeCell ref="I8:I9"/>
    <mergeCell ref="H4:I4"/>
    <mergeCell ref="F6:H6"/>
  </mergeCells>
  <conditionalFormatting sqref="G10:G17">
    <cfRule type="cellIs" dxfId="39" priority="2" operator="equal">
      <formula>"Baixa desproporcionada"</formula>
    </cfRule>
    <cfRule type="cellIs" dxfId="38" priority="3" operator="equal">
      <formula>"Acceptada"</formula>
    </cfRule>
    <cfRule type="cellIs" dxfId="37" priority="4" operator="equal">
      <formula>"Baixa temerària"</formula>
    </cfRule>
  </conditionalFormatting>
  <conditionalFormatting sqref="H10:H17">
    <cfRule type="cellIs" dxfId="36" priority="7" operator="equal">
      <formula>"INCLOURE"</formula>
    </cfRule>
    <cfRule type="cellIs" dxfId="35" priority="8" operator="equal">
      <formula>"INCLOURE"</formula>
    </cfRule>
  </conditionalFormatting>
  <conditionalFormatting sqref="H18:I25">
    <cfRule type="cellIs" dxfId="34" priority="9" operator="equal">
      <formula>"SI"</formula>
    </cfRule>
    <cfRule type="cellIs" dxfId="33" priority="10" operator="equal">
      <formula>"NO"</formula>
    </cfRule>
  </conditionalFormatting>
  <conditionalFormatting sqref="I10:I17">
    <cfRule type="cellIs" dxfId="32" priority="1" operator="equal">
      <formula>"Baixa desproporcionada"</formula>
    </cfRule>
    <cfRule type="cellIs" dxfId="31" priority="5" operator="equal">
      <formula>"Baixa temerària"</formula>
    </cfRule>
    <cfRule type="cellIs" dxfId="30" priority="6" operator="equal">
      <formula>"Acceptada"</formula>
    </cfRule>
  </conditionalFormatting>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6C18-D780-4A62-835F-AFCC2906446D}">
  <sheetPr>
    <tabColor theme="4" tint="-0.249977111117893"/>
  </sheetPr>
  <dimension ref="A2:M28"/>
  <sheetViews>
    <sheetView zoomScale="78" zoomScaleNormal="78" workbookViewId="0">
      <selection activeCell="C13" sqref="C13"/>
    </sheetView>
  </sheetViews>
  <sheetFormatPr defaultColWidth="11.44140625" defaultRowHeight="14.4"/>
  <cols>
    <col min="1" max="1" width="3" style="1" customWidth="1"/>
    <col min="2" max="2" width="22.6640625" style="1" customWidth="1"/>
    <col min="3" max="3" width="67.88671875" style="1" customWidth="1"/>
    <col min="4" max="4" width="19.88671875" style="1" customWidth="1"/>
    <col min="5" max="5" width="7.6640625" style="1" customWidth="1"/>
    <col min="6" max="6" width="13.6640625" style="1" customWidth="1"/>
    <col min="7" max="7" width="16.88671875" style="1" customWidth="1"/>
    <col min="8" max="8" width="14.5546875" style="1" customWidth="1"/>
    <col min="9" max="9" width="19.88671875" style="1" customWidth="1"/>
    <col min="10" max="10" width="7.6640625" style="1" customWidth="1"/>
    <col min="11" max="12" width="11.44140625" style="1"/>
    <col min="13" max="13" width="12.6640625" style="1" bestFit="1" customWidth="1"/>
    <col min="14" max="16384" width="11.44140625" style="1"/>
  </cols>
  <sheetData>
    <row r="2" spans="1:13" ht="66" customHeight="1">
      <c r="B2" s="299" t="s">
        <v>61</v>
      </c>
      <c r="C2" s="299"/>
      <c r="D2" s="299"/>
      <c r="E2" s="299"/>
      <c r="F2" s="299"/>
      <c r="G2" s="299"/>
      <c r="H2" s="299"/>
      <c r="I2" s="299"/>
    </row>
    <row r="3" spans="1:13" ht="20.100000000000001" customHeight="1" thickBot="1"/>
    <row r="4" spans="1:13" ht="62.25" customHeight="1" thickBot="1">
      <c r="B4" s="37" t="str">
        <f>Ofertes!C2</f>
        <v>2025/2950/LIO_POR - 59</v>
      </c>
      <c r="C4" s="38" t="str">
        <f>Ofertes!C4</f>
        <v>Execució de 5 Projectes d'obra de rehabilitació de ferms de carreteres locals (Trams: LP-9221 de Lleida a Torre-Serona, LV-4241 Lladurs, LV-2031 de Talavera a Sant Antolí, L-324 de Tarroja de Segarra a Plans de Sió i LV-3341 de Bellpuig a Barbens)</v>
      </c>
      <c r="D4" s="39" t="s">
        <v>17</v>
      </c>
      <c r="E4" s="74"/>
      <c r="F4" s="245" t="s">
        <v>75</v>
      </c>
      <c r="G4" s="247" t="s">
        <v>76</v>
      </c>
      <c r="H4" s="304" t="s">
        <v>8</v>
      </c>
      <c r="I4" s="305"/>
      <c r="J4" s="74"/>
    </row>
    <row r="5" spans="1:13" ht="20.100000000000001" customHeight="1" thickBot="1"/>
    <row r="6" spans="1:13" ht="22.5" customHeight="1" thickBot="1">
      <c r="A6" s="10">
        <v>0.1</v>
      </c>
      <c r="B6" s="274" t="s">
        <v>20</v>
      </c>
      <c r="C6" s="275"/>
      <c r="D6" s="157">
        <f>Ofertes!D17</f>
        <v>1330398.3899999999</v>
      </c>
      <c r="E6" s="74"/>
      <c r="F6" s="300" t="s">
        <v>7</v>
      </c>
      <c r="G6" s="301"/>
      <c r="H6" s="301"/>
      <c r="I6" s="8">
        <f>AVERAGEIFS(F10:F17,F10:F17,"&lt;&gt;"&amp;100%)</f>
        <v>4.0258948298937669E-2</v>
      </c>
      <c r="J6" s="74"/>
    </row>
    <row r="7" spans="1:13" ht="15" customHeight="1" thickBot="1">
      <c r="E7" s="74"/>
      <c r="J7" s="74"/>
    </row>
    <row r="8" spans="1:13" ht="15" customHeight="1">
      <c r="B8" s="276" t="s">
        <v>3</v>
      </c>
      <c r="C8" s="287" t="s">
        <v>1</v>
      </c>
      <c r="D8" s="276" t="s">
        <v>2</v>
      </c>
      <c r="E8" s="74"/>
      <c r="F8" s="276" t="s">
        <v>4</v>
      </c>
      <c r="G8" s="276" t="s">
        <v>54</v>
      </c>
      <c r="H8" s="276" t="s">
        <v>49</v>
      </c>
      <c r="I8" s="276" t="s">
        <v>52</v>
      </c>
      <c r="J8" s="74"/>
      <c r="K8" s="193"/>
    </row>
    <row r="9" spans="1:13" ht="15" customHeight="1" thickBot="1">
      <c r="B9" s="277"/>
      <c r="C9" s="288"/>
      <c r="D9" s="277"/>
      <c r="E9" s="74"/>
      <c r="F9" s="277"/>
      <c r="G9" s="277"/>
      <c r="H9" s="298"/>
      <c r="I9" s="277"/>
      <c r="J9" s="74"/>
      <c r="K9" s="193"/>
      <c r="L9" s="184"/>
      <c r="M9" s="185"/>
    </row>
    <row r="10" spans="1:13" s="4" customFormat="1" ht="20.100000000000001" customHeight="1">
      <c r="A10" s="6" t="str">
        <f t="shared" ref="A10:A17" si="0">I10</f>
        <v>Acceptada</v>
      </c>
      <c r="B10" s="2">
        <v>1</v>
      </c>
      <c r="C10" s="240" t="str">
        <f>IF(Ofertes!C19="","",Ofertes!C19)</f>
        <v xml:space="preserve">AGUSTÍ Y MASOLIVER, S.A. </v>
      </c>
      <c r="D10" s="159">
        <f>IF(Ofertes!D19="","",Ofertes!D19)</f>
        <v>1304455.6200000001</v>
      </c>
      <c r="E10" s="74"/>
      <c r="F10" s="19">
        <f t="shared" ref="F10:F17" si="1">IF(D10="","",(1-(D10/$D$6)))</f>
        <v>1.950000104855798E-2</v>
      </c>
      <c r="G10" s="54" t="str">
        <f t="shared" ref="G10:G14" si="2">IF(D10="","",IF(D10&lt;$D$19*0.9,"Baixa desproporcionada","Acceptada"))</f>
        <v>Acceptada</v>
      </c>
      <c r="H10" s="191" t="str">
        <f t="shared" ref="H10:H14" si="3">IF(F10="","",IF(D10&gt;$D$19*1.1,"EXCLOURE","INCLOURE"))</f>
        <v>INCLOURE</v>
      </c>
      <c r="I10" s="191" t="str">
        <f t="shared" ref="I10:I14" si="4">IF(D10="","",IF(D10&lt;$H$19*0.9,"Baixa desproporcionada","Acceptada"))</f>
        <v>Acceptada</v>
      </c>
      <c r="J10" s="74"/>
      <c r="K10" s="12"/>
      <c r="L10" s="197"/>
      <c r="M10" s="186"/>
    </row>
    <row r="11" spans="1:13" s="4" customFormat="1" ht="20.100000000000001" customHeight="1">
      <c r="A11" s="6" t="str">
        <f t="shared" si="0"/>
        <v>Acceptada</v>
      </c>
      <c r="B11" s="3">
        <v>2</v>
      </c>
      <c r="C11" s="241" t="str">
        <f>IF(Ofertes!C20="","",Ofertes!C20)</f>
        <v>ARNÓ INFRAESTRUCTURAS,S.L.U</v>
      </c>
      <c r="D11" s="161">
        <f>IF(Ofertes!D20="","",Ofertes!D20)</f>
        <v>1253102.24</v>
      </c>
      <c r="E11" s="74"/>
      <c r="F11" s="17">
        <f t="shared" si="1"/>
        <v>5.8100002661608641E-2</v>
      </c>
      <c r="G11" s="200" t="str">
        <f t="shared" si="2"/>
        <v>Acceptada</v>
      </c>
      <c r="H11" s="192" t="str">
        <f t="shared" si="3"/>
        <v>INCLOURE</v>
      </c>
      <c r="I11" s="192" t="str">
        <f t="shared" si="4"/>
        <v>Acceptada</v>
      </c>
      <c r="J11" s="74"/>
      <c r="K11" s="12"/>
      <c r="L11" s="186"/>
    </row>
    <row r="12" spans="1:13" s="4" customFormat="1" ht="20.100000000000001" customHeight="1">
      <c r="A12" s="6" t="str">
        <f t="shared" si="0"/>
        <v>Acceptada</v>
      </c>
      <c r="B12" s="3">
        <v>3</v>
      </c>
      <c r="C12" s="241" t="str">
        <f>IF(Ofertes!C21="","",Ofertes!C21)</f>
        <v>M. I J. GRUAS, S.A.</v>
      </c>
      <c r="D12" s="161">
        <f>IF(Ofertes!D21="","",Ofertes!D21)</f>
        <v>1314566.6499999999</v>
      </c>
      <c r="E12" s="74"/>
      <c r="F12" s="17">
        <f t="shared" si="1"/>
        <v>1.1899999367858571E-2</v>
      </c>
      <c r="G12" s="200" t="str">
        <f t="shared" si="2"/>
        <v>Acceptada</v>
      </c>
      <c r="H12" s="192" t="str">
        <f t="shared" si="3"/>
        <v>INCLOURE</v>
      </c>
      <c r="I12" s="192" t="str">
        <f t="shared" si="4"/>
        <v>Acceptada</v>
      </c>
      <c r="J12" s="74"/>
      <c r="K12" s="12"/>
    </row>
    <row r="13" spans="1:13" s="4" customFormat="1" ht="20.100000000000001" customHeight="1">
      <c r="A13" s="6" t="str">
        <f t="shared" si="0"/>
        <v>Acceptada</v>
      </c>
      <c r="B13" s="3">
        <v>4</v>
      </c>
      <c r="C13" s="241" t="str">
        <f>IF(Ofertes!C22="","",Ofertes!C22)</f>
        <v>Sorigué, S.A.U.</v>
      </c>
      <c r="D13" s="161">
        <f>IF(Ofertes!D22="","",Ofertes!D22)</f>
        <v>1271328.7</v>
      </c>
      <c r="E13" s="74"/>
      <c r="F13" s="17">
        <f t="shared" si="1"/>
        <v>4.4400001115455279E-2</v>
      </c>
      <c r="G13" s="200" t="str">
        <f t="shared" si="2"/>
        <v>Acceptada</v>
      </c>
      <c r="H13" s="192" t="str">
        <f t="shared" si="3"/>
        <v>INCLOURE</v>
      </c>
      <c r="I13" s="192" t="str">
        <f t="shared" si="4"/>
        <v>Acceptada</v>
      </c>
      <c r="J13" s="74"/>
      <c r="K13" s="12"/>
    </row>
    <row r="14" spans="1:13" s="4" customFormat="1" ht="20.100000000000001" customHeight="1">
      <c r="A14" s="6" t="str">
        <f t="shared" si="0"/>
        <v>Acceptada</v>
      </c>
      <c r="B14" s="20">
        <v>5</v>
      </c>
      <c r="C14" s="242" t="str">
        <f>IF(Ofertes!C23="","",Ofertes!C23)</f>
        <v>JOSÉ ANTONIO ROMERO POLO, S.A.U.</v>
      </c>
      <c r="D14" s="243">
        <f>IF(Ofertes!D23="","",Ofertes!D23)</f>
        <v>1267000</v>
      </c>
      <c r="E14" s="74"/>
      <c r="F14" s="17">
        <f t="shared" si="1"/>
        <v>4.765368815577109E-2</v>
      </c>
      <c r="G14" s="200" t="str">
        <f t="shared" si="2"/>
        <v>Acceptada</v>
      </c>
      <c r="H14" s="192" t="str">
        <f t="shared" si="3"/>
        <v>INCLOURE</v>
      </c>
      <c r="I14" s="192" t="str">
        <f t="shared" si="4"/>
        <v>Acceptada</v>
      </c>
      <c r="J14" s="74"/>
      <c r="K14" s="12"/>
    </row>
    <row r="15" spans="1:13" s="4" customFormat="1" ht="20.100000000000001" customHeight="1">
      <c r="A15" s="6" t="str">
        <f t="shared" si="0"/>
        <v>Acceptada</v>
      </c>
      <c r="B15" s="20">
        <v>6</v>
      </c>
      <c r="C15" s="242" t="str">
        <f>IF(Ofertes!C24="","",Ofertes!C24)</f>
        <v>ROMÀ INFRAESTRUCTURES I SERVEIS, SAU</v>
      </c>
      <c r="D15" s="243">
        <f>IF(Ofertes!D24="","",Ofertes!D24)</f>
        <v>1250574.49</v>
      </c>
      <c r="E15" s="74"/>
      <c r="F15" s="17">
        <f t="shared" si="1"/>
        <v>5.9999997444374453E-2</v>
      </c>
      <c r="G15" s="200" t="str">
        <f>IF(D15="","",IF(D15&lt;$D$19*0.9,"Baixa desproporcionada","Acceptada"))</f>
        <v>Acceptada</v>
      </c>
      <c r="H15" s="192" t="str">
        <f t="shared" ref="H15:H17" si="5">IF(F15="","",IF(D15&gt;$D$19*1.1,"EXCLOURE","INCLOURE"))</f>
        <v>INCLOURE</v>
      </c>
      <c r="I15" s="192" t="str">
        <f>IF(D15="","",IF(D15&lt;$H$19*0.9,"Baixa desproporcionada","Acceptada"))</f>
        <v>Acceptada</v>
      </c>
      <c r="J15" s="74"/>
      <c r="K15" s="12"/>
    </row>
    <row r="16" spans="1:13" s="4" customFormat="1" ht="20.100000000000001" customHeight="1">
      <c r="A16" s="6" t="str">
        <f t="shared" si="0"/>
        <v/>
      </c>
      <c r="B16" s="20">
        <v>7</v>
      </c>
      <c r="C16" s="242" t="str">
        <f>IF(Ofertes!C25="","",Ofertes!C25)</f>
        <v/>
      </c>
      <c r="D16" s="243" t="str">
        <f>IF(Ofertes!D25="","",Ofertes!D25)</f>
        <v/>
      </c>
      <c r="E16" s="74"/>
      <c r="F16" s="17" t="str">
        <f t="shared" si="1"/>
        <v/>
      </c>
      <c r="G16" s="200" t="str">
        <f>IF(D16="","",IF(D16&lt;$D$19*0.9,"Baixa desproporcionada","Acceptada"))</f>
        <v/>
      </c>
      <c r="H16" s="192" t="str">
        <f t="shared" si="5"/>
        <v/>
      </c>
      <c r="I16" s="203" t="str">
        <f>IF(D16="","",IF(D16&lt;$H$19*0.9,"Baixa desproporcionada","Acceptada"))</f>
        <v/>
      </c>
      <c r="J16" s="74"/>
      <c r="K16" s="194"/>
    </row>
    <row r="17" spans="1:11" s="4" customFormat="1" ht="20.100000000000001" customHeight="1" thickBot="1">
      <c r="A17" s="6" t="str">
        <f t="shared" si="0"/>
        <v/>
      </c>
      <c r="B17" s="14">
        <v>8</v>
      </c>
      <c r="C17" s="244" t="str">
        <f>IF(Ofertes!C26="","",Ofertes!C26)</f>
        <v/>
      </c>
      <c r="D17" s="163" t="str">
        <f>IF(Ofertes!D26="","",Ofertes!D26)</f>
        <v/>
      </c>
      <c r="E17" s="74"/>
      <c r="F17" s="18" t="str">
        <f t="shared" si="1"/>
        <v/>
      </c>
      <c r="G17" s="55" t="str">
        <f>IF(D17="","",IF(D17&lt;$D$19*0.9,"Baixa desproporcionada","Acceptada"))</f>
        <v/>
      </c>
      <c r="H17" s="201" t="str">
        <f t="shared" si="5"/>
        <v/>
      </c>
      <c r="I17" s="204" t="str">
        <f>IF(D17="","",IF(D17&lt;$H$19*0.9,"Baixa desproporcionada","Acceptada"))</f>
        <v/>
      </c>
      <c r="J17" s="74"/>
      <c r="K17" s="194"/>
    </row>
    <row r="18" spans="1:11" s="4" customFormat="1" ht="20.100000000000001" customHeight="1" thickBot="1">
      <c r="A18" s="6">
        <f t="shared" ref="A18:A25" si="6">J18</f>
        <v>0</v>
      </c>
      <c r="B18" s="11"/>
      <c r="C18" s="21"/>
      <c r="D18" s="22"/>
      <c r="E18" s="74"/>
      <c r="F18" s="5"/>
      <c r="G18" s="187" t="s">
        <v>51</v>
      </c>
      <c r="H18" s="6">
        <f>COUNTIF(H10:H17,"INCLOURE")</f>
        <v>6</v>
      </c>
      <c r="J18" s="74"/>
      <c r="K18" s="5"/>
    </row>
    <row r="19" spans="1:11" s="4" customFormat="1" ht="20.100000000000001" customHeight="1" thickBot="1">
      <c r="A19" s="6">
        <f t="shared" si="6"/>
        <v>0</v>
      </c>
      <c r="B19" s="11"/>
      <c r="C19" s="199" t="s">
        <v>53</v>
      </c>
      <c r="D19" s="251">
        <f>AVERAGE(D10:D17)</f>
        <v>1276837.95</v>
      </c>
      <c r="E19" s="74"/>
      <c r="F19" s="302" t="s">
        <v>50</v>
      </c>
      <c r="G19" s="302"/>
      <c r="H19" s="254">
        <f>IF(H18&gt;=3,AVERAGEIF(H10:H17,"INCLOURE",D10:D17),AVERAGE(SMALL(D10:D17,1),SMALL(D10:D17,2),SMALL(D10:D17,3)))</f>
        <v>1276837.95</v>
      </c>
      <c r="I19" s="189"/>
      <c r="J19" s="74"/>
      <c r="K19" s="5"/>
    </row>
    <row r="20" spans="1:11" s="4" customFormat="1" ht="20.100000000000001" customHeight="1">
      <c r="A20" s="6">
        <f t="shared" si="6"/>
        <v>0</v>
      </c>
      <c r="B20" s="11"/>
      <c r="C20" s="21"/>
      <c r="D20" s="22"/>
      <c r="E20" s="22"/>
      <c r="F20" s="5"/>
      <c r="G20" s="12"/>
      <c r="I20" s="183"/>
      <c r="J20" s="22"/>
    </row>
    <row r="21" spans="1:11" s="4" customFormat="1" ht="20.100000000000001" customHeight="1">
      <c r="A21" s="6">
        <f t="shared" si="6"/>
        <v>0</v>
      </c>
      <c r="B21" s="11"/>
      <c r="C21" s="22"/>
      <c r="D21" s="22"/>
      <c r="E21" s="22"/>
      <c r="F21" s="5"/>
      <c r="G21" s="12"/>
      <c r="I21" s="183"/>
      <c r="J21" s="22"/>
    </row>
    <row r="22" spans="1:11" s="4" customFormat="1" ht="20.100000000000001" customHeight="1">
      <c r="A22" s="6">
        <f t="shared" si="6"/>
        <v>0</v>
      </c>
      <c r="B22" s="11"/>
      <c r="C22" s="21"/>
      <c r="D22" s="22"/>
      <c r="E22" s="22"/>
      <c r="F22" s="5"/>
      <c r="G22" s="12"/>
      <c r="I22" s="183"/>
      <c r="J22" s="22"/>
    </row>
    <row r="23" spans="1:11" s="4" customFormat="1" ht="20.100000000000001" customHeight="1">
      <c r="A23" s="6">
        <f t="shared" si="6"/>
        <v>0</v>
      </c>
      <c r="B23" s="11"/>
      <c r="C23" s="21"/>
      <c r="D23" s="22"/>
      <c r="E23" s="22"/>
      <c r="F23" s="5"/>
      <c r="G23" s="12"/>
      <c r="I23" s="183"/>
      <c r="J23" s="22"/>
    </row>
    <row r="24" spans="1:11" s="4" customFormat="1" ht="20.100000000000001" customHeight="1">
      <c r="A24" s="6">
        <f t="shared" si="6"/>
        <v>0</v>
      </c>
      <c r="B24" s="11"/>
      <c r="C24" s="21"/>
      <c r="D24" s="22"/>
      <c r="E24" s="22"/>
      <c r="F24" s="5"/>
      <c r="G24" s="12"/>
      <c r="I24" s="183"/>
      <c r="J24" s="22"/>
    </row>
    <row r="25" spans="1:11" s="4" customFormat="1" ht="20.100000000000001" customHeight="1">
      <c r="A25" s="6">
        <f t="shared" si="6"/>
        <v>0</v>
      </c>
      <c r="B25" s="11"/>
      <c r="C25" s="21"/>
      <c r="D25" s="22"/>
      <c r="E25" s="22"/>
      <c r="F25" s="5"/>
      <c r="G25" s="12"/>
      <c r="I25" s="183"/>
      <c r="J25" s="22"/>
    </row>
    <row r="26" spans="1:11" s="4" customFormat="1">
      <c r="I26" s="183"/>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F19:G19"/>
    <mergeCell ref="B6:C6"/>
    <mergeCell ref="B8:B9"/>
    <mergeCell ref="C8:C9"/>
    <mergeCell ref="D8:D9"/>
    <mergeCell ref="F8:F9"/>
    <mergeCell ref="G8:G9"/>
    <mergeCell ref="H8:H9"/>
    <mergeCell ref="I8:I9"/>
    <mergeCell ref="B2:I2"/>
    <mergeCell ref="H4:I4"/>
    <mergeCell ref="F6:H6"/>
  </mergeCells>
  <conditionalFormatting sqref="G10:G17">
    <cfRule type="cellIs" dxfId="29" priority="2" operator="equal">
      <formula>"Baixa desproporcionada"</formula>
    </cfRule>
    <cfRule type="cellIs" dxfId="28" priority="3" operator="equal">
      <formula>"Acceptada"</formula>
    </cfRule>
    <cfRule type="cellIs" dxfId="27" priority="4" operator="equal">
      <formula>"Baixa temerària"</formula>
    </cfRule>
  </conditionalFormatting>
  <conditionalFormatting sqref="H10:H17">
    <cfRule type="cellIs" dxfId="26" priority="7" operator="equal">
      <formula>"INCLOURE"</formula>
    </cfRule>
    <cfRule type="cellIs" dxfId="25" priority="8" operator="equal">
      <formula>"INCLOURE"</formula>
    </cfRule>
  </conditionalFormatting>
  <conditionalFormatting sqref="H18:I25">
    <cfRule type="cellIs" dxfId="24" priority="9" operator="equal">
      <formula>"SI"</formula>
    </cfRule>
    <cfRule type="cellIs" dxfId="23" priority="10" operator="equal">
      <formula>"NO"</formula>
    </cfRule>
  </conditionalFormatting>
  <conditionalFormatting sqref="I10:I17">
    <cfRule type="cellIs" dxfId="22" priority="1" operator="equal">
      <formula>"Baixa desproporcionada"</formula>
    </cfRule>
    <cfRule type="cellIs" dxfId="21" priority="5" operator="equal">
      <formula>"Baixa temerària"</formula>
    </cfRule>
    <cfRule type="cellIs" dxfId="20" priority="6" operator="equal">
      <formula>"Acceptada"</formula>
    </cfRule>
  </conditionalFormatting>
  <pageMargins left="0.7" right="0.7" top="0.75" bottom="0.75" header="0.3" footer="0.3"/>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A6E74-8D0B-482F-9294-155FC27453F2}">
  <sheetPr>
    <tabColor theme="4" tint="-0.249977111117893"/>
  </sheetPr>
  <dimension ref="A2:M28"/>
  <sheetViews>
    <sheetView zoomScale="58" zoomScaleNormal="58" workbookViewId="0">
      <selection activeCell="C13" sqref="C13"/>
    </sheetView>
  </sheetViews>
  <sheetFormatPr defaultColWidth="11.44140625" defaultRowHeight="14.4"/>
  <cols>
    <col min="1" max="1" width="3" style="1" customWidth="1"/>
    <col min="2" max="2" width="22.6640625" style="1" customWidth="1"/>
    <col min="3" max="3" width="67.88671875" style="1" customWidth="1"/>
    <col min="4" max="4" width="19.88671875" style="1" customWidth="1"/>
    <col min="5" max="5" width="7.6640625" style="1" customWidth="1"/>
    <col min="6" max="6" width="13.6640625" style="1" customWidth="1"/>
    <col min="7" max="7" width="16.88671875" style="1" customWidth="1"/>
    <col min="8" max="8" width="14.5546875" style="1" customWidth="1"/>
    <col min="9" max="9" width="19.88671875" style="1" customWidth="1"/>
    <col min="10" max="10" width="14" style="1" bestFit="1" customWidth="1"/>
    <col min="11" max="12" width="11.44140625" style="1"/>
    <col min="13" max="13" width="12.6640625" style="1" bestFit="1" customWidth="1"/>
    <col min="14" max="16384" width="11.44140625" style="1"/>
  </cols>
  <sheetData>
    <row r="2" spans="1:13" ht="66" customHeight="1">
      <c r="B2" s="299" t="s">
        <v>61</v>
      </c>
      <c r="C2" s="299"/>
      <c r="D2" s="299"/>
      <c r="E2" s="299"/>
      <c r="F2" s="299"/>
      <c r="G2" s="299"/>
      <c r="H2" s="299"/>
      <c r="I2" s="299"/>
    </row>
    <row r="3" spans="1:13" ht="20.100000000000001" customHeight="1" thickBot="1"/>
    <row r="4" spans="1:13" ht="62.25" customHeight="1" thickBot="1">
      <c r="B4" s="37" t="str">
        <f>Ofertes!C2</f>
        <v>2025/2950/LIO_POR - 59</v>
      </c>
      <c r="C4" s="38" t="str">
        <f>Ofertes!C4</f>
        <v>Execució de 5 Projectes d'obra de rehabilitació de ferms de carreteres locals (Trams: LP-9221 de Lleida a Torre-Serona, LV-4241 Lladurs, LV-2031 de Talavera a Sant Antolí, L-324 de Tarroja de Segarra a Plans de Sió i LV-3341 de Bellpuig a Barbens)</v>
      </c>
      <c r="D4" s="39" t="s">
        <v>18</v>
      </c>
      <c r="E4" s="74"/>
      <c r="F4" s="245" t="s">
        <v>75</v>
      </c>
      <c r="G4" s="247" t="s">
        <v>76</v>
      </c>
      <c r="H4" s="304" t="s">
        <v>8</v>
      </c>
      <c r="I4" s="305"/>
    </row>
    <row r="5" spans="1:13" ht="20.100000000000001" customHeight="1" thickBot="1"/>
    <row r="6" spans="1:13" ht="22.5" customHeight="1" thickBot="1">
      <c r="A6" s="10">
        <v>0.1</v>
      </c>
      <c r="B6" s="274" t="s">
        <v>20</v>
      </c>
      <c r="C6" s="275"/>
      <c r="D6" s="157">
        <f>Ofertes!I17</f>
        <v>311932.92</v>
      </c>
      <c r="E6" s="74"/>
      <c r="F6" s="300" t="s">
        <v>7</v>
      </c>
      <c r="G6" s="301"/>
      <c r="H6" s="301"/>
      <c r="I6" s="8">
        <f>AVERAGEIFS(F10:F17,F10:F17,"&lt;&gt;"&amp;100%)</f>
        <v>2.8592743593718727E-2</v>
      </c>
    </row>
    <row r="7" spans="1:13" ht="15" customHeight="1" thickBot="1">
      <c r="E7" s="74"/>
    </row>
    <row r="8" spans="1:13" ht="15" customHeight="1">
      <c r="B8" s="276" t="s">
        <v>3</v>
      </c>
      <c r="C8" s="287" t="s">
        <v>1</v>
      </c>
      <c r="D8" s="276" t="s">
        <v>2</v>
      </c>
      <c r="E8" s="74"/>
      <c r="F8" s="276" t="s">
        <v>4</v>
      </c>
      <c r="G8" s="276" t="s">
        <v>54</v>
      </c>
      <c r="H8" s="276" t="s">
        <v>49</v>
      </c>
      <c r="I8" s="276" t="s">
        <v>52</v>
      </c>
      <c r="J8" s="74"/>
      <c r="K8" s="193"/>
    </row>
    <row r="9" spans="1:13" ht="15" customHeight="1" thickBot="1">
      <c r="B9" s="277"/>
      <c r="C9" s="288"/>
      <c r="D9" s="277"/>
      <c r="E9" s="74"/>
      <c r="F9" s="277"/>
      <c r="G9" s="277"/>
      <c r="H9" s="298"/>
      <c r="I9" s="277"/>
      <c r="J9" s="74"/>
      <c r="K9" s="193"/>
      <c r="L9" s="184"/>
      <c r="M9" s="185"/>
    </row>
    <row r="10" spans="1:13" s="4" customFormat="1" ht="20.100000000000001" customHeight="1">
      <c r="A10" s="6" t="str">
        <f t="shared" ref="A10:A17" si="0">I10</f>
        <v>Acceptada</v>
      </c>
      <c r="B10" s="2">
        <v>1</v>
      </c>
      <c r="C10" s="240" t="str">
        <f>IF(Ofertes!H19="","",Ofertes!H19)</f>
        <v xml:space="preserve">AGUSTÍ Y MASOLIVER, S.A. </v>
      </c>
      <c r="D10" s="159">
        <f>IF(Ofertes!I19="","",Ofertes!I19)</f>
        <v>306006.19</v>
      </c>
      <c r="E10" s="74"/>
      <c r="F10" s="19">
        <f t="shared" ref="F10:F17" si="1">IF(D10="","",(1-(D10/$D$6)))</f>
        <v>1.900001449029487E-2</v>
      </c>
      <c r="G10" s="54" t="str">
        <f t="shared" ref="G10:G14" si="2">IF(D10="","",IF(D10&lt;$D$19*0.9,"Baixa desproporcionada","Acceptada"))</f>
        <v>Acceptada</v>
      </c>
      <c r="H10" s="191" t="str">
        <f t="shared" ref="H10:H14" si="3">IF(F10="","",IF(D10&gt;$D$19*1.1,"EXCLOURE","INCLOURE"))</f>
        <v>INCLOURE</v>
      </c>
      <c r="I10" s="191" t="str">
        <f t="shared" ref="I10:I14" si="4">IF(D10="","",IF(D10&lt;$H$19*0.9,"Baixa desproporcionada","Acceptada"))</f>
        <v>Acceptada</v>
      </c>
      <c r="J10" s="74"/>
      <c r="K10" s="12"/>
      <c r="L10" s="197"/>
      <c r="M10" s="186"/>
    </row>
    <row r="11" spans="1:13" s="4" customFormat="1" ht="20.100000000000001" customHeight="1">
      <c r="A11" s="6" t="str">
        <f t="shared" si="0"/>
        <v>Acceptada</v>
      </c>
      <c r="B11" s="3">
        <v>2</v>
      </c>
      <c r="C11" s="241" t="str">
        <f>IF(Ofertes!H20="","",Ofertes!H20)</f>
        <v>ASFALTS i Equips de Vialitat S.L.</v>
      </c>
      <c r="D11" s="161">
        <f>IF(Ofertes!I20="","",Ofertes!I20)</f>
        <v>305538.3</v>
      </c>
      <c r="E11" s="74"/>
      <c r="F11" s="17">
        <f t="shared" si="1"/>
        <v>2.0499984419727113E-2</v>
      </c>
      <c r="G11" s="200" t="str">
        <f t="shared" si="2"/>
        <v>Acceptada</v>
      </c>
      <c r="H11" s="192" t="str">
        <f t="shared" si="3"/>
        <v>INCLOURE</v>
      </c>
      <c r="I11" s="192" t="str">
        <f t="shared" si="4"/>
        <v>Acceptada</v>
      </c>
      <c r="J11" s="74"/>
      <c r="K11" s="12"/>
      <c r="L11" s="186"/>
    </row>
    <row r="12" spans="1:13" s="4" customFormat="1" ht="20.100000000000001" customHeight="1">
      <c r="A12" s="6" t="str">
        <f t="shared" si="0"/>
        <v>Acceptada</v>
      </c>
      <c r="B12" s="3">
        <v>3</v>
      </c>
      <c r="C12" s="241" t="str">
        <f>IF(Ofertes!H21="","",Ofertes!H21)</f>
        <v>ARNÓ INFRAESTRUCTURAS,S.L.U</v>
      </c>
      <c r="D12" s="161">
        <f>IF(Ofertes!I21="","",Ofertes!I21)</f>
        <v>303042.83</v>
      </c>
      <c r="E12" s="74"/>
      <c r="F12" s="17">
        <f t="shared" si="1"/>
        <v>2.8500005706354914E-2</v>
      </c>
      <c r="G12" s="200" t="str">
        <f t="shared" si="2"/>
        <v>Acceptada</v>
      </c>
      <c r="H12" s="192" t="str">
        <f t="shared" si="3"/>
        <v>INCLOURE</v>
      </c>
      <c r="I12" s="192" t="str">
        <f t="shared" si="4"/>
        <v>Acceptada</v>
      </c>
      <c r="J12" s="74"/>
      <c r="K12" s="12"/>
    </row>
    <row r="13" spans="1:13" s="4" customFormat="1" ht="20.100000000000001" customHeight="1">
      <c r="A13" s="6" t="str">
        <f t="shared" si="0"/>
        <v>Acceptada</v>
      </c>
      <c r="B13" s="3">
        <v>4</v>
      </c>
      <c r="C13" s="241" t="str">
        <f>IF(Ofertes!H22="","",Ofertes!H22)</f>
        <v>Sorigué, S.A.U.</v>
      </c>
      <c r="D13" s="161">
        <f>IF(Ofertes!I22="","",Ofertes!I22)</f>
        <v>298582.19</v>
      </c>
      <c r="E13" s="74"/>
      <c r="F13" s="17">
        <f t="shared" si="1"/>
        <v>4.2800003282757015E-2</v>
      </c>
      <c r="G13" s="200" t="str">
        <f t="shared" si="2"/>
        <v>Acceptada</v>
      </c>
      <c r="H13" s="192" t="str">
        <f t="shared" si="3"/>
        <v>INCLOURE</v>
      </c>
      <c r="I13" s="192" t="str">
        <f t="shared" si="4"/>
        <v>Acceptada</v>
      </c>
      <c r="J13" s="74"/>
      <c r="K13" s="12"/>
    </row>
    <row r="14" spans="1:13" s="4" customFormat="1" ht="20.100000000000001" customHeight="1">
      <c r="A14" s="6" t="str">
        <f t="shared" si="0"/>
        <v>Acceptada</v>
      </c>
      <c r="B14" s="20">
        <v>5</v>
      </c>
      <c r="C14" s="242" t="str">
        <f>IF(Ofertes!H23="","",Ofertes!H23)</f>
        <v>JOSÉ ANTONIO ROMERO POLO, S.A.U.</v>
      </c>
      <c r="D14" s="243">
        <f>IF(Ofertes!I23="","",Ofertes!I23)</f>
        <v>301900</v>
      </c>
      <c r="E14" s="74"/>
      <c r="F14" s="17">
        <f t="shared" si="1"/>
        <v>3.2163710069459728E-2</v>
      </c>
      <c r="G14" s="200" t="str">
        <f t="shared" si="2"/>
        <v>Acceptada</v>
      </c>
      <c r="H14" s="192" t="str">
        <f t="shared" si="3"/>
        <v>INCLOURE</v>
      </c>
      <c r="I14" s="192" t="str">
        <f t="shared" si="4"/>
        <v>Acceptada</v>
      </c>
      <c r="J14" s="74"/>
      <c r="K14" s="12"/>
    </row>
    <row r="15" spans="1:13" s="4" customFormat="1" ht="20.100000000000001" customHeight="1">
      <c r="A15" s="6" t="str">
        <f t="shared" si="0"/>
        <v/>
      </c>
      <c r="B15" s="20">
        <v>6</v>
      </c>
      <c r="C15" s="242" t="str">
        <f>IF(Ofertes!H24="","",Ofertes!H24)</f>
        <v/>
      </c>
      <c r="D15" s="243" t="str">
        <f>IF(Ofertes!I24="","",Ofertes!I24)</f>
        <v/>
      </c>
      <c r="E15" s="74"/>
      <c r="F15" s="17" t="str">
        <f t="shared" si="1"/>
        <v/>
      </c>
      <c r="G15" s="200" t="str">
        <f>IF(D15="","",IF(D15&lt;$D$19*0.9,"Baixa desproporcionada","Acceptada"))</f>
        <v/>
      </c>
      <c r="H15" s="192" t="str">
        <f t="shared" ref="H15:H17" si="5">IF(F15="","",IF(D15&gt;$D$19*1.1,"EXCLOURE","INCLOURE"))</f>
        <v/>
      </c>
      <c r="I15" s="192" t="str">
        <f>IF(D15="","",IF(D15&lt;$H$19*0.9,"Baixa desproporcionada","Acceptada"))</f>
        <v/>
      </c>
      <c r="J15" s="74"/>
      <c r="K15" s="12"/>
    </row>
    <row r="16" spans="1:13" s="4" customFormat="1" ht="20.100000000000001" customHeight="1">
      <c r="A16" s="6" t="str">
        <f t="shared" si="0"/>
        <v/>
      </c>
      <c r="B16" s="20">
        <v>7</v>
      </c>
      <c r="C16" s="242" t="str">
        <f>IF(Ofertes!H25="","",Ofertes!H25)</f>
        <v/>
      </c>
      <c r="D16" s="243" t="str">
        <f>IF(Ofertes!I25="","",Ofertes!I25)</f>
        <v/>
      </c>
      <c r="E16" s="74"/>
      <c r="F16" s="17" t="str">
        <f t="shared" si="1"/>
        <v/>
      </c>
      <c r="G16" s="200" t="str">
        <f>IF(D16="","",IF(D16&lt;$D$19*0.9,"Baixa desproporcionada","Acceptada"))</f>
        <v/>
      </c>
      <c r="H16" s="192" t="str">
        <f t="shared" si="5"/>
        <v/>
      </c>
      <c r="I16" s="203" t="str">
        <f>IF(D16="","",IF(D16&lt;$H$19*0.9,"Baixa desproporcionada","Acceptada"))</f>
        <v/>
      </c>
      <c r="J16" s="74"/>
      <c r="K16" s="194"/>
    </row>
    <row r="17" spans="1:11" s="4" customFormat="1" ht="20.100000000000001" customHeight="1" thickBot="1">
      <c r="A17" s="6" t="str">
        <f t="shared" si="0"/>
        <v/>
      </c>
      <c r="B17" s="14">
        <v>8</v>
      </c>
      <c r="C17" s="244" t="str">
        <f>IF(Ofertes!H26="","",Ofertes!H26)</f>
        <v/>
      </c>
      <c r="D17" s="163" t="str">
        <f>IF(Ofertes!I26="","",Ofertes!I26)</f>
        <v/>
      </c>
      <c r="E17" s="74"/>
      <c r="F17" s="18" t="str">
        <f t="shared" si="1"/>
        <v/>
      </c>
      <c r="G17" s="55" t="str">
        <f>IF(D17="","",IF(D17&lt;$D$19*0.9,"Baixa desproporcionada","Acceptada"))</f>
        <v/>
      </c>
      <c r="H17" s="201" t="str">
        <f t="shared" si="5"/>
        <v/>
      </c>
      <c r="I17" s="204" t="str">
        <f>IF(D17="","",IF(D17&lt;$H$19*0.9,"Baixa desproporcionada","Acceptada"))</f>
        <v/>
      </c>
      <c r="J17" s="74"/>
      <c r="K17" s="194"/>
    </row>
    <row r="18" spans="1:11" s="4" customFormat="1" ht="20.100000000000001" customHeight="1" thickBot="1">
      <c r="A18" s="6">
        <f t="shared" ref="A18:A25" si="6">J18</f>
        <v>0</v>
      </c>
      <c r="B18" s="11"/>
      <c r="C18" s="21"/>
      <c r="D18" s="22"/>
      <c r="E18" s="74"/>
      <c r="F18" s="5"/>
      <c r="G18" s="187" t="s">
        <v>51</v>
      </c>
      <c r="H18" s="6">
        <f>COUNTIF(H10:H17,"INCLOURE")</f>
        <v>5</v>
      </c>
      <c r="K18" s="5"/>
    </row>
    <row r="19" spans="1:11" s="4" customFormat="1" ht="20.100000000000001" customHeight="1" thickBot="1">
      <c r="A19" s="6">
        <f t="shared" si="6"/>
        <v>0</v>
      </c>
      <c r="B19" s="11"/>
      <c r="C19" s="199" t="s">
        <v>53</v>
      </c>
      <c r="D19" s="251">
        <f>AVERAGE(D10:D17)</f>
        <v>303013.902</v>
      </c>
      <c r="E19" s="74"/>
      <c r="F19" s="302" t="s">
        <v>50</v>
      </c>
      <c r="G19" s="302"/>
      <c r="H19" s="254">
        <f>IF(H18&gt;=3,AVERAGEIF(H10:H17,"INCLOURE",D10:D17),AVERAGE(SMALL(D10:D17,1),SMALL(D10:D17,2),SMALL(D10:D17,3)))</f>
        <v>303013.902</v>
      </c>
      <c r="I19" s="189"/>
      <c r="J19" s="190"/>
      <c r="K19" s="5"/>
    </row>
    <row r="20" spans="1:11" s="4" customFormat="1" ht="20.100000000000001" customHeight="1">
      <c r="A20" s="6">
        <f t="shared" si="6"/>
        <v>0</v>
      </c>
      <c r="B20" s="11"/>
      <c r="C20" s="21"/>
      <c r="D20" s="22"/>
      <c r="E20" s="22"/>
      <c r="F20" s="5"/>
      <c r="G20" s="12"/>
      <c r="I20" s="183"/>
    </row>
    <row r="21" spans="1:11" s="4" customFormat="1" ht="20.100000000000001" customHeight="1">
      <c r="A21" s="6">
        <f t="shared" si="6"/>
        <v>0</v>
      </c>
      <c r="B21" s="11"/>
      <c r="C21" s="22"/>
      <c r="D21" s="22"/>
      <c r="E21" s="22"/>
      <c r="F21" s="5"/>
      <c r="G21" s="12"/>
      <c r="I21" s="183"/>
    </row>
    <row r="22" spans="1:11" s="4" customFormat="1" ht="20.100000000000001" customHeight="1">
      <c r="A22" s="6">
        <f t="shared" si="6"/>
        <v>0</v>
      </c>
      <c r="B22" s="11"/>
      <c r="C22" s="21"/>
      <c r="D22" s="22"/>
      <c r="E22" s="22"/>
      <c r="F22" s="5"/>
      <c r="G22" s="12"/>
      <c r="I22" s="183"/>
    </row>
    <row r="23" spans="1:11" s="4" customFormat="1" ht="20.100000000000001" customHeight="1">
      <c r="A23" s="6">
        <f t="shared" si="6"/>
        <v>0</v>
      </c>
      <c r="B23" s="11"/>
      <c r="C23" s="21"/>
      <c r="D23" s="22"/>
      <c r="E23" s="22"/>
      <c r="F23" s="5"/>
      <c r="G23" s="12"/>
      <c r="I23" s="183"/>
    </row>
    <row r="24" spans="1:11" s="4" customFormat="1" ht="20.100000000000001" customHeight="1">
      <c r="A24" s="6">
        <f t="shared" si="6"/>
        <v>0</v>
      </c>
      <c r="B24" s="11"/>
      <c r="C24" s="21"/>
      <c r="D24" s="22"/>
      <c r="E24" s="22"/>
      <c r="F24" s="5"/>
      <c r="G24" s="12"/>
      <c r="I24" s="183"/>
    </row>
    <row r="25" spans="1:11" s="4" customFormat="1" ht="20.100000000000001" customHeight="1">
      <c r="A25" s="6">
        <f t="shared" si="6"/>
        <v>0</v>
      </c>
      <c r="B25" s="11"/>
      <c r="C25" s="21"/>
      <c r="D25" s="22"/>
      <c r="E25" s="22"/>
      <c r="F25" s="5"/>
      <c r="G25" s="12"/>
      <c r="I25" s="183"/>
    </row>
    <row r="26" spans="1:11" s="4" customFormat="1">
      <c r="I26" s="183"/>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B2:I2"/>
    <mergeCell ref="F6:H6"/>
    <mergeCell ref="I8:I9"/>
    <mergeCell ref="F19:G19"/>
    <mergeCell ref="B6:C6"/>
    <mergeCell ref="H4:I4"/>
    <mergeCell ref="B8:B9"/>
    <mergeCell ref="C8:C9"/>
    <mergeCell ref="D8:D9"/>
    <mergeCell ref="F8:F9"/>
    <mergeCell ref="G8:G9"/>
    <mergeCell ref="H8:H9"/>
  </mergeCells>
  <conditionalFormatting sqref="G10:G17">
    <cfRule type="cellIs" dxfId="19" priority="2" operator="equal">
      <formula>"Baixa desproporcionada"</formula>
    </cfRule>
    <cfRule type="cellIs" dxfId="18" priority="3" operator="equal">
      <formula>"Acceptada"</formula>
    </cfRule>
    <cfRule type="cellIs" dxfId="17" priority="4" operator="equal">
      <formula>"Baixa temerària"</formula>
    </cfRule>
  </conditionalFormatting>
  <conditionalFormatting sqref="H10:H17">
    <cfRule type="cellIs" dxfId="16" priority="7" operator="equal">
      <formula>"INCLOURE"</formula>
    </cfRule>
    <cfRule type="cellIs" dxfId="15" priority="8" operator="equal">
      <formula>"INCLOURE"</formula>
    </cfRule>
  </conditionalFormatting>
  <conditionalFormatting sqref="H18:I25">
    <cfRule type="cellIs" dxfId="14" priority="9" operator="equal">
      <formula>"SI"</formula>
    </cfRule>
    <cfRule type="cellIs" dxfId="13" priority="10" operator="equal">
      <formula>"NO"</formula>
    </cfRule>
  </conditionalFormatting>
  <conditionalFormatting sqref="I10:I17">
    <cfRule type="cellIs" dxfId="12" priority="1" operator="equal">
      <formula>"Baixa desproporcionada"</formula>
    </cfRule>
    <cfRule type="cellIs" dxfId="11" priority="5" operator="equal">
      <formula>"Baixa temerària"</formula>
    </cfRule>
    <cfRule type="cellIs" dxfId="10" priority="6" operator="equal">
      <formula>"Acceptada"</formula>
    </cfRule>
  </conditionalFormatting>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F954-1846-4A98-BA35-01DFF12E7CC1}">
  <sheetPr>
    <tabColor theme="4" tint="-0.249977111117893"/>
  </sheetPr>
  <dimension ref="A2:M28"/>
  <sheetViews>
    <sheetView zoomScale="94" zoomScaleNormal="94" workbookViewId="0">
      <selection activeCell="D19" sqref="D19"/>
    </sheetView>
  </sheetViews>
  <sheetFormatPr defaultColWidth="11.44140625" defaultRowHeight="14.4"/>
  <cols>
    <col min="1" max="1" width="3" style="1" customWidth="1"/>
    <col min="2" max="2" width="22.6640625" style="1" customWidth="1"/>
    <col min="3" max="3" width="67.88671875" style="1" customWidth="1"/>
    <col min="4" max="4" width="19.88671875" style="1" customWidth="1"/>
    <col min="5" max="5" width="7.6640625" style="1" customWidth="1"/>
    <col min="6" max="6" width="13.6640625" style="1" customWidth="1"/>
    <col min="7" max="7" width="16.88671875" style="1" customWidth="1"/>
    <col min="8" max="8" width="14.5546875" style="1" customWidth="1"/>
    <col min="9" max="9" width="19.88671875" style="1" customWidth="1"/>
    <col min="10" max="10" width="14" style="1" bestFit="1" customWidth="1"/>
    <col min="11" max="12" width="11.44140625" style="1"/>
    <col min="13" max="13" width="12.6640625" style="1" bestFit="1" customWidth="1"/>
    <col min="14" max="16384" width="11.44140625" style="1"/>
  </cols>
  <sheetData>
    <row r="2" spans="1:13" ht="66" customHeight="1">
      <c r="B2" s="299" t="s">
        <v>61</v>
      </c>
      <c r="C2" s="299"/>
      <c r="D2" s="299"/>
      <c r="E2" s="299"/>
      <c r="F2" s="299"/>
      <c r="G2" s="299"/>
      <c r="H2" s="299"/>
      <c r="I2" s="299"/>
    </row>
    <row r="3" spans="1:13" ht="20.100000000000001" customHeight="1" thickBot="1"/>
    <row r="4" spans="1:13" ht="62.25" customHeight="1" thickBot="1">
      <c r="B4" s="37" t="str">
        <f>Ofertes!C2</f>
        <v>2025/2950/LIO_POR - 59</v>
      </c>
      <c r="C4" s="38" t="str">
        <f>Ofertes!C4</f>
        <v>Execució de 5 Projectes d'obra de rehabilitació de ferms de carreteres locals (Trams: LP-9221 de Lleida a Torre-Serona, LV-4241 Lladurs, LV-2031 de Talavera a Sant Antolí, L-324 de Tarroja de Segarra a Plans de Sió i LV-3341 de Bellpuig a Barbens)</v>
      </c>
      <c r="D4" s="39" t="s">
        <v>19</v>
      </c>
      <c r="E4" s="74"/>
      <c r="F4" s="245" t="s">
        <v>75</v>
      </c>
      <c r="G4" s="247" t="s">
        <v>76</v>
      </c>
      <c r="H4" s="304" t="s">
        <v>8</v>
      </c>
      <c r="I4" s="305"/>
    </row>
    <row r="5" spans="1:13" ht="20.100000000000001" customHeight="1" thickBot="1"/>
    <row r="6" spans="1:13" ht="22.5" customHeight="1" thickBot="1">
      <c r="A6" s="10">
        <v>0.1</v>
      </c>
      <c r="B6" s="274" t="s">
        <v>20</v>
      </c>
      <c r="C6" s="275"/>
      <c r="D6" s="157">
        <f>Ofertes!D28</f>
        <v>809665.95</v>
      </c>
      <c r="E6" s="74"/>
      <c r="F6" s="300" t="s">
        <v>7</v>
      </c>
      <c r="G6" s="301"/>
      <c r="H6" s="301"/>
      <c r="I6" s="8">
        <f>AVERAGEIFS(F10:F17,F10:F17,"&lt;&gt;"&amp;100%)</f>
        <v>3.639054888418275E-2</v>
      </c>
    </row>
    <row r="7" spans="1:13" ht="15" customHeight="1" thickBot="1">
      <c r="E7" s="74"/>
    </row>
    <row r="8" spans="1:13" ht="15" customHeight="1">
      <c r="B8" s="276" t="s">
        <v>3</v>
      </c>
      <c r="C8" s="287" t="s">
        <v>1</v>
      </c>
      <c r="D8" s="276" t="s">
        <v>2</v>
      </c>
      <c r="E8" s="74"/>
      <c r="F8" s="276" t="s">
        <v>4</v>
      </c>
      <c r="G8" s="276" t="s">
        <v>54</v>
      </c>
      <c r="H8" s="276" t="s">
        <v>49</v>
      </c>
      <c r="I8" s="276" t="s">
        <v>52</v>
      </c>
      <c r="K8" s="193"/>
    </row>
    <row r="9" spans="1:13" ht="15" customHeight="1" thickBot="1">
      <c r="B9" s="277"/>
      <c r="C9" s="288"/>
      <c r="D9" s="277"/>
      <c r="E9" s="74"/>
      <c r="F9" s="277"/>
      <c r="G9" s="277"/>
      <c r="H9" s="298"/>
      <c r="I9" s="277"/>
      <c r="K9" s="193"/>
      <c r="L9" s="184"/>
      <c r="M9" s="185"/>
    </row>
    <row r="10" spans="1:13" s="4" customFormat="1" ht="20.100000000000001" customHeight="1">
      <c r="A10" s="6" t="str">
        <f t="shared" ref="A10:A17" si="0">I10</f>
        <v>Acceptada</v>
      </c>
      <c r="B10" s="2">
        <v>1</v>
      </c>
      <c r="C10" s="240" t="str">
        <f>IF(Ofertes!C30="","",Ofertes!C30)</f>
        <v xml:space="preserve">AGUSTÍ Y MASOLIVER, S.A. </v>
      </c>
      <c r="D10" s="159">
        <f>IF(Ofertes!D30="","",Ofertes!D30)</f>
        <v>808324.4</v>
      </c>
      <c r="E10" s="74"/>
      <c r="F10" s="19">
        <f t="shared" ref="F10:F17" si="1">IF(D10="","",(1-(D10/$D$6)))</f>
        <v>1.6569178931137296E-3</v>
      </c>
      <c r="G10" s="54" t="str">
        <f t="shared" ref="G10:G13" si="2">IF(D10="","",IF(D10&lt;$D$19*0.9,"Baixa desproporcionada","Acceptada"))</f>
        <v>Acceptada</v>
      </c>
      <c r="H10" s="191" t="str">
        <f t="shared" ref="H10:H13" si="3">IF(F10="","",IF(D10&gt;$D$19*1.1,"EXCLOURE","INCLOURE"))</f>
        <v>INCLOURE</v>
      </c>
      <c r="I10" s="191" t="str">
        <f t="shared" ref="I10:I13" si="4">IF(D10="","",IF(D10&lt;$H$19*0.9,"Baixa desproporcionada","Acceptada"))</f>
        <v>Acceptada</v>
      </c>
      <c r="J10" s="1"/>
      <c r="K10" s="12"/>
      <c r="L10" s="197"/>
      <c r="M10" s="186"/>
    </row>
    <row r="11" spans="1:13" s="4" customFormat="1" ht="20.100000000000001" customHeight="1">
      <c r="A11" s="6" t="str">
        <f t="shared" si="0"/>
        <v>Acceptada</v>
      </c>
      <c r="B11" s="3">
        <v>2</v>
      </c>
      <c r="C11" s="241" t="str">
        <f>IF(Ofertes!C31="","",Ofertes!C31)</f>
        <v>ARNÓ INFRAESTRUCTURAS,S.L.U</v>
      </c>
      <c r="D11" s="161">
        <f>IF(Ofertes!D31="","",Ofertes!D31)</f>
        <v>776469.65</v>
      </c>
      <c r="E11" s="74"/>
      <c r="F11" s="17">
        <f t="shared" si="1"/>
        <v>4.0999995121444699E-2</v>
      </c>
      <c r="G11" s="200" t="str">
        <f t="shared" si="2"/>
        <v>Acceptada</v>
      </c>
      <c r="H11" s="192" t="str">
        <f t="shared" si="3"/>
        <v>INCLOURE</v>
      </c>
      <c r="I11" s="192" t="str">
        <f t="shared" si="4"/>
        <v>Acceptada</v>
      </c>
      <c r="J11" s="1"/>
      <c r="K11" s="12"/>
      <c r="L11" s="186"/>
    </row>
    <row r="12" spans="1:13" s="4" customFormat="1" ht="20.100000000000001" customHeight="1">
      <c r="A12" s="6" t="str">
        <f t="shared" si="0"/>
        <v>Acceptada</v>
      </c>
      <c r="B12" s="3">
        <v>3</v>
      </c>
      <c r="C12" s="241" t="str">
        <f>IF(Ofertes!C32="","",Ofertes!C32)</f>
        <v>M. I J. GRUAS, S.A.</v>
      </c>
      <c r="D12" s="161">
        <f>IF(Ofertes!D32="","",Ofertes!D32)</f>
        <v>767968.15</v>
      </c>
      <c r="E12" s="74"/>
      <c r="F12" s="17">
        <f t="shared" si="1"/>
        <v>5.1500004415401146E-2</v>
      </c>
      <c r="G12" s="200" t="str">
        <f t="shared" si="2"/>
        <v>Acceptada</v>
      </c>
      <c r="H12" s="192" t="str">
        <f t="shared" si="3"/>
        <v>INCLOURE</v>
      </c>
      <c r="I12" s="192" t="str">
        <f t="shared" si="4"/>
        <v>Acceptada</v>
      </c>
      <c r="J12" s="1"/>
      <c r="K12" s="12"/>
    </row>
    <row r="13" spans="1:13" s="4" customFormat="1" ht="20.100000000000001" customHeight="1">
      <c r="A13" s="6" t="str">
        <f t="shared" si="0"/>
        <v>Acceptada</v>
      </c>
      <c r="B13" s="3">
        <v>4</v>
      </c>
      <c r="C13" s="241" t="str">
        <f>IF(Ofertes!C33="","",Ofertes!C33)</f>
        <v>Sorigué, S.A.U.</v>
      </c>
      <c r="D13" s="161">
        <f>IF(Ofertes!D33="","",Ofertes!D33)</f>
        <v>772664.22</v>
      </c>
      <c r="E13" s="74"/>
      <c r="F13" s="17">
        <f t="shared" si="1"/>
        <v>4.5699995164672491E-2</v>
      </c>
      <c r="G13" s="200" t="str">
        <f t="shared" si="2"/>
        <v>Acceptada</v>
      </c>
      <c r="H13" s="192" t="str">
        <f t="shared" si="3"/>
        <v>INCLOURE</v>
      </c>
      <c r="I13" s="192" t="str">
        <f t="shared" si="4"/>
        <v>Acceptada</v>
      </c>
      <c r="J13" s="1"/>
      <c r="K13" s="12"/>
    </row>
    <row r="14" spans="1:13" s="4" customFormat="1" ht="20.100000000000001" customHeight="1">
      <c r="A14" s="6" t="str">
        <f t="shared" si="0"/>
        <v>Acceptada</v>
      </c>
      <c r="B14" s="20">
        <v>5</v>
      </c>
      <c r="C14" s="242" t="str">
        <f>IF(Ofertes!C34="","",Ofertes!C34)</f>
        <v>JOSÉ ANTONIO ROMERO POLO, S.A.U.</v>
      </c>
      <c r="D14" s="243">
        <f>IF(Ofertes!D34="","",Ofertes!D34)</f>
        <v>778100</v>
      </c>
      <c r="E14" s="74"/>
      <c r="F14" s="17">
        <f t="shared" si="1"/>
        <v>3.8986386916727733E-2</v>
      </c>
      <c r="G14" s="200" t="str">
        <f>IF(D14="","",IF(D14&lt;$D$19*0.9,"Baixa desproporcionada","Acceptada"))</f>
        <v>Acceptada</v>
      </c>
      <c r="H14" s="192" t="str">
        <f>IF(F14="","",IF(D14&gt;$D$19*1.1,"EXCLOURE","INCLOURE"))</f>
        <v>INCLOURE</v>
      </c>
      <c r="I14" s="192" t="str">
        <f>IF(D14="","",IF(D14&lt;$H$19*0.9,"Baixa desproporcionada","Acceptada"))</f>
        <v>Acceptada</v>
      </c>
      <c r="J14" s="1"/>
      <c r="K14" s="12"/>
    </row>
    <row r="15" spans="1:13" s="4" customFormat="1" ht="20.100000000000001" customHeight="1">
      <c r="A15" s="6" t="str">
        <f t="shared" si="0"/>
        <v>Acceptada</v>
      </c>
      <c r="B15" s="20">
        <v>6</v>
      </c>
      <c r="C15" s="242" t="str">
        <f>IF(Ofertes!C35="","",Ofertes!C35)</f>
        <v>ROMÀ INFRAESTRUCTURES I SERVEIS, SAU</v>
      </c>
      <c r="D15" s="243">
        <f>IF(Ofertes!D35="","",Ofertes!D35)</f>
        <v>777684.15</v>
      </c>
      <c r="E15" s="74"/>
      <c r="F15" s="17">
        <f t="shared" si="1"/>
        <v>3.9499993793736698E-2</v>
      </c>
      <c r="G15" s="200" t="str">
        <f>IF(D15="","",IF(D15&lt;$D$19*0.9,"Baixa desproporcionada","Acceptada"))</f>
        <v>Acceptada</v>
      </c>
      <c r="H15" s="192" t="str">
        <f t="shared" ref="H15:H17" si="5">IF(F15="","",IF(D15&gt;$D$19*1.1,"EXCLOURE","INCLOURE"))</f>
        <v>INCLOURE</v>
      </c>
      <c r="I15" s="192" t="str">
        <f>IF(D15="","",IF(D15&lt;$H$19*0.9,"Baixa desproporcionada","Acceptada"))</f>
        <v>Acceptada</v>
      </c>
      <c r="J15" s="1"/>
      <c r="K15" s="12"/>
    </row>
    <row r="16" spans="1:13" s="4" customFormat="1" ht="20.100000000000001" customHeight="1">
      <c r="A16" s="6" t="str">
        <f t="shared" si="0"/>
        <v/>
      </c>
      <c r="B16" s="20">
        <v>7</v>
      </c>
      <c r="C16" s="242" t="str">
        <f>IF(Ofertes!C36="","",Ofertes!C36)</f>
        <v/>
      </c>
      <c r="D16" s="243" t="str">
        <f>IF(Ofertes!D36="","",Ofertes!D36)</f>
        <v/>
      </c>
      <c r="E16" s="74"/>
      <c r="F16" s="17" t="str">
        <f t="shared" si="1"/>
        <v/>
      </c>
      <c r="G16" s="200" t="str">
        <f>IF(D16="","",IF(D16&lt;$D$19*0.9,"Baixa desproporcionada","Acceptada"))</f>
        <v/>
      </c>
      <c r="H16" s="192" t="str">
        <f t="shared" si="5"/>
        <v/>
      </c>
      <c r="I16" s="203" t="str">
        <f>IF(D16="","",IF(D16&lt;$H$19*0.9,"Baixa desproporcionada","Acceptada"))</f>
        <v/>
      </c>
      <c r="J16" s="1"/>
      <c r="K16" s="194"/>
    </row>
    <row r="17" spans="1:11" s="4" customFormat="1" ht="20.100000000000001" customHeight="1" thickBot="1">
      <c r="A17" s="6" t="str">
        <f t="shared" si="0"/>
        <v/>
      </c>
      <c r="B17" s="14">
        <v>8</v>
      </c>
      <c r="C17" s="244" t="str">
        <f>IF(Ofertes!C37="","",Ofertes!C37)</f>
        <v/>
      </c>
      <c r="D17" s="163" t="str">
        <f>IF(Ofertes!D37="","",Ofertes!D37)</f>
        <v/>
      </c>
      <c r="E17" s="74"/>
      <c r="F17" s="18" t="str">
        <f t="shared" si="1"/>
        <v/>
      </c>
      <c r="G17" s="55" t="str">
        <f>IF(D17="","",IF(D17&lt;$D$19*0.9,"Baixa desproporcionada","Acceptada"))</f>
        <v/>
      </c>
      <c r="H17" s="201" t="str">
        <f t="shared" si="5"/>
        <v/>
      </c>
      <c r="I17" s="204" t="str">
        <f>IF(D17="","",IF(D17&lt;$H$19*0.9,"Baixa desproporcionada","Acceptada"))</f>
        <v/>
      </c>
      <c r="J17" s="1"/>
      <c r="K17" s="194"/>
    </row>
    <row r="18" spans="1:11" s="4" customFormat="1" ht="20.100000000000001" customHeight="1" thickBot="1">
      <c r="A18" s="6">
        <f t="shared" ref="A18:A25" si="6">J18</f>
        <v>0</v>
      </c>
      <c r="B18" s="11"/>
      <c r="C18" s="21"/>
      <c r="D18" s="22"/>
      <c r="E18" s="74"/>
      <c r="F18" s="5"/>
      <c r="G18" s="187" t="s">
        <v>51</v>
      </c>
      <c r="H18" s="6">
        <f>COUNTIF(H10:H17,"INCLOURE")</f>
        <v>6</v>
      </c>
      <c r="K18" s="5"/>
    </row>
    <row r="19" spans="1:11" s="4" customFormat="1" ht="20.100000000000001" customHeight="1" thickBot="1">
      <c r="A19" s="6">
        <f t="shared" si="6"/>
        <v>0</v>
      </c>
      <c r="B19" s="11"/>
      <c r="C19" s="199" t="s">
        <v>53</v>
      </c>
      <c r="D19" s="251">
        <f>AVERAGE(D10:D17)</f>
        <v>780201.76166666672</v>
      </c>
      <c r="E19" s="74"/>
      <c r="F19" s="302" t="s">
        <v>50</v>
      </c>
      <c r="G19" s="302"/>
      <c r="H19" s="254">
        <f>IF(H18&gt;=3,AVERAGEIF(H10:H17,"INCLOURE",D10:D17),AVERAGE(SMALL(D10:D17,1),SMALL(D10:D17,2),SMALL(D10:D17,3)))</f>
        <v>780201.76166666672</v>
      </c>
      <c r="I19" s="189"/>
      <c r="J19" s="190"/>
      <c r="K19" s="5"/>
    </row>
    <row r="20" spans="1:11" s="4" customFormat="1" ht="20.100000000000001" customHeight="1">
      <c r="A20" s="6">
        <f t="shared" si="6"/>
        <v>0</v>
      </c>
      <c r="B20" s="11"/>
      <c r="C20" s="21"/>
      <c r="D20" s="22"/>
      <c r="E20" s="22"/>
      <c r="F20" s="5"/>
      <c r="G20" s="12"/>
      <c r="I20" s="183"/>
    </row>
    <row r="21" spans="1:11" s="4" customFormat="1" ht="20.100000000000001" customHeight="1">
      <c r="A21" s="6">
        <f t="shared" si="6"/>
        <v>0</v>
      </c>
      <c r="B21" s="11"/>
      <c r="C21" s="22"/>
      <c r="D21" s="22"/>
      <c r="E21" s="22"/>
      <c r="F21" s="5"/>
      <c r="G21" s="12"/>
      <c r="I21" s="183"/>
    </row>
    <row r="22" spans="1:11" s="4" customFormat="1" ht="20.100000000000001" customHeight="1">
      <c r="A22" s="6">
        <f t="shared" si="6"/>
        <v>0</v>
      </c>
      <c r="B22" s="11"/>
      <c r="C22" s="21"/>
      <c r="D22" s="22"/>
      <c r="E22" s="22"/>
      <c r="F22" s="5"/>
      <c r="G22" s="12"/>
      <c r="I22" s="183"/>
    </row>
    <row r="23" spans="1:11" s="4" customFormat="1" ht="20.100000000000001" customHeight="1">
      <c r="A23" s="6">
        <f t="shared" si="6"/>
        <v>0</v>
      </c>
      <c r="B23" s="11"/>
      <c r="C23" s="21"/>
      <c r="D23" s="22"/>
      <c r="E23" s="22"/>
      <c r="F23" s="5"/>
      <c r="G23" s="12"/>
      <c r="I23" s="183"/>
    </row>
    <row r="24" spans="1:11" s="4" customFormat="1" ht="20.100000000000001" customHeight="1">
      <c r="A24" s="6">
        <f t="shared" si="6"/>
        <v>0</v>
      </c>
      <c r="B24" s="11"/>
      <c r="C24" s="21"/>
      <c r="D24" s="22"/>
      <c r="E24" s="22"/>
      <c r="F24" s="5"/>
      <c r="G24" s="12"/>
      <c r="I24" s="183"/>
    </row>
    <row r="25" spans="1:11" s="4" customFormat="1" ht="20.100000000000001" customHeight="1">
      <c r="A25" s="6">
        <f t="shared" si="6"/>
        <v>0</v>
      </c>
      <c r="B25" s="11"/>
      <c r="C25" s="21"/>
      <c r="D25" s="22"/>
      <c r="E25" s="22"/>
      <c r="F25" s="5"/>
      <c r="G25" s="12"/>
      <c r="I25" s="183"/>
    </row>
    <row r="26" spans="1:11" s="4" customFormat="1">
      <c r="I26" s="183"/>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B2:I2"/>
    <mergeCell ref="F6:H6"/>
    <mergeCell ref="I8:I9"/>
    <mergeCell ref="F19:G19"/>
    <mergeCell ref="B6:C6"/>
    <mergeCell ref="H4:I4"/>
    <mergeCell ref="B8:B9"/>
    <mergeCell ref="C8:C9"/>
    <mergeCell ref="D8:D9"/>
    <mergeCell ref="F8:F9"/>
    <mergeCell ref="G8:G9"/>
    <mergeCell ref="H8:H9"/>
  </mergeCells>
  <conditionalFormatting sqref="G10:G17">
    <cfRule type="cellIs" dxfId="9" priority="2" operator="equal">
      <formula>"Baixa desproporcionada"</formula>
    </cfRule>
    <cfRule type="cellIs" dxfId="8" priority="3" operator="equal">
      <formula>"Acceptada"</formula>
    </cfRule>
    <cfRule type="cellIs" dxfId="7" priority="4" operator="equal">
      <formula>"Baixa temerària"</formula>
    </cfRule>
  </conditionalFormatting>
  <conditionalFormatting sqref="H10:H17">
    <cfRule type="cellIs" dxfId="6" priority="7" operator="equal">
      <formula>"INCLOURE"</formula>
    </cfRule>
    <cfRule type="cellIs" dxfId="5" priority="8" operator="equal">
      <formula>"INCLOURE"</formula>
    </cfRule>
  </conditionalFormatting>
  <conditionalFormatting sqref="H18:I25">
    <cfRule type="cellIs" dxfId="4" priority="9" operator="equal">
      <formula>"SI"</formula>
    </cfRule>
    <cfRule type="cellIs" dxfId="3" priority="10" operator="equal">
      <formula>"NO"</formula>
    </cfRule>
  </conditionalFormatting>
  <conditionalFormatting sqref="I10:I17">
    <cfRule type="cellIs" dxfId="2" priority="1" operator="equal">
      <formula>"Baixa desproporcionada"</formula>
    </cfRule>
    <cfRule type="cellIs" dxfId="1" priority="5" operator="equal">
      <formula>"Baixa temerària"</formula>
    </cfRule>
    <cfRule type="cellIs" dxfId="0" priority="6" operator="equal">
      <formula>"Acceptada"</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D457-4EF1-4870-BC09-BB2ED0C75AFA}">
  <dimension ref="A1:AO677"/>
  <sheetViews>
    <sheetView showZeros="0" workbookViewId="0">
      <selection activeCell="C2" sqref="C2"/>
    </sheetView>
  </sheetViews>
  <sheetFormatPr defaultColWidth="9.109375" defaultRowHeight="14.4"/>
  <cols>
    <col min="1" max="1" width="4" style="1" customWidth="1"/>
    <col min="2" max="2" width="9.109375" style="1"/>
    <col min="3" max="3" width="50.88671875" style="1" customWidth="1"/>
    <col min="4" max="4" width="13.6640625" style="1" customWidth="1"/>
    <col min="5" max="5" width="26.6640625" style="1" customWidth="1"/>
    <col min="6" max="6" width="13.6640625" style="1" customWidth="1"/>
    <col min="7" max="7" width="26.6640625" style="1" customWidth="1"/>
    <col min="8" max="8" width="13.6640625" style="1" customWidth="1"/>
    <col min="9" max="9" width="26.6640625" style="1" customWidth="1"/>
    <col min="10" max="10" width="13.6640625" style="1" customWidth="1"/>
    <col min="11" max="11" width="26.6640625" style="1" customWidth="1"/>
    <col min="12" max="12" width="13.6640625" style="1" customWidth="1"/>
    <col min="13" max="13" width="26.6640625" style="1" customWidth="1"/>
    <col min="14" max="14" width="13.6640625" style="1" customWidth="1"/>
    <col min="15" max="15" width="26.6640625" style="1" customWidth="1"/>
    <col min="16" max="16" width="13.6640625" style="1" customWidth="1"/>
    <col min="17" max="17" width="26.6640625" style="1" customWidth="1"/>
    <col min="18" max="18" width="13.6640625" style="1" customWidth="1"/>
    <col min="19" max="16384" width="9.109375" style="1"/>
  </cols>
  <sheetData>
    <row r="1" spans="1:41" ht="16.2" thickBot="1">
      <c r="A1" s="56"/>
      <c r="B1" s="56"/>
      <c r="C1" s="56"/>
      <c r="D1" s="56"/>
      <c r="E1" s="56"/>
      <c r="F1" s="57"/>
      <c r="G1" s="56"/>
      <c r="H1" s="58"/>
      <c r="I1" s="59"/>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row>
    <row r="2" spans="1:41" s="56" customFormat="1" ht="60" customHeight="1" thickBot="1">
      <c r="B2" s="77"/>
      <c r="C2" s="180" t="str">
        <f>Ofertes!C2</f>
        <v>2025/2950/LIO_POR - 59</v>
      </c>
      <c r="D2" s="263" t="str">
        <f>Ofertes!C4</f>
        <v>Execució de 5 Projectes d'obra de rehabilitació de ferms de carreteres locals (Trams: LP-9221 de Lleida a Torre-Serona, LV-4241 Lladurs, LV-2031 de Talavera a Sant Antolí, L-324 de Tarroja de Segarra a Plans de Sió i LV-3341 de Bellpuig a Barbens)</v>
      </c>
      <c r="E2" s="263"/>
      <c r="F2" s="263"/>
      <c r="G2" s="264"/>
      <c r="H2" s="59"/>
    </row>
    <row r="3" spans="1:41" ht="15.6">
      <c r="A3" s="56"/>
      <c r="B3" s="56"/>
      <c r="C3" s="56"/>
      <c r="D3" s="56"/>
      <c r="E3" s="56"/>
      <c r="F3" s="57"/>
      <c r="G3" s="56"/>
      <c r="H3" s="58"/>
      <c r="I3" s="59"/>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ht="15.6">
      <c r="A4" s="56"/>
      <c r="B4" s="56"/>
      <c r="C4" s="56"/>
      <c r="D4" s="56"/>
      <c r="E4" s="56"/>
      <c r="F4" s="57"/>
      <c r="G4" s="56"/>
      <c r="H4" s="58"/>
      <c r="I4" s="59"/>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ht="21.6" thickBot="1">
      <c r="A5" s="56"/>
      <c r="B5" s="60" t="s">
        <v>12</v>
      </c>
      <c r="C5" s="56"/>
      <c r="D5" s="56"/>
      <c r="E5" s="56"/>
      <c r="F5" s="57"/>
      <c r="G5" s="56"/>
      <c r="H5" s="58"/>
      <c r="I5" s="59"/>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ht="34.5" customHeight="1" thickBot="1">
      <c r="A6" s="56"/>
      <c r="B6" s="120" t="s">
        <v>3</v>
      </c>
      <c r="C6" s="121" t="s">
        <v>1</v>
      </c>
      <c r="D6" s="122" t="s">
        <v>44</v>
      </c>
      <c r="E6" s="122" t="str">
        <f>Criteris!B2</f>
        <v>Descripció criteri 1</v>
      </c>
      <c r="F6" s="123" t="s">
        <v>0</v>
      </c>
      <c r="G6" s="124" t="str">
        <f>Criteris!B6</f>
        <v>Descripció criteri 2</v>
      </c>
      <c r="H6" s="123" t="s">
        <v>0</v>
      </c>
      <c r="I6" s="124" t="str">
        <f>Criteris!B10</f>
        <v>Descripció criteri 3</v>
      </c>
      <c r="J6" s="123" t="s">
        <v>0</v>
      </c>
      <c r="K6" s="124" t="str">
        <f>Criteris!B14</f>
        <v>Descripció criteri 4</v>
      </c>
      <c r="L6" s="123" t="s">
        <v>0</v>
      </c>
      <c r="M6" s="124" t="str">
        <f>Criteris!B18</f>
        <v>Descripció criteri 5</v>
      </c>
      <c r="N6" s="123" t="s">
        <v>0</v>
      </c>
      <c r="O6" s="124" t="str">
        <f>Criteris!B22</f>
        <v>Descripció criteri 6</v>
      </c>
      <c r="P6" s="123" t="s">
        <v>0</v>
      </c>
      <c r="Q6" s="124" t="str">
        <f>Criteris!B26</f>
        <v>Descripció criteri 7</v>
      </c>
      <c r="R6" s="123" t="s">
        <v>0</v>
      </c>
      <c r="S6" s="56"/>
      <c r="T6" s="56"/>
      <c r="U6" s="56"/>
      <c r="V6" s="56"/>
      <c r="W6" s="56"/>
      <c r="X6" s="56"/>
      <c r="Y6" s="56"/>
      <c r="Z6" s="56"/>
      <c r="AA6" s="56"/>
      <c r="AB6" s="56"/>
      <c r="AC6" s="56"/>
      <c r="AD6" s="56"/>
      <c r="AE6" s="56"/>
      <c r="AF6" s="56"/>
      <c r="AG6" s="56"/>
      <c r="AH6" s="56"/>
      <c r="AI6" s="56"/>
      <c r="AJ6" s="56"/>
      <c r="AK6" s="56"/>
      <c r="AL6" s="56"/>
      <c r="AM6" s="56"/>
      <c r="AN6" s="56"/>
      <c r="AO6" s="56"/>
    </row>
    <row r="7" spans="1:41" ht="27" customHeight="1">
      <c r="A7" s="61"/>
      <c r="B7" s="89">
        <v>1</v>
      </c>
      <c r="C7" s="98" t="str">
        <f>Ofertes!C8</f>
        <v xml:space="preserve">AGUSTÍ Y MASOLIVER, S.A. </v>
      </c>
      <c r="D7" s="167" t="str">
        <f t="shared" ref="D7:D14" si="0">IF(F7="","",SUM(F7:R7))</f>
        <v/>
      </c>
      <c r="E7" s="108"/>
      <c r="F7" s="95" t="str">
        <f>IF($E7="","",INDEX(Criteris!$C$3:$C$5,MATCH($E7,Criteris!$B$3:$B$5,0)))</f>
        <v/>
      </c>
      <c r="G7" s="111"/>
      <c r="H7" s="95" t="str">
        <f>IF($G7="","",INDEX(Criteris!$C$7:$C$9,MATCH($G7,Criteris!$B$7:$B$9,0)))</f>
        <v/>
      </c>
      <c r="I7" s="114"/>
      <c r="J7" s="95" t="str">
        <f>IF($I7="","",INDEX(Criteris!$C$11:$C$13,MATCH($I7,Criteris!$B$11:$B$13,0)))</f>
        <v/>
      </c>
      <c r="K7" s="117"/>
      <c r="L7" s="95" t="str">
        <f>IF($K7="","",INDEX(Criteris!$C$15:$C$17,MATCH($K7,Criteris!$B$15:$B$17,0)))</f>
        <v/>
      </c>
      <c r="M7" s="117"/>
      <c r="N7" s="95" t="str">
        <f>IF($M7="","",INDEX(Criteris!$C$19:$C$21,MATCH($M7,Criteris!$B$19:$B$21,0)))</f>
        <v/>
      </c>
      <c r="O7" s="117"/>
      <c r="P7" s="95" t="str">
        <f>IF($O7="","",INDEX(Criteris!$C$23:$C$25,MATCH($O7,Criteris!$B$23:$B$25,0)))</f>
        <v/>
      </c>
      <c r="Q7" s="117"/>
      <c r="R7" s="95" t="str">
        <f>IF($Q7="","",INDEX(Criteris!$C$27:$C$29,MATCH($Q7,Criteris!$B$27:$B$29,0)))</f>
        <v/>
      </c>
      <c r="S7" s="62"/>
      <c r="T7" s="62"/>
      <c r="U7" s="62"/>
      <c r="V7" s="62"/>
      <c r="W7" s="62"/>
      <c r="X7" s="62"/>
      <c r="Y7" s="62"/>
      <c r="Z7" s="62"/>
      <c r="AA7" s="62"/>
      <c r="AB7" s="62"/>
      <c r="AC7" s="62"/>
      <c r="AD7" s="62"/>
      <c r="AE7" s="62"/>
      <c r="AF7" s="62"/>
      <c r="AG7" s="62"/>
      <c r="AH7" s="62"/>
      <c r="AI7" s="62"/>
      <c r="AJ7" s="62"/>
      <c r="AK7" s="62"/>
      <c r="AL7" s="62"/>
      <c r="AM7" s="62"/>
      <c r="AN7" s="62"/>
      <c r="AO7" s="62"/>
    </row>
    <row r="8" spans="1:41" ht="27" customHeight="1">
      <c r="A8" s="61"/>
      <c r="B8" s="90">
        <v>2</v>
      </c>
      <c r="C8" s="98" t="str">
        <f>Ofertes!C9</f>
        <v>ARNÓ INFRAESTRUCTURAS,S.L.U</v>
      </c>
      <c r="D8" s="166" t="str">
        <f t="shared" si="0"/>
        <v/>
      </c>
      <c r="E8" s="109"/>
      <c r="F8" s="96" t="str">
        <f>IF($E8="","",INDEX(Criteris!$C$3:$C$5,MATCH($E8,Criteris!$B$3:$B$5,0)))</f>
        <v/>
      </c>
      <c r="G8" s="112"/>
      <c r="H8" s="96" t="str">
        <f>IF($G8="","",INDEX(Criteris!$C$7:$C$9,MATCH($G8,Criteris!$B$7:$B$9,0)))</f>
        <v/>
      </c>
      <c r="I8" s="115"/>
      <c r="J8" s="96" t="str">
        <f>IF($I8="","",INDEX(Criteris!$C$11:$C$13,MATCH($I8,Criteris!$B$11:$B$13,0)))</f>
        <v/>
      </c>
      <c r="K8" s="118"/>
      <c r="L8" s="96" t="str">
        <f>IF($K8="","",INDEX(Criteris!$C$15:$C$17,MATCH($K8,Criteris!$B$15:$B$17,0)))</f>
        <v/>
      </c>
      <c r="M8" s="118"/>
      <c r="N8" s="96" t="str">
        <f>IF($M8="","",INDEX(Criteris!$C$19:$C$21,MATCH($M8,Criteris!$B$19:$B$21,0)))</f>
        <v/>
      </c>
      <c r="O8" s="118"/>
      <c r="P8" s="96" t="str">
        <f>IF($O8="","",INDEX(Criteris!$C$23:$C$25,MATCH($O8,Criteris!$B$23:$B$25,0)))</f>
        <v/>
      </c>
      <c r="Q8" s="118"/>
      <c r="R8" s="96" t="str">
        <f>IF($Q8="","",INDEX(Criteris!$C$27:$C$29,MATCH($Q8,Criteris!$B$27:$B$29,0)))</f>
        <v/>
      </c>
      <c r="S8" s="62"/>
      <c r="T8" s="62"/>
      <c r="U8" s="62"/>
      <c r="V8" s="62"/>
      <c r="W8" s="62"/>
      <c r="X8" s="62"/>
      <c r="Y8" s="62"/>
      <c r="Z8" s="62"/>
      <c r="AA8" s="62"/>
      <c r="AB8" s="62"/>
      <c r="AC8" s="62"/>
      <c r="AD8" s="62"/>
      <c r="AE8" s="62"/>
      <c r="AF8" s="62"/>
      <c r="AG8" s="62"/>
      <c r="AH8" s="62"/>
      <c r="AI8" s="62"/>
      <c r="AJ8" s="62"/>
      <c r="AK8" s="62"/>
      <c r="AL8" s="62"/>
      <c r="AM8" s="62"/>
      <c r="AN8" s="62"/>
      <c r="AO8" s="62"/>
    </row>
    <row r="9" spans="1:41" ht="27" customHeight="1">
      <c r="A9" s="61"/>
      <c r="B9" s="89">
        <v>3</v>
      </c>
      <c r="C9" s="98" t="str">
        <f>Ofertes!C10</f>
        <v>M. I J. GRUAS, S.A.</v>
      </c>
      <c r="D9" s="166" t="str">
        <f t="shared" si="0"/>
        <v/>
      </c>
      <c r="E9" s="109"/>
      <c r="F9" s="96" t="str">
        <f>IF($E9="","",INDEX(Criteris!$C$3:$C$5,MATCH($E9,Criteris!$B$3:$B$5,0)))</f>
        <v/>
      </c>
      <c r="G9" s="112"/>
      <c r="H9" s="96" t="str">
        <f>IF($G9="","",INDEX(Criteris!$C$7:$C$9,MATCH($G9,Criteris!$B$7:$B$9,0)))</f>
        <v/>
      </c>
      <c r="I9" s="115"/>
      <c r="J9" s="96" t="str">
        <f>IF($I9="","",INDEX(Criteris!$C$11:$C$13,MATCH($I9,Criteris!$B$11:$B$13,0)))</f>
        <v/>
      </c>
      <c r="K9" s="118"/>
      <c r="L9" s="96" t="str">
        <f>IF($K9="","",INDEX(Criteris!$C$15:$C$17,MATCH($K9,Criteris!$B$15:$B$17,0)))</f>
        <v/>
      </c>
      <c r="M9" s="118"/>
      <c r="N9" s="96" t="str">
        <f>IF($M9="","",INDEX(Criteris!$C$19:$C$21,MATCH($M9,Criteris!$B$19:$B$21,0)))</f>
        <v/>
      </c>
      <c r="O9" s="118"/>
      <c r="P9" s="96" t="str">
        <f>IF($O9="","",INDEX(Criteris!$C$23:$C$25,MATCH($O9,Criteris!$B$23:$B$25,0)))</f>
        <v/>
      </c>
      <c r="Q9" s="118"/>
      <c r="R9" s="96" t="str">
        <f>IF($Q9="","",INDEX(Criteris!$C$27:$C$29,MATCH($Q9,Criteris!$B$27:$B$29,0)))</f>
        <v/>
      </c>
      <c r="S9" s="62"/>
      <c r="T9" s="62"/>
      <c r="U9" s="62"/>
      <c r="V9" s="62"/>
      <c r="W9" s="62"/>
      <c r="X9" s="62"/>
      <c r="Y9" s="62"/>
      <c r="Z9" s="62"/>
      <c r="AA9" s="62"/>
      <c r="AB9" s="62"/>
      <c r="AC9" s="62"/>
      <c r="AD9" s="62"/>
      <c r="AE9" s="62"/>
      <c r="AF9" s="62"/>
      <c r="AG9" s="62"/>
      <c r="AH9" s="62"/>
      <c r="AI9" s="62"/>
      <c r="AJ9" s="62"/>
      <c r="AK9" s="62"/>
      <c r="AL9" s="62"/>
      <c r="AM9" s="62"/>
      <c r="AN9" s="62"/>
      <c r="AO9" s="62"/>
    </row>
    <row r="10" spans="1:41" ht="27" customHeight="1">
      <c r="A10" s="61"/>
      <c r="B10" s="90">
        <v>4</v>
      </c>
      <c r="C10" s="98" t="str">
        <f>Ofertes!C11</f>
        <v>Sorigué, S.A.U.</v>
      </c>
      <c r="D10" s="166" t="str">
        <f t="shared" si="0"/>
        <v/>
      </c>
      <c r="E10" s="109"/>
      <c r="F10" s="96" t="str">
        <f>IF($E10="","",INDEX(Criteris!$C$3:$C$5,MATCH($E10,Criteris!$B$3:$B$5,0)))</f>
        <v/>
      </c>
      <c r="G10" s="112"/>
      <c r="H10" s="96" t="str">
        <f>IF($G10="","",INDEX(Criteris!$C$7:$C$9,MATCH($G10,Criteris!$B$7:$B$9,0)))</f>
        <v/>
      </c>
      <c r="I10" s="115"/>
      <c r="J10" s="96" t="str">
        <f>IF($I10="","",INDEX(Criteris!$C$11:$C$13,MATCH($I10,Criteris!$B$11:$B$13,0)))</f>
        <v/>
      </c>
      <c r="K10" s="118"/>
      <c r="L10" s="96" t="str">
        <f>IF($K10="","",INDEX(Criteris!$C$15:$C$17,MATCH($K10,Criteris!$B$15:$B$17,0)))</f>
        <v/>
      </c>
      <c r="M10" s="118"/>
      <c r="N10" s="96" t="str">
        <f>IF($M10="","",INDEX(Criteris!$C$19:$C$21,MATCH($M10,Criteris!$B$19:$B$21,0)))</f>
        <v/>
      </c>
      <c r="O10" s="118"/>
      <c r="P10" s="96" t="str">
        <f>IF($O10="","",INDEX(Criteris!$C$23:$C$25,MATCH($O10,Criteris!$B$23:$B$25,0)))</f>
        <v/>
      </c>
      <c r="Q10" s="118"/>
      <c r="R10" s="96" t="str">
        <f>IF($Q10="","",INDEX(Criteris!$C$27:$C$29,MATCH($Q10,Criteris!$B$27:$B$29,0)))</f>
        <v/>
      </c>
      <c r="S10" s="62"/>
      <c r="T10" s="62"/>
      <c r="U10" s="62"/>
      <c r="V10" s="62"/>
      <c r="W10" s="62"/>
      <c r="X10" s="62"/>
      <c r="Y10" s="62"/>
      <c r="Z10" s="62"/>
      <c r="AA10" s="62"/>
      <c r="AB10" s="62"/>
      <c r="AC10" s="62"/>
      <c r="AD10" s="62"/>
      <c r="AE10" s="62"/>
      <c r="AF10" s="62"/>
      <c r="AG10" s="62"/>
      <c r="AH10" s="62"/>
      <c r="AI10" s="62"/>
      <c r="AJ10" s="62"/>
      <c r="AK10" s="62"/>
      <c r="AL10" s="62"/>
      <c r="AM10" s="62"/>
      <c r="AN10" s="62"/>
      <c r="AO10" s="62"/>
    </row>
    <row r="11" spans="1:41" ht="27" customHeight="1">
      <c r="A11" s="61"/>
      <c r="B11" s="89">
        <v>5</v>
      </c>
      <c r="C11" s="98" t="str">
        <f>Ofertes!C12</f>
        <v>JOSÉ ANTONIO ROMERO POLO, S.A.U.</v>
      </c>
      <c r="D11" s="166" t="str">
        <f t="shared" si="0"/>
        <v/>
      </c>
      <c r="E11" s="109"/>
      <c r="F11" s="96" t="str">
        <f>IF($E11="","",INDEX(Criteris!$C$3:$C$5,MATCH($E11,Criteris!$B$3:$B$5,0)))</f>
        <v/>
      </c>
      <c r="G11" s="112"/>
      <c r="H11" s="96" t="str">
        <f>IF($G11="","",INDEX(Criteris!$C$7:$C$9,MATCH($G11,Criteris!$B$7:$B$9,0)))</f>
        <v/>
      </c>
      <c r="I11" s="115"/>
      <c r="J11" s="96" t="str">
        <f>IF($I11="","",INDEX(Criteris!$C$11:$C$13,MATCH($I11,Criteris!$B$11:$B$13,0)))</f>
        <v/>
      </c>
      <c r="K11" s="118"/>
      <c r="L11" s="96" t="str">
        <f>IF($K11="","",INDEX(Criteris!$C$15:$C$17,MATCH($K11,Criteris!$B$15:$B$17,0)))</f>
        <v/>
      </c>
      <c r="M11" s="118"/>
      <c r="N11" s="96" t="str">
        <f>IF($M11="","",INDEX(Criteris!$C$19:$C$21,MATCH($M11,Criteris!$B$19:$B$21,0)))</f>
        <v/>
      </c>
      <c r="O11" s="118"/>
      <c r="P11" s="96" t="str">
        <f>IF($O11="","",INDEX(Criteris!$C$23:$C$25,MATCH($O11,Criteris!$B$23:$B$25,0)))</f>
        <v/>
      </c>
      <c r="Q11" s="118"/>
      <c r="R11" s="96" t="str">
        <f>IF($Q11="","",INDEX(Criteris!$C$27:$C$29,MATCH($Q11,Criteris!$B$27:$B$29,0)))</f>
        <v/>
      </c>
      <c r="S11" s="62"/>
      <c r="T11" s="62"/>
      <c r="U11" s="62"/>
      <c r="V11" s="62"/>
      <c r="W11" s="62"/>
      <c r="X11" s="62"/>
      <c r="Y11" s="62"/>
      <c r="Z11" s="62"/>
      <c r="AA11" s="62"/>
      <c r="AB11" s="62"/>
      <c r="AC11" s="62"/>
      <c r="AD11" s="62"/>
      <c r="AE11" s="62"/>
      <c r="AF11" s="62"/>
      <c r="AG11" s="62"/>
      <c r="AH11" s="62"/>
      <c r="AI11" s="62"/>
      <c r="AJ11" s="62"/>
      <c r="AK11" s="62"/>
      <c r="AL11" s="62"/>
      <c r="AM11" s="62"/>
      <c r="AN11" s="62"/>
      <c r="AO11" s="62"/>
    </row>
    <row r="12" spans="1:41" ht="27" customHeight="1">
      <c r="A12" s="61"/>
      <c r="B12" s="90">
        <v>6</v>
      </c>
      <c r="C12" s="98" t="str">
        <f>Ofertes!C13</f>
        <v>ROMÀ INFRAESTRUCTURES I SERVEIS, SAU</v>
      </c>
      <c r="D12" s="166" t="str">
        <f t="shared" si="0"/>
        <v/>
      </c>
      <c r="E12" s="109"/>
      <c r="F12" s="96" t="str">
        <f>IF($E12="","",INDEX(Criteris!$C$3:$C$5,MATCH($E12,Criteris!$B$3:$B$5,0)))</f>
        <v/>
      </c>
      <c r="G12" s="112"/>
      <c r="H12" s="96" t="str">
        <f>IF($G12="","",INDEX(Criteris!$C$7:$C$9,MATCH($G12,Criteris!$B$7:$B$9,0)))</f>
        <v/>
      </c>
      <c r="I12" s="115"/>
      <c r="J12" s="96" t="str">
        <f>IF($I12="","",INDEX(Criteris!$C$11:$C$13,MATCH($I12,Criteris!$B$11:$B$13,0)))</f>
        <v/>
      </c>
      <c r="K12" s="118"/>
      <c r="L12" s="96" t="str">
        <f>IF($K12="","",INDEX(Criteris!$C$15:$C$17,MATCH($K12,Criteris!$B$15:$B$17,0)))</f>
        <v/>
      </c>
      <c r="M12" s="118"/>
      <c r="N12" s="96" t="str">
        <f>IF($M12="","",INDEX(Criteris!$C$19:$C$21,MATCH($M12,Criteris!$B$19:$B$21,0)))</f>
        <v/>
      </c>
      <c r="O12" s="118"/>
      <c r="P12" s="96" t="str">
        <f>IF($O12="","",INDEX(Criteris!$C$23:$C$25,MATCH($O12,Criteris!$B$23:$B$25,0)))</f>
        <v/>
      </c>
      <c r="Q12" s="118"/>
      <c r="R12" s="96" t="str">
        <f>IF($Q12="","",INDEX(Criteris!$C$27:$C$29,MATCH($Q12,Criteris!$B$27:$B$29,0)))</f>
        <v/>
      </c>
      <c r="S12" s="62"/>
      <c r="T12" s="62"/>
      <c r="U12" s="62"/>
      <c r="V12" s="62"/>
      <c r="W12" s="62"/>
      <c r="X12" s="62"/>
      <c r="Y12" s="62"/>
      <c r="Z12" s="62"/>
      <c r="AA12" s="62"/>
      <c r="AB12" s="62"/>
      <c r="AC12" s="62"/>
      <c r="AD12" s="62"/>
      <c r="AE12" s="62"/>
      <c r="AF12" s="62"/>
      <c r="AG12" s="62"/>
      <c r="AH12" s="62"/>
      <c r="AI12" s="62"/>
      <c r="AJ12" s="62"/>
      <c r="AK12" s="62"/>
      <c r="AL12" s="62"/>
      <c r="AM12" s="62"/>
      <c r="AN12" s="62"/>
      <c r="AO12" s="62"/>
    </row>
    <row r="13" spans="1:41" ht="27" customHeight="1">
      <c r="A13" s="61"/>
      <c r="B13" s="89">
        <v>7</v>
      </c>
      <c r="C13" s="98">
        <f>Ofertes!C14</f>
        <v>0</v>
      </c>
      <c r="D13" s="166" t="str">
        <f t="shared" si="0"/>
        <v/>
      </c>
      <c r="E13" s="109"/>
      <c r="F13" s="96" t="str">
        <f>IF($E13="","",INDEX(Criteris!$C$3:$C$5,MATCH($E13,Criteris!$B$3:$B$5,0)))</f>
        <v/>
      </c>
      <c r="G13" s="112"/>
      <c r="H13" s="96" t="str">
        <f>IF($G13="","",INDEX(Criteris!$C$7:$C$9,MATCH($G13,Criteris!$B$7:$B$9,0)))</f>
        <v/>
      </c>
      <c r="I13" s="115"/>
      <c r="J13" s="96" t="str">
        <f>IF($I13="","",INDEX(Criteris!$C$11:$C$13,MATCH($I13,Criteris!$B$11:$B$13,0)))</f>
        <v/>
      </c>
      <c r="K13" s="118"/>
      <c r="L13" s="96" t="str">
        <f>IF($K13="","",INDEX(Criteris!$C$15:$C$17,MATCH($K13,Criteris!$B$15:$B$17,0)))</f>
        <v/>
      </c>
      <c r="M13" s="118"/>
      <c r="N13" s="96" t="str">
        <f>IF($M13="","",INDEX(Criteris!$C$19:$C$21,MATCH($M13,Criteris!$B$19:$B$21,0)))</f>
        <v/>
      </c>
      <c r="O13" s="118"/>
      <c r="P13" s="96" t="str">
        <f>IF($O13="","",INDEX(Criteris!$C$23:$C$25,MATCH($O13,Criteris!$B$23:$B$25,0)))</f>
        <v/>
      </c>
      <c r="Q13" s="118"/>
      <c r="R13" s="96" t="str">
        <f>IF($Q13="","",INDEX(Criteris!$C$27:$C$29,MATCH($Q13,Criteris!$B$27:$B$29,0)))</f>
        <v/>
      </c>
      <c r="S13" s="62"/>
      <c r="T13" s="62"/>
      <c r="U13" s="62"/>
      <c r="V13" s="62"/>
      <c r="W13" s="62"/>
      <c r="X13" s="62"/>
      <c r="Y13" s="62"/>
      <c r="Z13" s="62"/>
      <c r="AA13" s="62"/>
      <c r="AB13" s="62"/>
      <c r="AC13" s="62"/>
      <c r="AD13" s="62"/>
      <c r="AE13" s="62"/>
      <c r="AF13" s="62"/>
      <c r="AG13" s="62"/>
      <c r="AH13" s="62"/>
      <c r="AI13" s="62"/>
      <c r="AJ13" s="62"/>
      <c r="AK13" s="62"/>
      <c r="AL13" s="62"/>
      <c r="AM13" s="62"/>
      <c r="AN13" s="62"/>
      <c r="AO13" s="62"/>
    </row>
    <row r="14" spans="1:41" ht="27" customHeight="1" thickBot="1">
      <c r="A14" s="61"/>
      <c r="B14" s="91">
        <v>8</v>
      </c>
      <c r="C14" s="99">
        <f>Ofertes!C15</f>
        <v>0</v>
      </c>
      <c r="D14" s="168" t="str">
        <f t="shared" si="0"/>
        <v/>
      </c>
      <c r="E14" s="110"/>
      <c r="F14" s="97" t="str">
        <f>IF($E14="","",INDEX(Criteris!$C$3:$C$5,MATCH($E14,Criteris!$B$3:$B$5,0)))</f>
        <v/>
      </c>
      <c r="G14" s="113"/>
      <c r="H14" s="97" t="str">
        <f>IF($G14="","",INDEX(Criteris!$C$7:$C$9,MATCH($G14,Criteris!$B$7:$B$9,0)))</f>
        <v/>
      </c>
      <c r="I14" s="116"/>
      <c r="J14" s="97" t="str">
        <f>IF($I14="","",INDEX(Criteris!$C$11:$C$13,MATCH($I14,Criteris!$B$11:$B$13,0)))</f>
        <v/>
      </c>
      <c r="K14" s="119"/>
      <c r="L14" s="97" t="str">
        <f>IF($K14="","",INDEX(Criteris!$C$15:$C$17,MATCH($K14,Criteris!$B$15:$B$17,0)))</f>
        <v/>
      </c>
      <c r="M14" s="119"/>
      <c r="N14" s="97" t="str">
        <f>IF($M14="","",INDEX(Criteris!$C$19:$C$21,MATCH($M14,Criteris!$B$19:$B$21,0)))</f>
        <v/>
      </c>
      <c r="O14" s="119"/>
      <c r="P14" s="97" t="str">
        <f>IF($O14="","",INDEX(Criteris!$C$23:$C$25,MATCH($O14,Criteris!$B$23:$B$25,0)))</f>
        <v/>
      </c>
      <c r="Q14" s="119"/>
      <c r="R14" s="97" t="str">
        <f>IF($Q14="","",INDEX(Criteris!$C$27:$C$29,MATCH($Q14,Criteris!$B$27:$B$29,0)))</f>
        <v/>
      </c>
      <c r="S14" s="62"/>
      <c r="T14" s="62"/>
      <c r="U14" s="62"/>
      <c r="V14" s="62"/>
      <c r="W14" s="62"/>
      <c r="X14" s="62"/>
      <c r="Y14" s="62"/>
      <c r="Z14" s="62"/>
      <c r="AA14" s="62"/>
      <c r="AB14" s="62"/>
      <c r="AC14" s="62"/>
      <c r="AD14" s="62"/>
      <c r="AE14" s="62"/>
      <c r="AF14" s="62"/>
      <c r="AG14" s="62"/>
      <c r="AH14" s="62"/>
      <c r="AI14" s="62"/>
      <c r="AJ14" s="62"/>
      <c r="AK14" s="62"/>
      <c r="AL14" s="62"/>
      <c r="AM14" s="62"/>
      <c r="AN14" s="62"/>
      <c r="AO14" s="62"/>
    </row>
    <row r="15" spans="1:41" ht="27" customHeight="1">
      <c r="A15" s="63"/>
      <c r="B15" s="64"/>
      <c r="C15" s="64"/>
      <c r="D15" s="56"/>
      <c r="E15" s="56"/>
      <c r="F15" s="65"/>
      <c r="G15" s="56"/>
      <c r="H15" s="58"/>
      <c r="I15" s="59"/>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ht="21.6" thickBot="1">
      <c r="A16" s="56"/>
      <c r="B16" s="60" t="s">
        <v>16</v>
      </c>
      <c r="C16" s="56"/>
      <c r="D16" s="56"/>
      <c r="E16" s="56"/>
      <c r="F16" s="57"/>
      <c r="G16" s="56"/>
      <c r="H16" s="58"/>
      <c r="I16" s="59"/>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ht="34.5" customHeight="1" thickBot="1">
      <c r="A17" s="56"/>
      <c r="B17" s="120" t="s">
        <v>3</v>
      </c>
      <c r="C17" s="125" t="s">
        <v>1</v>
      </c>
      <c r="D17" s="122" t="s">
        <v>44</v>
      </c>
      <c r="E17" s="122" t="str">
        <f>Criteris!F2</f>
        <v>Descripció criteri 1</v>
      </c>
      <c r="F17" s="123" t="s">
        <v>0</v>
      </c>
      <c r="G17" s="124" t="str">
        <f>Criteris!F6</f>
        <v>Descripció criteri 2</v>
      </c>
      <c r="H17" s="123" t="s">
        <v>0</v>
      </c>
      <c r="I17" s="124" t="str">
        <f>Criteris!F10</f>
        <v>Descripció criteri 3</v>
      </c>
      <c r="J17" s="123" t="s">
        <v>0</v>
      </c>
      <c r="K17" s="124" t="str">
        <f>Criteris!F14</f>
        <v>Descripció criteri 4</v>
      </c>
      <c r="L17" s="123" t="s">
        <v>0</v>
      </c>
      <c r="M17" s="124" t="str">
        <f>Criteris!F18</f>
        <v>Descripció criteri 5</v>
      </c>
      <c r="N17" s="123" t="s">
        <v>0</v>
      </c>
      <c r="O17" s="124" t="str">
        <f>Criteris!J22</f>
        <v>Descripció criteri 6</v>
      </c>
      <c r="P17" s="123" t="s">
        <v>0</v>
      </c>
      <c r="Q17" s="124" t="str">
        <f>Criteris!F26</f>
        <v>Descripció criteri 7</v>
      </c>
      <c r="R17" s="123" t="s">
        <v>0</v>
      </c>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ht="27" customHeight="1">
      <c r="A18" s="61"/>
      <c r="B18" s="89">
        <v>1</v>
      </c>
      <c r="C18" s="92" t="str">
        <f>Ofertes!H8</f>
        <v xml:space="preserve">AGUSTÍ Y MASOLIVER, S.A. </v>
      </c>
      <c r="D18" s="167" t="str">
        <f t="shared" ref="D18:D25" si="1">IF(F18="","",SUM(F18:R18))</f>
        <v/>
      </c>
      <c r="E18" s="127"/>
      <c r="F18" s="95" t="str">
        <f>IF($E18="","",INDEX(Criteris!$G$3:$G$5,MATCH($E18,Criteris!$F$3:$F$5,0)))</f>
        <v/>
      </c>
      <c r="G18" s="111"/>
      <c r="H18" s="95" t="str">
        <f>IF($G18="","",INDEX(Criteris!$G$7:$G$9,MATCH($G18,Criteris!$F$7:$F$9,0)))</f>
        <v/>
      </c>
      <c r="I18" s="114"/>
      <c r="J18" s="95" t="str">
        <f>IF($I18="","",INDEX(Criteris!$G$11:$G$13,MATCH($I18,Criteris!$F$11:$F$13,0)))</f>
        <v/>
      </c>
      <c r="K18" s="117"/>
      <c r="L18" s="95" t="str">
        <f>IF($K18="","",INDEX(Criteris!$G$15:$G$17,MATCH($K18,Criteris!$F$15:$F$17,0)))</f>
        <v/>
      </c>
      <c r="M18" s="117"/>
      <c r="N18" s="95" t="str">
        <f>IF($M18="","",INDEX(Criteris!$G$19:$G$21,MATCH($M18,Criteris!$F$19:$F$21,0)))</f>
        <v/>
      </c>
      <c r="O18" s="117"/>
      <c r="P18" s="95" t="str">
        <f>IF($O18="","",INDEX(Criteris!$G$23:$G$25,MATCH($O18,Criteris!$F$23:$F$25,0)))</f>
        <v/>
      </c>
      <c r="Q18" s="117"/>
      <c r="R18" s="95" t="str">
        <f>IF($Q18="","",INDEX(Criteris!$G$27:$G$29,MATCH($Q18,Criteris!$F$27:$F$29,0)))</f>
        <v/>
      </c>
      <c r="S18" s="62"/>
      <c r="T18" s="62"/>
      <c r="U18" s="62"/>
      <c r="V18" s="62"/>
      <c r="W18" s="62"/>
      <c r="X18" s="62"/>
      <c r="Y18" s="62"/>
      <c r="Z18" s="62"/>
      <c r="AA18" s="62"/>
      <c r="AB18" s="62"/>
      <c r="AC18" s="62"/>
      <c r="AD18" s="62"/>
      <c r="AE18" s="62"/>
      <c r="AF18" s="62"/>
      <c r="AG18" s="62"/>
      <c r="AH18" s="62"/>
      <c r="AI18" s="62"/>
      <c r="AJ18" s="62"/>
      <c r="AK18" s="62"/>
      <c r="AL18" s="62"/>
      <c r="AM18" s="62"/>
      <c r="AN18" s="62"/>
      <c r="AO18" s="62"/>
    </row>
    <row r="19" spans="1:41" ht="27" customHeight="1">
      <c r="A19" s="61"/>
      <c r="B19" s="90">
        <v>2</v>
      </c>
      <c r="C19" s="92" t="str">
        <f>Ofertes!H9</f>
        <v>ASFALTS i Equips de Vialitat S.L.</v>
      </c>
      <c r="D19" s="166" t="str">
        <f t="shared" si="1"/>
        <v/>
      </c>
      <c r="E19" s="128"/>
      <c r="F19" s="96" t="str">
        <f>IF($E19="","",INDEX(Criteris!$G$3:$G$5,MATCH($E19,Criteris!$F$3:$F$5,0)))</f>
        <v/>
      </c>
      <c r="G19" s="112"/>
      <c r="H19" s="96" t="str">
        <f>IF($G19="","",INDEX(Criteris!$G$7:$G$9,MATCH($G19,Criteris!$F$7:$F$9,0)))</f>
        <v/>
      </c>
      <c r="I19" s="115"/>
      <c r="J19" s="96" t="str">
        <f>IF($I19="","",INDEX(Criteris!$G$11:$G$13,MATCH($I19,Criteris!$F$11:$F$13,0)))</f>
        <v/>
      </c>
      <c r="K19" s="118"/>
      <c r="L19" s="96" t="str">
        <f>IF($K19="","",INDEX(Criteris!$G$15:$G$17,MATCH($K19,Criteris!$F$15:$F$17,0)))</f>
        <v/>
      </c>
      <c r="M19" s="118"/>
      <c r="N19" s="96" t="str">
        <f>IF($M19="","",INDEX(Criteris!$G$19:$G$21,MATCH($M19,Criteris!$F$19:$F$21,0)))</f>
        <v/>
      </c>
      <c r="O19" s="118"/>
      <c r="P19" s="96" t="str">
        <f>IF($O19="","",INDEX(Criteris!$G$23:$G$25,MATCH($O19,Criteris!$F$23:$F$25,0)))</f>
        <v/>
      </c>
      <c r="Q19" s="118"/>
      <c r="R19" s="96" t="str">
        <f>IF($Q19="","",INDEX(Criteris!$G$27:$G$29,MATCH($Q19,Criteris!$F$27:$F$29,0)))</f>
        <v/>
      </c>
      <c r="S19" s="62"/>
      <c r="T19" s="62"/>
      <c r="U19" s="62"/>
      <c r="V19" s="62"/>
      <c r="W19" s="62"/>
      <c r="X19" s="62"/>
      <c r="Y19" s="62"/>
      <c r="Z19" s="62"/>
      <c r="AA19" s="62"/>
      <c r="AB19" s="62"/>
      <c r="AC19" s="62"/>
      <c r="AD19" s="62"/>
      <c r="AE19" s="62"/>
      <c r="AF19" s="62"/>
      <c r="AG19" s="62"/>
      <c r="AH19" s="62"/>
      <c r="AI19" s="62"/>
      <c r="AJ19" s="62"/>
      <c r="AK19" s="62"/>
      <c r="AL19" s="62"/>
      <c r="AM19" s="62"/>
      <c r="AN19" s="62"/>
      <c r="AO19" s="62"/>
    </row>
    <row r="20" spans="1:41" ht="27" customHeight="1">
      <c r="A20" s="61"/>
      <c r="B20" s="89">
        <v>3</v>
      </c>
      <c r="C20" s="92" t="str">
        <f>Ofertes!H10</f>
        <v>ARNÓ INFRAESTRUCTURAS,S.L.U</v>
      </c>
      <c r="D20" s="166" t="str">
        <f t="shared" si="1"/>
        <v/>
      </c>
      <c r="E20" s="128"/>
      <c r="F20" s="96" t="str">
        <f>IF($E20="","",INDEX(Criteris!$G$3:$G$5,MATCH($E20,Criteris!$F$3:$F$5,0)))</f>
        <v/>
      </c>
      <c r="G20" s="112"/>
      <c r="H20" s="96" t="str">
        <f>IF($G20="","",INDEX(Criteris!$G$7:$G$9,MATCH($G20,Criteris!$F$7:$F$9,0)))</f>
        <v/>
      </c>
      <c r="I20" s="115"/>
      <c r="J20" s="96" t="str">
        <f>IF($I20="","",INDEX(Criteris!$G$11:$G$13,MATCH($I20,Criteris!$F$11:$F$13,0)))</f>
        <v/>
      </c>
      <c r="K20" s="118"/>
      <c r="L20" s="96" t="str">
        <f>IF($K20="","",INDEX(Criteris!$G$15:$G$17,MATCH($K20,Criteris!$F$15:$F$17,0)))</f>
        <v/>
      </c>
      <c r="M20" s="118"/>
      <c r="N20" s="96" t="str">
        <f>IF($M20="","",INDEX(Criteris!$G$19:$G$21,MATCH($M20,Criteris!$F$19:$F$21,0)))</f>
        <v/>
      </c>
      <c r="O20" s="118"/>
      <c r="P20" s="96" t="str">
        <f>IF($O20="","",INDEX(Criteris!$G$23:$G$25,MATCH($O20,Criteris!$F$23:$F$25,0)))</f>
        <v/>
      </c>
      <c r="Q20" s="118"/>
      <c r="R20" s="96" t="str">
        <f>IF($Q20="","",INDEX(Criteris!$G$27:$G$29,MATCH($Q20,Criteris!$F$27:$F$29,0)))</f>
        <v/>
      </c>
      <c r="S20" s="62"/>
      <c r="T20" s="62"/>
      <c r="U20" s="62"/>
      <c r="V20" s="62"/>
      <c r="W20" s="62"/>
      <c r="X20" s="62"/>
      <c r="Y20" s="62"/>
      <c r="Z20" s="62"/>
      <c r="AA20" s="62"/>
      <c r="AB20" s="62"/>
      <c r="AC20" s="62"/>
      <c r="AD20" s="62"/>
      <c r="AE20" s="62"/>
      <c r="AF20" s="62"/>
      <c r="AG20" s="62"/>
      <c r="AH20" s="62"/>
      <c r="AI20" s="62"/>
      <c r="AJ20" s="62"/>
      <c r="AK20" s="62"/>
      <c r="AL20" s="62"/>
      <c r="AM20" s="62"/>
      <c r="AN20" s="62"/>
      <c r="AO20" s="62"/>
    </row>
    <row r="21" spans="1:41" ht="27" customHeight="1">
      <c r="A21" s="61"/>
      <c r="B21" s="90">
        <v>4</v>
      </c>
      <c r="C21" s="92" t="str">
        <f>Ofertes!H11</f>
        <v>Sorigué, S.A.U.</v>
      </c>
      <c r="D21" s="166" t="str">
        <f t="shared" si="1"/>
        <v/>
      </c>
      <c r="E21" s="128"/>
      <c r="F21" s="96" t="str">
        <f>IF($E21="","",INDEX(Criteris!$G$3:$G$5,MATCH($E21,Criteris!$F$3:$F$5,0)))</f>
        <v/>
      </c>
      <c r="G21" s="112"/>
      <c r="H21" s="96" t="str">
        <f>IF($G21="","",INDEX(Criteris!$G$7:$G$9,MATCH($G21,Criteris!$F$7:$F$9,0)))</f>
        <v/>
      </c>
      <c r="I21" s="115"/>
      <c r="J21" s="96" t="str">
        <f>IF($I21="","",INDEX(Criteris!$G$11:$G$13,MATCH($I21,Criteris!$F$11:$F$13,0)))</f>
        <v/>
      </c>
      <c r="K21" s="118"/>
      <c r="L21" s="96" t="str">
        <f>IF($K21="","",INDEX(Criteris!$G$15:$G$17,MATCH($K21,Criteris!$F$15:$F$17,0)))</f>
        <v/>
      </c>
      <c r="M21" s="118"/>
      <c r="N21" s="96" t="str">
        <f>IF($M21="","",INDEX(Criteris!$G$19:$G$21,MATCH($M21,Criteris!$F$19:$F$21,0)))</f>
        <v/>
      </c>
      <c r="O21" s="118"/>
      <c r="P21" s="96" t="str">
        <f>IF($O21="","",INDEX(Criteris!$G$23:$G$25,MATCH($O21,Criteris!$F$23:$F$25,0)))</f>
        <v/>
      </c>
      <c r="Q21" s="118"/>
      <c r="R21" s="96" t="str">
        <f>IF($Q21="","",INDEX(Criteris!$G$27:$G$29,MATCH($Q21,Criteris!$F$27:$F$29,0)))</f>
        <v/>
      </c>
      <c r="S21" s="62"/>
      <c r="T21" s="62"/>
      <c r="U21" s="62"/>
      <c r="V21" s="62"/>
      <c r="W21" s="62"/>
      <c r="X21" s="62"/>
      <c r="Y21" s="62"/>
      <c r="Z21" s="62"/>
      <c r="AA21" s="62"/>
      <c r="AB21" s="62"/>
      <c r="AC21" s="62"/>
      <c r="AD21" s="62"/>
      <c r="AE21" s="62"/>
      <c r="AF21" s="62"/>
      <c r="AG21" s="62"/>
      <c r="AH21" s="62"/>
      <c r="AI21" s="62"/>
      <c r="AJ21" s="62"/>
      <c r="AK21" s="62"/>
      <c r="AL21" s="62"/>
      <c r="AM21" s="62"/>
      <c r="AN21" s="62"/>
      <c r="AO21" s="62"/>
    </row>
    <row r="22" spans="1:41" ht="27" customHeight="1">
      <c r="A22" s="61"/>
      <c r="B22" s="89">
        <v>5</v>
      </c>
      <c r="C22" s="92" t="str">
        <f>Ofertes!H12</f>
        <v>JOSÉ ANTONIO ROMERO POLO, S.A.U.</v>
      </c>
      <c r="D22" s="166" t="str">
        <f t="shared" si="1"/>
        <v/>
      </c>
      <c r="E22" s="128"/>
      <c r="F22" s="96" t="str">
        <f>IF($E22="","",INDEX(Criteris!$G$3:$G$5,MATCH($E22,Criteris!$F$3:$F$5,0)))</f>
        <v/>
      </c>
      <c r="G22" s="112"/>
      <c r="H22" s="96" t="str">
        <f>IF($G22="","",INDEX(Criteris!$G$7:$G$9,MATCH($G22,Criteris!$F$7:$F$9,0)))</f>
        <v/>
      </c>
      <c r="I22" s="115"/>
      <c r="J22" s="96" t="str">
        <f>IF($I22="","",INDEX(Criteris!$G$11:$G$13,MATCH($I22,Criteris!$F$11:$F$13,0)))</f>
        <v/>
      </c>
      <c r="K22" s="118"/>
      <c r="L22" s="96" t="str">
        <f>IF($K22="","",INDEX(Criteris!$G$15:$G$17,MATCH($K22,Criteris!$F$15:$F$17,0)))</f>
        <v/>
      </c>
      <c r="M22" s="118"/>
      <c r="N22" s="96" t="str">
        <f>IF($M22="","",INDEX(Criteris!$G$19:$G$21,MATCH($M22,Criteris!$F$19:$F$21,0)))</f>
        <v/>
      </c>
      <c r="O22" s="118"/>
      <c r="P22" s="96" t="str">
        <f>IF($O22="","",INDEX(Criteris!$G$23:$G$25,MATCH($O22,Criteris!$F$23:$F$25,0)))</f>
        <v/>
      </c>
      <c r="Q22" s="118"/>
      <c r="R22" s="96" t="str">
        <f>IF($Q22="","",INDEX(Criteris!$G$27:$G$29,MATCH($Q22,Criteris!$F$27:$F$29,0)))</f>
        <v/>
      </c>
      <c r="S22" s="62"/>
      <c r="T22" s="62"/>
      <c r="U22" s="62"/>
      <c r="V22" s="62"/>
      <c r="W22" s="62"/>
      <c r="X22" s="62"/>
      <c r="Y22" s="62"/>
      <c r="Z22" s="62"/>
      <c r="AA22" s="62"/>
      <c r="AB22" s="62"/>
      <c r="AC22" s="62"/>
      <c r="AD22" s="62"/>
      <c r="AE22" s="62"/>
      <c r="AF22" s="62"/>
      <c r="AG22" s="62"/>
      <c r="AH22" s="62"/>
      <c r="AI22" s="62"/>
      <c r="AJ22" s="62"/>
      <c r="AK22" s="62"/>
      <c r="AL22" s="62"/>
      <c r="AM22" s="62"/>
      <c r="AN22" s="62"/>
      <c r="AO22" s="62"/>
    </row>
    <row r="23" spans="1:41" ht="27" customHeight="1">
      <c r="A23" s="61"/>
      <c r="B23" s="90">
        <v>6</v>
      </c>
      <c r="C23" s="92">
        <f>Ofertes!H13</f>
        <v>0</v>
      </c>
      <c r="D23" s="166" t="str">
        <f t="shared" si="1"/>
        <v/>
      </c>
      <c r="E23" s="128"/>
      <c r="F23" s="96" t="str">
        <f>IF($E23="","",INDEX(Criteris!$G$3:$G$5,MATCH($E23,Criteris!$F$3:$F$5,0)))</f>
        <v/>
      </c>
      <c r="G23" s="112"/>
      <c r="H23" s="96" t="str">
        <f>IF($G23="","",INDEX(Criteris!$G$7:$G$9,MATCH($G23,Criteris!$F$7:$F$9,0)))</f>
        <v/>
      </c>
      <c r="I23" s="115"/>
      <c r="J23" s="96" t="str">
        <f>IF($I23="","",INDEX(Criteris!$G$11:$G$13,MATCH($I23,Criteris!$F$11:$F$13,0)))</f>
        <v/>
      </c>
      <c r="K23" s="118"/>
      <c r="L23" s="96" t="str">
        <f>IF($K23="","",INDEX(Criteris!$G$15:$G$17,MATCH($K23,Criteris!$F$15:$F$17,0)))</f>
        <v/>
      </c>
      <c r="M23" s="118"/>
      <c r="N23" s="96" t="str">
        <f>IF($M23="","",INDEX(Criteris!$G$19:$G$21,MATCH($M23,Criteris!$F$19:$F$21,0)))</f>
        <v/>
      </c>
      <c r="O23" s="118"/>
      <c r="P23" s="96" t="str">
        <f>IF($O23="","",INDEX(Criteris!$G$23:$G$25,MATCH($O23,Criteris!$F$23:$F$25,0)))</f>
        <v/>
      </c>
      <c r="Q23" s="118"/>
      <c r="R23" s="96" t="str">
        <f>IF($Q23="","",INDEX(Criteris!$G$27:$G$29,MATCH($Q23,Criteris!$F$27:$F$29,0)))</f>
        <v/>
      </c>
      <c r="S23" s="62"/>
      <c r="T23" s="62"/>
      <c r="U23" s="62"/>
      <c r="V23" s="62"/>
      <c r="W23" s="62"/>
      <c r="X23" s="62"/>
      <c r="Y23" s="62"/>
      <c r="Z23" s="62"/>
      <c r="AA23" s="62"/>
      <c r="AB23" s="62"/>
      <c r="AC23" s="62"/>
      <c r="AD23" s="62"/>
      <c r="AE23" s="62"/>
      <c r="AF23" s="62"/>
      <c r="AG23" s="62"/>
      <c r="AH23" s="62"/>
      <c r="AI23" s="62"/>
      <c r="AJ23" s="62"/>
      <c r="AK23" s="62"/>
      <c r="AL23" s="62"/>
      <c r="AM23" s="62"/>
      <c r="AN23" s="62"/>
      <c r="AO23" s="62"/>
    </row>
    <row r="24" spans="1:41" ht="27" customHeight="1">
      <c r="A24" s="61"/>
      <c r="B24" s="89">
        <v>7</v>
      </c>
      <c r="C24" s="92">
        <f>Ofertes!H14</f>
        <v>0</v>
      </c>
      <c r="D24" s="166" t="str">
        <f t="shared" si="1"/>
        <v/>
      </c>
      <c r="E24" s="128"/>
      <c r="F24" s="96" t="str">
        <f>IF($E24="","",INDEX(Criteris!$G$3:$G$5,MATCH($E24,Criteris!$F$3:$F$5,0)))</f>
        <v/>
      </c>
      <c r="G24" s="112"/>
      <c r="H24" s="96" t="str">
        <f>IF($G24="","",INDEX(Criteris!$G$7:$G$9,MATCH($G24,Criteris!$F$7:$F$9,0)))</f>
        <v/>
      </c>
      <c r="I24" s="115"/>
      <c r="J24" s="96" t="str">
        <f>IF($I24="","",INDEX(Criteris!$G$11:$G$13,MATCH($I24,Criteris!$F$11:$F$13,0)))</f>
        <v/>
      </c>
      <c r="K24" s="118"/>
      <c r="L24" s="96" t="str">
        <f>IF($K24="","",INDEX(Criteris!$G$15:$G$17,MATCH($K24,Criteris!$F$15:$F$17,0)))</f>
        <v/>
      </c>
      <c r="M24" s="118"/>
      <c r="N24" s="96" t="str">
        <f>IF($M24="","",INDEX(Criteris!$G$19:$G$21,MATCH($M24,Criteris!$F$19:$F$21,0)))</f>
        <v/>
      </c>
      <c r="O24" s="118"/>
      <c r="P24" s="96" t="str">
        <f>IF($O24="","",INDEX(Criteris!$G$23:$G$25,MATCH($O24,Criteris!$F$23:$F$25,0)))</f>
        <v/>
      </c>
      <c r="Q24" s="118"/>
      <c r="R24" s="96" t="str">
        <f>IF($Q24="","",INDEX(Criteris!$G$27:$G$29,MATCH($Q24,Criteris!$F$27:$F$29,0)))</f>
        <v/>
      </c>
      <c r="S24" s="62"/>
      <c r="T24" s="62"/>
      <c r="U24" s="62"/>
      <c r="V24" s="62"/>
      <c r="W24" s="62"/>
      <c r="X24" s="62"/>
      <c r="Y24" s="62"/>
      <c r="Z24" s="62"/>
      <c r="AA24" s="62"/>
      <c r="AB24" s="62"/>
      <c r="AC24" s="62"/>
      <c r="AD24" s="62"/>
      <c r="AE24" s="62"/>
      <c r="AF24" s="62"/>
      <c r="AG24" s="62"/>
      <c r="AH24" s="62"/>
      <c r="AI24" s="62"/>
      <c r="AJ24" s="62"/>
      <c r="AK24" s="62"/>
      <c r="AL24" s="62"/>
      <c r="AM24" s="62"/>
      <c r="AN24" s="62"/>
      <c r="AO24" s="62"/>
    </row>
    <row r="25" spans="1:41" ht="27" customHeight="1" thickBot="1">
      <c r="A25" s="61"/>
      <c r="B25" s="91">
        <v>8</v>
      </c>
      <c r="C25" s="126">
        <f>Ofertes!H15</f>
        <v>0</v>
      </c>
      <c r="D25" s="168" t="str">
        <f t="shared" si="1"/>
        <v/>
      </c>
      <c r="E25" s="129"/>
      <c r="F25" s="97" t="str">
        <f>IF($E25="","",INDEX(Criteris!$G$3:$G$5,MATCH($E25,Criteris!$F$3:$F$5,0)))</f>
        <v/>
      </c>
      <c r="G25" s="113"/>
      <c r="H25" s="97" t="str">
        <f>IF($G25="","",INDEX(Criteris!$G$7:$G$9,MATCH($G25,Criteris!$F$7:$F$9,0)))</f>
        <v/>
      </c>
      <c r="I25" s="116"/>
      <c r="J25" s="97" t="str">
        <f>IF($I25="","",INDEX(Criteris!$G$11:$G$13,MATCH($I25,Criteris!$F$11:$F$13,0)))</f>
        <v/>
      </c>
      <c r="K25" s="119"/>
      <c r="L25" s="97" t="str">
        <f>IF($K25="","",INDEX(Criteris!$G$15:$G$17,MATCH($K25,Criteris!$F$15:$F$17,0)))</f>
        <v/>
      </c>
      <c r="M25" s="119"/>
      <c r="N25" s="97" t="str">
        <f>IF($M25="","",INDEX(Criteris!$G$19:$G$21,MATCH($M25,Criteris!$F$19:$F$21,0)))</f>
        <v/>
      </c>
      <c r="O25" s="119"/>
      <c r="P25" s="97" t="str">
        <f>IF($O25="","",INDEX(Criteris!$G$23:$G$25,MATCH($O25,Criteris!$F$23:$F$25,0)))</f>
        <v/>
      </c>
      <c r="Q25" s="119"/>
      <c r="R25" s="97" t="str">
        <f>IF($Q25="","",INDEX(Criteris!$G$27:$G$29,MATCH($Q25,Criteris!$F$27:$F$29,0)))</f>
        <v/>
      </c>
      <c r="S25" s="62"/>
      <c r="T25" s="62"/>
      <c r="U25" s="62"/>
      <c r="V25" s="62"/>
      <c r="W25" s="62"/>
      <c r="X25" s="62"/>
      <c r="Y25" s="62"/>
      <c r="Z25" s="62"/>
      <c r="AA25" s="62"/>
      <c r="AB25" s="62"/>
      <c r="AC25" s="62"/>
      <c r="AD25" s="62"/>
      <c r="AE25" s="62"/>
      <c r="AF25" s="62"/>
      <c r="AG25" s="62"/>
      <c r="AH25" s="62"/>
      <c r="AI25" s="62"/>
      <c r="AJ25" s="62"/>
      <c r="AK25" s="62"/>
      <c r="AL25" s="62"/>
      <c r="AM25" s="62"/>
      <c r="AN25" s="62"/>
      <c r="AO25" s="62"/>
    </row>
    <row r="26" spans="1:41" ht="27" customHeight="1">
      <c r="A26" s="61"/>
      <c r="B26" s="83"/>
      <c r="C26" s="85"/>
      <c r="D26" s="62"/>
      <c r="E26" s="84"/>
      <c r="F26" s="86"/>
      <c r="G26" s="87"/>
      <c r="H26" s="86"/>
      <c r="I26" s="88"/>
      <c r="J26" s="85"/>
      <c r="K26" s="81"/>
      <c r="L26" s="66"/>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row>
    <row r="27" spans="1:41" ht="27" customHeight="1" thickBot="1">
      <c r="A27" s="63"/>
      <c r="B27" s="60" t="s">
        <v>17</v>
      </c>
      <c r="C27" s="56"/>
      <c r="D27" s="56"/>
      <c r="E27" s="56"/>
      <c r="F27" s="57"/>
      <c r="G27" s="56"/>
      <c r="H27" s="58"/>
      <c r="I27" s="59"/>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ht="34.5" customHeight="1" thickBot="1">
      <c r="B28" s="120" t="s">
        <v>3</v>
      </c>
      <c r="C28" s="125" t="s">
        <v>1</v>
      </c>
      <c r="D28" s="122" t="s">
        <v>44</v>
      </c>
      <c r="E28" s="122" t="str">
        <f>Criteris!J2</f>
        <v>Descripció criteri 1</v>
      </c>
      <c r="F28" s="123" t="s">
        <v>0</v>
      </c>
      <c r="G28" s="124" t="str">
        <f>Criteris!J6</f>
        <v>Descripció criteri 2</v>
      </c>
      <c r="H28" s="123" t="s">
        <v>0</v>
      </c>
      <c r="I28" s="124" t="str">
        <f>Criteris!J10</f>
        <v>Descripció criteri 3</v>
      </c>
      <c r="J28" s="123" t="s">
        <v>0</v>
      </c>
      <c r="K28" s="124" t="str">
        <f>Criteris!J14</f>
        <v>Descripció criteri 4</v>
      </c>
      <c r="L28" s="123" t="s">
        <v>0</v>
      </c>
      <c r="M28" s="124" t="str">
        <f>Criteris!J18</f>
        <v>Descripció criteri 5</v>
      </c>
      <c r="N28" s="123" t="s">
        <v>0</v>
      </c>
      <c r="O28" s="124" t="str">
        <f>Criteris!J22</f>
        <v>Descripció criteri 6</v>
      </c>
      <c r="P28" s="123" t="s">
        <v>0</v>
      </c>
      <c r="Q28" s="124" t="str">
        <f>Criteris!J26</f>
        <v>Descripció criteri 7</v>
      </c>
      <c r="R28" s="123" t="s">
        <v>0</v>
      </c>
    </row>
    <row r="29" spans="1:41" ht="27" customHeight="1">
      <c r="A29" s="6"/>
      <c r="B29" s="130">
        <v>1</v>
      </c>
      <c r="C29" s="131" t="str">
        <f>Ofertes!C19</f>
        <v xml:space="preserve">AGUSTÍ Y MASOLIVER, S.A. </v>
      </c>
      <c r="D29" s="167" t="str">
        <f t="shared" ref="D29:D36" si="2">IF(F29="","",SUM(F29:R29))</f>
        <v/>
      </c>
      <c r="E29" s="127"/>
      <c r="F29" s="95" t="str">
        <f>IF($E29="","",INDEX(Criteris!$K$3:$K$5,MATCH($E29,Criteris!$J$3:$J$5,0)))</f>
        <v/>
      </c>
      <c r="G29" s="111"/>
      <c r="H29" s="95" t="str">
        <f>IF($G29="","",INDEX(Criteris!$K$7:$K$9,MATCH($G29,Criteris!$J$7:$J$9,0)))</f>
        <v/>
      </c>
      <c r="I29" s="114"/>
      <c r="J29" s="95" t="str">
        <f>IF($I29="","",INDEX(Criteris!$K$11:$K$13,MATCH($I29,Criteris!$J$11:$J$13,0)))</f>
        <v/>
      </c>
      <c r="K29" s="117"/>
      <c r="L29" s="95" t="str">
        <f>IF($K29="","",INDEX(Criteris!$K$15:$K$17,MATCH($K29,Criteris!$J$15:$J$17,0)))</f>
        <v/>
      </c>
      <c r="M29" s="117"/>
      <c r="N29" s="95" t="str">
        <f>IF($M29="","",INDEX(Criteris!$K$19:$K$21,MATCH($M29,Criteris!$J$19:$J$21,0)))</f>
        <v/>
      </c>
      <c r="O29" s="117"/>
      <c r="P29" s="95" t="str">
        <f>IF($O29="","",INDEX(Criteris!$K$23:$K$25,MATCH($O29,Criteris!$J$23:$J$25,0)))</f>
        <v/>
      </c>
      <c r="Q29" s="117"/>
      <c r="R29" s="95" t="str">
        <f>IF($Q29="","",INDEX(Criteris!$K$27:$K$29,MATCH($Q29,Criteris!$J$27:$J$29,0)))</f>
        <v/>
      </c>
      <c r="S29" s="4"/>
      <c r="T29" s="4"/>
      <c r="U29" s="4"/>
      <c r="V29" s="4"/>
      <c r="W29" s="4"/>
      <c r="X29" s="4"/>
      <c r="Y29" s="4"/>
      <c r="Z29" s="4"/>
      <c r="AA29" s="4"/>
      <c r="AB29" s="4"/>
      <c r="AC29" s="4"/>
      <c r="AD29" s="4"/>
      <c r="AE29" s="4"/>
      <c r="AF29" s="4"/>
      <c r="AG29" s="4"/>
      <c r="AH29" s="4"/>
      <c r="AI29" s="4"/>
      <c r="AJ29" s="4"/>
      <c r="AK29" s="4"/>
      <c r="AL29" s="4"/>
      <c r="AM29" s="4"/>
      <c r="AN29" s="4"/>
      <c r="AO29" s="4"/>
    </row>
    <row r="30" spans="1:41" ht="27" customHeight="1">
      <c r="A30" s="6"/>
      <c r="B30" s="90">
        <v>2</v>
      </c>
      <c r="C30" s="92" t="str">
        <f>Ofertes!C20</f>
        <v>ARNÓ INFRAESTRUCTURAS,S.L.U</v>
      </c>
      <c r="D30" s="166" t="str">
        <f t="shared" si="2"/>
        <v/>
      </c>
      <c r="E30" s="128"/>
      <c r="F30" s="96" t="str">
        <f>IF($E30="","",INDEX(Criteris!$K$3:$K$5,MATCH($E30,Criteris!$J$3:$J$5,0)))</f>
        <v/>
      </c>
      <c r="G30" s="112"/>
      <c r="H30" s="96" t="str">
        <f>IF($G30="","",INDEX(Criteris!$K$7:$K$9,MATCH($G30,Criteris!$J$7:$J$9,0)))</f>
        <v/>
      </c>
      <c r="I30" s="115"/>
      <c r="J30" s="96" t="str">
        <f>IF($I30="","",INDEX(Criteris!$K$11:$K$13,MATCH($I30,Criteris!$J$11:$J$13,0)))</f>
        <v/>
      </c>
      <c r="K30" s="118"/>
      <c r="L30" s="96" t="str">
        <f>IF($K30="","",INDEX(Criteris!$K$15:$K$17,MATCH($K30,Criteris!$J$15:$J$17,0)))</f>
        <v/>
      </c>
      <c r="M30" s="118"/>
      <c r="N30" s="96" t="str">
        <f>IF($M30="","",INDEX(Criteris!$K$19:$K$21,MATCH($M30,Criteris!$J$19:$J$21,0)))</f>
        <v/>
      </c>
      <c r="O30" s="118"/>
      <c r="P30" s="96" t="str">
        <f>IF($O30="","",INDEX(Criteris!$K$23:$K$25,MATCH($O30,Criteris!$J$23:$J$25,0)))</f>
        <v/>
      </c>
      <c r="Q30" s="118"/>
      <c r="R30" s="96" t="str">
        <f>IF($Q30="","",INDEX(Criteris!$K$27:$K$29,MATCH($Q30,Criteris!$J$27:$J$29,0)))</f>
        <v/>
      </c>
      <c r="S30" s="4"/>
      <c r="T30" s="4"/>
      <c r="U30" s="4"/>
      <c r="V30" s="4"/>
      <c r="W30" s="4"/>
      <c r="X30" s="4"/>
      <c r="Y30" s="4"/>
      <c r="Z30" s="4"/>
      <c r="AA30" s="4"/>
      <c r="AB30" s="4"/>
      <c r="AC30" s="4"/>
      <c r="AD30" s="4"/>
      <c r="AE30" s="4"/>
      <c r="AF30" s="4"/>
      <c r="AG30" s="4"/>
      <c r="AH30" s="4"/>
      <c r="AI30" s="4"/>
      <c r="AJ30" s="4"/>
      <c r="AK30" s="4"/>
      <c r="AL30" s="4"/>
      <c r="AM30" s="4"/>
      <c r="AN30" s="4"/>
      <c r="AO30" s="4"/>
    </row>
    <row r="31" spans="1:41" ht="27" customHeight="1">
      <c r="A31" s="63"/>
      <c r="B31" s="89">
        <v>3</v>
      </c>
      <c r="C31" s="92" t="str">
        <f>Ofertes!C21</f>
        <v>M. I J. GRUAS, S.A.</v>
      </c>
      <c r="D31" s="166" t="str">
        <f t="shared" si="2"/>
        <v/>
      </c>
      <c r="E31" s="128"/>
      <c r="F31" s="96" t="str">
        <f>IF($E31="","",INDEX(Criteris!$K$3:$K$5,MATCH($E31,Criteris!$J$3:$J$5,0)))</f>
        <v/>
      </c>
      <c r="G31" s="112"/>
      <c r="H31" s="96" t="str">
        <f>IF($G31="","",INDEX(Criteris!$K$7:$K$9,MATCH($G31,Criteris!$J$7:$J$9,0)))</f>
        <v/>
      </c>
      <c r="I31" s="115"/>
      <c r="J31" s="96" t="str">
        <f>IF($I31="","",INDEX(Criteris!$K$11:$K$13,MATCH($I31,Criteris!$J$11:$J$13,0)))</f>
        <v/>
      </c>
      <c r="K31" s="118"/>
      <c r="L31" s="96" t="str">
        <f>IF($K31="","",INDEX(Criteris!$K$15:$K$17,MATCH($K31,Criteris!$J$15:$J$17,0)))</f>
        <v/>
      </c>
      <c r="M31" s="118"/>
      <c r="N31" s="96" t="str">
        <f>IF($M31="","",INDEX(Criteris!$K$19:$K$21,MATCH($M31,Criteris!$J$19:$J$21,0)))</f>
        <v/>
      </c>
      <c r="O31" s="118"/>
      <c r="P31" s="96" t="str">
        <f>IF($O31="","",INDEX(Criteris!$K$23:$K$25,MATCH($O31,Criteris!$J$23:$J$25,0)))</f>
        <v/>
      </c>
      <c r="Q31" s="118"/>
      <c r="R31" s="96" t="str">
        <f>IF($Q31="","",INDEX(Criteris!$K$27:$K$29,MATCH($Q31,Criteris!$J$27:$J$29,0)))</f>
        <v/>
      </c>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ht="27" customHeight="1">
      <c r="A32" s="56"/>
      <c r="B32" s="90">
        <v>4</v>
      </c>
      <c r="C32" s="92" t="str">
        <f>Ofertes!C22</f>
        <v>Sorigué, S.A.U.</v>
      </c>
      <c r="D32" s="166" t="str">
        <f t="shared" si="2"/>
        <v/>
      </c>
      <c r="E32" s="128"/>
      <c r="F32" s="96" t="str">
        <f>IF($E32="","",INDEX(Criteris!$K$3:$K$5,MATCH($E32,Criteris!$J$3:$J$5,0)))</f>
        <v/>
      </c>
      <c r="G32" s="112"/>
      <c r="H32" s="96" t="str">
        <f>IF($G32="","",INDEX(Criteris!$K$7:$K$9,MATCH($G32,Criteris!$J$7:$J$9,0)))</f>
        <v/>
      </c>
      <c r="I32" s="115"/>
      <c r="J32" s="96" t="str">
        <f>IF($I32="","",INDEX(Criteris!$K$11:$K$13,MATCH($I32,Criteris!$J$11:$J$13,0)))</f>
        <v/>
      </c>
      <c r="K32" s="118"/>
      <c r="L32" s="96" t="str">
        <f>IF($K32="","",INDEX(Criteris!$K$15:$K$17,MATCH($K32,Criteris!$J$15:$J$17,0)))</f>
        <v/>
      </c>
      <c r="M32" s="118"/>
      <c r="N32" s="96" t="str">
        <f>IF($M32="","",INDEX(Criteris!$K$19:$K$21,MATCH($M32,Criteris!$J$19:$J$21,0)))</f>
        <v/>
      </c>
      <c r="O32" s="118"/>
      <c r="P32" s="96" t="str">
        <f>IF($O32="","",INDEX(Criteris!$K$23:$K$25,MATCH($O32,Criteris!$J$23:$J$25,0)))</f>
        <v/>
      </c>
      <c r="Q32" s="118"/>
      <c r="R32" s="96" t="str">
        <f>IF($Q32="","",INDEX(Criteris!$K$27:$K$29,MATCH($Q32,Criteris!$J$27:$J$29,0)))</f>
        <v/>
      </c>
      <c r="S32" s="56"/>
      <c r="T32" s="56"/>
      <c r="U32" s="56"/>
      <c r="V32" s="56"/>
      <c r="W32" s="56"/>
      <c r="X32" s="56"/>
      <c r="Y32" s="56"/>
      <c r="Z32" s="56"/>
      <c r="AA32" s="56"/>
      <c r="AB32" s="56"/>
      <c r="AC32" s="56"/>
      <c r="AD32" s="56"/>
      <c r="AE32" s="56"/>
      <c r="AF32" s="56"/>
      <c r="AG32" s="56"/>
      <c r="AH32" s="56"/>
      <c r="AI32" s="56"/>
      <c r="AJ32" s="56"/>
      <c r="AK32" s="56"/>
      <c r="AL32" s="56"/>
      <c r="AM32" s="56"/>
      <c r="AN32" s="56"/>
      <c r="AO32" s="56"/>
    </row>
    <row r="33" spans="1:41" ht="27" customHeight="1">
      <c r="A33" s="56"/>
      <c r="B33" s="89">
        <v>5</v>
      </c>
      <c r="C33" s="92" t="str">
        <f>Ofertes!C23</f>
        <v>JOSÉ ANTONIO ROMERO POLO, S.A.U.</v>
      </c>
      <c r="D33" s="166" t="str">
        <f t="shared" si="2"/>
        <v/>
      </c>
      <c r="E33" s="128"/>
      <c r="F33" s="96" t="str">
        <f>IF($E33="","",INDEX(Criteris!$K$3:$K$5,MATCH($E33,Criteris!$J$3:$J$5,0)))</f>
        <v/>
      </c>
      <c r="G33" s="112"/>
      <c r="H33" s="96" t="str">
        <f>IF($G33="","",INDEX(Criteris!$K$7:$K$9,MATCH($G33,Criteris!$J$7:$J$9,0)))</f>
        <v/>
      </c>
      <c r="I33" s="115"/>
      <c r="J33" s="96" t="str">
        <f>IF($I33="","",INDEX(Criteris!$K$11:$K$13,MATCH($I33,Criteris!$J$11:$J$13,0)))</f>
        <v/>
      </c>
      <c r="K33" s="118"/>
      <c r="L33" s="96" t="str">
        <f>IF($K33="","",INDEX(Criteris!$K$15:$K$17,MATCH($K33,Criteris!$J$15:$J$17,0)))</f>
        <v/>
      </c>
      <c r="M33" s="118"/>
      <c r="N33" s="96" t="str">
        <f>IF($M33="","",INDEX(Criteris!$K$19:$K$21,MATCH($M33,Criteris!$J$19:$J$21,0)))</f>
        <v/>
      </c>
      <c r="O33" s="118"/>
      <c r="P33" s="96" t="str">
        <f>IF($O33="","",INDEX(Criteris!$K$23:$K$25,MATCH($O33,Criteris!$J$23:$J$25,0)))</f>
        <v/>
      </c>
      <c r="Q33" s="118"/>
      <c r="R33" s="96" t="str">
        <f>IF($Q33="","",INDEX(Criteris!$K$27:$K$29,MATCH($Q33,Criteris!$J$27:$J$29,0)))</f>
        <v/>
      </c>
      <c r="S33" s="56"/>
      <c r="T33" s="56"/>
      <c r="U33" s="56"/>
      <c r="V33" s="56"/>
      <c r="W33" s="56"/>
      <c r="X33" s="56"/>
      <c r="Y33" s="56"/>
      <c r="Z33" s="56"/>
      <c r="AA33" s="56"/>
      <c r="AB33" s="56"/>
      <c r="AC33" s="56"/>
      <c r="AD33" s="56"/>
      <c r="AE33" s="56"/>
      <c r="AF33" s="56"/>
      <c r="AG33" s="56"/>
      <c r="AH33" s="56"/>
      <c r="AI33" s="56"/>
      <c r="AJ33" s="56"/>
      <c r="AK33" s="56"/>
      <c r="AL33" s="56"/>
      <c r="AM33" s="56"/>
      <c r="AN33" s="56"/>
      <c r="AO33" s="56"/>
    </row>
    <row r="34" spans="1:41" ht="27" customHeight="1">
      <c r="A34" s="56"/>
      <c r="B34" s="90">
        <v>6</v>
      </c>
      <c r="C34" s="92" t="str">
        <f>Ofertes!C24</f>
        <v>ROMÀ INFRAESTRUCTURES I SERVEIS, SAU</v>
      </c>
      <c r="D34" s="166" t="str">
        <f t="shared" si="2"/>
        <v/>
      </c>
      <c r="E34" s="128"/>
      <c r="F34" s="96" t="str">
        <f>IF($E34="","",INDEX(Criteris!$K$3:$K$5,MATCH($E34,Criteris!$J$3:$J$5,0)))</f>
        <v/>
      </c>
      <c r="G34" s="112"/>
      <c r="H34" s="96" t="str">
        <f>IF($G34="","",INDEX(Criteris!$K$7:$K$9,MATCH($G34,Criteris!$J$7:$J$9,0)))</f>
        <v/>
      </c>
      <c r="I34" s="115"/>
      <c r="J34" s="96" t="str">
        <f>IF($I34="","",INDEX(Criteris!$K$11:$K$13,MATCH($I34,Criteris!$J$11:$J$13,0)))</f>
        <v/>
      </c>
      <c r="K34" s="118"/>
      <c r="L34" s="96" t="str">
        <f>IF($K34="","",INDEX(Criteris!$K$15:$K$17,MATCH($K34,Criteris!$J$15:$J$17,0)))</f>
        <v/>
      </c>
      <c r="M34" s="118"/>
      <c r="N34" s="96" t="str">
        <f>IF($M34="","",INDEX(Criteris!$K$19:$K$21,MATCH($M34,Criteris!$J$19:$J$21,0)))</f>
        <v/>
      </c>
      <c r="O34" s="118"/>
      <c r="P34" s="96" t="str">
        <f>IF($O34="","",INDEX(Criteris!$K$23:$K$25,MATCH($O34,Criteris!$J$23:$J$25,0)))</f>
        <v/>
      </c>
      <c r="Q34" s="118"/>
      <c r="R34" s="96" t="str">
        <f>IF($Q34="","",INDEX(Criteris!$K$27:$K$29,MATCH($Q34,Criteris!$J$27:$J$29,0)))</f>
        <v/>
      </c>
      <c r="S34" s="56"/>
      <c r="T34" s="56"/>
      <c r="U34" s="56"/>
      <c r="V34" s="56"/>
      <c r="W34" s="56"/>
      <c r="X34" s="56"/>
      <c r="Y34" s="56"/>
      <c r="Z34" s="56"/>
      <c r="AA34" s="56"/>
      <c r="AB34" s="56"/>
      <c r="AC34" s="56"/>
      <c r="AD34" s="56"/>
      <c r="AE34" s="56"/>
      <c r="AF34" s="56"/>
      <c r="AG34" s="56"/>
      <c r="AH34" s="56"/>
      <c r="AI34" s="56"/>
      <c r="AJ34" s="56"/>
      <c r="AK34" s="56"/>
      <c r="AL34" s="56"/>
      <c r="AM34" s="56"/>
      <c r="AN34" s="56"/>
      <c r="AO34" s="56"/>
    </row>
    <row r="35" spans="1:41" ht="27" customHeight="1">
      <c r="A35" s="61"/>
      <c r="B35" s="89">
        <v>7</v>
      </c>
      <c r="C35" s="92">
        <f>Ofertes!C25</f>
        <v>0</v>
      </c>
      <c r="D35" s="166" t="str">
        <f t="shared" si="2"/>
        <v/>
      </c>
      <c r="E35" s="128"/>
      <c r="F35" s="96" t="str">
        <f>IF($E35="","",INDEX(Criteris!$K$3:$K$5,MATCH($E35,Criteris!$J$3:$J$5,0)))</f>
        <v/>
      </c>
      <c r="G35" s="112"/>
      <c r="H35" s="96" t="str">
        <f>IF($G35="","",INDEX(Criteris!$K$7:$K$9,MATCH($G35,Criteris!$J$7:$J$9,0)))</f>
        <v/>
      </c>
      <c r="I35" s="115"/>
      <c r="J35" s="96" t="str">
        <f>IF($I35="","",INDEX(Criteris!$K$11:$K$13,MATCH($I35,Criteris!$J$11:$J$13,0)))</f>
        <v/>
      </c>
      <c r="K35" s="118"/>
      <c r="L35" s="96" t="str">
        <f>IF($K35="","",INDEX(Criteris!$K$15:$K$17,MATCH($K35,Criteris!$J$15:$J$17,0)))</f>
        <v/>
      </c>
      <c r="M35" s="118"/>
      <c r="N35" s="96" t="str">
        <f>IF($M35="","",INDEX(Criteris!$K$19:$K$21,MATCH($M35,Criteris!$J$19:$J$21,0)))</f>
        <v/>
      </c>
      <c r="O35" s="118"/>
      <c r="P35" s="96" t="str">
        <f>IF($O35="","",INDEX(Criteris!$K$23:$K$25,MATCH($O35,Criteris!$J$23:$J$25,0)))</f>
        <v/>
      </c>
      <c r="Q35" s="118"/>
      <c r="R35" s="96" t="str">
        <f>IF($Q35="","",INDEX(Criteris!$K$27:$K$29,MATCH($Q35,Criteris!$J$27:$J$29,0)))</f>
        <v/>
      </c>
      <c r="S35" s="62"/>
      <c r="T35" s="62"/>
      <c r="U35" s="62"/>
      <c r="V35" s="62"/>
      <c r="W35" s="62"/>
      <c r="X35" s="62"/>
      <c r="Y35" s="62"/>
      <c r="Z35" s="62"/>
      <c r="AA35" s="62"/>
      <c r="AB35" s="62"/>
      <c r="AC35" s="62"/>
      <c r="AD35" s="62"/>
      <c r="AE35" s="62"/>
      <c r="AF35" s="62"/>
      <c r="AG35" s="62"/>
      <c r="AH35" s="62"/>
      <c r="AI35" s="62"/>
      <c r="AJ35" s="62"/>
      <c r="AK35" s="62"/>
      <c r="AL35" s="62"/>
      <c r="AM35" s="62"/>
      <c r="AN35" s="62"/>
      <c r="AO35" s="62"/>
    </row>
    <row r="36" spans="1:41" ht="27" customHeight="1" thickBot="1">
      <c r="A36" s="61"/>
      <c r="B36" s="91">
        <v>8</v>
      </c>
      <c r="C36" s="126">
        <f>Ofertes!C26</f>
        <v>0</v>
      </c>
      <c r="D36" s="168" t="str">
        <f t="shared" si="2"/>
        <v/>
      </c>
      <c r="E36" s="129"/>
      <c r="F36" s="97" t="str">
        <f>IF($E36="","",INDEX(Criteris!$K$3:$K$5,MATCH($E36,Criteris!$J$3:$J$5,0)))</f>
        <v/>
      </c>
      <c r="G36" s="113"/>
      <c r="H36" s="97" t="str">
        <f>IF($G36="","",INDEX(Criteris!$K$7:$K$9,MATCH($G36,Criteris!$J$7:$J$9,0)))</f>
        <v/>
      </c>
      <c r="I36" s="116"/>
      <c r="J36" s="97" t="str">
        <f>IF($I36="","",INDEX(Criteris!$K$11:$K$13,MATCH($I36,Criteris!$J$11:$J$13,0)))</f>
        <v/>
      </c>
      <c r="K36" s="119"/>
      <c r="L36" s="97" t="str">
        <f>IF($K36="","",INDEX(Criteris!$K$15:$K$17,MATCH($K36,Criteris!$J$15:$J$17,0)))</f>
        <v/>
      </c>
      <c r="M36" s="119"/>
      <c r="N36" s="97" t="str">
        <f>IF($M36="","",INDEX(Criteris!$K$19:$K$21,MATCH($M36,Criteris!$J$19:$J$21,0)))</f>
        <v/>
      </c>
      <c r="O36" s="119"/>
      <c r="P36" s="97" t="str">
        <f>IF($O36="","",INDEX(Criteris!$K$23:$K$25,MATCH($O36,Criteris!$J$23:$J$25,0)))</f>
        <v/>
      </c>
      <c r="Q36" s="119"/>
      <c r="R36" s="97" t="str">
        <f>IF($Q36="","",INDEX(Criteris!$K$27:$K$29,MATCH($Q36,Criteris!$J$27:$J$29,0)))</f>
        <v/>
      </c>
      <c r="S36" s="62"/>
      <c r="T36" s="62"/>
      <c r="U36" s="62"/>
      <c r="V36" s="62"/>
      <c r="W36" s="62"/>
      <c r="X36" s="62"/>
      <c r="Y36" s="62"/>
      <c r="Z36" s="62"/>
      <c r="AA36" s="62"/>
      <c r="AB36" s="62"/>
      <c r="AC36" s="62"/>
      <c r="AD36" s="62"/>
      <c r="AE36" s="62"/>
      <c r="AF36" s="62"/>
      <c r="AG36" s="62"/>
      <c r="AH36" s="62"/>
      <c r="AI36" s="62"/>
      <c r="AJ36" s="62"/>
      <c r="AK36" s="62"/>
      <c r="AL36" s="62"/>
      <c r="AM36" s="62"/>
      <c r="AN36" s="62"/>
      <c r="AO36" s="62"/>
    </row>
    <row r="37" spans="1:41" ht="27" customHeight="1">
      <c r="A37" s="62"/>
      <c r="B37" s="66"/>
      <c r="C37" s="67"/>
      <c r="D37" s="62"/>
      <c r="E37" s="62"/>
      <c r="F37" s="82"/>
      <c r="G37" s="62"/>
      <c r="H37" s="67"/>
      <c r="I37" s="68"/>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row>
    <row r="38" spans="1:41" ht="27" customHeight="1" thickBot="1">
      <c r="A38" s="62"/>
      <c r="B38" s="60" t="s">
        <v>18</v>
      </c>
      <c r="C38" s="56"/>
      <c r="D38" s="56"/>
      <c r="E38" s="56"/>
      <c r="F38" s="57"/>
      <c r="G38" s="56"/>
      <c r="H38" s="58"/>
      <c r="I38" s="59"/>
      <c r="J38" s="56"/>
      <c r="K38" s="56"/>
      <c r="L38" s="56"/>
      <c r="M38" s="56"/>
      <c r="N38" s="56"/>
      <c r="O38" s="56"/>
      <c r="P38" s="56"/>
      <c r="Q38" s="56"/>
      <c r="R38" s="56"/>
      <c r="S38" s="62"/>
      <c r="T38" s="62"/>
      <c r="U38" s="62"/>
      <c r="V38" s="62"/>
      <c r="W38" s="62"/>
      <c r="X38" s="62"/>
      <c r="Y38" s="62"/>
      <c r="Z38" s="62"/>
      <c r="AA38" s="62"/>
      <c r="AB38" s="62"/>
      <c r="AC38" s="62"/>
      <c r="AD38" s="62"/>
      <c r="AE38" s="62"/>
      <c r="AF38" s="62"/>
      <c r="AG38" s="62"/>
      <c r="AH38" s="62"/>
      <c r="AI38" s="62"/>
      <c r="AJ38" s="62"/>
      <c r="AK38" s="62"/>
      <c r="AL38" s="62"/>
      <c r="AM38" s="62"/>
      <c r="AN38" s="62"/>
      <c r="AO38" s="62"/>
    </row>
    <row r="39" spans="1:41" ht="35.25" customHeight="1" thickBot="1">
      <c r="A39" s="62"/>
      <c r="B39" s="136" t="s">
        <v>3</v>
      </c>
      <c r="C39" s="135" t="s">
        <v>1</v>
      </c>
      <c r="D39" s="122" t="s">
        <v>44</v>
      </c>
      <c r="E39" s="122" t="str">
        <f>Criteris!N2</f>
        <v>Descripció criteri 1</v>
      </c>
      <c r="F39" s="123" t="s">
        <v>0</v>
      </c>
      <c r="G39" s="124" t="str">
        <f>Criteris!N6</f>
        <v>Descripció criteri 2</v>
      </c>
      <c r="H39" s="123" t="s">
        <v>0</v>
      </c>
      <c r="I39" s="124" t="str">
        <f>Criteris!N10</f>
        <v>Descripció criteri 3</v>
      </c>
      <c r="J39" s="123" t="s">
        <v>0</v>
      </c>
      <c r="K39" s="124" t="str">
        <f>Criteris!N14</f>
        <v>Descripció criteri 4</v>
      </c>
      <c r="L39" s="123" t="s">
        <v>0</v>
      </c>
      <c r="M39" s="124" t="str">
        <f>Criteris!N18</f>
        <v>Descripció criteri 5</v>
      </c>
      <c r="N39" s="123" t="s">
        <v>0</v>
      </c>
      <c r="O39" s="124" t="str">
        <f>Criteris!N22</f>
        <v>Descripció criteri 6</v>
      </c>
      <c r="P39" s="123" t="s">
        <v>0</v>
      </c>
      <c r="Q39" s="124" t="str">
        <f>Criteris!N26</f>
        <v>Descripció criteri 7</v>
      </c>
      <c r="R39" s="123" t="s">
        <v>0</v>
      </c>
      <c r="S39" s="62"/>
      <c r="T39" s="62"/>
      <c r="U39" s="62"/>
      <c r="V39" s="62"/>
      <c r="W39" s="62"/>
      <c r="X39" s="62"/>
      <c r="Y39" s="62"/>
      <c r="Z39" s="62"/>
      <c r="AA39" s="62"/>
      <c r="AB39" s="62"/>
      <c r="AC39" s="62"/>
      <c r="AD39" s="62"/>
      <c r="AE39" s="62"/>
      <c r="AF39" s="62"/>
      <c r="AG39" s="62"/>
      <c r="AH39" s="62"/>
      <c r="AI39" s="62"/>
      <c r="AJ39" s="62"/>
      <c r="AK39" s="62"/>
      <c r="AL39" s="62"/>
      <c r="AM39" s="62"/>
      <c r="AN39" s="62"/>
      <c r="AO39" s="62"/>
    </row>
    <row r="40" spans="1:41" ht="27" customHeight="1">
      <c r="A40" s="56"/>
      <c r="B40" s="130">
        <v>1</v>
      </c>
      <c r="C40" s="131" t="str">
        <f>Ofertes!H19</f>
        <v xml:space="preserve">AGUSTÍ Y MASOLIVER, S.A. </v>
      </c>
      <c r="D40" s="167" t="str">
        <f>IF(F40="","",SUM(F40:R40))</f>
        <v/>
      </c>
      <c r="E40" s="132"/>
      <c r="F40" s="95" t="str">
        <f>IF($E40="","",INDEX(Criteris!$O$3:$O$5,MATCH($E40,Criteris!$N$3:$N$5,0)))</f>
        <v/>
      </c>
      <c r="G40" s="111"/>
      <c r="H40" s="95" t="str">
        <f>IF($G40="","",INDEX(Criteris!$O$7:$O$9,MATCH($G40,Criteris!$N$7:$N$9,0)))</f>
        <v/>
      </c>
      <c r="I40" s="114"/>
      <c r="J40" s="95" t="str">
        <f>IF($I40="","",INDEX(Criteris!$O$11:$O$13,MATCH($I40,Criteris!$N$11:$N$13,0)))</f>
        <v/>
      </c>
      <c r="K40" s="117"/>
      <c r="L40" s="95" t="str">
        <f>IF($K40="","",INDEX(Criteris!$O$15:$O$17,MATCH($K40,Criteris!$N$15:$N$17,0)))</f>
        <v/>
      </c>
      <c r="M40" s="117"/>
      <c r="N40" s="95" t="str">
        <f>IF($M40="","",INDEX(Criteris!$O$19:$O$21,MATCH($M40,Criteris!$N$19:$N$21,0)))</f>
        <v/>
      </c>
      <c r="O40" s="117"/>
      <c r="P40" s="95" t="str">
        <f>IF($O40="","",INDEX(Criteris!$O$23:$O$25,MATCH($O40,Criteris!$N$23:$N$25,0)))</f>
        <v/>
      </c>
      <c r="Q40" s="117"/>
      <c r="R40" s="95" t="str">
        <f>IF($Q40="","",INDEX(Criteris!$O$27:$O$29,MATCH($Q40,Criteris!$N$27:$N$29,0)))</f>
        <v/>
      </c>
      <c r="S40" s="56"/>
      <c r="T40" s="56"/>
      <c r="U40" s="56"/>
      <c r="V40" s="56"/>
      <c r="W40" s="56"/>
      <c r="X40" s="56"/>
      <c r="Y40" s="56"/>
      <c r="Z40" s="56"/>
      <c r="AA40" s="56"/>
      <c r="AB40" s="56"/>
      <c r="AC40" s="56"/>
      <c r="AD40" s="56"/>
      <c r="AE40" s="56"/>
      <c r="AF40" s="56"/>
      <c r="AG40" s="56"/>
      <c r="AH40" s="56"/>
      <c r="AI40" s="56"/>
      <c r="AJ40" s="56"/>
      <c r="AK40" s="56"/>
      <c r="AL40" s="56"/>
      <c r="AM40" s="56"/>
      <c r="AN40" s="56"/>
      <c r="AO40" s="56"/>
    </row>
    <row r="41" spans="1:41" ht="27" customHeight="1">
      <c r="A41" s="56"/>
      <c r="B41" s="90">
        <v>2</v>
      </c>
      <c r="C41" s="93" t="str">
        <f>Ofertes!H20</f>
        <v>ASFALTS i Equips de Vialitat S.L.</v>
      </c>
      <c r="D41" s="166" t="str">
        <f t="shared" ref="D41:D47" si="3">IF(F41="","",SUM(F41:R41))</f>
        <v/>
      </c>
      <c r="E41" s="133"/>
      <c r="F41" s="96" t="str">
        <f>IF($E41="","",INDEX(Criteris!$O$3:$O$5,MATCH($E41,Criteris!$N$3:$N$5,0)))</f>
        <v/>
      </c>
      <c r="G41" s="112"/>
      <c r="H41" s="96" t="str">
        <f>IF($G41="","",INDEX(Criteris!$O$7:$O$9,MATCH($G41,Criteris!$N$7:$N$9,0)))</f>
        <v/>
      </c>
      <c r="I41" s="115"/>
      <c r="J41" s="96" t="str">
        <f>IF($I41="","",INDEX(Criteris!$O$11:$O$13,MATCH($I41,Criteris!$N$11:$N$13,0)))</f>
        <v/>
      </c>
      <c r="K41" s="118"/>
      <c r="L41" s="96" t="str">
        <f>IF($K41="","",INDEX(Criteris!$O$15:$O$17,MATCH($K41,Criteris!$N$15:$N$17,0)))</f>
        <v/>
      </c>
      <c r="M41" s="118"/>
      <c r="N41" s="96" t="str">
        <f>IF($M41="","",INDEX(Criteris!$O$19:$O$21,MATCH($M41,Criteris!$N$19:$N$21,0)))</f>
        <v/>
      </c>
      <c r="O41" s="118"/>
      <c r="P41" s="96" t="str">
        <f>IF($O41="","",INDEX(Criteris!$O$23:$O$25,MATCH($O41,Criteris!$N$23:$N$25,0)))</f>
        <v/>
      </c>
      <c r="Q41" s="118"/>
      <c r="R41" s="96" t="str">
        <f>IF($Q41="","",INDEX(Criteris!$O$27:$O$29,MATCH($Q41,Criteris!$N$27:$N$29,0)))</f>
        <v/>
      </c>
      <c r="S41" s="56"/>
      <c r="T41" s="56"/>
      <c r="U41" s="56"/>
      <c r="V41" s="56"/>
      <c r="W41" s="56"/>
      <c r="X41" s="56"/>
      <c r="Y41" s="56"/>
      <c r="Z41" s="56"/>
      <c r="AA41" s="56"/>
      <c r="AB41" s="56"/>
      <c r="AC41" s="56"/>
      <c r="AD41" s="56"/>
      <c r="AE41" s="56"/>
      <c r="AF41" s="56"/>
      <c r="AG41" s="56"/>
      <c r="AH41" s="56"/>
      <c r="AI41" s="56"/>
      <c r="AJ41" s="56"/>
      <c r="AK41" s="56"/>
      <c r="AL41" s="56"/>
      <c r="AM41" s="56"/>
      <c r="AN41" s="56"/>
      <c r="AO41" s="56"/>
    </row>
    <row r="42" spans="1:41" ht="27" customHeight="1">
      <c r="A42" s="56"/>
      <c r="B42" s="89">
        <v>3</v>
      </c>
      <c r="C42" s="93" t="str">
        <f>Ofertes!H21</f>
        <v>ARNÓ INFRAESTRUCTURAS,S.L.U</v>
      </c>
      <c r="D42" s="166" t="str">
        <f t="shared" si="3"/>
        <v/>
      </c>
      <c r="E42" s="133"/>
      <c r="F42" s="96" t="str">
        <f>IF($E42="","",INDEX(Criteris!$O$3:$O$5,MATCH($E42,Criteris!$N$3:$N$5,0)))</f>
        <v/>
      </c>
      <c r="G42" s="112"/>
      <c r="H42" s="96" t="str">
        <f>IF($G42="","",INDEX(Criteris!$O$7:$O$9,MATCH($G42,Criteris!$N$7:$N$9,0)))</f>
        <v/>
      </c>
      <c r="I42" s="115"/>
      <c r="J42" s="96" t="str">
        <f>IF($I42="","",INDEX(Criteris!$O$11:$O$13,MATCH($I42,Criteris!$N$11:$N$13,0)))</f>
        <v/>
      </c>
      <c r="K42" s="118"/>
      <c r="L42" s="96" t="str">
        <f>IF($K42="","",INDEX(Criteris!$O$15:$O$17,MATCH($K42,Criteris!$N$15:$N$17,0)))</f>
        <v/>
      </c>
      <c r="M42" s="118"/>
      <c r="N42" s="96" t="str">
        <f>IF($M42="","",INDEX(Criteris!$O$19:$O$21,MATCH($M42,Criteris!$N$19:$N$21,0)))</f>
        <v/>
      </c>
      <c r="O42" s="118"/>
      <c r="P42" s="96" t="str">
        <f>IF($O42="","",INDEX(Criteris!$O$23:$O$25,MATCH($O42,Criteris!$N$23:$N$25,0)))</f>
        <v/>
      </c>
      <c r="Q42" s="118"/>
      <c r="R42" s="96" t="str">
        <f>IF($Q42="","",INDEX(Criteris!$O$27:$O$29,MATCH($Q42,Criteris!$N$27:$N$29,0)))</f>
        <v/>
      </c>
      <c r="S42" s="56"/>
      <c r="T42" s="56"/>
      <c r="U42" s="56"/>
      <c r="V42" s="56"/>
      <c r="W42" s="56"/>
      <c r="X42" s="56"/>
      <c r="Y42" s="56"/>
      <c r="Z42" s="56"/>
      <c r="AA42" s="56"/>
      <c r="AB42" s="56"/>
      <c r="AC42" s="56"/>
      <c r="AD42" s="56"/>
      <c r="AE42" s="56"/>
      <c r="AF42" s="56"/>
      <c r="AG42" s="56"/>
      <c r="AH42" s="56"/>
      <c r="AI42" s="56"/>
      <c r="AJ42" s="56"/>
      <c r="AK42" s="56"/>
      <c r="AL42" s="56"/>
      <c r="AM42" s="56"/>
      <c r="AN42" s="56"/>
      <c r="AO42" s="56"/>
    </row>
    <row r="43" spans="1:41" ht="27" customHeight="1">
      <c r="A43" s="56"/>
      <c r="B43" s="90">
        <v>4</v>
      </c>
      <c r="C43" s="93" t="str">
        <f>Ofertes!H22</f>
        <v>Sorigué, S.A.U.</v>
      </c>
      <c r="D43" s="166" t="str">
        <f t="shared" si="3"/>
        <v/>
      </c>
      <c r="E43" s="133"/>
      <c r="F43" s="96" t="str">
        <f>IF($E43="","",INDEX(Criteris!$O$3:$O$5,MATCH($E43,Criteris!$N$3:$N$5,0)))</f>
        <v/>
      </c>
      <c r="G43" s="112"/>
      <c r="H43" s="96" t="str">
        <f>IF($G43="","",INDEX(Criteris!$O$7:$O$9,MATCH($G43,Criteris!$N$7:$N$9,0)))</f>
        <v/>
      </c>
      <c r="I43" s="115"/>
      <c r="J43" s="96" t="str">
        <f>IF($I43="","",INDEX(Criteris!$O$11:$O$13,MATCH($I43,Criteris!$N$11:$N$13,0)))</f>
        <v/>
      </c>
      <c r="K43" s="118"/>
      <c r="L43" s="96" t="str">
        <f>IF($K43="","",INDEX(Criteris!$O$15:$O$17,MATCH($K43,Criteris!$N$15:$N$17,0)))</f>
        <v/>
      </c>
      <c r="M43" s="118"/>
      <c r="N43" s="96" t="str">
        <f>IF($M43="","",INDEX(Criteris!$O$19:$O$21,MATCH($M43,Criteris!$N$19:$N$21,0)))</f>
        <v/>
      </c>
      <c r="O43" s="118"/>
      <c r="P43" s="96" t="str">
        <f>IF($O43="","",INDEX(Criteris!$O$23:$O$25,MATCH($O43,Criteris!$N$23:$N$25,0)))</f>
        <v/>
      </c>
      <c r="Q43" s="118"/>
      <c r="R43" s="96" t="str">
        <f>IF($Q43="","",INDEX(Criteris!$O$27:$O$29,MATCH($Q43,Criteris!$N$27:$N$29,0)))</f>
        <v/>
      </c>
      <c r="S43" s="56"/>
      <c r="T43" s="56"/>
      <c r="U43" s="56"/>
      <c r="V43" s="56"/>
      <c r="W43" s="56"/>
      <c r="X43" s="56"/>
      <c r="Y43" s="56"/>
      <c r="Z43" s="56"/>
      <c r="AA43" s="56"/>
      <c r="AB43" s="56"/>
      <c r="AC43" s="56"/>
      <c r="AD43" s="56"/>
      <c r="AE43" s="56"/>
      <c r="AF43" s="56"/>
      <c r="AG43" s="56"/>
      <c r="AH43" s="56"/>
      <c r="AI43" s="56"/>
      <c r="AJ43" s="56"/>
      <c r="AK43" s="56"/>
      <c r="AL43" s="56"/>
      <c r="AM43" s="56"/>
      <c r="AN43" s="56"/>
      <c r="AO43" s="56"/>
    </row>
    <row r="44" spans="1:41" ht="27" customHeight="1">
      <c r="A44" s="56"/>
      <c r="B44" s="89">
        <v>5</v>
      </c>
      <c r="C44" s="93" t="str">
        <f>Ofertes!H23</f>
        <v>JOSÉ ANTONIO ROMERO POLO, S.A.U.</v>
      </c>
      <c r="D44" s="166" t="str">
        <f t="shared" si="3"/>
        <v/>
      </c>
      <c r="E44" s="133"/>
      <c r="F44" s="96" t="str">
        <f>IF($E44="","",INDEX(Criteris!$O$3:$O$5,MATCH($E44,Criteris!$N$3:$N$5,0)))</f>
        <v/>
      </c>
      <c r="G44" s="112"/>
      <c r="H44" s="96" t="str">
        <f>IF($G44="","",INDEX(Criteris!$O$7:$O$9,MATCH($G44,Criteris!$N$7:$N$9,0)))</f>
        <v/>
      </c>
      <c r="I44" s="115"/>
      <c r="J44" s="96" t="str">
        <f>IF($I44="","",INDEX(Criteris!$O$11:$O$13,MATCH($I44,Criteris!$N$11:$N$13,0)))</f>
        <v/>
      </c>
      <c r="K44" s="118"/>
      <c r="L44" s="96" t="str">
        <f>IF($K44="","",INDEX(Criteris!$O$15:$O$17,MATCH($K44,Criteris!$N$15:$N$17,0)))</f>
        <v/>
      </c>
      <c r="M44" s="118"/>
      <c r="N44" s="96" t="str">
        <f>IF($M44="","",INDEX(Criteris!$O$19:$O$21,MATCH($M44,Criteris!$N$19:$N$21,0)))</f>
        <v/>
      </c>
      <c r="O44" s="118"/>
      <c r="P44" s="96" t="str">
        <f>IF($O44="","",INDEX(Criteris!$O$23:$O$25,MATCH($O44,Criteris!$N$23:$N$25,0)))</f>
        <v/>
      </c>
      <c r="Q44" s="118"/>
      <c r="R44" s="96" t="str">
        <f>IF($Q44="","",INDEX(Criteris!$O$27:$O$29,MATCH($Q44,Criteris!$N$27:$N$29,0)))</f>
        <v/>
      </c>
      <c r="S44" s="56"/>
      <c r="T44" s="56"/>
      <c r="U44" s="56"/>
      <c r="V44" s="56"/>
      <c r="W44" s="56"/>
      <c r="X44" s="56"/>
      <c r="Y44" s="56"/>
      <c r="Z44" s="56"/>
      <c r="AA44" s="56"/>
      <c r="AB44" s="56"/>
      <c r="AC44" s="56"/>
      <c r="AD44" s="56"/>
      <c r="AE44" s="56"/>
      <c r="AF44" s="56"/>
      <c r="AG44" s="56"/>
      <c r="AH44" s="56"/>
      <c r="AI44" s="56"/>
      <c r="AJ44" s="56"/>
      <c r="AK44" s="56"/>
      <c r="AL44" s="56"/>
      <c r="AM44" s="56"/>
      <c r="AN44" s="56"/>
      <c r="AO44" s="56"/>
    </row>
    <row r="45" spans="1:41" ht="27" customHeight="1">
      <c r="A45" s="56"/>
      <c r="B45" s="90">
        <v>6</v>
      </c>
      <c r="C45" s="93">
        <f>Ofertes!H24</f>
        <v>0</v>
      </c>
      <c r="D45" s="166" t="str">
        <f t="shared" si="3"/>
        <v/>
      </c>
      <c r="E45" s="133"/>
      <c r="F45" s="96" t="str">
        <f>IF($E45="","",INDEX(Criteris!$O$3:$O$5,MATCH($E45,Criteris!$N$3:$N$5,0)))</f>
        <v/>
      </c>
      <c r="G45" s="112"/>
      <c r="H45" s="96" t="str">
        <f>IF($G45="","",INDEX(Criteris!$O$7:$O$9,MATCH($G45,Criteris!$N$7:$N$9,0)))</f>
        <v/>
      </c>
      <c r="I45" s="115"/>
      <c r="J45" s="96" t="str">
        <f>IF($I45="","",INDEX(Criteris!$O$11:$O$13,MATCH($I45,Criteris!$N$11:$N$13,0)))</f>
        <v/>
      </c>
      <c r="K45" s="118"/>
      <c r="L45" s="96" t="str">
        <f>IF($K45="","",INDEX(Criteris!$O$15:$O$17,MATCH($K45,Criteris!$N$15:$N$17,0)))</f>
        <v/>
      </c>
      <c r="M45" s="118"/>
      <c r="N45" s="96" t="str">
        <f>IF($M45="","",INDEX(Criteris!$O$19:$O$21,MATCH($M45,Criteris!$N$19:$N$21,0)))</f>
        <v/>
      </c>
      <c r="O45" s="118"/>
      <c r="P45" s="96" t="str">
        <f>IF($O45="","",INDEX(Criteris!$O$23:$O$25,MATCH($O45,Criteris!$N$23:$N$25,0)))</f>
        <v/>
      </c>
      <c r="Q45" s="118"/>
      <c r="R45" s="96" t="str">
        <f>IF($Q45="","",INDEX(Criteris!$O$27:$O$29,MATCH($Q45,Criteris!$N$27:$N$29,0)))</f>
        <v/>
      </c>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1:41" ht="27" customHeight="1">
      <c r="A46" s="56"/>
      <c r="B46" s="89">
        <v>7</v>
      </c>
      <c r="C46" s="93">
        <f>Ofertes!H25</f>
        <v>0</v>
      </c>
      <c r="D46" s="166" t="str">
        <f t="shared" si="3"/>
        <v/>
      </c>
      <c r="E46" s="133"/>
      <c r="F46" s="96" t="str">
        <f>IF($E46="","",INDEX(Criteris!$O$3:$O$5,MATCH($E46,Criteris!$N$3:$N$5,0)))</f>
        <v/>
      </c>
      <c r="G46" s="112"/>
      <c r="H46" s="96" t="str">
        <f>IF($G46="","",INDEX(Criteris!$O$7:$O$9,MATCH($G46,Criteris!$N$7:$N$9,0)))</f>
        <v/>
      </c>
      <c r="I46" s="115"/>
      <c r="J46" s="96" t="str">
        <f>IF($I46="","",INDEX(Criteris!$O$11:$O$13,MATCH($I46,Criteris!$N$11:$N$13,0)))</f>
        <v/>
      </c>
      <c r="K46" s="118"/>
      <c r="L46" s="96" t="str">
        <f>IF($K46="","",INDEX(Criteris!$O$15:$O$17,MATCH($K46,Criteris!$N$15:$N$17,0)))</f>
        <v/>
      </c>
      <c r="M46" s="118"/>
      <c r="N46" s="96" t="str">
        <f>IF($M46="","",INDEX(Criteris!$O$19:$O$21,MATCH($M46,Criteris!$N$19:$N$21,0)))</f>
        <v/>
      </c>
      <c r="O46" s="118"/>
      <c r="P46" s="96" t="str">
        <f>IF($O46="","",INDEX(Criteris!$O$23:$O$25,MATCH($O46,Criteris!$N$23:$N$25,0)))</f>
        <v/>
      </c>
      <c r="Q46" s="118"/>
      <c r="R46" s="96" t="str">
        <f>IF($Q46="","",INDEX(Criteris!$O$27:$O$29,MATCH($Q46,Criteris!$N$27:$N$29,0)))</f>
        <v/>
      </c>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1:41" ht="27" customHeight="1" thickBot="1">
      <c r="A47" s="56"/>
      <c r="B47" s="91">
        <v>8</v>
      </c>
      <c r="C47" s="94">
        <f>Ofertes!H26</f>
        <v>0</v>
      </c>
      <c r="D47" s="168" t="str">
        <f t="shared" si="3"/>
        <v/>
      </c>
      <c r="E47" s="134"/>
      <c r="F47" s="97" t="str">
        <f>IF($E47="","",INDEX(Criteris!$O$3:$O$5,MATCH($E47,Criteris!$N$3:$N$5,0)))</f>
        <v/>
      </c>
      <c r="G47" s="113"/>
      <c r="H47" s="97" t="str">
        <f>IF($G47="","",INDEX(Criteris!$O$7:$O$9,MATCH($G47,Criteris!$N$7:$N$9,0)))</f>
        <v/>
      </c>
      <c r="I47" s="116"/>
      <c r="J47" s="97" t="str">
        <f>IF($I47="","",INDEX(Criteris!$O$11:$O$13,MATCH($I47,Criteris!$N$11:$N$13,0)))</f>
        <v/>
      </c>
      <c r="K47" s="119"/>
      <c r="L47" s="97" t="str">
        <f>IF($K47="","",INDEX(Criteris!$O$15:$O$17,MATCH($K47,Criteris!$N$15:$N$17,0)))</f>
        <v/>
      </c>
      <c r="M47" s="119"/>
      <c r="N47" s="97" t="str">
        <f>IF($M47="","",INDEX(Criteris!$O$19:$O$21,MATCH($M47,Criteris!$N$19:$N$21,0)))</f>
        <v/>
      </c>
      <c r="O47" s="119"/>
      <c r="P47" s="97" t="str">
        <f>IF($O47="","",INDEX(Criteris!$O$23:$O$25,MATCH($O47,Criteris!$N$23:$N$25,0)))</f>
        <v/>
      </c>
      <c r="Q47" s="119"/>
      <c r="R47" s="97" t="str">
        <f>IF($Q47="","",INDEX(Criteris!$O$27:$O$29,MATCH($Q47,Criteris!$N$27:$N$29,0)))</f>
        <v/>
      </c>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1:41" ht="27" customHeight="1">
      <c r="A48" s="56"/>
      <c r="B48" s="56"/>
      <c r="C48" s="56"/>
      <c r="D48" s="56"/>
      <c r="E48" s="56"/>
      <c r="F48" s="57"/>
      <c r="G48" s="56"/>
      <c r="H48" s="58"/>
      <c r="I48" s="59"/>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row>
    <row r="49" spans="1:41" ht="27" customHeight="1" thickBot="1">
      <c r="A49" s="56"/>
      <c r="B49" s="60" t="s">
        <v>19</v>
      </c>
      <c r="C49" s="56"/>
      <c r="D49" s="56"/>
      <c r="E49" s="56"/>
      <c r="F49" s="57"/>
      <c r="G49" s="56"/>
      <c r="H49" s="58"/>
      <c r="I49" s="59"/>
      <c r="J49" s="56"/>
      <c r="K49" s="56"/>
      <c r="L49" s="56"/>
      <c r="M49" s="56"/>
      <c r="N49" s="56"/>
      <c r="O49" s="56"/>
      <c r="P49" s="56"/>
      <c r="Q49" s="56"/>
      <c r="R49" s="56"/>
      <c r="S49" s="62"/>
      <c r="T49" s="62"/>
      <c r="U49" s="56"/>
      <c r="V49" s="56"/>
      <c r="W49" s="56"/>
      <c r="X49" s="56"/>
      <c r="Y49" s="56"/>
      <c r="Z49" s="56"/>
      <c r="AA49" s="56"/>
      <c r="AB49" s="56"/>
      <c r="AC49" s="56"/>
      <c r="AD49" s="56"/>
      <c r="AE49" s="56"/>
      <c r="AF49" s="56"/>
      <c r="AG49" s="56"/>
      <c r="AH49" s="56"/>
      <c r="AI49" s="56"/>
      <c r="AJ49" s="56"/>
      <c r="AK49" s="56"/>
      <c r="AL49" s="56"/>
      <c r="AM49" s="56"/>
      <c r="AN49" s="56"/>
      <c r="AO49" s="56"/>
    </row>
    <row r="50" spans="1:41" ht="33.75" customHeight="1" thickBot="1">
      <c r="A50" s="56"/>
      <c r="B50" s="136" t="s">
        <v>3</v>
      </c>
      <c r="C50" s="135" t="s">
        <v>1</v>
      </c>
      <c r="D50" s="122" t="s">
        <v>44</v>
      </c>
      <c r="E50" s="122" t="str">
        <f>Criteris!R2</f>
        <v>Descripció criteri 1</v>
      </c>
      <c r="F50" s="123" t="s">
        <v>0</v>
      </c>
      <c r="G50" s="124" t="str">
        <f>Criteris!R6</f>
        <v>Descripció criteri 2</v>
      </c>
      <c r="H50" s="123" t="s">
        <v>0</v>
      </c>
      <c r="I50" s="124" t="str">
        <f>Criteris!R10</f>
        <v>Descripció criteri 3</v>
      </c>
      <c r="J50" s="123" t="s">
        <v>0</v>
      </c>
      <c r="K50" s="124" t="str">
        <f>Criteris!R14</f>
        <v>Descripció criteri 4</v>
      </c>
      <c r="L50" s="123" t="s">
        <v>0</v>
      </c>
      <c r="M50" s="124" t="str">
        <f>Criteris!R18</f>
        <v>Descripció criteri 5</v>
      </c>
      <c r="N50" s="123" t="s">
        <v>0</v>
      </c>
      <c r="O50" s="124" t="str">
        <f>Criteris!R22</f>
        <v>Descripció criteri 6</v>
      </c>
      <c r="P50" s="123" t="s">
        <v>0</v>
      </c>
      <c r="Q50" s="124" t="str">
        <f>Criteris!R26</f>
        <v>Descripció criteri 7</v>
      </c>
      <c r="R50" s="123" t="s">
        <v>0</v>
      </c>
      <c r="S50" s="62"/>
      <c r="T50" s="62"/>
      <c r="U50" s="56"/>
      <c r="V50" s="56"/>
      <c r="W50" s="56"/>
      <c r="X50" s="56"/>
      <c r="Y50" s="56"/>
      <c r="Z50" s="56"/>
      <c r="AA50" s="56"/>
      <c r="AB50" s="56"/>
      <c r="AC50" s="56"/>
      <c r="AD50" s="56"/>
      <c r="AE50" s="56"/>
      <c r="AF50" s="56"/>
      <c r="AG50" s="56"/>
      <c r="AH50" s="56"/>
      <c r="AI50" s="56"/>
      <c r="AJ50" s="56"/>
      <c r="AK50" s="56"/>
      <c r="AL50" s="56"/>
      <c r="AM50" s="56"/>
      <c r="AN50" s="56"/>
      <c r="AO50" s="56"/>
    </row>
    <row r="51" spans="1:41" ht="27" customHeight="1">
      <c r="A51" s="56"/>
      <c r="B51" s="137">
        <v>1</v>
      </c>
      <c r="C51" s="131" t="str">
        <f>Ofertes!C30</f>
        <v xml:space="preserve">AGUSTÍ Y MASOLIVER, S.A. </v>
      </c>
      <c r="D51" s="167" t="str">
        <f t="shared" ref="D51:D58" si="4">IF(F51="","",SUM(F51:R51))</f>
        <v/>
      </c>
      <c r="E51" s="132"/>
      <c r="F51" s="95" t="str">
        <f>IF($E51="","",INDEX(Criteris!$O$3:$O$5,MATCH($E51,Criteris!$N$3:$N$5,0)))</f>
        <v/>
      </c>
      <c r="G51" s="111"/>
      <c r="H51" s="95" t="str">
        <f>IF($G51="","",INDEX(Criteris!$O$7:$O$9,MATCH($G51,Criteris!$N$7:$N$9,0)))</f>
        <v/>
      </c>
      <c r="I51" s="114"/>
      <c r="J51" s="95" t="str">
        <f>IF($I51="","",INDEX(Criteris!$O$11:$O$13,MATCH($I51,Criteris!$N$11:$N$13,0)))</f>
        <v/>
      </c>
      <c r="K51" s="117"/>
      <c r="L51" s="95" t="str">
        <f>IF($K51="","",INDEX(Criteris!$O$15:$O$17,MATCH($K51,Criteris!$N$15:$N$17,0)))</f>
        <v/>
      </c>
      <c r="M51" s="117"/>
      <c r="N51" s="95" t="str">
        <f>IF($M51="","",INDEX(Criteris!$O$19:$O$21,MATCH($M51,Criteris!$N$19:$N$21,0)))</f>
        <v/>
      </c>
      <c r="O51" s="117"/>
      <c r="P51" s="95" t="str">
        <f>IF($O51="","",INDEX(Criteris!$O$23:$O$25,MATCH($O51,Criteris!$N$23:$N$25,0)))</f>
        <v/>
      </c>
      <c r="Q51" s="117"/>
      <c r="R51" s="95" t="str">
        <f>IF($Q51="","",INDEX(Criteris!$O$27:$O$29,MATCH($Q51,Criteris!$N$27:$N$29,0)))</f>
        <v/>
      </c>
      <c r="S51" s="56"/>
      <c r="T51" s="56"/>
      <c r="U51" s="56"/>
      <c r="V51" s="56"/>
      <c r="W51" s="56"/>
      <c r="X51" s="56"/>
      <c r="Y51" s="56"/>
      <c r="Z51" s="56"/>
      <c r="AA51" s="56"/>
      <c r="AB51" s="56"/>
      <c r="AC51" s="56"/>
      <c r="AD51" s="56"/>
      <c r="AE51" s="56"/>
      <c r="AF51" s="56"/>
      <c r="AG51" s="56"/>
      <c r="AH51" s="56"/>
      <c r="AI51" s="56"/>
      <c r="AJ51" s="56"/>
      <c r="AK51" s="56"/>
      <c r="AL51" s="56"/>
      <c r="AM51" s="56"/>
      <c r="AN51" s="56"/>
      <c r="AO51" s="56"/>
    </row>
    <row r="52" spans="1:41" ht="27" customHeight="1">
      <c r="A52" s="56"/>
      <c r="B52" s="138">
        <v>2</v>
      </c>
      <c r="C52" s="93" t="str">
        <f>Ofertes!C31</f>
        <v>ARNÓ INFRAESTRUCTURAS,S.L.U</v>
      </c>
      <c r="D52" s="166" t="str">
        <f t="shared" si="4"/>
        <v/>
      </c>
      <c r="E52" s="133"/>
      <c r="F52" s="96" t="str">
        <f>IF($E52="","",INDEX(Criteris!$O$3:$O$5,MATCH($E52,Criteris!$N$3:$N$5,0)))</f>
        <v/>
      </c>
      <c r="G52" s="112"/>
      <c r="H52" s="96" t="str">
        <f>IF($G52="","",INDEX(Criteris!$O$7:$O$9,MATCH($G52,Criteris!$N$7:$N$9,0)))</f>
        <v/>
      </c>
      <c r="I52" s="115"/>
      <c r="J52" s="96" t="str">
        <f>IF($I52="","",INDEX(Criteris!$O$11:$O$13,MATCH($I52,Criteris!$N$11:$N$13,0)))</f>
        <v/>
      </c>
      <c r="K52" s="118"/>
      <c r="L52" s="96" t="str">
        <f>IF($K52="","",INDEX(Criteris!$O$15:$O$17,MATCH($K52,Criteris!$N$15:$N$17,0)))</f>
        <v/>
      </c>
      <c r="M52" s="118"/>
      <c r="N52" s="96" t="str">
        <f>IF($M52="","",INDEX(Criteris!$O$19:$O$21,MATCH($M52,Criteris!$N$19:$N$21,0)))</f>
        <v/>
      </c>
      <c r="O52" s="118"/>
      <c r="P52" s="96" t="str">
        <f>IF($O52="","",INDEX(Criteris!$O$23:$O$25,MATCH($O52,Criteris!$N$23:$N$25,0)))</f>
        <v/>
      </c>
      <c r="Q52" s="118"/>
      <c r="R52" s="96" t="str">
        <f>IF($Q52="","",INDEX(Criteris!$O$27:$O$29,MATCH($Q52,Criteris!$N$27:$N$29,0)))</f>
        <v/>
      </c>
      <c r="S52" s="56"/>
      <c r="T52" s="56"/>
      <c r="U52" s="56"/>
      <c r="V52" s="56"/>
      <c r="W52" s="56"/>
      <c r="X52" s="56"/>
      <c r="Y52" s="56"/>
      <c r="Z52" s="56"/>
      <c r="AA52" s="56"/>
      <c r="AB52" s="56"/>
      <c r="AC52" s="56"/>
      <c r="AD52" s="56"/>
      <c r="AE52" s="56"/>
      <c r="AF52" s="56"/>
      <c r="AG52" s="56"/>
      <c r="AH52" s="56"/>
      <c r="AI52" s="56"/>
      <c r="AJ52" s="56"/>
      <c r="AK52" s="56"/>
      <c r="AL52" s="56"/>
      <c r="AM52" s="56"/>
      <c r="AN52" s="56"/>
      <c r="AO52" s="56"/>
    </row>
    <row r="53" spans="1:41" ht="27" customHeight="1">
      <c r="A53" s="56"/>
      <c r="B53" s="139">
        <v>3</v>
      </c>
      <c r="C53" s="93" t="str">
        <f>Ofertes!C32</f>
        <v>M. I J. GRUAS, S.A.</v>
      </c>
      <c r="D53" s="166" t="str">
        <f t="shared" si="4"/>
        <v/>
      </c>
      <c r="E53" s="133"/>
      <c r="F53" s="96" t="str">
        <f>IF($E53="","",INDEX(Criteris!$O$3:$O$5,MATCH($E53,Criteris!$N$3:$N$5,0)))</f>
        <v/>
      </c>
      <c r="G53" s="112"/>
      <c r="H53" s="96" t="str">
        <f>IF($G53="","",INDEX(Criteris!$O$7:$O$9,MATCH($G53,Criteris!$N$7:$N$9,0)))</f>
        <v/>
      </c>
      <c r="I53" s="115"/>
      <c r="J53" s="96" t="str">
        <f>IF($I53="","",INDEX(Criteris!$O$11:$O$13,MATCH($I53,Criteris!$N$11:$N$13,0)))</f>
        <v/>
      </c>
      <c r="K53" s="118"/>
      <c r="L53" s="96" t="str">
        <f>IF($K53="","",INDEX(Criteris!$O$15:$O$17,MATCH($K53,Criteris!$N$15:$N$17,0)))</f>
        <v/>
      </c>
      <c r="M53" s="118"/>
      <c r="N53" s="96" t="str">
        <f>IF($M53="","",INDEX(Criteris!$O$19:$O$21,MATCH($M53,Criteris!$N$19:$N$21,0)))</f>
        <v/>
      </c>
      <c r="O53" s="118"/>
      <c r="P53" s="96" t="str">
        <f>IF($O53="","",INDEX(Criteris!$O$23:$O$25,MATCH($O53,Criteris!$N$23:$N$25,0)))</f>
        <v/>
      </c>
      <c r="Q53" s="118"/>
      <c r="R53" s="96" t="str">
        <f>IF($Q53="","",INDEX(Criteris!$O$27:$O$29,MATCH($Q53,Criteris!$N$27:$N$29,0)))</f>
        <v/>
      </c>
      <c r="S53" s="56"/>
      <c r="T53" s="56"/>
      <c r="U53" s="56"/>
      <c r="V53" s="56"/>
      <c r="W53" s="56"/>
      <c r="X53" s="56"/>
      <c r="Y53" s="56"/>
      <c r="Z53" s="56"/>
      <c r="AA53" s="56"/>
      <c r="AB53" s="56"/>
      <c r="AC53" s="56"/>
      <c r="AD53" s="56"/>
      <c r="AE53" s="56"/>
      <c r="AF53" s="56"/>
      <c r="AG53" s="56"/>
      <c r="AH53" s="56"/>
      <c r="AI53" s="56"/>
      <c r="AJ53" s="56"/>
      <c r="AK53" s="56"/>
      <c r="AL53" s="56"/>
      <c r="AM53" s="56"/>
      <c r="AN53" s="56"/>
      <c r="AO53" s="56"/>
    </row>
    <row r="54" spans="1:41" ht="27" customHeight="1">
      <c r="A54" s="56"/>
      <c r="B54" s="138">
        <v>4</v>
      </c>
      <c r="C54" s="93" t="str">
        <f>Ofertes!C33</f>
        <v>Sorigué, S.A.U.</v>
      </c>
      <c r="D54" s="166" t="str">
        <f t="shared" si="4"/>
        <v/>
      </c>
      <c r="E54" s="133"/>
      <c r="F54" s="96" t="str">
        <f>IF($E54="","",INDEX(Criteris!$O$3:$O$5,MATCH($E54,Criteris!$N$3:$N$5,0)))</f>
        <v/>
      </c>
      <c r="G54" s="112"/>
      <c r="H54" s="96" t="str">
        <f>IF($G54="","",INDEX(Criteris!$O$7:$O$9,MATCH($G54,Criteris!$N$7:$N$9,0)))</f>
        <v/>
      </c>
      <c r="I54" s="115"/>
      <c r="J54" s="96" t="str">
        <f>IF($I54="","",INDEX(Criteris!$O$11:$O$13,MATCH($I54,Criteris!$N$11:$N$13,0)))</f>
        <v/>
      </c>
      <c r="K54" s="118"/>
      <c r="L54" s="96" t="str">
        <f>IF($K54="","",INDEX(Criteris!$O$15:$O$17,MATCH($K54,Criteris!$N$15:$N$17,0)))</f>
        <v/>
      </c>
      <c r="M54" s="118"/>
      <c r="N54" s="96" t="str">
        <f>IF($M54="","",INDEX(Criteris!$O$19:$O$21,MATCH($M54,Criteris!$N$19:$N$21,0)))</f>
        <v/>
      </c>
      <c r="O54" s="118"/>
      <c r="P54" s="96" t="str">
        <f>IF($O54="","",INDEX(Criteris!$O$23:$O$25,MATCH($O54,Criteris!$N$23:$N$25,0)))</f>
        <v/>
      </c>
      <c r="Q54" s="118"/>
      <c r="R54" s="96" t="str">
        <f>IF($Q54="","",INDEX(Criteris!$O$27:$O$29,MATCH($Q54,Criteris!$N$27:$N$29,0)))</f>
        <v/>
      </c>
      <c r="S54" s="56"/>
      <c r="T54" s="56"/>
      <c r="U54" s="56"/>
      <c r="V54" s="56"/>
      <c r="W54" s="56"/>
      <c r="X54" s="56"/>
      <c r="Y54" s="56"/>
      <c r="Z54" s="56"/>
      <c r="AA54" s="56"/>
      <c r="AB54" s="56"/>
      <c r="AC54" s="56"/>
      <c r="AD54" s="56"/>
      <c r="AE54" s="56"/>
      <c r="AF54" s="56"/>
      <c r="AG54" s="56"/>
      <c r="AH54" s="56"/>
      <c r="AI54" s="56"/>
      <c r="AJ54" s="56"/>
      <c r="AK54" s="56"/>
      <c r="AL54" s="56"/>
      <c r="AM54" s="56"/>
      <c r="AN54" s="56"/>
      <c r="AO54" s="56"/>
    </row>
    <row r="55" spans="1:41" ht="27" customHeight="1">
      <c r="A55" s="56"/>
      <c r="B55" s="139">
        <v>5</v>
      </c>
      <c r="C55" s="93" t="str">
        <f>Ofertes!C34</f>
        <v>JOSÉ ANTONIO ROMERO POLO, S.A.U.</v>
      </c>
      <c r="D55" s="166" t="str">
        <f t="shared" si="4"/>
        <v/>
      </c>
      <c r="E55" s="133"/>
      <c r="F55" s="96" t="str">
        <f>IF($E55="","",INDEX(Criteris!$O$3:$O$5,MATCH($E55,Criteris!$N$3:$N$5,0)))</f>
        <v/>
      </c>
      <c r="G55" s="112"/>
      <c r="H55" s="96" t="str">
        <f>IF($G55="","",INDEX(Criteris!$O$7:$O$9,MATCH($G55,Criteris!$N$7:$N$9,0)))</f>
        <v/>
      </c>
      <c r="I55" s="115"/>
      <c r="J55" s="96" t="str">
        <f>IF($I55="","",INDEX(Criteris!$O$11:$O$13,MATCH($I55,Criteris!$N$11:$N$13,0)))</f>
        <v/>
      </c>
      <c r="K55" s="118"/>
      <c r="L55" s="96" t="str">
        <f>IF($K55="","",INDEX(Criteris!$O$15:$O$17,MATCH($K55,Criteris!$N$15:$N$17,0)))</f>
        <v/>
      </c>
      <c r="M55" s="118"/>
      <c r="N55" s="96" t="str">
        <f>IF($M55="","",INDEX(Criteris!$O$19:$O$21,MATCH($M55,Criteris!$N$19:$N$21,0)))</f>
        <v/>
      </c>
      <c r="O55" s="118"/>
      <c r="P55" s="96" t="str">
        <f>IF($O55="","",INDEX(Criteris!$O$23:$O$25,MATCH($O55,Criteris!$N$23:$N$25,0)))</f>
        <v/>
      </c>
      <c r="Q55" s="118"/>
      <c r="R55" s="96" t="str">
        <f>IF($Q55="","",INDEX(Criteris!$O$27:$O$29,MATCH($Q55,Criteris!$N$27:$N$29,0)))</f>
        <v/>
      </c>
      <c r="S55" s="56"/>
      <c r="T55" s="56"/>
      <c r="U55" s="56"/>
      <c r="V55" s="56"/>
      <c r="W55" s="56"/>
      <c r="X55" s="56"/>
      <c r="Y55" s="56"/>
      <c r="Z55" s="56"/>
      <c r="AA55" s="56"/>
      <c r="AB55" s="56"/>
      <c r="AC55" s="56"/>
      <c r="AD55" s="56"/>
      <c r="AE55" s="56"/>
      <c r="AF55" s="56"/>
      <c r="AG55" s="56"/>
      <c r="AH55" s="56"/>
      <c r="AI55" s="56"/>
      <c r="AJ55" s="56"/>
      <c r="AK55" s="56"/>
      <c r="AL55" s="56"/>
      <c r="AM55" s="56"/>
      <c r="AN55" s="56"/>
      <c r="AO55" s="56"/>
    </row>
    <row r="56" spans="1:41" ht="27" customHeight="1">
      <c r="A56" s="56"/>
      <c r="B56" s="138">
        <v>6</v>
      </c>
      <c r="C56" s="93" t="str">
        <f>Ofertes!C35</f>
        <v>ROMÀ INFRAESTRUCTURES I SERVEIS, SAU</v>
      </c>
      <c r="D56" s="166" t="str">
        <f t="shared" si="4"/>
        <v/>
      </c>
      <c r="E56" s="133"/>
      <c r="F56" s="96" t="str">
        <f>IF($E56="","",INDEX(Criteris!$O$3:$O$5,MATCH($E56,Criteris!$N$3:$N$5,0)))</f>
        <v/>
      </c>
      <c r="G56" s="112"/>
      <c r="H56" s="96" t="str">
        <f>IF($G56="","",INDEX(Criteris!$O$7:$O$9,MATCH($G56,Criteris!$N$7:$N$9,0)))</f>
        <v/>
      </c>
      <c r="I56" s="115"/>
      <c r="J56" s="96" t="str">
        <f>IF($I56="","",INDEX(Criteris!$O$11:$O$13,MATCH($I56,Criteris!$N$11:$N$13,0)))</f>
        <v/>
      </c>
      <c r="K56" s="118"/>
      <c r="L56" s="96" t="str">
        <f>IF($K56="","",INDEX(Criteris!$O$15:$O$17,MATCH($K56,Criteris!$N$15:$N$17,0)))</f>
        <v/>
      </c>
      <c r="M56" s="118"/>
      <c r="N56" s="96" t="str">
        <f>IF($M56="","",INDEX(Criteris!$O$19:$O$21,MATCH($M56,Criteris!$N$19:$N$21,0)))</f>
        <v/>
      </c>
      <c r="O56" s="118"/>
      <c r="P56" s="96" t="str">
        <f>IF($O56="","",INDEX(Criteris!$O$23:$O$25,MATCH($O56,Criteris!$N$23:$N$25,0)))</f>
        <v/>
      </c>
      <c r="Q56" s="118"/>
      <c r="R56" s="96" t="str">
        <f>IF($Q56="","",INDEX(Criteris!$O$27:$O$29,MATCH($Q56,Criteris!$N$27:$N$29,0)))</f>
        <v/>
      </c>
      <c r="S56" s="56"/>
      <c r="T56" s="56"/>
      <c r="U56" s="56"/>
      <c r="V56" s="56"/>
      <c r="W56" s="56"/>
      <c r="X56" s="56"/>
      <c r="Y56" s="56"/>
      <c r="Z56" s="56"/>
      <c r="AA56" s="56"/>
      <c r="AB56" s="56"/>
      <c r="AC56" s="56"/>
      <c r="AD56" s="56"/>
      <c r="AE56" s="56"/>
      <c r="AF56" s="56"/>
      <c r="AG56" s="56"/>
      <c r="AH56" s="56"/>
      <c r="AI56" s="56"/>
      <c r="AJ56" s="56"/>
      <c r="AK56" s="56"/>
      <c r="AL56" s="56"/>
      <c r="AM56" s="56"/>
      <c r="AN56" s="56"/>
      <c r="AO56" s="56"/>
    </row>
    <row r="57" spans="1:41" ht="27" customHeight="1">
      <c r="A57" s="56"/>
      <c r="B57" s="139">
        <v>7</v>
      </c>
      <c r="C57" s="93">
        <f>Ofertes!C36</f>
        <v>0</v>
      </c>
      <c r="D57" s="166" t="str">
        <f t="shared" si="4"/>
        <v/>
      </c>
      <c r="E57" s="133"/>
      <c r="F57" s="96" t="str">
        <f>IF($E57="","",INDEX(Criteris!$O$3:$O$5,MATCH($E57,Criteris!$N$3:$N$5,0)))</f>
        <v/>
      </c>
      <c r="G57" s="112"/>
      <c r="H57" s="96" t="str">
        <f>IF($G57="","",INDEX(Criteris!$O$7:$O$9,MATCH($G57,Criteris!$N$7:$N$9,0)))</f>
        <v/>
      </c>
      <c r="I57" s="115"/>
      <c r="J57" s="96" t="str">
        <f>IF($I57="","",INDEX(Criteris!$O$11:$O$13,MATCH($I57,Criteris!$N$11:$N$13,0)))</f>
        <v/>
      </c>
      <c r="K57" s="118"/>
      <c r="L57" s="96" t="str">
        <f>IF($K57="","",INDEX(Criteris!$O$15:$O$17,MATCH($K57,Criteris!$N$15:$N$17,0)))</f>
        <v/>
      </c>
      <c r="M57" s="118"/>
      <c r="N57" s="96" t="str">
        <f>IF($M57="","",INDEX(Criteris!$O$19:$O$21,MATCH($M57,Criteris!$N$19:$N$21,0)))</f>
        <v/>
      </c>
      <c r="O57" s="118"/>
      <c r="P57" s="96" t="str">
        <f>IF($O57="","",INDEX(Criteris!$O$23:$O$25,MATCH($O57,Criteris!$N$23:$N$25,0)))</f>
        <v/>
      </c>
      <c r="Q57" s="118"/>
      <c r="R57" s="96" t="str">
        <f>IF($Q57="","",INDEX(Criteris!$O$27:$O$29,MATCH($Q57,Criteris!$N$27:$N$29,0)))</f>
        <v/>
      </c>
      <c r="S57" s="56"/>
      <c r="T57" s="56"/>
      <c r="U57" s="56"/>
      <c r="V57" s="56"/>
      <c r="W57" s="56"/>
      <c r="X57" s="56"/>
      <c r="Y57" s="56"/>
      <c r="Z57" s="56"/>
      <c r="AA57" s="56"/>
      <c r="AB57" s="56"/>
      <c r="AC57" s="56"/>
      <c r="AD57" s="56"/>
      <c r="AE57" s="56"/>
      <c r="AF57" s="56"/>
      <c r="AG57" s="56"/>
      <c r="AH57" s="56"/>
      <c r="AI57" s="56"/>
      <c r="AJ57" s="56"/>
      <c r="AK57" s="56"/>
      <c r="AL57" s="56"/>
      <c r="AM57" s="56"/>
      <c r="AN57" s="56"/>
      <c r="AO57" s="56"/>
    </row>
    <row r="58" spans="1:41" ht="27" customHeight="1" thickBot="1">
      <c r="A58" s="56"/>
      <c r="B58" s="140">
        <v>8</v>
      </c>
      <c r="C58" s="94">
        <f>Ofertes!C37</f>
        <v>0</v>
      </c>
      <c r="D58" s="168" t="str">
        <f t="shared" si="4"/>
        <v/>
      </c>
      <c r="E58" s="134"/>
      <c r="F58" s="97" t="str">
        <f>IF($E58="","",INDEX(Criteris!$O$3:$O$5,MATCH($E58,Criteris!$N$3:$N$5,0)))</f>
        <v/>
      </c>
      <c r="G58" s="113"/>
      <c r="H58" s="97" t="str">
        <f>IF($G58="","",INDEX(Criteris!$O$7:$O$9,MATCH($G58,Criteris!$N$7:$N$9,0)))</f>
        <v/>
      </c>
      <c r="I58" s="116"/>
      <c r="J58" s="97" t="str">
        <f>IF($I58="","",INDEX(Criteris!$O$11:$O$13,MATCH($I58,Criteris!$N$11:$N$13,0)))</f>
        <v/>
      </c>
      <c r="K58" s="119"/>
      <c r="L58" s="97" t="str">
        <f>IF($K58="","",INDEX(Criteris!$O$15:$O$17,MATCH($K58,Criteris!$N$15:$N$17,0)))</f>
        <v/>
      </c>
      <c r="M58" s="119"/>
      <c r="N58" s="97" t="str">
        <f>IF($M58="","",INDEX(Criteris!$O$19:$O$21,MATCH($M58,Criteris!$N$19:$N$21,0)))</f>
        <v/>
      </c>
      <c r="O58" s="119"/>
      <c r="P58" s="97" t="str">
        <f>IF($O58="","",INDEX(Criteris!$O$23:$O$25,MATCH($O58,Criteris!$N$23:$N$25,0)))</f>
        <v/>
      </c>
      <c r="Q58" s="119"/>
      <c r="R58" s="97" t="str">
        <f>IF($Q58="","",INDEX(Criteris!$O$27:$O$29,MATCH($Q58,Criteris!$N$27:$N$29,0)))</f>
        <v/>
      </c>
      <c r="S58" s="56"/>
      <c r="T58" s="56"/>
      <c r="U58" s="56"/>
      <c r="V58" s="56"/>
      <c r="W58" s="56"/>
      <c r="X58" s="56"/>
      <c r="Y58" s="56"/>
      <c r="Z58" s="56"/>
      <c r="AA58" s="56"/>
      <c r="AB58" s="56"/>
      <c r="AC58" s="56"/>
      <c r="AD58" s="56"/>
      <c r="AE58" s="56"/>
      <c r="AF58" s="56"/>
      <c r="AG58" s="56"/>
      <c r="AH58" s="56"/>
      <c r="AI58" s="56"/>
      <c r="AJ58" s="56"/>
      <c r="AK58" s="56"/>
      <c r="AL58" s="56"/>
      <c r="AM58" s="56"/>
      <c r="AN58" s="56"/>
      <c r="AO58" s="56"/>
    </row>
    <row r="59" spans="1:41" ht="27" customHeight="1">
      <c r="A59" s="56"/>
      <c r="B59" s="56"/>
      <c r="C59" s="56"/>
      <c r="D59" s="56"/>
      <c r="E59" s="56"/>
      <c r="F59" s="57"/>
      <c r="G59" s="56"/>
      <c r="H59" s="58"/>
      <c r="I59" s="59"/>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row>
    <row r="60" spans="1:41" ht="27" customHeight="1">
      <c r="A60" s="56"/>
      <c r="B60" s="56"/>
      <c r="C60" s="56"/>
      <c r="D60" s="56"/>
      <c r="E60" s="56"/>
      <c r="F60" s="57"/>
      <c r="G60" s="56"/>
      <c r="H60" s="58"/>
      <c r="I60" s="59"/>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row>
    <row r="61" spans="1:41" ht="27" customHeight="1">
      <c r="A61" s="56"/>
      <c r="B61" s="56"/>
      <c r="C61" s="56"/>
      <c r="D61" s="56"/>
      <c r="E61" s="56"/>
      <c r="F61" s="57"/>
      <c r="G61" s="56"/>
      <c r="H61" s="58"/>
      <c r="I61" s="59"/>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row>
    <row r="62" spans="1:41" ht="27" customHeight="1">
      <c r="A62" s="56"/>
      <c r="B62" s="56"/>
      <c r="C62" s="56"/>
      <c r="D62" s="56"/>
      <c r="E62" s="56"/>
      <c r="F62" s="57"/>
      <c r="G62" s="56"/>
      <c r="H62" s="58"/>
      <c r="I62" s="59"/>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row>
    <row r="63" spans="1:41" ht="27" customHeight="1">
      <c r="A63" s="56"/>
      <c r="B63" s="56"/>
      <c r="C63" s="56"/>
      <c r="D63" s="56"/>
      <c r="E63" s="56"/>
      <c r="F63" s="57"/>
      <c r="G63" s="56"/>
      <c r="H63" s="58"/>
      <c r="I63" s="59"/>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row>
    <row r="64" spans="1:41" ht="27" customHeight="1">
      <c r="A64" s="56"/>
      <c r="B64" s="56"/>
      <c r="C64" s="56"/>
      <c r="D64" s="56"/>
      <c r="E64" s="56"/>
      <c r="F64" s="57"/>
      <c r="G64" s="56"/>
      <c r="H64" s="58"/>
      <c r="I64" s="59"/>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row>
    <row r="65" spans="1:41" ht="27" customHeight="1">
      <c r="A65" s="56"/>
      <c r="B65" s="56"/>
      <c r="C65" s="56"/>
      <c r="D65" s="56"/>
      <c r="E65" s="56"/>
      <c r="F65" s="57"/>
      <c r="G65" s="56"/>
      <c r="H65" s="58"/>
      <c r="I65" s="59"/>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row>
    <row r="66" spans="1:41" ht="27" customHeight="1">
      <c r="A66" s="56"/>
      <c r="B66" s="56"/>
      <c r="C66" s="56"/>
      <c r="D66" s="56"/>
      <c r="E66" s="56"/>
      <c r="F66" s="57"/>
      <c r="G66" s="56"/>
      <c r="H66" s="58"/>
      <c r="I66" s="59"/>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row>
    <row r="67" spans="1:41" ht="27" customHeight="1">
      <c r="A67" s="56"/>
      <c r="B67" s="56"/>
      <c r="C67" s="56"/>
      <c r="D67" s="56"/>
      <c r="E67" s="56"/>
      <c r="F67" s="57"/>
      <c r="G67" s="56"/>
      <c r="H67" s="58"/>
      <c r="I67" s="59"/>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row>
    <row r="68" spans="1:41" ht="27" customHeight="1">
      <c r="A68" s="56"/>
      <c r="B68" s="56"/>
      <c r="C68" s="56"/>
      <c r="D68" s="56"/>
      <c r="E68" s="56"/>
      <c r="F68" s="57"/>
      <c r="G68" s="56"/>
      <c r="H68" s="58"/>
      <c r="I68" s="59"/>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row>
    <row r="69" spans="1:41" ht="27" customHeight="1">
      <c r="A69" s="56"/>
      <c r="B69" s="56"/>
      <c r="C69" s="56"/>
      <c r="D69" s="56"/>
      <c r="E69" s="56"/>
      <c r="F69" s="57"/>
      <c r="G69" s="56"/>
      <c r="H69" s="58"/>
      <c r="I69" s="59"/>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row>
    <row r="70" spans="1:41" ht="27" customHeight="1">
      <c r="A70" s="56"/>
      <c r="B70" s="56"/>
      <c r="C70" s="56"/>
      <c r="D70" s="56"/>
      <c r="E70" s="56"/>
      <c r="F70" s="57"/>
      <c r="G70" s="56"/>
      <c r="H70" s="58"/>
      <c r="I70" s="59"/>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row>
    <row r="71" spans="1:41" ht="27" customHeight="1">
      <c r="A71" s="56"/>
      <c r="B71" s="56"/>
      <c r="C71" s="56"/>
      <c r="D71" s="56"/>
      <c r="E71" s="56"/>
      <c r="F71" s="57"/>
      <c r="G71" s="56"/>
      <c r="H71" s="58"/>
      <c r="I71" s="59"/>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row>
    <row r="72" spans="1:41" ht="27" customHeight="1">
      <c r="A72" s="56"/>
      <c r="B72" s="56"/>
      <c r="C72" s="56"/>
      <c r="D72" s="56"/>
      <c r="E72" s="56"/>
      <c r="F72" s="57"/>
      <c r="G72" s="56"/>
      <c r="H72" s="58"/>
      <c r="I72" s="59"/>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row>
    <row r="73" spans="1:41" ht="27" customHeight="1">
      <c r="A73" s="56"/>
      <c r="B73" s="56"/>
      <c r="C73" s="56"/>
      <c r="D73" s="56"/>
      <c r="E73" s="56"/>
      <c r="F73" s="57"/>
      <c r="G73" s="56"/>
      <c r="H73" s="58"/>
      <c r="I73" s="59"/>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row>
    <row r="74" spans="1:41" ht="27" customHeight="1">
      <c r="A74" s="56"/>
      <c r="B74" s="56"/>
      <c r="C74" s="56"/>
      <c r="D74" s="56"/>
      <c r="E74" s="56"/>
      <c r="F74" s="57"/>
      <c r="G74" s="56"/>
      <c r="H74" s="58"/>
      <c r="I74" s="59"/>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row>
    <row r="75" spans="1:41" ht="27" customHeight="1">
      <c r="A75" s="56"/>
      <c r="B75" s="56"/>
      <c r="C75" s="56"/>
      <c r="D75" s="56"/>
      <c r="E75" s="56"/>
      <c r="F75" s="57"/>
      <c r="G75" s="56"/>
      <c r="H75" s="58"/>
      <c r="I75" s="59"/>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row>
    <row r="76" spans="1:41" ht="27" customHeight="1">
      <c r="A76" s="56"/>
      <c r="B76" s="56"/>
      <c r="C76" s="56"/>
      <c r="D76" s="56"/>
      <c r="E76" s="56"/>
      <c r="F76" s="57"/>
      <c r="G76" s="56"/>
      <c r="H76" s="58"/>
      <c r="I76" s="59"/>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row>
    <row r="77" spans="1:41" ht="27" customHeight="1">
      <c r="A77" s="56"/>
      <c r="B77" s="56"/>
      <c r="C77" s="56"/>
      <c r="D77" s="56"/>
      <c r="E77" s="56"/>
      <c r="F77" s="57"/>
      <c r="G77" s="56"/>
      <c r="H77" s="58"/>
      <c r="I77" s="59"/>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row>
    <row r="78" spans="1:41" ht="27" customHeight="1">
      <c r="A78" s="56"/>
      <c r="B78" s="56"/>
      <c r="C78" s="56"/>
      <c r="D78" s="56"/>
      <c r="E78" s="56"/>
      <c r="F78" s="57"/>
      <c r="G78" s="56"/>
      <c r="H78" s="58"/>
      <c r="I78" s="59"/>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row>
    <row r="79" spans="1:41" ht="27" customHeight="1">
      <c r="A79" s="56"/>
      <c r="B79" s="56"/>
      <c r="C79" s="56"/>
      <c r="D79" s="56"/>
      <c r="E79" s="56"/>
      <c r="F79" s="57"/>
      <c r="G79" s="56"/>
      <c r="H79" s="58"/>
      <c r="I79" s="59"/>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row>
    <row r="80" spans="1:41" ht="27" customHeight="1">
      <c r="A80" s="56"/>
      <c r="B80" s="56"/>
      <c r="C80" s="56"/>
      <c r="D80" s="56"/>
      <c r="E80" s="56"/>
      <c r="F80" s="57"/>
      <c r="G80" s="56"/>
      <c r="H80" s="58"/>
      <c r="I80" s="59"/>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row>
    <row r="81" spans="1:41" ht="27" customHeight="1">
      <c r="A81" s="56"/>
      <c r="B81" s="56"/>
      <c r="C81" s="56"/>
      <c r="D81" s="56"/>
      <c r="E81" s="56"/>
      <c r="F81" s="57"/>
      <c r="G81" s="56"/>
      <c r="H81" s="58"/>
      <c r="I81" s="59"/>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row>
    <row r="82" spans="1:41" ht="27" customHeight="1">
      <c r="A82" s="56"/>
      <c r="B82" s="56"/>
      <c r="C82" s="56"/>
      <c r="D82" s="56"/>
      <c r="E82" s="56"/>
      <c r="F82" s="57"/>
      <c r="G82" s="56"/>
      <c r="H82" s="58"/>
      <c r="I82" s="59"/>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row>
    <row r="83" spans="1:41" ht="15.6">
      <c r="A83" s="56"/>
      <c r="B83" s="56"/>
      <c r="C83" s="56"/>
      <c r="D83" s="56"/>
      <c r="E83" s="56"/>
      <c r="F83" s="57"/>
      <c r="G83" s="56"/>
      <c r="H83" s="58"/>
      <c r="I83" s="59"/>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row>
    <row r="84" spans="1:41" ht="15.6">
      <c r="A84" s="56"/>
      <c r="B84" s="56"/>
      <c r="C84" s="56"/>
      <c r="D84" s="56"/>
      <c r="E84" s="56"/>
      <c r="F84" s="57"/>
      <c r="G84" s="56"/>
      <c r="H84" s="58"/>
      <c r="I84" s="59"/>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row>
    <row r="85" spans="1:41" ht="15.6">
      <c r="A85" s="56"/>
      <c r="B85" s="56"/>
      <c r="C85" s="56"/>
      <c r="D85" s="56"/>
      <c r="E85" s="56"/>
      <c r="F85" s="57"/>
      <c r="G85" s="56"/>
      <c r="H85" s="58"/>
      <c r="I85" s="59"/>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row>
    <row r="86" spans="1:41" ht="15.6">
      <c r="A86" s="56"/>
      <c r="B86" s="56"/>
      <c r="C86" s="56"/>
      <c r="D86" s="56"/>
      <c r="E86" s="56"/>
      <c r="F86" s="57"/>
      <c r="G86" s="56"/>
      <c r="H86" s="58"/>
      <c r="I86" s="59"/>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row>
    <row r="87" spans="1:41" ht="15.6">
      <c r="A87" s="56"/>
      <c r="B87" s="56"/>
      <c r="C87" s="56"/>
      <c r="D87" s="56"/>
      <c r="E87" s="56"/>
      <c r="F87" s="57"/>
      <c r="G87" s="56"/>
      <c r="H87" s="58"/>
      <c r="I87" s="59"/>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row>
    <row r="88" spans="1:41" ht="15.6">
      <c r="A88" s="56"/>
      <c r="B88" s="56"/>
      <c r="C88" s="56"/>
      <c r="D88" s="56"/>
      <c r="E88" s="56"/>
      <c r="F88" s="57"/>
      <c r="G88" s="56"/>
      <c r="H88" s="58"/>
      <c r="I88" s="59"/>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row>
    <row r="89" spans="1:41" ht="15.6">
      <c r="A89" s="56"/>
      <c r="B89" s="56"/>
      <c r="C89" s="56"/>
      <c r="D89" s="56"/>
      <c r="E89" s="56"/>
      <c r="F89" s="57"/>
      <c r="G89" s="56"/>
      <c r="H89" s="58"/>
      <c r="I89" s="59"/>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row>
    <row r="90" spans="1:41" ht="15.6">
      <c r="A90" s="56"/>
      <c r="B90" s="56"/>
      <c r="C90" s="56"/>
      <c r="D90" s="56"/>
      <c r="E90" s="56"/>
      <c r="F90" s="57"/>
      <c r="G90" s="56"/>
      <c r="H90" s="58"/>
      <c r="I90" s="59"/>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row>
    <row r="91" spans="1:41" ht="15.6">
      <c r="A91" s="56"/>
      <c r="B91" s="56"/>
      <c r="C91" s="56"/>
      <c r="D91" s="56"/>
      <c r="E91" s="56"/>
      <c r="F91" s="57"/>
      <c r="G91" s="56"/>
      <c r="H91" s="58"/>
      <c r="I91" s="59"/>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row>
    <row r="92" spans="1:41" ht="15.6">
      <c r="A92" s="56"/>
      <c r="B92" s="56"/>
      <c r="C92" s="56"/>
      <c r="D92" s="56"/>
      <c r="E92" s="56"/>
      <c r="F92" s="57"/>
      <c r="G92" s="56"/>
      <c r="H92" s="58"/>
      <c r="I92" s="59"/>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row>
    <row r="93" spans="1:41" ht="15.6">
      <c r="A93" s="56"/>
      <c r="B93" s="56"/>
      <c r="C93" s="56"/>
      <c r="D93" s="56"/>
      <c r="E93" s="56"/>
      <c r="F93" s="57"/>
      <c r="G93" s="56"/>
      <c r="H93" s="58"/>
      <c r="I93" s="59"/>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row>
    <row r="94" spans="1:41" ht="15.6">
      <c r="A94" s="56"/>
      <c r="B94" s="56"/>
      <c r="C94" s="56"/>
      <c r="D94" s="56"/>
      <c r="E94" s="56"/>
      <c r="F94" s="57"/>
      <c r="G94" s="56"/>
      <c r="H94" s="58"/>
      <c r="I94" s="59"/>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row>
    <row r="95" spans="1:41" ht="15.6">
      <c r="A95" s="56"/>
      <c r="B95" s="56"/>
      <c r="C95" s="56"/>
      <c r="D95" s="56"/>
      <c r="E95" s="56"/>
      <c r="F95" s="57"/>
      <c r="G95" s="56"/>
      <c r="H95" s="58"/>
      <c r="I95" s="59"/>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row>
    <row r="96" spans="1:41" ht="15.6">
      <c r="A96" s="56"/>
      <c r="B96" s="56"/>
      <c r="C96" s="56"/>
      <c r="D96" s="56"/>
      <c r="E96" s="56"/>
      <c r="F96" s="57"/>
      <c r="G96" s="56"/>
      <c r="H96" s="58"/>
      <c r="I96" s="59"/>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row>
    <row r="97" spans="1:41" ht="15.6">
      <c r="A97" s="56"/>
      <c r="B97" s="56"/>
      <c r="C97" s="56"/>
      <c r="D97" s="56"/>
      <c r="E97" s="56"/>
      <c r="F97" s="57"/>
      <c r="G97" s="56"/>
      <c r="H97" s="58"/>
      <c r="I97" s="59"/>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row>
    <row r="98" spans="1:41" ht="15.6">
      <c r="A98" s="56"/>
      <c r="B98" s="56"/>
      <c r="C98" s="56"/>
      <c r="D98" s="56"/>
      <c r="E98" s="56"/>
      <c r="F98" s="57"/>
      <c r="G98" s="56"/>
      <c r="H98" s="58"/>
      <c r="I98" s="59"/>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row>
    <row r="99" spans="1:41" ht="15.6">
      <c r="A99" s="56"/>
      <c r="B99" s="56"/>
      <c r="C99" s="56"/>
      <c r="D99" s="56"/>
      <c r="E99" s="56"/>
      <c r="F99" s="57"/>
      <c r="G99" s="56"/>
      <c r="H99" s="58"/>
      <c r="I99" s="59"/>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row>
    <row r="100" spans="1:41" ht="15.6">
      <c r="A100" s="56"/>
      <c r="B100" s="56"/>
      <c r="C100" s="56"/>
      <c r="D100" s="56"/>
      <c r="E100" s="56"/>
      <c r="F100" s="57"/>
      <c r="G100" s="56"/>
      <c r="H100" s="58"/>
      <c r="I100" s="59"/>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row>
    <row r="101" spans="1:41" ht="15.6">
      <c r="A101" s="56"/>
      <c r="B101" s="56"/>
      <c r="C101" s="56"/>
      <c r="D101" s="56"/>
      <c r="E101" s="56"/>
      <c r="F101" s="57"/>
      <c r="G101" s="56"/>
      <c r="H101" s="58"/>
      <c r="I101" s="59"/>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row>
    <row r="102" spans="1:41" ht="15.6">
      <c r="A102" s="56"/>
      <c r="B102" s="56"/>
      <c r="C102" s="56"/>
      <c r="D102" s="56"/>
      <c r="E102" s="56"/>
      <c r="F102" s="57"/>
      <c r="G102" s="56"/>
      <c r="H102" s="58"/>
      <c r="I102" s="59"/>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row>
    <row r="103" spans="1:41" ht="15.6">
      <c r="A103" s="56"/>
      <c r="B103" s="56"/>
      <c r="C103" s="56"/>
      <c r="D103" s="56"/>
      <c r="E103" s="56"/>
      <c r="F103" s="57"/>
      <c r="G103" s="56"/>
      <c r="H103" s="58"/>
      <c r="I103" s="59"/>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row>
    <row r="104" spans="1:41" ht="15.6">
      <c r="A104" s="56"/>
      <c r="B104" s="56"/>
      <c r="C104" s="56"/>
      <c r="D104" s="56"/>
      <c r="E104" s="56"/>
      <c r="F104" s="57"/>
      <c r="G104" s="56"/>
      <c r="H104" s="58"/>
      <c r="I104" s="59"/>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row>
    <row r="105" spans="1:41" ht="15.6">
      <c r="A105" s="56"/>
      <c r="B105" s="56"/>
      <c r="C105" s="56"/>
      <c r="D105" s="56"/>
      <c r="E105" s="56"/>
      <c r="F105" s="57"/>
      <c r="G105" s="56"/>
      <c r="H105" s="58"/>
      <c r="I105" s="59"/>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row>
    <row r="106" spans="1:41" ht="15.6">
      <c r="A106" s="56"/>
      <c r="B106" s="56"/>
      <c r="C106" s="56"/>
      <c r="D106" s="56"/>
      <c r="E106" s="56"/>
      <c r="F106" s="57"/>
      <c r="G106" s="56"/>
      <c r="H106" s="58"/>
      <c r="I106" s="59"/>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row>
    <row r="107" spans="1:41" ht="15.6">
      <c r="A107" s="56"/>
      <c r="B107" s="56"/>
      <c r="C107" s="56"/>
      <c r="D107" s="56"/>
      <c r="E107" s="56"/>
      <c r="F107" s="57"/>
      <c r="G107" s="56"/>
      <c r="H107" s="58"/>
      <c r="I107" s="59"/>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row>
    <row r="108" spans="1:41" ht="15.6">
      <c r="A108" s="56"/>
      <c r="B108" s="56"/>
      <c r="C108" s="56"/>
      <c r="D108" s="56"/>
      <c r="E108" s="56"/>
      <c r="F108" s="57"/>
      <c r="G108" s="56"/>
      <c r="H108" s="58"/>
      <c r="I108" s="59"/>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row>
    <row r="109" spans="1:41" ht="15.6">
      <c r="A109" s="56"/>
      <c r="B109" s="56"/>
      <c r="C109" s="56"/>
      <c r="D109" s="56"/>
      <c r="E109" s="56"/>
      <c r="F109" s="57"/>
      <c r="G109" s="56"/>
      <c r="H109" s="58"/>
      <c r="I109" s="59"/>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row>
    <row r="110" spans="1:41" ht="15.6">
      <c r="A110" s="56"/>
      <c r="B110" s="56"/>
      <c r="C110" s="56"/>
      <c r="D110" s="56"/>
      <c r="E110" s="56"/>
      <c r="F110" s="57"/>
      <c r="G110" s="56"/>
      <c r="H110" s="58"/>
      <c r="I110" s="59"/>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row>
    <row r="111" spans="1:41" ht="15.6">
      <c r="A111" s="56"/>
      <c r="B111" s="56"/>
      <c r="C111" s="56"/>
      <c r="D111" s="56"/>
      <c r="E111" s="56"/>
      <c r="F111" s="57"/>
      <c r="G111" s="56"/>
      <c r="H111" s="58"/>
      <c r="I111" s="59"/>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row>
    <row r="112" spans="1:41" ht="15.6">
      <c r="A112" s="56"/>
      <c r="B112" s="56"/>
      <c r="C112" s="56"/>
      <c r="D112" s="56"/>
      <c r="E112" s="56"/>
      <c r="F112" s="57"/>
      <c r="G112" s="56"/>
      <c r="H112" s="58"/>
      <c r="I112" s="59"/>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row>
    <row r="113" spans="1:41" ht="15.6">
      <c r="A113" s="56"/>
      <c r="B113" s="56"/>
      <c r="C113" s="56"/>
      <c r="D113" s="56"/>
      <c r="E113" s="56"/>
      <c r="F113" s="57"/>
      <c r="G113" s="56"/>
      <c r="H113" s="58"/>
      <c r="I113" s="59"/>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row>
    <row r="114" spans="1:41" ht="15.6">
      <c r="A114" s="56"/>
      <c r="B114" s="56"/>
      <c r="C114" s="56"/>
      <c r="D114" s="56"/>
      <c r="E114" s="56"/>
      <c r="F114" s="57"/>
      <c r="G114" s="56"/>
      <c r="H114" s="58"/>
      <c r="I114" s="59"/>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row>
    <row r="115" spans="1:41" ht="15.6">
      <c r="A115" s="56"/>
      <c r="B115" s="56"/>
      <c r="C115" s="56"/>
      <c r="D115" s="56"/>
      <c r="E115" s="56"/>
      <c r="F115" s="57"/>
      <c r="G115" s="56"/>
      <c r="H115" s="58"/>
      <c r="I115" s="59"/>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row>
    <row r="116" spans="1:41" ht="15.6">
      <c r="A116" s="56"/>
      <c r="B116" s="56"/>
      <c r="C116" s="56"/>
      <c r="D116" s="56"/>
      <c r="E116" s="56"/>
      <c r="F116" s="57"/>
      <c r="G116" s="56"/>
      <c r="H116" s="58"/>
      <c r="I116" s="59"/>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row>
    <row r="117" spans="1:41" ht="15.6">
      <c r="A117" s="56"/>
      <c r="B117" s="56"/>
      <c r="C117" s="56"/>
      <c r="D117" s="56"/>
      <c r="E117" s="56"/>
      <c r="F117" s="57"/>
      <c r="G117" s="56"/>
      <c r="H117" s="58"/>
      <c r="I117" s="59"/>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row>
    <row r="118" spans="1:41" ht="15.6">
      <c r="A118" s="56"/>
      <c r="B118" s="56"/>
      <c r="C118" s="56"/>
      <c r="D118" s="56"/>
      <c r="E118" s="56"/>
      <c r="F118" s="57"/>
      <c r="G118" s="56"/>
      <c r="H118" s="58"/>
      <c r="I118" s="59"/>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row>
    <row r="119" spans="1:41" ht="15.6">
      <c r="A119" s="56"/>
      <c r="B119" s="56"/>
      <c r="C119" s="56"/>
      <c r="D119" s="56"/>
      <c r="E119" s="56"/>
      <c r="F119" s="57"/>
      <c r="G119" s="56"/>
      <c r="H119" s="58"/>
      <c r="I119" s="59"/>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row>
    <row r="120" spans="1:41" ht="15.6">
      <c r="A120" s="56"/>
      <c r="B120" s="56"/>
      <c r="C120" s="56"/>
      <c r="D120" s="56"/>
      <c r="E120" s="56"/>
      <c r="F120" s="57"/>
      <c r="G120" s="56"/>
      <c r="H120" s="58"/>
      <c r="I120" s="59"/>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row>
    <row r="121" spans="1:41" ht="15.6">
      <c r="A121" s="56"/>
      <c r="B121" s="56"/>
      <c r="C121" s="56"/>
      <c r="D121" s="56"/>
      <c r="E121" s="56"/>
      <c r="F121" s="57"/>
      <c r="G121" s="56"/>
      <c r="H121" s="58"/>
      <c r="I121" s="59"/>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row>
    <row r="122" spans="1:41" ht="15.6">
      <c r="A122" s="56"/>
      <c r="B122" s="56"/>
      <c r="C122" s="56"/>
      <c r="D122" s="56"/>
      <c r="E122" s="56"/>
      <c r="F122" s="57"/>
      <c r="G122" s="56"/>
      <c r="H122" s="58"/>
      <c r="I122" s="59"/>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row>
    <row r="123" spans="1:41" ht="15.6">
      <c r="A123" s="56"/>
      <c r="B123" s="56"/>
      <c r="C123" s="56"/>
      <c r="D123" s="56"/>
      <c r="E123" s="56"/>
      <c r="F123" s="57"/>
      <c r="G123" s="56"/>
      <c r="H123" s="58"/>
      <c r="I123" s="59"/>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row>
    <row r="124" spans="1:41" ht="15.6">
      <c r="A124" s="56"/>
      <c r="B124" s="56"/>
      <c r="C124" s="56"/>
      <c r="D124" s="56"/>
      <c r="E124" s="56"/>
      <c r="F124" s="57"/>
      <c r="G124" s="56"/>
      <c r="H124" s="58"/>
      <c r="I124" s="59"/>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row>
    <row r="125" spans="1:41" ht="15.6">
      <c r="A125" s="56"/>
      <c r="B125" s="56"/>
      <c r="C125" s="56"/>
      <c r="D125" s="56"/>
      <c r="E125" s="56"/>
      <c r="F125" s="57"/>
      <c r="G125" s="56"/>
      <c r="H125" s="58"/>
      <c r="I125" s="59"/>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row>
    <row r="126" spans="1:41" ht="15.6">
      <c r="A126" s="56"/>
      <c r="B126" s="56"/>
      <c r="C126" s="56"/>
      <c r="D126" s="56"/>
      <c r="E126" s="56"/>
      <c r="F126" s="57"/>
      <c r="G126" s="56"/>
      <c r="H126" s="58"/>
      <c r="I126" s="59"/>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row>
    <row r="127" spans="1:41" ht="15.6">
      <c r="A127" s="56"/>
      <c r="B127" s="56"/>
      <c r="C127" s="56"/>
      <c r="D127" s="56"/>
      <c r="E127" s="56"/>
      <c r="F127" s="57"/>
      <c r="G127" s="56"/>
      <c r="H127" s="58"/>
      <c r="I127" s="59"/>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row>
    <row r="128" spans="1:41" ht="15.6">
      <c r="A128" s="56"/>
      <c r="B128" s="56"/>
      <c r="C128" s="56"/>
      <c r="D128" s="56"/>
      <c r="E128" s="56"/>
      <c r="F128" s="57"/>
      <c r="G128" s="56"/>
      <c r="H128" s="58"/>
      <c r="I128" s="59"/>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row>
    <row r="129" spans="1:41" ht="15.6">
      <c r="A129" s="56"/>
      <c r="B129" s="56"/>
      <c r="C129" s="56"/>
      <c r="D129" s="56"/>
      <c r="E129" s="56"/>
      <c r="F129" s="57"/>
      <c r="G129" s="56"/>
      <c r="H129" s="58"/>
      <c r="I129" s="59"/>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row>
    <row r="130" spans="1:41" ht="15.6">
      <c r="A130" s="56"/>
      <c r="B130" s="56"/>
      <c r="C130" s="56"/>
      <c r="D130" s="56"/>
      <c r="E130" s="56"/>
      <c r="F130" s="57"/>
      <c r="G130" s="56"/>
      <c r="H130" s="58"/>
      <c r="I130" s="59"/>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row>
    <row r="131" spans="1:41" ht="15.6">
      <c r="A131" s="56"/>
      <c r="B131" s="56"/>
      <c r="C131" s="56"/>
      <c r="D131" s="56"/>
      <c r="E131" s="56"/>
      <c r="F131" s="57"/>
      <c r="G131" s="56"/>
      <c r="H131" s="58"/>
      <c r="I131" s="59"/>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row>
    <row r="132" spans="1:41" ht="15.6">
      <c r="A132" s="56"/>
      <c r="B132" s="56"/>
      <c r="C132" s="56"/>
      <c r="D132" s="56"/>
      <c r="E132" s="56"/>
      <c r="F132" s="57"/>
      <c r="G132" s="56"/>
      <c r="H132" s="58"/>
      <c r="I132" s="59"/>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row>
    <row r="133" spans="1:41" ht="15.6">
      <c r="A133" s="56"/>
      <c r="B133" s="56"/>
      <c r="C133" s="56"/>
      <c r="D133" s="56"/>
      <c r="E133" s="56"/>
      <c r="F133" s="57"/>
      <c r="G133" s="56"/>
      <c r="H133" s="58"/>
      <c r="I133" s="59"/>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row>
    <row r="134" spans="1:41" ht="15.6">
      <c r="A134" s="56"/>
      <c r="B134" s="56"/>
      <c r="C134" s="56"/>
      <c r="D134" s="56"/>
      <c r="E134" s="56"/>
      <c r="F134" s="57"/>
      <c r="G134" s="56"/>
      <c r="H134" s="58"/>
      <c r="I134" s="59"/>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row>
    <row r="135" spans="1:41" ht="15.6">
      <c r="A135" s="56"/>
      <c r="B135" s="56"/>
      <c r="C135" s="56"/>
      <c r="D135" s="56"/>
      <c r="E135" s="56"/>
      <c r="F135" s="57"/>
      <c r="G135" s="56"/>
      <c r="H135" s="58"/>
      <c r="I135" s="59"/>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row>
    <row r="136" spans="1:41" ht="15.6">
      <c r="A136" s="56"/>
      <c r="B136" s="56"/>
      <c r="C136" s="56"/>
      <c r="D136" s="56"/>
      <c r="E136" s="56"/>
      <c r="F136" s="57"/>
      <c r="G136" s="56"/>
      <c r="H136" s="58"/>
      <c r="I136" s="59"/>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row>
    <row r="137" spans="1:41" ht="15.6">
      <c r="A137" s="56"/>
      <c r="B137" s="56"/>
      <c r="C137" s="56"/>
      <c r="D137" s="56"/>
      <c r="E137" s="56"/>
      <c r="F137" s="57"/>
      <c r="G137" s="56"/>
      <c r="H137" s="58"/>
      <c r="I137" s="59"/>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row>
    <row r="138" spans="1:41" ht="15.6">
      <c r="A138" s="56"/>
      <c r="B138" s="56"/>
      <c r="C138" s="56"/>
      <c r="D138" s="56"/>
      <c r="E138" s="56"/>
      <c r="F138" s="57"/>
      <c r="G138" s="56"/>
      <c r="H138" s="58"/>
      <c r="I138" s="59"/>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row>
    <row r="139" spans="1:41" ht="15.6">
      <c r="A139" s="56"/>
      <c r="B139" s="56"/>
      <c r="C139" s="56"/>
      <c r="D139" s="56"/>
      <c r="E139" s="56"/>
      <c r="F139" s="57"/>
      <c r="G139" s="56"/>
      <c r="H139" s="58"/>
      <c r="I139" s="59"/>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row>
    <row r="140" spans="1:41" ht="15.6">
      <c r="A140" s="56"/>
      <c r="B140" s="56"/>
      <c r="C140" s="56"/>
      <c r="D140" s="56"/>
      <c r="E140" s="56"/>
      <c r="F140" s="57"/>
      <c r="G140" s="56"/>
      <c r="H140" s="58"/>
      <c r="I140" s="59"/>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row>
    <row r="141" spans="1:41" ht="15.6">
      <c r="A141" s="56"/>
      <c r="B141" s="56"/>
      <c r="C141" s="56"/>
      <c r="D141" s="56"/>
      <c r="E141" s="56"/>
      <c r="F141" s="57"/>
      <c r="G141" s="56"/>
      <c r="H141" s="58"/>
      <c r="I141" s="59"/>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row>
    <row r="142" spans="1:41" ht="15.6">
      <c r="A142" s="56"/>
      <c r="B142" s="56"/>
      <c r="C142" s="56"/>
      <c r="D142" s="56"/>
      <c r="E142" s="56"/>
      <c r="F142" s="57"/>
      <c r="G142" s="56"/>
      <c r="H142" s="58"/>
      <c r="I142" s="59"/>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row>
    <row r="143" spans="1:41" ht="15.6">
      <c r="A143" s="56"/>
      <c r="B143" s="56"/>
      <c r="C143" s="56"/>
      <c r="D143" s="56"/>
      <c r="E143" s="56"/>
      <c r="F143" s="57"/>
      <c r="G143" s="56"/>
      <c r="H143" s="58"/>
      <c r="I143" s="59"/>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row>
    <row r="144" spans="1:41" ht="15.6">
      <c r="A144" s="56"/>
      <c r="B144" s="56"/>
      <c r="C144" s="56"/>
      <c r="D144" s="56"/>
      <c r="E144" s="56"/>
      <c r="F144" s="57"/>
      <c r="G144" s="56"/>
      <c r="H144" s="58"/>
      <c r="I144" s="59"/>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row>
    <row r="145" spans="1:41" ht="15.6">
      <c r="A145" s="56"/>
      <c r="B145" s="56"/>
      <c r="C145" s="56"/>
      <c r="D145" s="56"/>
      <c r="E145" s="56"/>
      <c r="F145" s="57"/>
      <c r="G145" s="56"/>
      <c r="H145" s="58"/>
      <c r="I145" s="59"/>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row>
    <row r="146" spans="1:41" ht="15.6">
      <c r="A146" s="56"/>
      <c r="B146" s="56"/>
      <c r="C146" s="56"/>
      <c r="D146" s="56"/>
      <c r="E146" s="56"/>
      <c r="F146" s="57"/>
      <c r="G146" s="56"/>
      <c r="H146" s="58"/>
      <c r="I146" s="59"/>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row>
    <row r="147" spans="1:41" ht="15.6">
      <c r="A147" s="56"/>
      <c r="B147" s="56"/>
      <c r="C147" s="56"/>
      <c r="D147" s="56"/>
      <c r="E147" s="56"/>
      <c r="F147" s="57"/>
      <c r="G147" s="56"/>
      <c r="H147" s="58"/>
      <c r="I147" s="59"/>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row>
    <row r="148" spans="1:41" ht="15.6">
      <c r="A148" s="56"/>
      <c r="B148" s="56"/>
      <c r="C148" s="56"/>
      <c r="D148" s="56"/>
      <c r="E148" s="56"/>
      <c r="F148" s="57"/>
      <c r="G148" s="56"/>
      <c r="H148" s="58"/>
      <c r="I148" s="59"/>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row>
    <row r="149" spans="1:41" ht="15.6">
      <c r="A149" s="56"/>
      <c r="B149" s="56"/>
      <c r="C149" s="56"/>
      <c r="D149" s="56"/>
      <c r="E149" s="56"/>
      <c r="F149" s="57"/>
      <c r="G149" s="56"/>
      <c r="H149" s="58"/>
      <c r="I149" s="59"/>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row>
    <row r="150" spans="1:41" ht="15.6">
      <c r="A150" s="56"/>
      <c r="B150" s="56"/>
      <c r="C150" s="56"/>
      <c r="D150" s="56"/>
      <c r="E150" s="56"/>
      <c r="F150" s="57"/>
      <c r="G150" s="56"/>
      <c r="H150" s="58"/>
      <c r="I150" s="59"/>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row>
    <row r="151" spans="1:41" ht="15.6">
      <c r="A151" s="56"/>
      <c r="B151" s="56"/>
      <c r="C151" s="56"/>
      <c r="D151" s="56"/>
      <c r="E151" s="56"/>
      <c r="F151" s="57"/>
      <c r="G151" s="56"/>
      <c r="H151" s="58"/>
      <c r="I151" s="59"/>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row>
    <row r="152" spans="1:41" ht="15.6">
      <c r="A152" s="56"/>
      <c r="B152" s="56"/>
      <c r="C152" s="56"/>
      <c r="D152" s="56"/>
      <c r="E152" s="56"/>
      <c r="F152" s="57"/>
      <c r="G152" s="56"/>
      <c r="H152" s="58"/>
      <c r="I152" s="59"/>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row>
    <row r="153" spans="1:41" ht="15.6">
      <c r="A153" s="56"/>
      <c r="B153" s="56"/>
      <c r="C153" s="56"/>
      <c r="D153" s="56"/>
      <c r="E153" s="56"/>
      <c r="F153" s="57"/>
      <c r="G153" s="56"/>
      <c r="H153" s="58"/>
      <c r="I153" s="59"/>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row>
    <row r="154" spans="1:41" ht="15.6">
      <c r="A154" s="56"/>
      <c r="B154" s="56"/>
      <c r="C154" s="56"/>
      <c r="D154" s="56"/>
      <c r="E154" s="56"/>
      <c r="F154" s="57"/>
      <c r="G154" s="56"/>
      <c r="H154" s="58"/>
      <c r="I154" s="59"/>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row>
    <row r="155" spans="1:41" ht="15.6">
      <c r="A155" s="56"/>
      <c r="B155" s="56"/>
      <c r="C155" s="56"/>
      <c r="D155" s="56"/>
      <c r="E155" s="56"/>
      <c r="F155" s="57"/>
      <c r="G155" s="56"/>
      <c r="H155" s="58"/>
      <c r="I155" s="59"/>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row>
    <row r="156" spans="1:41" ht="15.6">
      <c r="A156" s="56"/>
      <c r="B156" s="56"/>
      <c r="C156" s="56"/>
      <c r="D156" s="56"/>
      <c r="E156" s="56"/>
      <c r="F156" s="57"/>
      <c r="G156" s="56"/>
      <c r="H156" s="58"/>
      <c r="I156" s="59"/>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row>
    <row r="157" spans="1:41" ht="15.6">
      <c r="A157" s="56"/>
      <c r="B157" s="56"/>
      <c r="C157" s="56"/>
      <c r="D157" s="56"/>
      <c r="E157" s="56"/>
      <c r="F157" s="57"/>
      <c r="G157" s="56"/>
      <c r="H157" s="58"/>
      <c r="I157" s="59"/>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row>
    <row r="158" spans="1:41" ht="15.6">
      <c r="A158" s="56"/>
      <c r="B158" s="56"/>
      <c r="C158" s="56"/>
      <c r="D158" s="56"/>
      <c r="E158" s="56"/>
      <c r="F158" s="57"/>
      <c r="G158" s="56"/>
      <c r="H158" s="58"/>
      <c r="I158" s="59"/>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row>
    <row r="159" spans="1:41" ht="15.6">
      <c r="A159" s="56"/>
      <c r="B159" s="56"/>
      <c r="C159" s="56"/>
      <c r="D159" s="56"/>
      <c r="E159" s="56"/>
      <c r="F159" s="57"/>
      <c r="G159" s="56"/>
      <c r="H159" s="58"/>
      <c r="I159" s="59"/>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row>
    <row r="160" spans="1:41" ht="15.6">
      <c r="A160" s="56"/>
      <c r="B160" s="56"/>
      <c r="C160" s="56"/>
      <c r="D160" s="56"/>
      <c r="E160" s="56"/>
      <c r="F160" s="57"/>
      <c r="G160" s="56"/>
      <c r="H160" s="58"/>
      <c r="I160" s="59"/>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row>
    <row r="161" spans="1:41" ht="15.6">
      <c r="A161" s="56"/>
      <c r="B161" s="56"/>
      <c r="C161" s="56"/>
      <c r="D161" s="56"/>
      <c r="E161" s="56"/>
      <c r="F161" s="57"/>
      <c r="G161" s="56"/>
      <c r="H161" s="58"/>
      <c r="I161" s="59"/>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row>
    <row r="162" spans="1:41" ht="15.6">
      <c r="A162" s="56"/>
      <c r="B162" s="56"/>
      <c r="C162" s="56"/>
      <c r="D162" s="56"/>
      <c r="E162" s="56"/>
      <c r="F162" s="57"/>
      <c r="G162" s="56"/>
      <c r="H162" s="58"/>
      <c r="I162" s="59"/>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row>
    <row r="163" spans="1:41" ht="15.6">
      <c r="A163" s="56"/>
      <c r="B163" s="56"/>
      <c r="C163" s="56"/>
      <c r="D163" s="56"/>
      <c r="E163" s="56"/>
      <c r="F163" s="57"/>
      <c r="G163" s="56"/>
      <c r="H163" s="58"/>
      <c r="I163" s="59"/>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row>
    <row r="164" spans="1:41" ht="15.6">
      <c r="A164" s="56"/>
      <c r="B164" s="56"/>
      <c r="C164" s="56"/>
      <c r="D164" s="56"/>
      <c r="E164" s="56"/>
      <c r="F164" s="57"/>
      <c r="G164" s="56"/>
      <c r="H164" s="58"/>
      <c r="I164" s="59"/>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row>
    <row r="165" spans="1:41" ht="15.6">
      <c r="A165" s="56"/>
      <c r="B165" s="56"/>
      <c r="C165" s="56"/>
      <c r="D165" s="56"/>
      <c r="E165" s="56"/>
      <c r="F165" s="57"/>
      <c r="G165" s="56"/>
      <c r="H165" s="58"/>
      <c r="I165" s="59"/>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row>
    <row r="166" spans="1:41" ht="15.6">
      <c r="A166" s="56"/>
      <c r="B166" s="56"/>
      <c r="C166" s="56"/>
      <c r="D166" s="56"/>
      <c r="E166" s="56"/>
      <c r="F166" s="57"/>
      <c r="G166" s="56"/>
      <c r="H166" s="58"/>
      <c r="I166" s="59"/>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row>
    <row r="167" spans="1:41" ht="15.6">
      <c r="A167" s="56"/>
      <c r="B167" s="56"/>
      <c r="C167" s="56"/>
      <c r="D167" s="56"/>
      <c r="E167" s="56"/>
      <c r="F167" s="57"/>
      <c r="G167" s="56"/>
      <c r="H167" s="58"/>
      <c r="I167" s="59"/>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row>
    <row r="168" spans="1:41" ht="15.6">
      <c r="A168" s="56"/>
      <c r="B168" s="56"/>
      <c r="C168" s="56"/>
      <c r="D168" s="56"/>
      <c r="E168" s="56"/>
      <c r="F168" s="57"/>
      <c r="G168" s="56"/>
      <c r="H168" s="58"/>
      <c r="I168" s="59"/>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row>
    <row r="169" spans="1:41" ht="15.6">
      <c r="A169" s="56"/>
      <c r="B169" s="56"/>
      <c r="C169" s="56"/>
      <c r="D169" s="56"/>
      <c r="E169" s="56"/>
      <c r="F169" s="57"/>
      <c r="G169" s="56"/>
      <c r="H169" s="58"/>
      <c r="I169" s="59"/>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row>
    <row r="170" spans="1:41" ht="15.6">
      <c r="A170" s="56"/>
      <c r="B170" s="56"/>
      <c r="C170" s="56"/>
      <c r="D170" s="56"/>
      <c r="E170" s="56"/>
      <c r="F170" s="57"/>
      <c r="G170" s="56"/>
      <c r="H170" s="58"/>
      <c r="I170" s="59"/>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row>
    <row r="171" spans="1:41" ht="15.6">
      <c r="A171" s="56"/>
      <c r="B171" s="56"/>
      <c r="C171" s="56"/>
      <c r="D171" s="56"/>
      <c r="E171" s="56"/>
      <c r="F171" s="57"/>
      <c r="G171" s="56"/>
      <c r="H171" s="58"/>
      <c r="I171" s="59"/>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row>
    <row r="172" spans="1:41" ht="15.6">
      <c r="A172" s="56"/>
      <c r="B172" s="56"/>
      <c r="C172" s="56"/>
      <c r="D172" s="56"/>
      <c r="E172" s="56"/>
      <c r="F172" s="57"/>
      <c r="G172" s="56"/>
      <c r="H172" s="58"/>
      <c r="I172" s="59"/>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row>
    <row r="173" spans="1:41" ht="15.6">
      <c r="A173" s="56"/>
      <c r="B173" s="56"/>
      <c r="C173" s="56"/>
      <c r="D173" s="56"/>
      <c r="E173" s="56"/>
      <c r="F173" s="57"/>
      <c r="G173" s="56"/>
      <c r="H173" s="58"/>
      <c r="I173" s="59"/>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row>
    <row r="174" spans="1:41" ht="15.6">
      <c r="A174" s="56"/>
      <c r="B174" s="56"/>
      <c r="C174" s="56"/>
      <c r="D174" s="56"/>
      <c r="E174" s="56"/>
      <c r="F174" s="57"/>
      <c r="G174" s="56"/>
      <c r="H174" s="58"/>
      <c r="I174" s="59"/>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row>
    <row r="175" spans="1:41" ht="15.6">
      <c r="A175" s="56"/>
      <c r="B175" s="56"/>
      <c r="C175" s="56"/>
      <c r="D175" s="56"/>
      <c r="E175" s="56"/>
      <c r="F175" s="57"/>
      <c r="G175" s="56"/>
      <c r="H175" s="58"/>
      <c r="I175" s="59"/>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row>
    <row r="176" spans="1:41" ht="15.6">
      <c r="A176" s="56"/>
      <c r="B176" s="56"/>
      <c r="C176" s="56"/>
      <c r="D176" s="56"/>
      <c r="E176" s="56"/>
      <c r="F176" s="57"/>
      <c r="G176" s="56"/>
      <c r="H176" s="58"/>
      <c r="I176" s="59"/>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row>
    <row r="177" spans="1:41" ht="15.6">
      <c r="A177" s="56"/>
      <c r="B177" s="56"/>
      <c r="C177" s="56"/>
      <c r="D177" s="56"/>
      <c r="E177" s="56"/>
      <c r="F177" s="57"/>
      <c r="G177" s="56"/>
      <c r="H177" s="58"/>
      <c r="I177" s="59"/>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row>
    <row r="178" spans="1:41" ht="15.6">
      <c r="A178" s="56"/>
      <c r="B178" s="56"/>
      <c r="C178" s="56"/>
      <c r="D178" s="56"/>
      <c r="E178" s="56"/>
      <c r="F178" s="57"/>
      <c r="G178" s="56"/>
      <c r="H178" s="58"/>
      <c r="I178" s="59"/>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row>
    <row r="179" spans="1:41" ht="15.6">
      <c r="A179" s="56"/>
      <c r="B179" s="56"/>
      <c r="C179" s="56"/>
      <c r="D179" s="56"/>
      <c r="E179" s="56"/>
      <c r="F179" s="57"/>
      <c r="G179" s="56"/>
      <c r="H179" s="58"/>
      <c r="I179" s="59"/>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row>
    <row r="180" spans="1:41" ht="15.6">
      <c r="A180" s="56"/>
      <c r="B180" s="56"/>
      <c r="C180" s="56"/>
      <c r="D180" s="56"/>
      <c r="E180" s="56"/>
      <c r="F180" s="57"/>
      <c r="G180" s="56"/>
      <c r="H180" s="58"/>
      <c r="I180" s="59"/>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row>
    <row r="181" spans="1:41" ht="15.6">
      <c r="A181" s="56"/>
      <c r="B181" s="56"/>
      <c r="C181" s="56"/>
      <c r="D181" s="56"/>
      <c r="E181" s="56"/>
      <c r="F181" s="57"/>
      <c r="G181" s="56"/>
      <c r="H181" s="58"/>
      <c r="I181" s="59"/>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row>
    <row r="182" spans="1:41" ht="15.6">
      <c r="A182" s="56"/>
      <c r="B182" s="56"/>
      <c r="C182" s="56"/>
      <c r="D182" s="56"/>
      <c r="E182" s="56"/>
      <c r="F182" s="57"/>
      <c r="G182" s="56"/>
      <c r="H182" s="58"/>
      <c r="I182" s="59"/>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row>
    <row r="183" spans="1:41" ht="15.6">
      <c r="A183" s="56"/>
      <c r="B183" s="56"/>
      <c r="C183" s="56"/>
      <c r="D183" s="56"/>
      <c r="E183" s="56"/>
      <c r="F183" s="57"/>
      <c r="G183" s="56"/>
      <c r="H183" s="58"/>
      <c r="I183" s="59"/>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row>
    <row r="184" spans="1:41" ht="15.6">
      <c r="A184" s="56"/>
      <c r="B184" s="56"/>
      <c r="C184" s="56"/>
      <c r="D184" s="56"/>
      <c r="E184" s="56"/>
      <c r="F184" s="57"/>
      <c r="G184" s="56"/>
      <c r="H184" s="58"/>
      <c r="I184" s="59"/>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row>
    <row r="185" spans="1:41" ht="15.6">
      <c r="A185" s="56"/>
      <c r="B185" s="56"/>
      <c r="C185" s="56"/>
      <c r="D185" s="56"/>
      <c r="E185" s="56"/>
      <c r="F185" s="57"/>
      <c r="G185" s="56"/>
      <c r="H185" s="58"/>
      <c r="I185" s="59"/>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row>
    <row r="186" spans="1:41" ht="15.6">
      <c r="A186" s="56"/>
      <c r="B186" s="56"/>
      <c r="C186" s="56"/>
      <c r="D186" s="56"/>
      <c r="E186" s="56"/>
      <c r="F186" s="57"/>
      <c r="G186" s="56"/>
      <c r="H186" s="58"/>
      <c r="I186" s="59"/>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row>
    <row r="187" spans="1:41" ht="15.6">
      <c r="A187" s="56"/>
      <c r="B187" s="56"/>
      <c r="C187" s="56"/>
      <c r="D187" s="56"/>
      <c r="E187" s="56"/>
      <c r="F187" s="57"/>
      <c r="G187" s="56"/>
      <c r="H187" s="58"/>
      <c r="I187" s="59"/>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row>
    <row r="188" spans="1:41" ht="15.6">
      <c r="A188" s="56"/>
      <c r="B188" s="56"/>
      <c r="C188" s="56"/>
      <c r="D188" s="56"/>
      <c r="E188" s="56"/>
      <c r="F188" s="57"/>
      <c r="G188" s="56"/>
      <c r="H188" s="58"/>
      <c r="I188" s="59"/>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row>
    <row r="189" spans="1:41" ht="15.6">
      <c r="A189" s="56"/>
      <c r="B189" s="56"/>
      <c r="C189" s="56"/>
      <c r="D189" s="56"/>
      <c r="E189" s="56"/>
      <c r="F189" s="57"/>
      <c r="G189" s="56"/>
      <c r="H189" s="58"/>
      <c r="I189" s="59"/>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row>
    <row r="190" spans="1:41" ht="15.6">
      <c r="A190" s="56"/>
      <c r="B190" s="56"/>
      <c r="C190" s="56"/>
      <c r="D190" s="56"/>
      <c r="E190" s="56"/>
      <c r="F190" s="57"/>
      <c r="G190" s="56"/>
      <c r="H190" s="58"/>
      <c r="I190" s="59"/>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row>
    <row r="191" spans="1:41" ht="15.6">
      <c r="A191" s="56"/>
      <c r="B191" s="56"/>
      <c r="C191" s="56"/>
      <c r="D191" s="56"/>
      <c r="E191" s="56"/>
      <c r="F191" s="57"/>
      <c r="G191" s="56"/>
      <c r="H191" s="58"/>
      <c r="I191" s="59"/>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row>
    <row r="192" spans="1:41" ht="15.6">
      <c r="A192" s="56"/>
      <c r="B192" s="56"/>
      <c r="C192" s="56"/>
      <c r="D192" s="56"/>
      <c r="E192" s="56"/>
      <c r="F192" s="57"/>
      <c r="G192" s="56"/>
      <c r="H192" s="58"/>
      <c r="I192" s="59"/>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row>
    <row r="193" spans="1:41" ht="15.6">
      <c r="A193" s="56"/>
      <c r="B193" s="56"/>
      <c r="C193" s="56"/>
      <c r="D193" s="56"/>
      <c r="E193" s="56"/>
      <c r="F193" s="57"/>
      <c r="G193" s="56"/>
      <c r="H193" s="58"/>
      <c r="I193" s="59"/>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row>
    <row r="194" spans="1:41" ht="15.6">
      <c r="A194" s="56"/>
      <c r="B194" s="56"/>
      <c r="C194" s="56"/>
      <c r="D194" s="56"/>
      <c r="E194" s="56"/>
      <c r="F194" s="57"/>
      <c r="G194" s="56"/>
      <c r="H194" s="58"/>
      <c r="I194" s="59"/>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row>
    <row r="195" spans="1:41" ht="15.6">
      <c r="A195" s="56"/>
      <c r="B195" s="56"/>
      <c r="C195" s="56"/>
      <c r="D195" s="56"/>
      <c r="E195" s="56"/>
      <c r="F195" s="57"/>
      <c r="G195" s="56"/>
      <c r="H195" s="58"/>
      <c r="I195" s="59"/>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row>
    <row r="196" spans="1:41" ht="15.6">
      <c r="A196" s="56"/>
      <c r="B196" s="56"/>
      <c r="C196" s="56"/>
      <c r="D196" s="56"/>
      <c r="E196" s="56"/>
      <c r="F196" s="57"/>
      <c r="G196" s="56"/>
      <c r="H196" s="58"/>
      <c r="I196" s="59"/>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row>
    <row r="197" spans="1:41" ht="15.6">
      <c r="A197" s="56"/>
      <c r="B197" s="56"/>
      <c r="C197" s="56"/>
      <c r="D197" s="56"/>
      <c r="E197" s="56"/>
      <c r="F197" s="57"/>
      <c r="G197" s="56"/>
      <c r="H197" s="58"/>
      <c r="I197" s="59"/>
      <c r="J197" s="56"/>
      <c r="K197" s="56"/>
      <c r="L197" s="56"/>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row>
    <row r="198" spans="1:41" ht="15.6">
      <c r="A198" s="56"/>
      <c r="B198" s="56"/>
      <c r="C198" s="56"/>
      <c r="D198" s="56"/>
      <c r="E198" s="56"/>
      <c r="F198" s="57"/>
      <c r="G198" s="56"/>
      <c r="H198" s="58"/>
      <c r="I198" s="59"/>
      <c r="J198" s="56"/>
      <c r="K198" s="56"/>
      <c r="L198" s="56"/>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row>
    <row r="199" spans="1:41" ht="15.6">
      <c r="A199" s="56"/>
      <c r="B199" s="56"/>
      <c r="C199" s="56"/>
      <c r="D199" s="56"/>
      <c r="E199" s="56"/>
      <c r="F199" s="57"/>
      <c r="G199" s="56"/>
      <c r="H199" s="58"/>
      <c r="I199" s="59"/>
      <c r="J199" s="56"/>
      <c r="K199" s="56"/>
      <c r="L199" s="56"/>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row>
    <row r="200" spans="1:41" ht="15.6">
      <c r="A200" s="56"/>
      <c r="B200" s="56"/>
      <c r="C200" s="56"/>
      <c r="D200" s="56"/>
      <c r="E200" s="56"/>
      <c r="F200" s="57"/>
      <c r="G200" s="56"/>
      <c r="H200" s="58"/>
      <c r="I200" s="59"/>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row>
    <row r="201" spans="1:41" ht="15.6">
      <c r="A201" s="56"/>
      <c r="B201" s="56"/>
      <c r="C201" s="56"/>
      <c r="D201" s="56"/>
      <c r="E201" s="56"/>
      <c r="F201" s="57"/>
      <c r="G201" s="56"/>
      <c r="H201" s="58"/>
      <c r="I201" s="59"/>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row>
    <row r="202" spans="1:41" ht="15.6">
      <c r="A202" s="56"/>
      <c r="B202" s="56"/>
      <c r="C202" s="56"/>
      <c r="D202" s="56"/>
      <c r="E202" s="56"/>
      <c r="F202" s="57"/>
      <c r="G202" s="56"/>
      <c r="H202" s="58"/>
      <c r="I202" s="59"/>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row>
    <row r="203" spans="1:41" ht="15.6">
      <c r="A203" s="56"/>
      <c r="B203" s="56"/>
      <c r="C203" s="56"/>
      <c r="D203" s="56"/>
      <c r="E203" s="56"/>
      <c r="F203" s="57"/>
      <c r="G203" s="56"/>
      <c r="H203" s="58"/>
      <c r="I203" s="59"/>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row>
    <row r="204" spans="1:41" ht="15.6">
      <c r="A204" s="56"/>
      <c r="B204" s="56"/>
      <c r="C204" s="56"/>
      <c r="D204" s="56"/>
      <c r="E204" s="56"/>
      <c r="F204" s="57"/>
      <c r="G204" s="56"/>
      <c r="H204" s="58"/>
      <c r="I204" s="59"/>
      <c r="J204" s="56"/>
      <c r="K204" s="56"/>
      <c r="L204" s="56"/>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row>
    <row r="205" spans="1:41" ht="15.6">
      <c r="A205" s="56"/>
      <c r="B205" s="56"/>
      <c r="C205" s="56"/>
      <c r="D205" s="56"/>
      <c r="E205" s="56"/>
      <c r="F205" s="57"/>
      <c r="G205" s="56"/>
      <c r="H205" s="58"/>
      <c r="I205" s="59"/>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row>
    <row r="206" spans="1:41" ht="15.6">
      <c r="A206" s="56"/>
      <c r="B206" s="56"/>
      <c r="C206" s="56"/>
      <c r="D206" s="56"/>
      <c r="E206" s="56"/>
      <c r="F206" s="57"/>
      <c r="G206" s="56"/>
      <c r="H206" s="58"/>
      <c r="I206" s="59"/>
      <c r="J206" s="56"/>
      <c r="K206" s="56"/>
      <c r="L206" s="56"/>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row>
    <row r="207" spans="1:41" ht="15.6">
      <c r="A207" s="56"/>
      <c r="B207" s="56"/>
      <c r="C207" s="56"/>
      <c r="D207" s="56"/>
      <c r="E207" s="56"/>
      <c r="F207" s="57"/>
      <c r="G207" s="56"/>
      <c r="H207" s="58"/>
      <c r="I207" s="59"/>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row>
    <row r="208" spans="1:41" ht="15.6">
      <c r="A208" s="56"/>
      <c r="B208" s="56"/>
      <c r="C208" s="56"/>
      <c r="D208" s="56"/>
      <c r="E208" s="56"/>
      <c r="F208" s="57"/>
      <c r="G208" s="56"/>
      <c r="H208" s="58"/>
      <c r="I208" s="59"/>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row>
    <row r="209" spans="1:41" ht="15.6">
      <c r="A209" s="56"/>
      <c r="B209" s="56"/>
      <c r="C209" s="56"/>
      <c r="D209" s="56"/>
      <c r="E209" s="56"/>
      <c r="F209" s="57"/>
      <c r="G209" s="56"/>
      <c r="H209" s="58"/>
      <c r="I209" s="59"/>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row>
    <row r="210" spans="1:41" ht="15.6">
      <c r="A210" s="56"/>
      <c r="B210" s="56"/>
      <c r="C210" s="56"/>
      <c r="D210" s="56"/>
      <c r="E210" s="56"/>
      <c r="F210" s="57"/>
      <c r="G210" s="56"/>
      <c r="H210" s="58"/>
      <c r="I210" s="59"/>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row>
    <row r="211" spans="1:41" ht="15.6">
      <c r="A211" s="56"/>
      <c r="B211" s="56"/>
      <c r="C211" s="56"/>
      <c r="D211" s="56"/>
      <c r="E211" s="56"/>
      <c r="F211" s="57"/>
      <c r="G211" s="56"/>
      <c r="H211" s="58"/>
      <c r="I211" s="59"/>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row>
    <row r="212" spans="1:41" ht="15.6">
      <c r="A212" s="56"/>
      <c r="B212" s="56"/>
      <c r="C212" s="56"/>
      <c r="D212" s="56"/>
      <c r="E212" s="56"/>
      <c r="F212" s="57"/>
      <c r="G212" s="56"/>
      <c r="H212" s="58"/>
      <c r="I212" s="59"/>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row>
    <row r="213" spans="1:41" ht="15.6">
      <c r="A213" s="56"/>
      <c r="B213" s="56"/>
      <c r="C213" s="56"/>
      <c r="D213" s="56"/>
      <c r="E213" s="56"/>
      <c r="F213" s="57"/>
      <c r="G213" s="56"/>
      <c r="H213" s="58"/>
      <c r="I213" s="59"/>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row>
    <row r="214" spans="1:41" ht="15.6">
      <c r="A214" s="56"/>
      <c r="B214" s="56"/>
      <c r="C214" s="56"/>
      <c r="D214" s="56"/>
      <c r="E214" s="56"/>
      <c r="F214" s="57"/>
      <c r="G214" s="56"/>
      <c r="H214" s="58"/>
      <c r="I214" s="59"/>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row>
    <row r="215" spans="1:41" ht="15.6">
      <c r="A215" s="56"/>
      <c r="B215" s="56"/>
      <c r="C215" s="56"/>
      <c r="D215" s="56"/>
      <c r="E215" s="56"/>
      <c r="F215" s="57"/>
      <c r="G215" s="56"/>
      <c r="H215" s="58"/>
      <c r="I215" s="59"/>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row>
    <row r="216" spans="1:41" ht="15.6">
      <c r="A216" s="56"/>
      <c r="B216" s="56"/>
      <c r="C216" s="56"/>
      <c r="D216" s="56"/>
      <c r="E216" s="56"/>
      <c r="F216" s="57"/>
      <c r="G216" s="56"/>
      <c r="H216" s="58"/>
      <c r="I216" s="59"/>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row>
    <row r="217" spans="1:41" ht="15.6">
      <c r="A217" s="56"/>
      <c r="B217" s="56"/>
      <c r="C217" s="56"/>
      <c r="D217" s="56"/>
      <c r="E217" s="56"/>
      <c r="F217" s="57"/>
      <c r="G217" s="56"/>
      <c r="H217" s="58"/>
      <c r="I217" s="59"/>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row>
    <row r="218" spans="1:41" ht="15.6">
      <c r="A218" s="56"/>
      <c r="B218" s="56"/>
      <c r="C218" s="56"/>
      <c r="D218" s="56"/>
      <c r="E218" s="56"/>
      <c r="F218" s="57"/>
      <c r="G218" s="56"/>
      <c r="H218" s="58"/>
      <c r="I218" s="59"/>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row>
    <row r="219" spans="1:41" ht="15.6">
      <c r="A219" s="56"/>
      <c r="B219" s="56"/>
      <c r="C219" s="56"/>
      <c r="D219" s="56"/>
      <c r="E219" s="56"/>
      <c r="F219" s="57"/>
      <c r="G219" s="56"/>
      <c r="H219" s="58"/>
      <c r="I219" s="59"/>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row>
    <row r="220" spans="1:41" ht="15.6">
      <c r="A220" s="56"/>
      <c r="B220" s="56"/>
      <c r="C220" s="56"/>
      <c r="D220" s="56"/>
      <c r="E220" s="56"/>
      <c r="F220" s="57"/>
      <c r="G220" s="56"/>
      <c r="H220" s="58"/>
      <c r="I220" s="59"/>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row>
    <row r="221" spans="1:41" ht="15.6">
      <c r="A221" s="56"/>
      <c r="B221" s="56"/>
      <c r="C221" s="56"/>
      <c r="D221" s="56"/>
      <c r="E221" s="56"/>
      <c r="F221" s="57"/>
      <c r="G221" s="56"/>
      <c r="H221" s="58"/>
      <c r="I221" s="59"/>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row>
    <row r="222" spans="1:41" ht="15.6">
      <c r="A222" s="56"/>
      <c r="B222" s="56"/>
      <c r="C222" s="56"/>
      <c r="D222" s="56"/>
      <c r="E222" s="56"/>
      <c r="F222" s="57"/>
      <c r="G222" s="56"/>
      <c r="H222" s="58"/>
      <c r="I222" s="59"/>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row>
    <row r="223" spans="1:41" ht="15.6">
      <c r="A223" s="56"/>
      <c r="B223" s="56"/>
      <c r="C223" s="56"/>
      <c r="D223" s="56"/>
      <c r="E223" s="56"/>
      <c r="F223" s="57"/>
      <c r="G223" s="56"/>
      <c r="H223" s="58"/>
      <c r="I223" s="59"/>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row>
    <row r="224" spans="1:41" ht="15.6">
      <c r="A224" s="56"/>
      <c r="B224" s="56"/>
      <c r="C224" s="56"/>
      <c r="D224" s="56"/>
      <c r="E224" s="56"/>
      <c r="F224" s="57"/>
      <c r="G224" s="56"/>
      <c r="H224" s="58"/>
      <c r="I224" s="59"/>
      <c r="J224" s="56"/>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row>
    <row r="225" spans="1:41" ht="15.6">
      <c r="A225" s="56"/>
      <c r="B225" s="56"/>
      <c r="C225" s="56"/>
      <c r="D225" s="56"/>
      <c r="E225" s="56"/>
      <c r="F225" s="57"/>
      <c r="G225" s="56"/>
      <c r="H225" s="58"/>
      <c r="I225" s="59"/>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row>
    <row r="226" spans="1:41" ht="15.6">
      <c r="A226" s="56"/>
      <c r="B226" s="56"/>
      <c r="C226" s="56"/>
      <c r="D226" s="56"/>
      <c r="E226" s="56"/>
      <c r="F226" s="57"/>
      <c r="G226" s="56"/>
      <c r="H226" s="58"/>
      <c r="I226" s="59"/>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row>
    <row r="227" spans="1:41" ht="15.6">
      <c r="A227" s="56"/>
      <c r="B227" s="56"/>
      <c r="C227" s="56"/>
      <c r="D227" s="56"/>
      <c r="E227" s="56"/>
      <c r="F227" s="57"/>
      <c r="G227" s="56"/>
      <c r="H227" s="58"/>
      <c r="I227" s="59"/>
      <c r="J227" s="56"/>
      <c r="K227" s="56"/>
      <c r="L227" s="56"/>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row>
    <row r="228" spans="1:41" ht="15.6">
      <c r="A228" s="56"/>
      <c r="B228" s="56"/>
      <c r="C228" s="56"/>
      <c r="D228" s="56"/>
      <c r="E228" s="56"/>
      <c r="F228" s="57"/>
      <c r="G228" s="56"/>
      <c r="H228" s="58"/>
      <c r="I228" s="59"/>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row>
    <row r="229" spans="1:41" ht="15.6">
      <c r="A229" s="56"/>
      <c r="B229" s="56"/>
      <c r="C229" s="56"/>
      <c r="D229" s="56"/>
      <c r="E229" s="56"/>
      <c r="F229" s="57"/>
      <c r="G229" s="56"/>
      <c r="H229" s="58"/>
      <c r="I229" s="59"/>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row>
    <row r="230" spans="1:41" ht="15.6">
      <c r="A230" s="56"/>
      <c r="B230" s="56"/>
      <c r="C230" s="56"/>
      <c r="D230" s="56"/>
      <c r="E230" s="56"/>
      <c r="F230" s="57"/>
      <c r="G230" s="56"/>
      <c r="H230" s="58"/>
      <c r="I230" s="59"/>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row>
    <row r="231" spans="1:41" ht="15.6">
      <c r="A231" s="56"/>
      <c r="B231" s="56"/>
      <c r="C231" s="56"/>
      <c r="D231" s="56"/>
      <c r="E231" s="56"/>
      <c r="F231" s="57"/>
      <c r="G231" s="56"/>
      <c r="H231" s="58"/>
      <c r="I231" s="59"/>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row>
    <row r="232" spans="1:41" ht="15.6">
      <c r="A232" s="56"/>
      <c r="B232" s="56"/>
      <c r="C232" s="56"/>
      <c r="D232" s="56"/>
      <c r="E232" s="56"/>
      <c r="F232" s="57"/>
      <c r="G232" s="56"/>
      <c r="H232" s="58"/>
      <c r="I232" s="59"/>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row>
    <row r="233" spans="1:41" ht="15.6">
      <c r="A233" s="56"/>
      <c r="B233" s="56"/>
      <c r="C233" s="56"/>
      <c r="D233" s="56"/>
      <c r="E233" s="56"/>
      <c r="F233" s="57"/>
      <c r="G233" s="56"/>
      <c r="H233" s="58"/>
      <c r="I233" s="59"/>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row>
    <row r="234" spans="1:41" ht="15.6">
      <c r="A234" s="56"/>
      <c r="B234" s="56"/>
      <c r="C234" s="56"/>
      <c r="D234" s="56"/>
      <c r="E234" s="56"/>
      <c r="F234" s="57"/>
      <c r="G234" s="56"/>
      <c r="H234" s="58"/>
      <c r="I234" s="59"/>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row>
    <row r="235" spans="1:41" ht="15.6">
      <c r="A235" s="56"/>
      <c r="B235" s="56"/>
      <c r="C235" s="56"/>
      <c r="D235" s="56"/>
      <c r="E235" s="56"/>
      <c r="F235" s="57"/>
      <c r="G235" s="56"/>
      <c r="H235" s="58"/>
      <c r="I235" s="59"/>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row>
    <row r="236" spans="1:41" ht="15.6">
      <c r="A236" s="56"/>
      <c r="B236" s="56"/>
      <c r="C236" s="56"/>
      <c r="D236" s="56"/>
      <c r="E236" s="56"/>
      <c r="F236" s="57"/>
      <c r="G236" s="56"/>
      <c r="H236" s="58"/>
      <c r="I236" s="59"/>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row>
    <row r="237" spans="1:41" ht="15.6">
      <c r="A237" s="56"/>
      <c r="B237" s="56"/>
      <c r="C237" s="56"/>
      <c r="D237" s="56"/>
      <c r="E237" s="56"/>
      <c r="F237" s="57"/>
      <c r="G237" s="56"/>
      <c r="H237" s="58"/>
      <c r="I237" s="59"/>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row>
    <row r="238" spans="1:41" ht="15.6">
      <c r="A238" s="56"/>
      <c r="B238" s="56"/>
      <c r="C238" s="56"/>
      <c r="D238" s="56"/>
      <c r="E238" s="56"/>
      <c r="F238" s="57"/>
      <c r="G238" s="56"/>
      <c r="H238" s="58"/>
      <c r="I238" s="59"/>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row>
    <row r="239" spans="1:41" ht="15.6">
      <c r="A239" s="56"/>
      <c r="B239" s="56"/>
      <c r="C239" s="56"/>
      <c r="D239" s="56"/>
      <c r="E239" s="56"/>
      <c r="F239" s="57"/>
      <c r="G239" s="56"/>
      <c r="H239" s="58"/>
      <c r="I239" s="59"/>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row>
    <row r="240" spans="1:41" ht="15.6">
      <c r="A240" s="56"/>
      <c r="B240" s="56"/>
      <c r="C240" s="56"/>
      <c r="D240" s="56"/>
      <c r="E240" s="56"/>
      <c r="F240" s="57"/>
      <c r="G240" s="56"/>
      <c r="H240" s="58"/>
      <c r="I240" s="59"/>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row>
    <row r="241" spans="1:41" ht="15.6">
      <c r="A241" s="56"/>
      <c r="B241" s="56"/>
      <c r="C241" s="56"/>
      <c r="D241" s="56"/>
      <c r="E241" s="56"/>
      <c r="F241" s="57"/>
      <c r="G241" s="56"/>
      <c r="H241" s="58"/>
      <c r="I241" s="59"/>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row>
    <row r="242" spans="1:41" ht="15.6">
      <c r="A242" s="56"/>
      <c r="B242" s="56"/>
      <c r="C242" s="56"/>
      <c r="D242" s="56"/>
      <c r="E242" s="56"/>
      <c r="F242" s="57"/>
      <c r="G242" s="56"/>
      <c r="H242" s="58"/>
      <c r="I242" s="59"/>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row>
    <row r="243" spans="1:41" ht="15.6">
      <c r="A243" s="56"/>
      <c r="B243" s="56"/>
      <c r="C243" s="56"/>
      <c r="D243" s="56"/>
      <c r="E243" s="56"/>
      <c r="F243" s="57"/>
      <c r="G243" s="56"/>
      <c r="H243" s="58"/>
      <c r="I243" s="59"/>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row>
    <row r="244" spans="1:41" ht="15.6">
      <c r="A244" s="56"/>
      <c r="B244" s="56"/>
      <c r="C244" s="56"/>
      <c r="D244" s="56"/>
      <c r="E244" s="56"/>
      <c r="F244" s="57"/>
      <c r="G244" s="56"/>
      <c r="H244" s="58"/>
      <c r="I244" s="59"/>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row>
    <row r="245" spans="1:41" ht="15.6">
      <c r="A245" s="56"/>
      <c r="B245" s="56"/>
      <c r="C245" s="56"/>
      <c r="D245" s="56"/>
      <c r="E245" s="56"/>
      <c r="F245" s="57"/>
      <c r="G245" s="56"/>
      <c r="H245" s="58"/>
      <c r="I245" s="59"/>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row>
    <row r="246" spans="1:41" ht="15.6">
      <c r="A246" s="56"/>
      <c r="B246" s="56"/>
      <c r="C246" s="56"/>
      <c r="D246" s="56"/>
      <c r="E246" s="56"/>
      <c r="F246" s="57"/>
      <c r="G246" s="56"/>
      <c r="H246" s="58"/>
      <c r="I246" s="59"/>
      <c r="J246" s="56"/>
      <c r="K246" s="56"/>
      <c r="L246" s="56"/>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row>
    <row r="247" spans="1:41" ht="15.6">
      <c r="A247" s="56"/>
      <c r="B247" s="56"/>
      <c r="C247" s="56"/>
      <c r="D247" s="56"/>
      <c r="E247" s="56"/>
      <c r="F247" s="57"/>
      <c r="G247" s="56"/>
      <c r="H247" s="58"/>
      <c r="I247" s="59"/>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row>
    <row r="248" spans="1:41" ht="15.6">
      <c r="A248" s="56"/>
      <c r="B248" s="56"/>
      <c r="C248" s="56"/>
      <c r="D248" s="56"/>
      <c r="E248" s="56"/>
      <c r="F248" s="57"/>
      <c r="G248" s="56"/>
      <c r="H248" s="58"/>
      <c r="I248" s="59"/>
      <c r="J248" s="56"/>
      <c r="K248" s="56"/>
      <c r="L248" s="56"/>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row>
    <row r="249" spans="1:41" ht="15.6">
      <c r="A249" s="56"/>
      <c r="B249" s="56"/>
      <c r="C249" s="56"/>
      <c r="D249" s="56"/>
      <c r="E249" s="56"/>
      <c r="F249" s="57"/>
      <c r="G249" s="56"/>
      <c r="H249" s="58"/>
      <c r="I249" s="59"/>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row>
    <row r="250" spans="1:41" ht="15.6">
      <c r="A250" s="56"/>
      <c r="B250" s="56"/>
      <c r="C250" s="56"/>
      <c r="D250" s="56"/>
      <c r="E250" s="56"/>
      <c r="F250" s="57"/>
      <c r="G250" s="56"/>
      <c r="H250" s="58"/>
      <c r="I250" s="59"/>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row>
    <row r="251" spans="1:41" ht="15.6">
      <c r="A251" s="56"/>
      <c r="B251" s="56"/>
      <c r="C251" s="56"/>
      <c r="D251" s="56"/>
      <c r="E251" s="56"/>
      <c r="F251" s="57"/>
      <c r="G251" s="56"/>
      <c r="H251" s="58"/>
      <c r="I251" s="59"/>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row>
    <row r="252" spans="1:41" ht="15.6">
      <c r="A252" s="56"/>
      <c r="B252" s="56"/>
      <c r="C252" s="56"/>
      <c r="D252" s="56"/>
      <c r="E252" s="56"/>
      <c r="F252" s="57"/>
      <c r="G252" s="56"/>
      <c r="H252" s="58"/>
      <c r="I252" s="59"/>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row>
    <row r="253" spans="1:41" ht="15.6">
      <c r="A253" s="56"/>
      <c r="B253" s="56"/>
      <c r="C253" s="56"/>
      <c r="D253" s="56"/>
      <c r="E253" s="56"/>
      <c r="F253" s="57"/>
      <c r="G253" s="56"/>
      <c r="H253" s="58"/>
      <c r="I253" s="59"/>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row>
    <row r="254" spans="1:41" ht="15.6">
      <c r="A254" s="56"/>
      <c r="B254" s="56"/>
      <c r="C254" s="56"/>
      <c r="D254" s="56"/>
      <c r="E254" s="56"/>
      <c r="F254" s="57"/>
      <c r="G254" s="56"/>
      <c r="H254" s="58"/>
      <c r="I254" s="59"/>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row>
    <row r="255" spans="1:41" ht="15.6">
      <c r="A255" s="56"/>
      <c r="B255" s="56"/>
      <c r="C255" s="56"/>
      <c r="D255" s="56"/>
      <c r="E255" s="56"/>
      <c r="F255" s="57"/>
      <c r="G255" s="56"/>
      <c r="H255" s="58"/>
      <c r="I255" s="59"/>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row>
    <row r="256" spans="1:41" ht="15.6">
      <c r="A256" s="56"/>
      <c r="B256" s="56"/>
      <c r="C256" s="56"/>
      <c r="D256" s="56"/>
      <c r="E256" s="56"/>
      <c r="F256" s="57"/>
      <c r="G256" s="56"/>
      <c r="H256" s="58"/>
      <c r="I256" s="59"/>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row>
    <row r="257" spans="1:41" ht="15.6">
      <c r="A257" s="56"/>
      <c r="B257" s="56"/>
      <c r="C257" s="56"/>
      <c r="D257" s="56"/>
      <c r="E257" s="56"/>
      <c r="F257" s="57"/>
      <c r="G257" s="56"/>
      <c r="H257" s="58"/>
      <c r="I257" s="59"/>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row>
    <row r="258" spans="1:41" ht="15.6">
      <c r="A258" s="56"/>
      <c r="B258" s="56"/>
      <c r="C258" s="56"/>
      <c r="D258" s="56"/>
      <c r="E258" s="56"/>
      <c r="F258" s="57"/>
      <c r="G258" s="56"/>
      <c r="H258" s="58"/>
      <c r="I258" s="59"/>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row>
    <row r="259" spans="1:41" ht="15.6">
      <c r="A259" s="56"/>
      <c r="B259" s="56"/>
      <c r="C259" s="56"/>
      <c r="D259" s="56"/>
      <c r="E259" s="56"/>
      <c r="F259" s="57"/>
      <c r="G259" s="56"/>
      <c r="H259" s="58"/>
      <c r="I259" s="59"/>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row>
    <row r="260" spans="1:41" ht="15.6">
      <c r="A260" s="56"/>
      <c r="B260" s="56"/>
      <c r="C260" s="56"/>
      <c r="D260" s="56"/>
      <c r="E260" s="56"/>
      <c r="F260" s="57"/>
      <c r="G260" s="56"/>
      <c r="H260" s="58"/>
      <c r="I260" s="59"/>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row>
    <row r="261" spans="1:41" ht="15.6">
      <c r="A261" s="56"/>
      <c r="B261" s="56"/>
      <c r="C261" s="56"/>
      <c r="D261" s="56"/>
      <c r="E261" s="56"/>
      <c r="F261" s="57"/>
      <c r="G261" s="56"/>
      <c r="H261" s="58"/>
      <c r="I261" s="59"/>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row>
    <row r="262" spans="1:41" ht="15.6">
      <c r="A262" s="56"/>
      <c r="B262" s="56"/>
      <c r="C262" s="56"/>
      <c r="D262" s="56"/>
      <c r="E262" s="56"/>
      <c r="F262" s="57"/>
      <c r="G262" s="56"/>
      <c r="H262" s="58"/>
      <c r="I262" s="59"/>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row>
    <row r="263" spans="1:41" ht="15.6">
      <c r="A263" s="56"/>
      <c r="B263" s="56"/>
      <c r="C263" s="56"/>
      <c r="D263" s="56"/>
      <c r="E263" s="56"/>
      <c r="F263" s="57"/>
      <c r="G263" s="56"/>
      <c r="H263" s="58"/>
      <c r="I263" s="59"/>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row>
    <row r="264" spans="1:41" ht="15.6">
      <c r="A264" s="56"/>
      <c r="B264" s="56"/>
      <c r="C264" s="56"/>
      <c r="D264" s="56"/>
      <c r="E264" s="56"/>
      <c r="F264" s="57"/>
      <c r="G264" s="56"/>
      <c r="H264" s="58"/>
      <c r="I264" s="59"/>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row>
    <row r="265" spans="1:41" ht="15.6">
      <c r="A265" s="56"/>
      <c r="B265" s="56"/>
      <c r="C265" s="56"/>
      <c r="D265" s="56"/>
      <c r="E265" s="56"/>
      <c r="F265" s="57"/>
      <c r="G265" s="56"/>
      <c r="H265" s="58"/>
      <c r="I265" s="59"/>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row>
    <row r="266" spans="1:41" ht="15.6">
      <c r="A266" s="56"/>
      <c r="B266" s="56"/>
      <c r="C266" s="56"/>
      <c r="D266" s="56"/>
      <c r="E266" s="56"/>
      <c r="F266" s="57"/>
      <c r="G266" s="56"/>
      <c r="H266" s="58"/>
      <c r="I266" s="59"/>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row>
    <row r="267" spans="1:41" ht="15.6">
      <c r="A267" s="56"/>
      <c r="B267" s="56"/>
      <c r="C267" s="56"/>
      <c r="D267" s="56"/>
      <c r="E267" s="56"/>
      <c r="F267" s="57"/>
      <c r="G267" s="56"/>
      <c r="H267" s="58"/>
      <c r="I267" s="59"/>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row>
    <row r="268" spans="1:41" ht="15.6">
      <c r="A268" s="56"/>
      <c r="B268" s="56"/>
      <c r="C268" s="56"/>
      <c r="D268" s="56"/>
      <c r="E268" s="56"/>
      <c r="F268" s="57"/>
      <c r="G268" s="56"/>
      <c r="H268" s="58"/>
      <c r="I268" s="59"/>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row>
    <row r="269" spans="1:41" ht="15.6">
      <c r="A269" s="56"/>
      <c r="B269" s="56"/>
      <c r="C269" s="56"/>
      <c r="D269" s="56"/>
      <c r="E269" s="56"/>
      <c r="F269" s="57"/>
      <c r="G269" s="56"/>
      <c r="H269" s="58"/>
      <c r="I269" s="59"/>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row>
    <row r="270" spans="1:41" ht="15.6">
      <c r="A270" s="56"/>
      <c r="B270" s="56"/>
      <c r="C270" s="56"/>
      <c r="D270" s="56"/>
      <c r="E270" s="56"/>
      <c r="F270" s="57"/>
      <c r="G270" s="56"/>
      <c r="H270" s="58"/>
      <c r="I270" s="59"/>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row>
    <row r="271" spans="1:41" ht="15.6">
      <c r="A271" s="56"/>
      <c r="B271" s="56"/>
      <c r="C271" s="56"/>
      <c r="D271" s="56"/>
      <c r="E271" s="56"/>
      <c r="F271" s="57"/>
      <c r="G271" s="56"/>
      <c r="H271" s="58"/>
      <c r="I271" s="59"/>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row>
    <row r="272" spans="1:41" ht="15.6">
      <c r="A272" s="56"/>
      <c r="B272" s="56"/>
      <c r="C272" s="56"/>
      <c r="D272" s="56"/>
      <c r="E272" s="56"/>
      <c r="F272" s="57"/>
      <c r="G272" s="56"/>
      <c r="H272" s="58"/>
      <c r="I272" s="59"/>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row>
    <row r="273" spans="1:41" ht="15.6">
      <c r="A273" s="56"/>
      <c r="B273" s="56"/>
      <c r="C273" s="56"/>
      <c r="D273" s="56"/>
      <c r="E273" s="56"/>
      <c r="F273" s="57"/>
      <c r="G273" s="56"/>
      <c r="H273" s="58"/>
      <c r="I273" s="59"/>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row>
    <row r="274" spans="1:41" ht="15.6">
      <c r="A274" s="56"/>
      <c r="B274" s="56"/>
      <c r="C274" s="56"/>
      <c r="D274" s="56"/>
      <c r="E274" s="56"/>
      <c r="F274" s="57"/>
      <c r="G274" s="56"/>
      <c r="H274" s="58"/>
      <c r="I274" s="59"/>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row>
    <row r="275" spans="1:41" ht="15.6">
      <c r="A275" s="56"/>
      <c r="B275" s="56"/>
      <c r="C275" s="56"/>
      <c r="D275" s="56"/>
      <c r="E275" s="56"/>
      <c r="F275" s="57"/>
      <c r="G275" s="56"/>
      <c r="H275" s="58"/>
      <c r="I275" s="59"/>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row>
    <row r="276" spans="1:41" ht="15.6">
      <c r="A276" s="56"/>
      <c r="B276" s="56"/>
      <c r="C276" s="56"/>
      <c r="D276" s="56"/>
      <c r="E276" s="56"/>
      <c r="F276" s="57"/>
      <c r="G276" s="56"/>
      <c r="H276" s="58"/>
      <c r="I276" s="59"/>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row>
    <row r="277" spans="1:41" ht="15.6">
      <c r="A277" s="56"/>
      <c r="B277" s="56"/>
      <c r="C277" s="56"/>
      <c r="D277" s="56"/>
      <c r="E277" s="56"/>
      <c r="F277" s="57"/>
      <c r="G277" s="56"/>
      <c r="H277" s="58"/>
      <c r="I277" s="59"/>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row>
    <row r="278" spans="1:41" ht="15.6">
      <c r="A278" s="56"/>
      <c r="B278" s="56"/>
      <c r="C278" s="56"/>
      <c r="D278" s="56"/>
      <c r="E278" s="56"/>
      <c r="F278" s="57"/>
      <c r="G278" s="56"/>
      <c r="H278" s="58"/>
      <c r="I278" s="59"/>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row>
    <row r="279" spans="1:41" ht="15.6">
      <c r="A279" s="56"/>
      <c r="B279" s="56"/>
      <c r="C279" s="56"/>
      <c r="D279" s="56"/>
      <c r="E279" s="56"/>
      <c r="F279" s="57"/>
      <c r="G279" s="56"/>
      <c r="H279" s="58"/>
      <c r="I279" s="59"/>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row>
    <row r="280" spans="1:41" ht="15.6">
      <c r="A280" s="56"/>
      <c r="B280" s="56"/>
      <c r="C280" s="56"/>
      <c r="D280" s="56"/>
      <c r="E280" s="56"/>
      <c r="F280" s="57"/>
      <c r="G280" s="56"/>
      <c r="H280" s="58"/>
      <c r="I280" s="59"/>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row>
    <row r="281" spans="1:41" ht="15.6">
      <c r="A281" s="56"/>
      <c r="B281" s="56"/>
      <c r="C281" s="56"/>
      <c r="D281" s="56"/>
      <c r="E281" s="56"/>
      <c r="F281" s="57"/>
      <c r="G281" s="56"/>
      <c r="H281" s="58"/>
      <c r="I281" s="59"/>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row>
    <row r="282" spans="1:41" ht="15.6">
      <c r="A282" s="56"/>
      <c r="B282" s="56"/>
      <c r="C282" s="56"/>
      <c r="D282" s="56"/>
      <c r="E282" s="56"/>
      <c r="F282" s="57"/>
      <c r="G282" s="56"/>
      <c r="H282" s="58"/>
      <c r="I282" s="59"/>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row>
    <row r="283" spans="1:41" ht="15.6">
      <c r="A283" s="56"/>
      <c r="B283" s="56"/>
      <c r="C283" s="56"/>
      <c r="D283" s="56"/>
      <c r="E283" s="56"/>
      <c r="F283" s="57"/>
      <c r="G283" s="56"/>
      <c r="H283" s="58"/>
      <c r="I283" s="59"/>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row>
    <row r="284" spans="1:41" ht="15.6">
      <c r="A284" s="56"/>
      <c r="B284" s="56"/>
      <c r="C284" s="56"/>
      <c r="D284" s="56"/>
      <c r="E284" s="56"/>
      <c r="F284" s="57"/>
      <c r="G284" s="56"/>
      <c r="H284" s="58"/>
      <c r="I284" s="59"/>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row>
    <row r="285" spans="1:41" ht="15.6">
      <c r="A285" s="56"/>
      <c r="B285" s="56"/>
      <c r="C285" s="56"/>
      <c r="D285" s="56"/>
      <c r="E285" s="56"/>
      <c r="F285" s="57"/>
      <c r="G285" s="56"/>
      <c r="H285" s="58"/>
      <c r="I285" s="59"/>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row>
    <row r="286" spans="1:41" ht="15.6">
      <c r="A286" s="56"/>
      <c r="B286" s="56"/>
      <c r="C286" s="56"/>
      <c r="D286" s="56"/>
      <c r="E286" s="56"/>
      <c r="F286" s="57"/>
      <c r="G286" s="56"/>
      <c r="H286" s="58"/>
      <c r="I286" s="59"/>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row>
    <row r="287" spans="1:41" ht="15.6">
      <c r="A287" s="56"/>
      <c r="B287" s="56"/>
      <c r="C287" s="56"/>
      <c r="D287" s="56"/>
      <c r="E287" s="56"/>
      <c r="F287" s="57"/>
      <c r="G287" s="56"/>
      <c r="H287" s="58"/>
      <c r="I287" s="59"/>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row>
    <row r="288" spans="1:41" ht="15.6">
      <c r="A288" s="56"/>
      <c r="B288" s="56"/>
      <c r="C288" s="56"/>
      <c r="D288" s="56"/>
      <c r="E288" s="56"/>
      <c r="F288" s="57"/>
      <c r="G288" s="56"/>
      <c r="H288" s="58"/>
      <c r="I288" s="59"/>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row>
    <row r="289" spans="1:41" ht="15.6">
      <c r="A289" s="56"/>
      <c r="B289" s="56"/>
      <c r="C289" s="56"/>
      <c r="D289" s="56"/>
      <c r="E289" s="56"/>
      <c r="F289" s="57"/>
      <c r="G289" s="56"/>
      <c r="H289" s="58"/>
      <c r="I289" s="59"/>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row>
    <row r="290" spans="1:41" ht="15.6">
      <c r="A290" s="56"/>
      <c r="B290" s="56"/>
      <c r="C290" s="56"/>
      <c r="D290" s="56"/>
      <c r="E290" s="56"/>
      <c r="F290" s="57"/>
      <c r="G290" s="56"/>
      <c r="H290" s="58"/>
      <c r="I290" s="59"/>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row>
    <row r="291" spans="1:41" ht="15.6">
      <c r="A291" s="56"/>
      <c r="B291" s="56"/>
      <c r="C291" s="56"/>
      <c r="D291" s="56"/>
      <c r="E291" s="56"/>
      <c r="F291" s="57"/>
      <c r="G291" s="56"/>
      <c r="H291" s="58"/>
      <c r="I291" s="59"/>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row>
    <row r="292" spans="1:41" ht="15.6">
      <c r="A292" s="56"/>
      <c r="B292" s="56"/>
      <c r="C292" s="56"/>
      <c r="D292" s="56"/>
      <c r="E292" s="56"/>
      <c r="F292" s="57"/>
      <c r="G292" s="56"/>
      <c r="H292" s="58"/>
      <c r="I292" s="59"/>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row>
    <row r="293" spans="1:41" ht="15.6">
      <c r="A293" s="56"/>
      <c r="B293" s="56"/>
      <c r="C293" s="56"/>
      <c r="D293" s="56"/>
      <c r="E293" s="56"/>
      <c r="F293" s="57"/>
      <c r="G293" s="56"/>
      <c r="H293" s="58"/>
      <c r="I293" s="59"/>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row>
    <row r="294" spans="1:41" ht="15.6">
      <c r="A294" s="56"/>
      <c r="B294" s="56"/>
      <c r="C294" s="56"/>
      <c r="D294" s="56"/>
      <c r="E294" s="56"/>
      <c r="F294" s="57"/>
      <c r="G294" s="56"/>
      <c r="H294" s="58"/>
      <c r="I294" s="59"/>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row>
    <row r="295" spans="1:41" ht="15.6">
      <c r="A295" s="56"/>
      <c r="B295" s="56"/>
      <c r="C295" s="56"/>
      <c r="D295" s="56"/>
      <c r="E295" s="56"/>
      <c r="F295" s="57"/>
      <c r="G295" s="56"/>
      <c r="H295" s="58"/>
      <c r="I295" s="59"/>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row>
    <row r="296" spans="1:41" ht="15.6">
      <c r="A296" s="56"/>
      <c r="B296" s="56"/>
      <c r="C296" s="56"/>
      <c r="D296" s="56"/>
      <c r="E296" s="56"/>
      <c r="F296" s="57"/>
      <c r="G296" s="56"/>
      <c r="H296" s="58"/>
      <c r="I296" s="59"/>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row>
    <row r="297" spans="1:41" ht="15.6">
      <c r="A297" s="56"/>
      <c r="B297" s="56"/>
      <c r="C297" s="56"/>
      <c r="D297" s="56"/>
      <c r="E297" s="56"/>
      <c r="F297" s="57"/>
      <c r="G297" s="56"/>
      <c r="H297" s="58"/>
      <c r="I297" s="59"/>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row>
    <row r="298" spans="1:41" ht="15.6">
      <c r="A298" s="56"/>
      <c r="B298" s="56"/>
      <c r="C298" s="56"/>
      <c r="D298" s="56"/>
      <c r="E298" s="56"/>
      <c r="F298" s="57"/>
      <c r="G298" s="56"/>
      <c r="H298" s="58"/>
      <c r="I298" s="59"/>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row>
    <row r="299" spans="1:41" ht="15.6">
      <c r="A299" s="56"/>
      <c r="B299" s="56"/>
      <c r="C299" s="56"/>
      <c r="D299" s="56"/>
      <c r="E299" s="56"/>
      <c r="F299" s="57"/>
      <c r="G299" s="56"/>
      <c r="H299" s="58"/>
      <c r="I299" s="59"/>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row>
    <row r="300" spans="1:41" ht="15.6">
      <c r="A300" s="56"/>
      <c r="B300" s="56"/>
      <c r="C300" s="56"/>
      <c r="D300" s="56"/>
      <c r="E300" s="56"/>
      <c r="F300" s="57"/>
      <c r="G300" s="56"/>
      <c r="H300" s="58"/>
      <c r="I300" s="59"/>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row>
    <row r="301" spans="1:41" ht="15.6">
      <c r="A301" s="56"/>
      <c r="B301" s="56"/>
      <c r="C301" s="56"/>
      <c r="D301" s="56"/>
      <c r="E301" s="56"/>
      <c r="F301" s="57"/>
      <c r="G301" s="56"/>
      <c r="H301" s="58"/>
      <c r="I301" s="59"/>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row>
    <row r="302" spans="1:41" ht="15.6">
      <c r="A302" s="56"/>
      <c r="B302" s="56"/>
      <c r="C302" s="56"/>
      <c r="D302" s="56"/>
      <c r="E302" s="56"/>
      <c r="F302" s="57"/>
      <c r="G302" s="56"/>
      <c r="H302" s="58"/>
      <c r="I302" s="59"/>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row>
    <row r="303" spans="1:41" ht="15.6">
      <c r="A303" s="56"/>
      <c r="B303" s="56"/>
      <c r="C303" s="56"/>
      <c r="D303" s="56"/>
      <c r="E303" s="56"/>
      <c r="F303" s="57"/>
      <c r="G303" s="56"/>
      <c r="H303" s="58"/>
      <c r="I303" s="59"/>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row>
    <row r="304" spans="1:41" ht="15.6">
      <c r="A304" s="56"/>
      <c r="B304" s="56"/>
      <c r="C304" s="56"/>
      <c r="D304" s="56"/>
      <c r="E304" s="56"/>
      <c r="F304" s="57"/>
      <c r="G304" s="56"/>
      <c r="H304" s="58"/>
      <c r="I304" s="59"/>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row>
    <row r="305" spans="1:41" ht="15.6">
      <c r="A305" s="56"/>
      <c r="B305" s="56"/>
      <c r="C305" s="56"/>
      <c r="D305" s="56"/>
      <c r="E305" s="56"/>
      <c r="F305" s="57"/>
      <c r="G305" s="56"/>
      <c r="H305" s="58"/>
      <c r="I305" s="59"/>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row>
    <row r="306" spans="1:41" ht="15.6">
      <c r="A306" s="56"/>
      <c r="B306" s="56"/>
      <c r="C306" s="56"/>
      <c r="D306" s="56"/>
      <c r="E306" s="56"/>
      <c r="F306" s="57"/>
      <c r="G306" s="56"/>
      <c r="H306" s="58"/>
      <c r="I306" s="59"/>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row>
    <row r="307" spans="1:41" ht="15.6">
      <c r="A307" s="56"/>
      <c r="B307" s="56"/>
      <c r="C307" s="56"/>
      <c r="D307" s="56"/>
      <c r="E307" s="56"/>
      <c r="F307" s="57"/>
      <c r="G307" s="56"/>
      <c r="H307" s="58"/>
      <c r="I307" s="59"/>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row>
    <row r="308" spans="1:41" ht="15.6">
      <c r="A308" s="56"/>
      <c r="B308" s="56"/>
      <c r="C308" s="56"/>
      <c r="D308" s="56"/>
      <c r="E308" s="56"/>
      <c r="F308" s="57"/>
      <c r="G308" s="56"/>
      <c r="H308" s="58"/>
      <c r="I308" s="59"/>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row>
    <row r="309" spans="1:41" ht="15.6">
      <c r="A309" s="56"/>
      <c r="B309" s="56"/>
      <c r="C309" s="56"/>
      <c r="D309" s="56"/>
      <c r="E309" s="56"/>
      <c r="F309" s="57"/>
      <c r="G309" s="56"/>
      <c r="H309" s="58"/>
      <c r="I309" s="59"/>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row>
    <row r="310" spans="1:41" ht="15.6">
      <c r="A310" s="56"/>
      <c r="B310" s="56"/>
      <c r="C310" s="56"/>
      <c r="D310" s="56"/>
      <c r="E310" s="56"/>
      <c r="F310" s="57"/>
      <c r="G310" s="56"/>
      <c r="H310" s="58"/>
      <c r="I310" s="59"/>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row>
    <row r="311" spans="1:41" ht="15.6">
      <c r="A311" s="56"/>
      <c r="B311" s="56"/>
      <c r="C311" s="56"/>
      <c r="D311" s="56"/>
      <c r="E311" s="56"/>
      <c r="F311" s="57"/>
      <c r="G311" s="56"/>
      <c r="H311" s="58"/>
      <c r="I311" s="59"/>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row>
    <row r="312" spans="1:41" ht="15.6">
      <c r="A312" s="56"/>
      <c r="B312" s="56"/>
      <c r="C312" s="56"/>
      <c r="D312" s="56"/>
      <c r="E312" s="56"/>
      <c r="F312" s="57"/>
      <c r="G312" s="56"/>
      <c r="H312" s="58"/>
      <c r="I312" s="59"/>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row>
    <row r="313" spans="1:41" ht="15.6">
      <c r="A313" s="56"/>
      <c r="B313" s="56"/>
      <c r="C313" s="56"/>
      <c r="D313" s="56"/>
      <c r="E313" s="56"/>
      <c r="F313" s="57"/>
      <c r="G313" s="56"/>
      <c r="H313" s="58"/>
      <c r="I313" s="59"/>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row>
    <row r="314" spans="1:41" ht="15.6">
      <c r="A314" s="56"/>
      <c r="B314" s="56"/>
      <c r="C314" s="56"/>
      <c r="D314" s="56"/>
      <c r="E314" s="56"/>
      <c r="F314" s="57"/>
      <c r="G314" s="56"/>
      <c r="H314" s="58"/>
      <c r="I314" s="59"/>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row>
    <row r="315" spans="1:41" ht="15.6">
      <c r="A315" s="56"/>
      <c r="B315" s="56"/>
      <c r="C315" s="56"/>
      <c r="D315" s="56"/>
      <c r="E315" s="56"/>
      <c r="F315" s="57"/>
      <c r="G315" s="56"/>
      <c r="H315" s="58"/>
      <c r="I315" s="59"/>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row>
    <row r="316" spans="1:41" ht="15.6">
      <c r="A316" s="56"/>
      <c r="B316" s="56"/>
      <c r="C316" s="56"/>
      <c r="D316" s="56"/>
      <c r="E316" s="56"/>
      <c r="F316" s="57"/>
      <c r="G316" s="56"/>
      <c r="H316" s="58"/>
      <c r="I316" s="59"/>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row>
    <row r="317" spans="1:41" ht="15.6">
      <c r="A317" s="56"/>
      <c r="B317" s="56"/>
      <c r="C317" s="56"/>
      <c r="D317" s="56"/>
      <c r="E317" s="56"/>
      <c r="F317" s="57"/>
      <c r="G317" s="56"/>
      <c r="H317" s="58"/>
      <c r="I317" s="59"/>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row>
    <row r="318" spans="1:41" ht="15.6">
      <c r="A318" s="56"/>
      <c r="B318" s="56"/>
      <c r="C318" s="56"/>
      <c r="D318" s="56"/>
      <c r="E318" s="56"/>
      <c r="F318" s="57"/>
      <c r="G318" s="56"/>
      <c r="H318" s="58"/>
      <c r="I318" s="59"/>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row>
    <row r="319" spans="1:41" ht="15.6">
      <c r="A319" s="56"/>
      <c r="B319" s="56"/>
      <c r="C319" s="56"/>
      <c r="D319" s="56"/>
      <c r="E319" s="56"/>
      <c r="F319" s="57"/>
      <c r="G319" s="56"/>
      <c r="H319" s="58"/>
      <c r="I319" s="59"/>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row>
    <row r="320" spans="1:41" ht="15.6">
      <c r="A320" s="56"/>
      <c r="B320" s="56"/>
      <c r="C320" s="56"/>
      <c r="D320" s="56"/>
      <c r="E320" s="56"/>
      <c r="F320" s="57"/>
      <c r="G320" s="56"/>
      <c r="H320" s="58"/>
      <c r="I320" s="59"/>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row>
    <row r="321" spans="1:41" ht="15.6">
      <c r="A321" s="56"/>
      <c r="B321" s="56"/>
      <c r="C321" s="56"/>
      <c r="D321" s="56"/>
      <c r="E321" s="56"/>
      <c r="F321" s="57"/>
      <c r="G321" s="56"/>
      <c r="H321" s="58"/>
      <c r="I321" s="59"/>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row>
    <row r="322" spans="1:41" ht="15.6">
      <c r="A322" s="56"/>
      <c r="B322" s="56"/>
      <c r="C322" s="56"/>
      <c r="D322" s="56"/>
      <c r="E322" s="56"/>
      <c r="F322" s="57"/>
      <c r="G322" s="56"/>
      <c r="H322" s="58"/>
      <c r="I322" s="59"/>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row>
    <row r="323" spans="1:41" ht="15.6">
      <c r="A323" s="56"/>
      <c r="B323" s="56"/>
      <c r="C323" s="56"/>
      <c r="D323" s="56"/>
      <c r="E323" s="56"/>
      <c r="F323" s="57"/>
      <c r="G323" s="56"/>
      <c r="H323" s="58"/>
      <c r="I323" s="59"/>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row>
    <row r="324" spans="1:41" ht="15.6">
      <c r="A324" s="56"/>
      <c r="B324" s="56"/>
      <c r="C324" s="56"/>
      <c r="D324" s="56"/>
      <c r="E324" s="56"/>
      <c r="F324" s="57"/>
      <c r="G324" s="56"/>
      <c r="H324" s="58"/>
      <c r="I324" s="59"/>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row>
    <row r="325" spans="1:41" ht="15.6">
      <c r="A325" s="56"/>
      <c r="B325" s="56"/>
      <c r="C325" s="56"/>
      <c r="D325" s="56"/>
      <c r="E325" s="56"/>
      <c r="F325" s="57"/>
      <c r="G325" s="56"/>
      <c r="H325" s="58"/>
      <c r="I325" s="59"/>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row>
    <row r="326" spans="1:41" ht="15.6">
      <c r="A326" s="56"/>
      <c r="B326" s="56"/>
      <c r="C326" s="56"/>
      <c r="D326" s="56"/>
      <c r="E326" s="56"/>
      <c r="F326" s="57"/>
      <c r="G326" s="56"/>
      <c r="H326" s="58"/>
      <c r="I326" s="59"/>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row>
    <row r="327" spans="1:41" ht="15.6">
      <c r="A327" s="56"/>
      <c r="B327" s="56"/>
      <c r="C327" s="56"/>
      <c r="D327" s="56"/>
      <c r="E327" s="56"/>
      <c r="F327" s="57"/>
      <c r="G327" s="56"/>
      <c r="H327" s="58"/>
      <c r="I327" s="59"/>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row>
    <row r="328" spans="1:41" ht="15.6">
      <c r="A328" s="56"/>
      <c r="B328" s="56"/>
      <c r="C328" s="56"/>
      <c r="D328" s="56"/>
      <c r="E328" s="56"/>
      <c r="F328" s="57"/>
      <c r="G328" s="56"/>
      <c r="H328" s="58"/>
      <c r="I328" s="59"/>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row>
    <row r="329" spans="1:41" ht="15.6">
      <c r="A329" s="56"/>
      <c r="B329" s="56"/>
      <c r="C329" s="56"/>
      <c r="D329" s="56"/>
      <c r="E329" s="56"/>
      <c r="F329" s="57"/>
      <c r="G329" s="56"/>
      <c r="H329" s="58"/>
      <c r="I329" s="59"/>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row>
    <row r="330" spans="1:41" ht="15.6">
      <c r="A330" s="56"/>
      <c r="B330" s="56"/>
      <c r="C330" s="56"/>
      <c r="D330" s="56"/>
      <c r="E330" s="56"/>
      <c r="F330" s="57"/>
      <c r="G330" s="56"/>
      <c r="H330" s="58"/>
      <c r="I330" s="59"/>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row>
    <row r="331" spans="1:41" ht="15.6">
      <c r="A331" s="56"/>
      <c r="B331" s="56"/>
      <c r="C331" s="56"/>
      <c r="D331" s="56"/>
      <c r="E331" s="56"/>
      <c r="F331" s="57"/>
      <c r="G331" s="56"/>
      <c r="H331" s="58"/>
      <c r="I331" s="59"/>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row>
    <row r="332" spans="1:41" ht="15.6">
      <c r="A332" s="56"/>
      <c r="B332" s="56"/>
      <c r="C332" s="56"/>
      <c r="D332" s="56"/>
      <c r="E332" s="56"/>
      <c r="F332" s="57"/>
      <c r="G332" s="56"/>
      <c r="H332" s="58"/>
      <c r="I332" s="59"/>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row>
    <row r="333" spans="1:41" ht="15.6">
      <c r="A333" s="56"/>
      <c r="B333" s="56"/>
      <c r="C333" s="56"/>
      <c r="D333" s="56"/>
      <c r="E333" s="56"/>
      <c r="F333" s="57"/>
      <c r="G333" s="56"/>
      <c r="H333" s="58"/>
      <c r="I333" s="59"/>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row>
    <row r="334" spans="1:41" ht="15.6">
      <c r="A334" s="56"/>
      <c r="B334" s="56"/>
      <c r="C334" s="56"/>
      <c r="D334" s="56"/>
      <c r="E334" s="56"/>
      <c r="F334" s="57"/>
      <c r="G334" s="56"/>
      <c r="H334" s="58"/>
      <c r="I334" s="59"/>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row>
    <row r="335" spans="1:41" ht="15.6">
      <c r="A335" s="56"/>
      <c r="B335" s="56"/>
      <c r="C335" s="56"/>
      <c r="D335" s="56"/>
      <c r="E335" s="56"/>
      <c r="F335" s="57"/>
      <c r="G335" s="56"/>
      <c r="H335" s="58"/>
      <c r="I335" s="59"/>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row>
    <row r="336" spans="1:41" ht="15.6">
      <c r="A336" s="56"/>
      <c r="B336" s="56"/>
      <c r="C336" s="56"/>
      <c r="D336" s="56"/>
      <c r="E336" s="56"/>
      <c r="F336" s="57"/>
      <c r="G336" s="56"/>
      <c r="H336" s="58"/>
      <c r="I336" s="59"/>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row>
    <row r="337" spans="1:41" ht="15.6">
      <c r="A337" s="56"/>
      <c r="B337" s="56"/>
      <c r="C337" s="56"/>
      <c r="D337" s="56"/>
      <c r="E337" s="56"/>
      <c r="F337" s="57"/>
      <c r="G337" s="56"/>
      <c r="H337" s="58"/>
      <c r="I337" s="59"/>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row>
    <row r="338" spans="1:41" ht="15.6">
      <c r="A338" s="56"/>
      <c r="B338" s="56"/>
      <c r="C338" s="56"/>
      <c r="D338" s="56"/>
      <c r="E338" s="56"/>
      <c r="F338" s="57"/>
      <c r="G338" s="56"/>
      <c r="H338" s="58"/>
      <c r="I338" s="59"/>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row>
    <row r="339" spans="1:41" ht="15.6">
      <c r="A339" s="56"/>
      <c r="B339" s="56"/>
      <c r="C339" s="56"/>
      <c r="D339" s="56"/>
      <c r="E339" s="56"/>
      <c r="F339" s="57"/>
      <c r="G339" s="56"/>
      <c r="H339" s="58"/>
      <c r="I339" s="59"/>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row>
    <row r="340" spans="1:41" ht="15.6">
      <c r="A340" s="56"/>
      <c r="B340" s="56"/>
      <c r="C340" s="56"/>
      <c r="D340" s="56"/>
      <c r="E340" s="56"/>
      <c r="F340" s="57"/>
      <c r="G340" s="56"/>
      <c r="H340" s="58"/>
      <c r="I340" s="59"/>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row>
    <row r="341" spans="1:41" ht="15.6">
      <c r="A341" s="56"/>
      <c r="B341" s="56"/>
      <c r="C341" s="56"/>
      <c r="D341" s="56"/>
      <c r="E341" s="56"/>
      <c r="F341" s="57"/>
      <c r="G341" s="56"/>
      <c r="H341" s="58"/>
      <c r="I341" s="59"/>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row>
    <row r="342" spans="1:41" ht="15.6">
      <c r="A342" s="56"/>
      <c r="B342" s="56"/>
      <c r="C342" s="56"/>
      <c r="D342" s="56"/>
      <c r="E342" s="56"/>
      <c r="F342" s="57"/>
      <c r="G342" s="56"/>
      <c r="H342" s="58"/>
      <c r="I342" s="59"/>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row>
    <row r="343" spans="1:41" ht="15.6">
      <c r="A343" s="56"/>
      <c r="B343" s="56"/>
      <c r="C343" s="56"/>
      <c r="D343" s="56"/>
      <c r="E343" s="56"/>
      <c r="F343" s="57"/>
      <c r="G343" s="56"/>
      <c r="H343" s="58"/>
      <c r="I343" s="59"/>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row>
    <row r="344" spans="1:41" ht="15.6">
      <c r="A344" s="56"/>
      <c r="B344" s="56"/>
      <c r="C344" s="56"/>
      <c r="D344" s="56"/>
      <c r="E344" s="56"/>
      <c r="F344" s="57"/>
      <c r="G344" s="56"/>
      <c r="H344" s="58"/>
      <c r="I344" s="59"/>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row>
    <row r="345" spans="1:41" ht="15.6">
      <c r="A345" s="56"/>
      <c r="B345" s="56"/>
      <c r="C345" s="56"/>
      <c r="D345" s="56"/>
      <c r="E345" s="56"/>
      <c r="F345" s="57"/>
      <c r="G345" s="56"/>
      <c r="H345" s="58"/>
      <c r="I345" s="59"/>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row>
    <row r="346" spans="1:41" ht="15.6">
      <c r="A346" s="56"/>
      <c r="B346" s="56"/>
      <c r="C346" s="56"/>
      <c r="D346" s="56"/>
      <c r="E346" s="56"/>
      <c r="F346" s="57"/>
      <c r="G346" s="56"/>
      <c r="H346" s="58"/>
      <c r="I346" s="59"/>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row>
    <row r="347" spans="1:41" ht="15.6">
      <c r="A347" s="56"/>
      <c r="B347" s="56"/>
      <c r="C347" s="56"/>
      <c r="D347" s="56"/>
      <c r="E347" s="56"/>
      <c r="F347" s="57"/>
      <c r="G347" s="56"/>
      <c r="H347" s="58"/>
      <c r="I347" s="59"/>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row>
    <row r="348" spans="1:41" ht="15.6">
      <c r="A348" s="56"/>
      <c r="B348" s="56"/>
      <c r="C348" s="56"/>
      <c r="D348" s="56"/>
      <c r="E348" s="56"/>
      <c r="F348" s="57"/>
      <c r="G348" s="56"/>
      <c r="H348" s="58"/>
      <c r="I348" s="59"/>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row>
    <row r="349" spans="1:41" ht="15.6">
      <c r="A349" s="56"/>
      <c r="B349" s="56"/>
      <c r="C349" s="56"/>
      <c r="D349" s="56"/>
      <c r="E349" s="56"/>
      <c r="F349" s="57"/>
      <c r="G349" s="56"/>
      <c r="H349" s="58"/>
      <c r="I349" s="59"/>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row>
    <row r="350" spans="1:41" ht="15.6">
      <c r="A350" s="56"/>
      <c r="B350" s="56"/>
      <c r="C350" s="56"/>
      <c r="D350" s="56"/>
      <c r="E350" s="56"/>
      <c r="F350" s="57"/>
      <c r="G350" s="56"/>
      <c r="H350" s="58"/>
      <c r="I350" s="59"/>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row>
    <row r="351" spans="1:41" ht="15.6">
      <c r="A351" s="56"/>
      <c r="B351" s="56"/>
      <c r="C351" s="56"/>
      <c r="D351" s="56"/>
      <c r="E351" s="56"/>
      <c r="F351" s="57"/>
      <c r="G351" s="56"/>
      <c r="H351" s="58"/>
      <c r="I351" s="59"/>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row>
    <row r="352" spans="1:41" ht="15.6">
      <c r="A352" s="56"/>
      <c r="B352" s="56"/>
      <c r="C352" s="56"/>
      <c r="D352" s="56"/>
      <c r="E352" s="56"/>
      <c r="F352" s="57"/>
      <c r="G352" s="56"/>
      <c r="H352" s="58"/>
      <c r="I352" s="59"/>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row>
    <row r="353" spans="1:41" ht="15.6">
      <c r="A353" s="56"/>
      <c r="B353" s="56"/>
      <c r="C353" s="56"/>
      <c r="D353" s="56"/>
      <c r="E353" s="56"/>
      <c r="F353" s="57"/>
      <c r="G353" s="56"/>
      <c r="H353" s="58"/>
      <c r="I353" s="59"/>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row>
    <row r="354" spans="1:41" ht="15.6">
      <c r="A354" s="56"/>
      <c r="B354" s="56"/>
      <c r="C354" s="56"/>
      <c r="D354" s="56"/>
      <c r="E354" s="56"/>
      <c r="F354" s="57"/>
      <c r="G354" s="56"/>
      <c r="H354" s="58"/>
      <c r="I354" s="59"/>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row>
    <row r="355" spans="1:41" ht="15.6">
      <c r="A355" s="56"/>
      <c r="B355" s="56"/>
      <c r="C355" s="56"/>
      <c r="D355" s="56"/>
      <c r="E355" s="56"/>
      <c r="F355" s="57"/>
      <c r="G355" s="56"/>
      <c r="H355" s="58"/>
      <c r="I355" s="59"/>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row>
    <row r="356" spans="1:41" ht="15.6">
      <c r="A356" s="56"/>
      <c r="B356" s="56"/>
      <c r="C356" s="56"/>
      <c r="D356" s="56"/>
      <c r="E356" s="56"/>
      <c r="F356" s="57"/>
      <c r="G356" s="56"/>
      <c r="H356" s="58"/>
      <c r="I356" s="59"/>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row>
    <row r="357" spans="1:41" ht="15.6">
      <c r="A357" s="56"/>
      <c r="B357" s="56"/>
      <c r="C357" s="56"/>
      <c r="D357" s="56"/>
      <c r="E357" s="56"/>
      <c r="F357" s="57"/>
      <c r="G357" s="56"/>
      <c r="H357" s="58"/>
      <c r="I357" s="59"/>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row>
    <row r="358" spans="1:41" ht="15.6">
      <c r="A358" s="56"/>
      <c r="B358" s="56"/>
      <c r="C358" s="56"/>
      <c r="D358" s="56"/>
      <c r="E358" s="56"/>
      <c r="F358" s="57"/>
      <c r="G358" s="56"/>
      <c r="H358" s="58"/>
      <c r="I358" s="59"/>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row>
    <row r="359" spans="1:41" ht="15.6">
      <c r="A359" s="56"/>
      <c r="B359" s="56"/>
      <c r="C359" s="56"/>
      <c r="D359" s="56"/>
      <c r="E359" s="56"/>
      <c r="F359" s="57"/>
      <c r="G359" s="56"/>
      <c r="H359" s="58"/>
      <c r="I359" s="59"/>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row>
    <row r="360" spans="1:41" ht="15.6">
      <c r="A360" s="56"/>
      <c r="B360" s="56"/>
      <c r="C360" s="56"/>
      <c r="D360" s="56"/>
      <c r="E360" s="56"/>
      <c r="F360" s="57"/>
      <c r="G360" s="56"/>
      <c r="H360" s="58"/>
      <c r="I360" s="59"/>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row>
    <row r="361" spans="1:41" ht="15.6">
      <c r="A361" s="56"/>
      <c r="B361" s="56"/>
      <c r="C361" s="56"/>
      <c r="D361" s="56"/>
      <c r="E361" s="56"/>
      <c r="F361" s="57"/>
      <c r="G361" s="56"/>
      <c r="H361" s="58"/>
      <c r="I361" s="59"/>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row>
    <row r="362" spans="1:41" ht="15.6">
      <c r="A362" s="56"/>
      <c r="B362" s="56"/>
      <c r="C362" s="56"/>
      <c r="D362" s="56"/>
      <c r="E362" s="56"/>
      <c r="F362" s="57"/>
      <c r="G362" s="56"/>
      <c r="H362" s="58"/>
      <c r="I362" s="59"/>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row>
    <row r="363" spans="1:41" ht="15.6">
      <c r="A363" s="56"/>
      <c r="B363" s="56"/>
      <c r="C363" s="56"/>
      <c r="D363" s="56"/>
      <c r="E363" s="56"/>
      <c r="F363" s="57"/>
      <c r="G363" s="56"/>
      <c r="H363" s="58"/>
      <c r="I363" s="59"/>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row>
    <row r="364" spans="1:41" ht="15.6">
      <c r="A364" s="56"/>
      <c r="B364" s="56"/>
      <c r="C364" s="56"/>
      <c r="D364" s="56"/>
      <c r="E364" s="56"/>
      <c r="F364" s="57"/>
      <c r="G364" s="56"/>
      <c r="H364" s="58"/>
      <c r="I364" s="59"/>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row>
    <row r="365" spans="1:41" ht="15.6">
      <c r="A365" s="56"/>
      <c r="B365" s="56"/>
      <c r="C365" s="56"/>
      <c r="D365" s="56"/>
      <c r="E365" s="56"/>
      <c r="F365" s="57"/>
      <c r="G365" s="56"/>
      <c r="H365" s="58"/>
      <c r="I365" s="59"/>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row>
    <row r="366" spans="1:41" ht="15.6">
      <c r="A366" s="56"/>
      <c r="B366" s="56"/>
      <c r="C366" s="56"/>
      <c r="D366" s="56"/>
      <c r="E366" s="56"/>
      <c r="F366" s="57"/>
      <c r="G366" s="56"/>
      <c r="H366" s="58"/>
      <c r="I366" s="59"/>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row>
    <row r="367" spans="1:41" ht="15.6">
      <c r="A367" s="56"/>
      <c r="B367" s="56"/>
      <c r="C367" s="56"/>
      <c r="D367" s="56"/>
      <c r="E367" s="56"/>
      <c r="F367" s="57"/>
      <c r="G367" s="56"/>
      <c r="H367" s="58"/>
      <c r="I367" s="59"/>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row>
    <row r="368" spans="1:41" ht="15.6">
      <c r="A368" s="56"/>
      <c r="B368" s="56"/>
      <c r="C368" s="56"/>
      <c r="D368" s="56"/>
      <c r="E368" s="56"/>
      <c r="F368" s="57"/>
      <c r="G368" s="56"/>
      <c r="H368" s="58"/>
      <c r="I368" s="59"/>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row>
    <row r="369" spans="1:41" ht="15.6">
      <c r="A369" s="56"/>
      <c r="B369" s="56"/>
      <c r="C369" s="56"/>
      <c r="D369" s="56"/>
      <c r="E369" s="56"/>
      <c r="F369" s="57"/>
      <c r="G369" s="56"/>
      <c r="H369" s="58"/>
      <c r="I369" s="59"/>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row>
    <row r="370" spans="1:41" ht="15.6">
      <c r="A370" s="56"/>
      <c r="B370" s="56"/>
      <c r="C370" s="56"/>
      <c r="D370" s="56"/>
      <c r="E370" s="56"/>
      <c r="F370" s="57"/>
      <c r="G370" s="56"/>
      <c r="H370" s="58"/>
      <c r="I370" s="59"/>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row>
    <row r="371" spans="1:41" ht="15.6">
      <c r="A371" s="56"/>
      <c r="B371" s="56"/>
      <c r="C371" s="56"/>
      <c r="D371" s="56"/>
      <c r="E371" s="56"/>
      <c r="F371" s="57"/>
      <c r="G371" s="56"/>
      <c r="H371" s="58"/>
      <c r="I371" s="59"/>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row>
    <row r="372" spans="1:41" ht="15.6">
      <c r="A372" s="56"/>
      <c r="B372" s="56"/>
      <c r="C372" s="56"/>
      <c r="D372" s="56"/>
      <c r="E372" s="56"/>
      <c r="F372" s="57"/>
      <c r="G372" s="56"/>
      <c r="H372" s="58"/>
      <c r="I372" s="59"/>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row>
    <row r="373" spans="1:41" ht="15.6">
      <c r="A373" s="56"/>
      <c r="B373" s="56"/>
      <c r="C373" s="56"/>
      <c r="D373" s="56"/>
      <c r="E373" s="56"/>
      <c r="F373" s="57"/>
      <c r="G373" s="56"/>
      <c r="H373" s="58"/>
      <c r="I373" s="59"/>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row>
    <row r="374" spans="1:41" ht="15.6">
      <c r="A374" s="56"/>
      <c r="B374" s="56"/>
      <c r="C374" s="56"/>
      <c r="D374" s="56"/>
      <c r="E374" s="56"/>
      <c r="F374" s="57"/>
      <c r="G374" s="56"/>
      <c r="H374" s="58"/>
      <c r="I374" s="59"/>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row>
    <row r="375" spans="1:41" ht="15.6">
      <c r="A375" s="56"/>
      <c r="B375" s="56"/>
      <c r="C375" s="56"/>
      <c r="D375" s="56"/>
      <c r="E375" s="56"/>
      <c r="F375" s="57"/>
      <c r="G375" s="56"/>
      <c r="H375" s="58"/>
      <c r="I375" s="59"/>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row>
    <row r="376" spans="1:41" ht="15.6">
      <c r="A376" s="56"/>
      <c r="B376" s="56"/>
      <c r="C376" s="56"/>
      <c r="D376" s="56"/>
      <c r="E376" s="56"/>
      <c r="F376" s="57"/>
      <c r="G376" s="56"/>
      <c r="H376" s="58"/>
      <c r="I376" s="59"/>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row>
    <row r="377" spans="1:41" ht="15.6">
      <c r="A377" s="56"/>
      <c r="B377" s="56"/>
      <c r="C377" s="56"/>
      <c r="D377" s="56"/>
      <c r="E377" s="56"/>
      <c r="F377" s="57"/>
      <c r="G377" s="56"/>
      <c r="H377" s="58"/>
      <c r="I377" s="59"/>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row>
    <row r="378" spans="1:41" ht="15.6">
      <c r="A378" s="56"/>
      <c r="B378" s="56"/>
      <c r="C378" s="56"/>
      <c r="D378" s="56"/>
      <c r="E378" s="56"/>
      <c r="F378" s="57"/>
      <c r="G378" s="56"/>
      <c r="H378" s="58"/>
      <c r="I378" s="59"/>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row>
    <row r="379" spans="1:41" ht="15.6">
      <c r="A379" s="56"/>
      <c r="B379" s="56"/>
      <c r="C379" s="56"/>
      <c r="D379" s="56"/>
      <c r="E379" s="56"/>
      <c r="F379" s="57"/>
      <c r="G379" s="56"/>
      <c r="H379" s="58"/>
      <c r="I379" s="59"/>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row>
    <row r="380" spans="1:41" ht="15.6">
      <c r="A380" s="56"/>
      <c r="B380" s="56"/>
      <c r="C380" s="56"/>
      <c r="D380" s="56"/>
      <c r="E380" s="56"/>
      <c r="F380" s="57"/>
      <c r="G380" s="56"/>
      <c r="H380" s="58"/>
      <c r="I380" s="59"/>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row>
    <row r="381" spans="1:41" ht="15.6">
      <c r="A381" s="56"/>
      <c r="B381" s="56"/>
      <c r="C381" s="56"/>
      <c r="D381" s="56"/>
      <c r="E381" s="56"/>
      <c r="F381" s="57"/>
      <c r="G381" s="56"/>
      <c r="H381" s="58"/>
      <c r="I381" s="59"/>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row>
    <row r="382" spans="1:41" ht="15.6">
      <c r="A382" s="56"/>
      <c r="B382" s="56"/>
      <c r="C382" s="56"/>
      <c r="D382" s="56"/>
      <c r="E382" s="56"/>
      <c r="F382" s="57"/>
      <c r="G382" s="56"/>
      <c r="H382" s="58"/>
      <c r="I382" s="59"/>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row>
    <row r="383" spans="1:41" ht="15.6">
      <c r="A383" s="56"/>
      <c r="B383" s="56"/>
      <c r="C383" s="56"/>
      <c r="D383" s="56"/>
      <c r="E383" s="56"/>
      <c r="F383" s="57"/>
      <c r="G383" s="56"/>
      <c r="H383" s="58"/>
      <c r="I383" s="59"/>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row>
    <row r="384" spans="1:41" ht="15.6">
      <c r="A384" s="56"/>
      <c r="B384" s="56"/>
      <c r="C384" s="56"/>
      <c r="D384" s="56"/>
      <c r="E384" s="56"/>
      <c r="F384" s="57"/>
      <c r="G384" s="56"/>
      <c r="H384" s="58"/>
      <c r="I384" s="59"/>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row>
    <row r="385" spans="1:41" ht="15.6">
      <c r="A385" s="56"/>
      <c r="B385" s="56"/>
      <c r="C385" s="56"/>
      <c r="D385" s="56"/>
      <c r="E385" s="56"/>
      <c r="F385" s="57"/>
      <c r="G385" s="56"/>
      <c r="H385" s="58"/>
      <c r="I385" s="59"/>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row>
    <row r="386" spans="1:41" ht="15.6">
      <c r="A386" s="56"/>
      <c r="B386" s="56"/>
      <c r="C386" s="56"/>
      <c r="D386" s="56"/>
      <c r="E386" s="56"/>
      <c r="F386" s="57"/>
      <c r="G386" s="56"/>
      <c r="H386" s="58"/>
      <c r="I386" s="59"/>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row>
    <row r="387" spans="1:41" ht="15.6">
      <c r="A387" s="56"/>
      <c r="B387" s="56"/>
      <c r="C387" s="56"/>
      <c r="D387" s="56"/>
      <c r="E387" s="56"/>
      <c r="F387" s="57"/>
      <c r="G387" s="56"/>
      <c r="H387" s="58"/>
      <c r="I387" s="59"/>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row>
    <row r="388" spans="1:41" ht="15.6">
      <c r="A388" s="56"/>
      <c r="B388" s="56"/>
      <c r="C388" s="56"/>
      <c r="D388" s="56"/>
      <c r="E388" s="56"/>
      <c r="F388" s="57"/>
      <c r="G388" s="56"/>
      <c r="H388" s="58"/>
      <c r="I388" s="59"/>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row>
    <row r="389" spans="1:41" ht="15.6">
      <c r="A389" s="56"/>
      <c r="B389" s="56"/>
      <c r="C389" s="56"/>
      <c r="D389" s="56"/>
      <c r="E389" s="56"/>
      <c r="F389" s="57"/>
      <c r="G389" s="56"/>
      <c r="H389" s="58"/>
      <c r="I389" s="59"/>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row>
    <row r="390" spans="1:41" ht="15.6">
      <c r="A390" s="56"/>
      <c r="B390" s="56"/>
      <c r="C390" s="56"/>
      <c r="D390" s="56"/>
      <c r="E390" s="56"/>
      <c r="F390" s="57"/>
      <c r="G390" s="56"/>
      <c r="H390" s="58"/>
      <c r="I390" s="59"/>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row>
    <row r="391" spans="1:41" ht="15.6">
      <c r="A391" s="56"/>
      <c r="B391" s="56"/>
      <c r="C391" s="56"/>
      <c r="D391" s="56"/>
      <c r="E391" s="56"/>
      <c r="F391" s="57"/>
      <c r="G391" s="56"/>
      <c r="H391" s="58"/>
      <c r="I391" s="59"/>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row>
    <row r="392" spans="1:41" ht="15.6">
      <c r="A392" s="56"/>
      <c r="B392" s="56"/>
      <c r="C392" s="56"/>
      <c r="D392" s="56"/>
      <c r="E392" s="56"/>
      <c r="F392" s="57"/>
      <c r="G392" s="56"/>
      <c r="H392" s="58"/>
      <c r="I392" s="59"/>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row>
    <row r="393" spans="1:41" ht="15.6">
      <c r="A393" s="56"/>
      <c r="B393" s="56"/>
      <c r="C393" s="56"/>
      <c r="D393" s="56"/>
      <c r="E393" s="56"/>
      <c r="F393" s="57"/>
      <c r="G393" s="56"/>
      <c r="H393" s="58"/>
      <c r="I393" s="59"/>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row>
    <row r="394" spans="1:41" ht="15.6">
      <c r="A394" s="56"/>
      <c r="B394" s="56"/>
      <c r="C394" s="56"/>
      <c r="D394" s="56"/>
      <c r="E394" s="56"/>
      <c r="F394" s="57"/>
      <c r="G394" s="56"/>
      <c r="H394" s="58"/>
      <c r="I394" s="59"/>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row>
    <row r="395" spans="1:41" ht="15.6">
      <c r="A395" s="56"/>
      <c r="B395" s="56"/>
      <c r="C395" s="56"/>
      <c r="D395" s="56"/>
      <c r="E395" s="56"/>
      <c r="F395" s="57"/>
      <c r="G395" s="56"/>
      <c r="H395" s="58"/>
      <c r="I395" s="59"/>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row>
    <row r="396" spans="1:41" ht="15.6">
      <c r="A396" s="56"/>
      <c r="B396" s="56"/>
      <c r="C396" s="56"/>
      <c r="D396" s="56"/>
      <c r="E396" s="56"/>
      <c r="F396" s="57"/>
      <c r="G396" s="56"/>
      <c r="H396" s="58"/>
      <c r="I396" s="59"/>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row>
    <row r="397" spans="1:41" ht="15.6">
      <c r="A397" s="56"/>
      <c r="B397" s="56"/>
      <c r="C397" s="56"/>
      <c r="D397" s="56"/>
      <c r="E397" s="56"/>
      <c r="F397" s="57"/>
      <c r="G397" s="56"/>
      <c r="H397" s="58"/>
      <c r="I397" s="59"/>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row>
    <row r="398" spans="1:41" ht="15.6">
      <c r="A398" s="56"/>
      <c r="B398" s="56"/>
      <c r="C398" s="56"/>
      <c r="D398" s="56"/>
      <c r="E398" s="56"/>
      <c r="F398" s="57"/>
      <c r="G398" s="56"/>
      <c r="H398" s="58"/>
      <c r="I398" s="59"/>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row>
    <row r="399" spans="1:41" ht="15.6">
      <c r="A399" s="56"/>
      <c r="B399" s="56"/>
      <c r="C399" s="56"/>
      <c r="D399" s="56"/>
      <c r="E399" s="56"/>
      <c r="F399" s="57"/>
      <c r="G399" s="56"/>
      <c r="H399" s="58"/>
      <c r="I399" s="59"/>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row>
    <row r="400" spans="1:41" ht="15.6">
      <c r="A400" s="56"/>
      <c r="B400" s="56"/>
      <c r="C400" s="56"/>
      <c r="D400" s="56"/>
      <c r="E400" s="56"/>
      <c r="F400" s="57"/>
      <c r="G400" s="56"/>
      <c r="H400" s="58"/>
      <c r="I400" s="59"/>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row>
    <row r="401" spans="1:41" ht="15.6">
      <c r="A401" s="56"/>
      <c r="B401" s="56"/>
      <c r="C401" s="56"/>
      <c r="D401" s="56"/>
      <c r="E401" s="56"/>
      <c r="F401" s="57"/>
      <c r="G401" s="56"/>
      <c r="H401" s="58"/>
      <c r="I401" s="59"/>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row>
    <row r="402" spans="1:41" ht="15.6">
      <c r="A402" s="56"/>
      <c r="B402" s="56"/>
      <c r="C402" s="56"/>
      <c r="D402" s="56"/>
      <c r="E402" s="56"/>
      <c r="F402" s="57"/>
      <c r="G402" s="56"/>
      <c r="H402" s="58"/>
      <c r="I402" s="59"/>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row>
    <row r="403" spans="1:41" ht="15.6">
      <c r="A403" s="56"/>
      <c r="B403" s="56"/>
      <c r="C403" s="56"/>
      <c r="D403" s="56"/>
      <c r="E403" s="56"/>
      <c r="F403" s="57"/>
      <c r="G403" s="56"/>
      <c r="H403" s="58"/>
      <c r="I403" s="59"/>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row>
    <row r="404" spans="1:41" ht="15.6">
      <c r="A404" s="56"/>
      <c r="B404" s="56"/>
      <c r="C404" s="56"/>
      <c r="D404" s="56"/>
      <c r="E404" s="56"/>
      <c r="F404" s="57"/>
      <c r="G404" s="56"/>
      <c r="H404" s="58"/>
      <c r="I404" s="59"/>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row>
    <row r="405" spans="1:41" ht="15.6">
      <c r="A405" s="56"/>
      <c r="B405" s="56"/>
      <c r="C405" s="56"/>
      <c r="D405" s="56"/>
      <c r="E405" s="56"/>
      <c r="F405" s="57"/>
      <c r="G405" s="56"/>
      <c r="H405" s="58"/>
      <c r="I405" s="59"/>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row>
    <row r="406" spans="1:41" ht="15.6">
      <c r="A406" s="56"/>
      <c r="B406" s="56"/>
      <c r="C406" s="56"/>
      <c r="D406" s="56"/>
      <c r="E406" s="56"/>
      <c r="F406" s="57"/>
      <c r="G406" s="56"/>
      <c r="H406" s="58"/>
      <c r="I406" s="59"/>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row>
    <row r="407" spans="1:41" ht="15.6">
      <c r="A407" s="56"/>
      <c r="B407" s="56"/>
      <c r="C407" s="56"/>
      <c r="D407" s="56"/>
      <c r="E407" s="56"/>
      <c r="F407" s="57"/>
      <c r="G407" s="56"/>
      <c r="H407" s="58"/>
      <c r="I407" s="59"/>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row>
    <row r="408" spans="1:41" ht="15.6">
      <c r="A408" s="56"/>
      <c r="B408" s="56"/>
      <c r="C408" s="56"/>
      <c r="D408" s="56"/>
      <c r="E408" s="56"/>
      <c r="F408" s="57"/>
      <c r="G408" s="56"/>
      <c r="H408" s="58"/>
      <c r="I408" s="59"/>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row>
    <row r="409" spans="1:41" ht="15.6">
      <c r="A409" s="56"/>
      <c r="B409" s="56"/>
      <c r="C409" s="56"/>
      <c r="D409" s="56"/>
      <c r="E409" s="56"/>
      <c r="F409" s="57"/>
      <c r="G409" s="56"/>
      <c r="H409" s="58"/>
      <c r="I409" s="59"/>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row>
    <row r="410" spans="1:41" ht="15.6">
      <c r="A410" s="56"/>
      <c r="B410" s="56"/>
      <c r="C410" s="56"/>
      <c r="D410" s="56"/>
      <c r="E410" s="56"/>
      <c r="F410" s="57"/>
      <c r="G410" s="56"/>
      <c r="H410" s="58"/>
      <c r="I410" s="59"/>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row>
    <row r="411" spans="1:41" ht="15.6">
      <c r="A411" s="56"/>
      <c r="B411" s="56"/>
      <c r="C411" s="56"/>
      <c r="D411" s="56"/>
      <c r="E411" s="56"/>
      <c r="F411" s="57"/>
      <c r="G411" s="56"/>
      <c r="H411" s="58"/>
      <c r="I411" s="59"/>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row>
    <row r="412" spans="1:41" ht="15.6">
      <c r="A412" s="56"/>
      <c r="B412" s="56"/>
      <c r="C412" s="56"/>
      <c r="D412" s="56"/>
      <c r="E412" s="56"/>
      <c r="F412" s="57"/>
      <c r="G412" s="56"/>
      <c r="H412" s="58"/>
      <c r="I412" s="59"/>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row>
    <row r="413" spans="1:41" ht="15.6">
      <c r="A413" s="56"/>
      <c r="B413" s="56"/>
      <c r="C413" s="56"/>
      <c r="D413" s="56"/>
      <c r="E413" s="56"/>
      <c r="F413" s="57"/>
      <c r="G413" s="56"/>
      <c r="H413" s="58"/>
      <c r="I413" s="59"/>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row>
    <row r="414" spans="1:41" ht="15.6">
      <c r="A414" s="56"/>
      <c r="B414" s="56"/>
      <c r="C414" s="56"/>
      <c r="D414" s="56"/>
      <c r="E414" s="56"/>
      <c r="F414" s="57"/>
      <c r="G414" s="56"/>
      <c r="H414" s="58"/>
      <c r="I414" s="59"/>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row>
    <row r="415" spans="1:41" ht="15.6">
      <c r="A415" s="56"/>
      <c r="B415" s="56"/>
      <c r="C415" s="56"/>
      <c r="D415" s="56"/>
      <c r="E415" s="56"/>
      <c r="F415" s="57"/>
      <c r="G415" s="56"/>
      <c r="H415" s="58"/>
      <c r="I415" s="59"/>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row>
    <row r="416" spans="1:41" ht="15.6">
      <c r="A416" s="56"/>
      <c r="B416" s="56"/>
      <c r="C416" s="56"/>
      <c r="D416" s="56"/>
      <c r="E416" s="56"/>
      <c r="F416" s="57"/>
      <c r="G416" s="56"/>
      <c r="H416" s="58"/>
      <c r="I416" s="59"/>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row>
    <row r="417" spans="1:41" ht="15.6">
      <c r="A417" s="56"/>
      <c r="B417" s="56"/>
      <c r="C417" s="56"/>
      <c r="D417" s="56"/>
      <c r="E417" s="56"/>
      <c r="F417" s="57"/>
      <c r="G417" s="56"/>
      <c r="H417" s="58"/>
      <c r="I417" s="59"/>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row>
    <row r="418" spans="1:41" ht="15.6">
      <c r="A418" s="56"/>
      <c r="B418" s="56"/>
      <c r="C418" s="56"/>
      <c r="D418" s="56"/>
      <c r="E418" s="56"/>
      <c r="F418" s="57"/>
      <c r="G418" s="56"/>
      <c r="H418" s="58"/>
      <c r="I418" s="59"/>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row>
    <row r="419" spans="1:41" ht="15.6">
      <c r="A419" s="56"/>
      <c r="B419" s="56"/>
      <c r="C419" s="56"/>
      <c r="D419" s="56"/>
      <c r="E419" s="56"/>
      <c r="F419" s="57"/>
      <c r="G419" s="56"/>
      <c r="H419" s="58"/>
      <c r="I419" s="59"/>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row>
    <row r="420" spans="1:41" ht="15.6">
      <c r="A420" s="56"/>
      <c r="B420" s="56"/>
      <c r="C420" s="56"/>
      <c r="D420" s="56"/>
      <c r="E420" s="56"/>
      <c r="F420" s="57"/>
      <c r="G420" s="56"/>
      <c r="H420" s="58"/>
      <c r="I420" s="59"/>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row>
    <row r="421" spans="1:41" ht="15.6">
      <c r="A421" s="56"/>
      <c r="B421" s="56"/>
      <c r="C421" s="56"/>
      <c r="D421" s="56"/>
      <c r="E421" s="56"/>
      <c r="F421" s="57"/>
      <c r="G421" s="56"/>
      <c r="H421" s="58"/>
      <c r="I421" s="59"/>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row>
    <row r="422" spans="1:41" ht="15.6">
      <c r="A422" s="56"/>
      <c r="B422" s="56"/>
      <c r="C422" s="56"/>
      <c r="D422" s="56"/>
      <c r="E422" s="56"/>
      <c r="F422" s="57"/>
      <c r="G422" s="56"/>
      <c r="H422" s="58"/>
      <c r="I422" s="59"/>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row>
    <row r="423" spans="1:41" ht="15.6">
      <c r="A423" s="56"/>
      <c r="B423" s="56"/>
      <c r="C423" s="56"/>
      <c r="D423" s="56"/>
      <c r="E423" s="56"/>
      <c r="F423" s="57"/>
      <c r="G423" s="56"/>
      <c r="H423" s="58"/>
      <c r="I423" s="59"/>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row>
    <row r="424" spans="1:41" ht="15.6">
      <c r="A424" s="56"/>
      <c r="B424" s="56"/>
      <c r="C424" s="56"/>
      <c r="D424" s="56"/>
      <c r="E424" s="56"/>
      <c r="F424" s="57"/>
      <c r="G424" s="56"/>
      <c r="H424" s="58"/>
      <c r="I424" s="59"/>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row>
    <row r="425" spans="1:41" ht="15.6">
      <c r="A425" s="56"/>
      <c r="B425" s="56"/>
      <c r="C425" s="56"/>
      <c r="D425" s="56"/>
      <c r="E425" s="56"/>
      <c r="F425" s="57"/>
      <c r="G425" s="56"/>
      <c r="H425" s="58"/>
      <c r="I425" s="59"/>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row>
    <row r="426" spans="1:41" ht="15.6">
      <c r="A426" s="56"/>
      <c r="B426" s="56"/>
      <c r="C426" s="56"/>
      <c r="D426" s="56"/>
      <c r="E426" s="56"/>
      <c r="F426" s="57"/>
      <c r="G426" s="56"/>
      <c r="H426" s="58"/>
      <c r="I426" s="59"/>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row>
    <row r="427" spans="1:41" ht="15.6">
      <c r="A427" s="56"/>
      <c r="B427" s="56"/>
      <c r="C427" s="56"/>
      <c r="D427" s="56"/>
      <c r="E427" s="56"/>
      <c r="F427" s="57"/>
      <c r="G427" s="56"/>
      <c r="H427" s="58"/>
      <c r="I427" s="59"/>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row>
    <row r="428" spans="1:41" ht="15.6">
      <c r="A428" s="56"/>
      <c r="B428" s="56"/>
      <c r="C428" s="56"/>
      <c r="D428" s="56"/>
      <c r="E428" s="56"/>
      <c r="F428" s="57"/>
      <c r="G428" s="56"/>
      <c r="H428" s="58"/>
      <c r="I428" s="59"/>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row>
    <row r="429" spans="1:41" ht="15.6">
      <c r="A429" s="56"/>
      <c r="B429" s="56"/>
      <c r="C429" s="56"/>
      <c r="D429" s="56"/>
      <c r="E429" s="56"/>
      <c r="F429" s="57"/>
      <c r="G429" s="56"/>
      <c r="H429" s="58"/>
      <c r="I429" s="59"/>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row>
    <row r="430" spans="1:41" ht="15.6">
      <c r="A430" s="56"/>
      <c r="B430" s="56"/>
      <c r="C430" s="56"/>
      <c r="D430" s="56"/>
      <c r="E430" s="56"/>
      <c r="F430" s="57"/>
      <c r="G430" s="56"/>
      <c r="H430" s="58"/>
      <c r="I430" s="59"/>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row>
    <row r="431" spans="1:41" ht="15.6">
      <c r="A431" s="56"/>
      <c r="B431" s="56"/>
      <c r="C431" s="56"/>
      <c r="D431" s="56"/>
      <c r="E431" s="56"/>
      <c r="F431" s="57"/>
      <c r="G431" s="56"/>
      <c r="H431" s="58"/>
      <c r="I431" s="59"/>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row>
    <row r="432" spans="1:41" ht="15.6">
      <c r="A432" s="56"/>
      <c r="B432" s="56"/>
      <c r="C432" s="56"/>
      <c r="D432" s="56"/>
      <c r="E432" s="56"/>
      <c r="F432" s="57"/>
      <c r="G432" s="56"/>
      <c r="H432" s="58"/>
      <c r="I432" s="59"/>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row>
    <row r="433" spans="1:41" ht="15.6">
      <c r="A433" s="56"/>
      <c r="B433" s="56"/>
      <c r="C433" s="56"/>
      <c r="D433" s="56"/>
      <c r="E433" s="56"/>
      <c r="F433" s="57"/>
      <c r="G433" s="56"/>
      <c r="H433" s="58"/>
      <c r="I433" s="59"/>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row>
    <row r="434" spans="1:41" ht="15.6">
      <c r="A434" s="56"/>
      <c r="B434" s="56"/>
      <c r="C434" s="56"/>
      <c r="D434" s="56"/>
      <c r="E434" s="56"/>
      <c r="F434" s="57"/>
      <c r="G434" s="56"/>
      <c r="H434" s="58"/>
      <c r="I434" s="59"/>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row>
    <row r="435" spans="1:41" ht="15.6">
      <c r="A435" s="56"/>
      <c r="B435" s="56"/>
      <c r="C435" s="56"/>
      <c r="D435" s="56"/>
      <c r="E435" s="56"/>
      <c r="F435" s="57"/>
      <c r="G435" s="56"/>
      <c r="H435" s="58"/>
      <c r="I435" s="59"/>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row>
    <row r="436" spans="1:41" ht="15.6">
      <c r="A436" s="56"/>
      <c r="B436" s="56"/>
      <c r="C436" s="56"/>
      <c r="D436" s="56"/>
      <c r="E436" s="56"/>
      <c r="F436" s="57"/>
      <c r="G436" s="56"/>
      <c r="H436" s="58"/>
      <c r="I436" s="59"/>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row>
    <row r="437" spans="1:41" ht="15.6">
      <c r="A437" s="56"/>
      <c r="B437" s="56"/>
      <c r="C437" s="56"/>
      <c r="D437" s="56"/>
      <c r="E437" s="56"/>
      <c r="F437" s="57"/>
      <c r="G437" s="56"/>
      <c r="H437" s="58"/>
      <c r="I437" s="59"/>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row>
    <row r="438" spans="1:41" ht="15.6">
      <c r="A438" s="56"/>
      <c r="B438" s="56"/>
      <c r="C438" s="56"/>
      <c r="D438" s="56"/>
      <c r="E438" s="56"/>
      <c r="F438" s="57"/>
      <c r="G438" s="56"/>
      <c r="H438" s="58"/>
      <c r="I438" s="59"/>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row>
    <row r="439" spans="1:41" ht="15.6">
      <c r="A439" s="56"/>
      <c r="B439" s="56"/>
      <c r="C439" s="56"/>
      <c r="D439" s="56"/>
      <c r="E439" s="56"/>
      <c r="F439" s="57"/>
      <c r="G439" s="56"/>
      <c r="H439" s="58"/>
      <c r="I439" s="59"/>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row>
    <row r="440" spans="1:41" ht="15.6">
      <c r="A440" s="56"/>
      <c r="B440" s="56"/>
      <c r="C440" s="56"/>
      <c r="D440" s="56"/>
      <c r="E440" s="56"/>
      <c r="F440" s="57"/>
      <c r="G440" s="56"/>
      <c r="H440" s="58"/>
      <c r="I440" s="59"/>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row>
    <row r="441" spans="1:41" ht="15.6">
      <c r="A441" s="56"/>
      <c r="B441" s="56"/>
      <c r="C441" s="56"/>
      <c r="D441" s="56"/>
      <c r="E441" s="56"/>
      <c r="F441" s="57"/>
      <c r="G441" s="56"/>
      <c r="H441" s="58"/>
      <c r="I441" s="59"/>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row>
    <row r="442" spans="1:41" ht="15.6">
      <c r="A442" s="56"/>
      <c r="B442" s="56"/>
      <c r="C442" s="56"/>
      <c r="D442" s="56"/>
      <c r="E442" s="56"/>
      <c r="F442" s="57"/>
      <c r="G442" s="56"/>
      <c r="H442" s="58"/>
      <c r="I442" s="59"/>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row>
    <row r="443" spans="1:41" ht="15.6">
      <c r="A443" s="56"/>
      <c r="B443" s="56"/>
      <c r="C443" s="56"/>
      <c r="D443" s="56"/>
      <c r="E443" s="56"/>
      <c r="F443" s="57"/>
      <c r="G443" s="56"/>
      <c r="H443" s="58"/>
      <c r="I443" s="59"/>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row>
    <row r="444" spans="1:41" ht="15.6">
      <c r="A444" s="56"/>
      <c r="B444" s="56"/>
      <c r="C444" s="56"/>
      <c r="D444" s="56"/>
      <c r="E444" s="56"/>
      <c r="F444" s="57"/>
      <c r="G444" s="56"/>
      <c r="H444" s="58"/>
      <c r="I444" s="59"/>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row>
    <row r="445" spans="1:41" ht="15.6">
      <c r="A445" s="56"/>
      <c r="B445" s="56"/>
      <c r="C445" s="56"/>
      <c r="D445" s="56"/>
      <c r="E445" s="56"/>
      <c r="F445" s="57"/>
      <c r="G445" s="56"/>
      <c r="H445" s="58"/>
      <c r="I445" s="59"/>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row>
    <row r="446" spans="1:41" ht="15.6">
      <c r="A446" s="56"/>
      <c r="B446" s="56"/>
      <c r="C446" s="56"/>
      <c r="D446" s="56"/>
      <c r="E446" s="56"/>
      <c r="F446" s="57"/>
      <c r="G446" s="56"/>
      <c r="H446" s="58"/>
      <c r="I446" s="59"/>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row>
    <row r="447" spans="1:41" ht="15.6">
      <c r="A447" s="56"/>
      <c r="B447" s="56"/>
      <c r="C447" s="56"/>
      <c r="D447" s="56"/>
      <c r="E447" s="56"/>
      <c r="F447" s="57"/>
      <c r="G447" s="56"/>
      <c r="H447" s="58"/>
      <c r="I447" s="59"/>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row>
    <row r="448" spans="1:41" ht="15.6">
      <c r="A448" s="56"/>
      <c r="B448" s="56"/>
      <c r="C448" s="56"/>
      <c r="D448" s="56"/>
      <c r="E448" s="56"/>
      <c r="F448" s="57"/>
      <c r="G448" s="56"/>
      <c r="H448" s="58"/>
      <c r="I448" s="59"/>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row>
    <row r="449" spans="1:41" ht="15.6">
      <c r="A449" s="56"/>
      <c r="B449" s="56"/>
      <c r="C449" s="56"/>
      <c r="D449" s="56"/>
      <c r="E449" s="56"/>
      <c r="F449" s="57"/>
      <c r="G449" s="56"/>
      <c r="H449" s="58"/>
      <c r="I449" s="59"/>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row>
    <row r="450" spans="1:41" ht="15.6">
      <c r="A450" s="56"/>
      <c r="B450" s="56"/>
      <c r="C450" s="56"/>
      <c r="D450" s="56"/>
      <c r="E450" s="56"/>
      <c r="F450" s="57"/>
      <c r="G450" s="56"/>
      <c r="H450" s="58"/>
      <c r="I450" s="59"/>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row>
    <row r="451" spans="1:41" ht="15.6">
      <c r="A451" s="56"/>
      <c r="B451" s="56"/>
      <c r="C451" s="56"/>
      <c r="D451" s="56"/>
      <c r="E451" s="56"/>
      <c r="F451" s="57"/>
      <c r="G451" s="56"/>
      <c r="H451" s="58"/>
      <c r="I451" s="59"/>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row>
    <row r="452" spans="1:41" ht="15.6">
      <c r="A452" s="56"/>
      <c r="B452" s="56"/>
      <c r="C452" s="56"/>
      <c r="D452" s="56"/>
      <c r="E452" s="56"/>
      <c r="F452" s="57"/>
      <c r="G452" s="56"/>
      <c r="H452" s="58"/>
      <c r="I452" s="59"/>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row>
    <row r="453" spans="1:41" ht="15.6">
      <c r="A453" s="56"/>
      <c r="B453" s="56"/>
      <c r="C453" s="56"/>
      <c r="D453" s="56"/>
      <c r="E453" s="56"/>
      <c r="F453" s="57"/>
      <c r="G453" s="56"/>
      <c r="H453" s="58"/>
      <c r="I453" s="59"/>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row>
    <row r="454" spans="1:41" ht="15.6">
      <c r="A454" s="56"/>
      <c r="B454" s="56"/>
      <c r="C454" s="56"/>
      <c r="D454" s="56"/>
      <c r="E454" s="56"/>
      <c r="F454" s="57"/>
      <c r="G454" s="56"/>
      <c r="H454" s="58"/>
      <c r="I454" s="59"/>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row>
    <row r="455" spans="1:41" ht="15.6">
      <c r="A455" s="56"/>
      <c r="B455" s="56"/>
      <c r="C455" s="56"/>
      <c r="D455" s="56"/>
      <c r="E455" s="56"/>
      <c r="F455" s="57"/>
      <c r="G455" s="56"/>
      <c r="H455" s="58"/>
      <c r="I455" s="59"/>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row>
    <row r="456" spans="1:41" ht="15.6">
      <c r="A456" s="56"/>
      <c r="B456" s="56"/>
      <c r="C456" s="56"/>
      <c r="D456" s="56"/>
      <c r="E456" s="56"/>
      <c r="F456" s="57"/>
      <c r="G456" s="56"/>
      <c r="H456" s="58"/>
      <c r="I456" s="59"/>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row>
    <row r="457" spans="1:41" ht="15.6">
      <c r="A457" s="56"/>
      <c r="B457" s="56"/>
      <c r="C457" s="56"/>
      <c r="D457" s="56"/>
      <c r="E457" s="56"/>
      <c r="F457" s="57"/>
      <c r="G457" s="56"/>
      <c r="H457" s="58"/>
      <c r="I457" s="59"/>
      <c r="J457" s="56"/>
      <c r="K457" s="56"/>
      <c r="L457" s="56"/>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row>
    <row r="458" spans="1:41" ht="15.6">
      <c r="A458" s="56"/>
      <c r="B458" s="56"/>
      <c r="C458" s="56"/>
      <c r="D458" s="56"/>
      <c r="E458" s="56"/>
      <c r="F458" s="57"/>
      <c r="G458" s="56"/>
      <c r="H458" s="58"/>
      <c r="I458" s="59"/>
      <c r="J458" s="56"/>
      <c r="K458" s="56"/>
      <c r="L458" s="56"/>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row>
    <row r="459" spans="1:41" ht="15.6">
      <c r="A459" s="56"/>
      <c r="B459" s="56"/>
      <c r="C459" s="56"/>
      <c r="D459" s="56"/>
      <c r="E459" s="56"/>
      <c r="F459" s="57"/>
      <c r="G459" s="56"/>
      <c r="H459" s="58"/>
      <c r="I459" s="59"/>
      <c r="J459" s="56"/>
      <c r="K459" s="56"/>
      <c r="L459" s="56"/>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row>
    <row r="460" spans="1:41" ht="15.6">
      <c r="A460" s="56"/>
      <c r="B460" s="56"/>
      <c r="C460" s="56"/>
      <c r="D460" s="56"/>
      <c r="E460" s="56"/>
      <c r="F460" s="57"/>
      <c r="G460" s="56"/>
      <c r="H460" s="58"/>
      <c r="I460" s="59"/>
      <c r="J460" s="56"/>
      <c r="K460" s="56"/>
      <c r="L460" s="56"/>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row>
    <row r="461" spans="1:41" ht="15.6">
      <c r="A461" s="56"/>
      <c r="B461" s="56"/>
      <c r="C461" s="56"/>
      <c r="D461" s="56"/>
      <c r="E461" s="56"/>
      <c r="F461" s="57"/>
      <c r="G461" s="56"/>
      <c r="H461" s="58"/>
      <c r="I461" s="59"/>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row>
    <row r="462" spans="1:41" ht="15.6">
      <c r="A462" s="56"/>
      <c r="B462" s="56"/>
      <c r="C462" s="56"/>
      <c r="D462" s="56"/>
      <c r="E462" s="56"/>
      <c r="F462" s="57"/>
      <c r="G462" s="56"/>
      <c r="H462" s="58"/>
      <c r="I462" s="59"/>
      <c r="J462" s="56"/>
      <c r="K462" s="56"/>
      <c r="L462" s="56"/>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row>
    <row r="463" spans="1:41" ht="15.6">
      <c r="A463" s="56"/>
      <c r="B463" s="56"/>
      <c r="C463" s="56"/>
      <c r="D463" s="56"/>
      <c r="E463" s="56"/>
      <c r="F463" s="57"/>
      <c r="G463" s="56"/>
      <c r="H463" s="58"/>
      <c r="I463" s="59"/>
      <c r="J463" s="56"/>
      <c r="K463" s="56"/>
      <c r="L463" s="56"/>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row>
    <row r="464" spans="1:41" ht="15.6">
      <c r="A464" s="56"/>
      <c r="B464" s="56"/>
      <c r="C464" s="56"/>
      <c r="D464" s="56"/>
      <c r="E464" s="56"/>
      <c r="F464" s="57"/>
      <c r="G464" s="56"/>
      <c r="H464" s="58"/>
      <c r="I464" s="59"/>
      <c r="J464" s="56"/>
      <c r="K464" s="56"/>
      <c r="L464" s="56"/>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row>
    <row r="465" spans="1:41" ht="15.6">
      <c r="A465" s="56"/>
      <c r="B465" s="56"/>
      <c r="C465" s="56"/>
      <c r="D465" s="56"/>
      <c r="E465" s="56"/>
      <c r="F465" s="57"/>
      <c r="G465" s="56"/>
      <c r="H465" s="58"/>
      <c r="I465" s="59"/>
      <c r="J465" s="5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row>
    <row r="466" spans="1:41" ht="15.6">
      <c r="A466" s="56"/>
      <c r="B466" s="56"/>
      <c r="C466" s="56"/>
      <c r="D466" s="56"/>
      <c r="E466" s="56"/>
      <c r="F466" s="57"/>
      <c r="G466" s="56"/>
      <c r="H466" s="58"/>
      <c r="I466" s="59"/>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row>
    <row r="467" spans="1:41" ht="15.6">
      <c r="A467" s="56"/>
      <c r="B467" s="56"/>
      <c r="C467" s="56"/>
      <c r="D467" s="56"/>
      <c r="E467" s="56"/>
      <c r="F467" s="57"/>
      <c r="G467" s="56"/>
      <c r="H467" s="58"/>
      <c r="I467" s="59"/>
      <c r="J467" s="5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row>
    <row r="468" spans="1:41" ht="15.6">
      <c r="A468" s="56"/>
      <c r="B468" s="56"/>
      <c r="C468" s="56"/>
      <c r="D468" s="56"/>
      <c r="E468" s="56"/>
      <c r="F468" s="57"/>
      <c r="G468" s="56"/>
      <c r="H468" s="58"/>
      <c r="I468" s="59"/>
      <c r="J468" s="5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row>
    <row r="469" spans="1:41" ht="15.6">
      <c r="A469" s="56"/>
      <c r="B469" s="56"/>
      <c r="C469" s="56"/>
      <c r="D469" s="56"/>
      <c r="E469" s="56"/>
      <c r="F469" s="57"/>
      <c r="G469" s="56"/>
      <c r="H469" s="58"/>
      <c r="I469" s="59"/>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row>
    <row r="470" spans="1:41" ht="15.6">
      <c r="A470" s="56"/>
      <c r="B470" s="56"/>
      <c r="C470" s="56"/>
      <c r="D470" s="56"/>
      <c r="E470" s="56"/>
      <c r="F470" s="57"/>
      <c r="G470" s="56"/>
      <c r="H470" s="58"/>
      <c r="I470" s="59"/>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row>
    <row r="471" spans="1:41" ht="15.6">
      <c r="A471" s="56"/>
      <c r="B471" s="56"/>
      <c r="C471" s="56"/>
      <c r="D471" s="56"/>
      <c r="E471" s="56"/>
      <c r="F471" s="57"/>
      <c r="G471" s="56"/>
      <c r="H471" s="58"/>
      <c r="I471" s="59"/>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row>
    <row r="472" spans="1:41" ht="15.6">
      <c r="A472" s="56"/>
      <c r="B472" s="56"/>
      <c r="C472" s="56"/>
      <c r="D472" s="56"/>
      <c r="E472" s="56"/>
      <c r="F472" s="57"/>
      <c r="G472" s="56"/>
      <c r="H472" s="58"/>
      <c r="I472" s="59"/>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row>
    <row r="473" spans="1:41" ht="15.6">
      <c r="A473" s="56"/>
      <c r="B473" s="56"/>
      <c r="C473" s="56"/>
      <c r="D473" s="56"/>
      <c r="E473" s="56"/>
      <c r="F473" s="57"/>
      <c r="G473" s="56"/>
      <c r="H473" s="58"/>
      <c r="I473" s="59"/>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row>
    <row r="474" spans="1:41" ht="15.6">
      <c r="A474" s="56"/>
      <c r="B474" s="56"/>
      <c r="C474" s="56"/>
      <c r="D474" s="56"/>
      <c r="E474" s="56"/>
      <c r="F474" s="57"/>
      <c r="G474" s="56"/>
      <c r="H474" s="58"/>
      <c r="I474" s="59"/>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row>
    <row r="475" spans="1:41" ht="15.6">
      <c r="A475" s="56"/>
      <c r="B475" s="56"/>
      <c r="C475" s="56"/>
      <c r="D475" s="56"/>
      <c r="E475" s="56"/>
      <c r="F475" s="57"/>
      <c r="G475" s="56"/>
      <c r="H475" s="58"/>
      <c r="I475" s="59"/>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row>
    <row r="476" spans="1:41" ht="15.6">
      <c r="A476" s="56"/>
      <c r="B476" s="56"/>
      <c r="C476" s="56"/>
      <c r="D476" s="56"/>
      <c r="E476" s="56"/>
      <c r="F476" s="57"/>
      <c r="G476" s="56"/>
      <c r="H476" s="58"/>
      <c r="I476" s="59"/>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row>
    <row r="477" spans="1:41" ht="15.6">
      <c r="A477" s="56"/>
      <c r="B477" s="56"/>
      <c r="C477" s="56"/>
      <c r="D477" s="56"/>
      <c r="E477" s="56"/>
      <c r="F477" s="57"/>
      <c r="G477" s="56"/>
      <c r="H477" s="58"/>
      <c r="I477" s="59"/>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row>
    <row r="478" spans="1:41" ht="15.6">
      <c r="A478" s="56"/>
      <c r="B478" s="56"/>
      <c r="C478" s="56"/>
      <c r="D478" s="56"/>
      <c r="E478" s="56"/>
      <c r="F478" s="57"/>
      <c r="G478" s="56"/>
      <c r="H478" s="58"/>
      <c r="I478" s="59"/>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row>
    <row r="479" spans="1:41" ht="15.6">
      <c r="A479" s="56"/>
      <c r="B479" s="56"/>
      <c r="C479" s="56"/>
      <c r="D479" s="56"/>
      <c r="E479" s="56"/>
      <c r="F479" s="57"/>
      <c r="G479" s="56"/>
      <c r="H479" s="58"/>
      <c r="I479" s="59"/>
      <c r="J479" s="5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row>
    <row r="480" spans="1:41" ht="15.6">
      <c r="A480" s="56"/>
      <c r="B480" s="56"/>
      <c r="C480" s="56"/>
      <c r="D480" s="56"/>
      <c r="E480" s="56"/>
      <c r="F480" s="57"/>
      <c r="G480" s="56"/>
      <c r="H480" s="58"/>
      <c r="I480" s="59"/>
      <c r="J480" s="5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row>
    <row r="481" spans="1:41" ht="15.6">
      <c r="A481" s="56"/>
      <c r="B481" s="56"/>
      <c r="C481" s="56"/>
      <c r="D481" s="56"/>
      <c r="E481" s="56"/>
      <c r="F481" s="57"/>
      <c r="G481" s="56"/>
      <c r="H481" s="58"/>
      <c r="I481" s="59"/>
      <c r="J481" s="56"/>
      <c r="K481" s="56"/>
      <c r="L481" s="56"/>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row>
    <row r="482" spans="1:41" ht="15.6">
      <c r="A482" s="56"/>
      <c r="B482" s="56"/>
      <c r="C482" s="56"/>
      <c r="D482" s="56"/>
      <c r="E482" s="56"/>
      <c r="F482" s="57"/>
      <c r="G482" s="56"/>
      <c r="H482" s="58"/>
      <c r="I482" s="59"/>
      <c r="J482" s="56"/>
      <c r="K482" s="56"/>
      <c r="L482" s="56"/>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row>
    <row r="483" spans="1:41" ht="15.6">
      <c r="A483" s="56"/>
      <c r="B483" s="56"/>
      <c r="C483" s="56"/>
      <c r="D483" s="56"/>
      <c r="E483" s="56"/>
      <c r="F483" s="57"/>
      <c r="G483" s="56"/>
      <c r="H483" s="58"/>
      <c r="I483" s="59"/>
      <c r="J483" s="56"/>
      <c r="K483" s="56"/>
      <c r="L483" s="56"/>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row>
    <row r="484" spans="1:41" ht="15.6">
      <c r="A484" s="56"/>
      <c r="B484" s="56"/>
      <c r="C484" s="56"/>
      <c r="D484" s="56"/>
      <c r="E484" s="56"/>
      <c r="F484" s="57"/>
      <c r="G484" s="56"/>
      <c r="H484" s="58"/>
      <c r="I484" s="59"/>
      <c r="J484" s="56"/>
      <c r="K484" s="56"/>
      <c r="L484" s="56"/>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row>
    <row r="485" spans="1:41" ht="15.6">
      <c r="A485" s="56"/>
      <c r="B485" s="56"/>
      <c r="C485" s="56"/>
      <c r="D485" s="56"/>
      <c r="E485" s="56"/>
      <c r="F485" s="57"/>
      <c r="G485" s="56"/>
      <c r="H485" s="58"/>
      <c r="I485" s="59"/>
      <c r="J485" s="56"/>
      <c r="K485" s="56"/>
      <c r="L485" s="56"/>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row>
    <row r="486" spans="1:41" ht="15.6">
      <c r="A486" s="56"/>
      <c r="B486" s="56"/>
      <c r="C486" s="56"/>
      <c r="D486" s="56"/>
      <c r="E486" s="56"/>
      <c r="F486" s="57"/>
      <c r="G486" s="56"/>
      <c r="H486" s="58"/>
      <c r="I486" s="59"/>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row>
    <row r="487" spans="1:41" ht="15.6">
      <c r="A487" s="56"/>
      <c r="B487" s="56"/>
      <c r="C487" s="56"/>
      <c r="D487" s="56"/>
      <c r="E487" s="56"/>
      <c r="F487" s="57"/>
      <c r="G487" s="56"/>
      <c r="H487" s="58"/>
      <c r="I487" s="59"/>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row>
    <row r="488" spans="1:41" ht="15.6">
      <c r="A488" s="56"/>
      <c r="B488" s="56"/>
      <c r="C488" s="56"/>
      <c r="D488" s="56"/>
      <c r="E488" s="56"/>
      <c r="F488" s="57"/>
      <c r="G488" s="56"/>
      <c r="H488" s="58"/>
      <c r="I488" s="59"/>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row>
    <row r="489" spans="1:41" ht="15.6">
      <c r="A489" s="56"/>
      <c r="B489" s="56"/>
      <c r="C489" s="56"/>
      <c r="D489" s="56"/>
      <c r="E489" s="56"/>
      <c r="F489" s="57"/>
      <c r="G489" s="56"/>
      <c r="H489" s="58"/>
      <c r="I489" s="59"/>
      <c r="J489" s="56"/>
      <c r="K489" s="56"/>
      <c r="L489" s="56"/>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row>
    <row r="490" spans="1:41" ht="15.6">
      <c r="A490" s="56"/>
      <c r="B490" s="56"/>
      <c r="C490" s="56"/>
      <c r="D490" s="56"/>
      <c r="E490" s="56"/>
      <c r="F490" s="57"/>
      <c r="G490" s="56"/>
      <c r="H490" s="58"/>
      <c r="I490" s="59"/>
      <c r="J490" s="56"/>
      <c r="K490" s="56"/>
      <c r="L490" s="56"/>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row>
    <row r="491" spans="1:41" ht="15.6">
      <c r="A491" s="56"/>
      <c r="B491" s="56"/>
      <c r="C491" s="56"/>
      <c r="D491" s="56"/>
      <c r="E491" s="56"/>
      <c r="F491" s="57"/>
      <c r="G491" s="56"/>
      <c r="H491" s="58"/>
      <c r="I491" s="59"/>
      <c r="J491" s="56"/>
      <c r="K491" s="56"/>
      <c r="L491" s="56"/>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row>
    <row r="492" spans="1:41" ht="15.6">
      <c r="A492" s="56"/>
      <c r="B492" s="56"/>
      <c r="C492" s="56"/>
      <c r="D492" s="56"/>
      <c r="E492" s="56"/>
      <c r="F492" s="57"/>
      <c r="G492" s="56"/>
      <c r="H492" s="58"/>
      <c r="I492" s="59"/>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row>
    <row r="493" spans="1:41" ht="15.6">
      <c r="A493" s="56"/>
      <c r="B493" s="56"/>
      <c r="C493" s="56"/>
      <c r="D493" s="56"/>
      <c r="E493" s="56"/>
      <c r="F493" s="57"/>
      <c r="G493" s="56"/>
      <c r="H493" s="58"/>
      <c r="I493" s="59"/>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row>
    <row r="494" spans="1:41" ht="15.6">
      <c r="A494" s="56"/>
      <c r="B494" s="56"/>
      <c r="C494" s="56"/>
      <c r="D494" s="56"/>
      <c r="E494" s="56"/>
      <c r="F494" s="57"/>
      <c r="G494" s="56"/>
      <c r="H494" s="58"/>
      <c r="I494" s="59"/>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row>
    <row r="495" spans="1:41" ht="15.6">
      <c r="A495" s="56"/>
      <c r="B495" s="56"/>
      <c r="C495" s="56"/>
      <c r="D495" s="56"/>
      <c r="E495" s="56"/>
      <c r="F495" s="57"/>
      <c r="G495" s="56"/>
      <c r="H495" s="58"/>
      <c r="I495" s="59"/>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row>
    <row r="496" spans="1:41" ht="15.6">
      <c r="A496" s="56"/>
      <c r="B496" s="56"/>
      <c r="C496" s="56"/>
      <c r="D496" s="56"/>
      <c r="E496" s="56"/>
      <c r="F496" s="57"/>
      <c r="G496" s="56"/>
      <c r="H496" s="58"/>
      <c r="I496" s="59"/>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row>
    <row r="497" spans="1:41" ht="15.6">
      <c r="A497" s="56"/>
      <c r="B497" s="56"/>
      <c r="C497" s="56"/>
      <c r="D497" s="56"/>
      <c r="E497" s="56"/>
      <c r="F497" s="57"/>
      <c r="G497" s="56"/>
      <c r="H497" s="58"/>
      <c r="I497" s="59"/>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row>
    <row r="498" spans="1:41" ht="15.6">
      <c r="A498" s="56"/>
      <c r="B498" s="56"/>
      <c r="C498" s="56"/>
      <c r="D498" s="56"/>
      <c r="E498" s="56"/>
      <c r="F498" s="57"/>
      <c r="G498" s="56"/>
      <c r="H498" s="58"/>
      <c r="I498" s="59"/>
      <c r="J498" s="56"/>
      <c r="K498" s="56"/>
      <c r="L498" s="56"/>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row>
    <row r="499" spans="1:41" ht="15.6">
      <c r="A499" s="56"/>
      <c r="B499" s="56"/>
      <c r="C499" s="56"/>
      <c r="D499" s="56"/>
      <c r="E499" s="56"/>
      <c r="F499" s="57"/>
      <c r="G499" s="56"/>
      <c r="H499" s="58"/>
      <c r="I499" s="59"/>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row>
    <row r="500" spans="1:41" ht="15.6">
      <c r="A500" s="56"/>
      <c r="B500" s="56"/>
      <c r="C500" s="56"/>
      <c r="D500" s="56"/>
      <c r="E500" s="56"/>
      <c r="F500" s="57"/>
      <c r="G500" s="56"/>
      <c r="H500" s="58"/>
      <c r="I500" s="59"/>
      <c r="J500" s="56"/>
      <c r="K500" s="56"/>
      <c r="L500" s="56"/>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row>
    <row r="501" spans="1:41" ht="15.6">
      <c r="A501" s="56"/>
      <c r="B501" s="56"/>
      <c r="C501" s="56"/>
      <c r="D501" s="56"/>
      <c r="E501" s="56"/>
      <c r="F501" s="57"/>
      <c r="G501" s="56"/>
      <c r="H501" s="58"/>
      <c r="I501" s="59"/>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row>
    <row r="502" spans="1:41" ht="15.6">
      <c r="A502" s="56"/>
      <c r="B502" s="56"/>
      <c r="C502" s="56"/>
      <c r="D502" s="56"/>
      <c r="E502" s="56"/>
      <c r="F502" s="57"/>
      <c r="G502" s="56"/>
      <c r="H502" s="58"/>
      <c r="I502" s="59"/>
      <c r="J502" s="56"/>
      <c r="K502" s="56"/>
      <c r="L502" s="56"/>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row>
    <row r="503" spans="1:41" ht="15.6">
      <c r="A503" s="56"/>
      <c r="B503" s="56"/>
      <c r="C503" s="56"/>
      <c r="D503" s="56"/>
      <c r="E503" s="56"/>
      <c r="F503" s="57"/>
      <c r="G503" s="56"/>
      <c r="H503" s="58"/>
      <c r="I503" s="59"/>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row>
    <row r="504" spans="1:41" ht="15.6">
      <c r="A504" s="56"/>
      <c r="B504" s="56"/>
      <c r="C504" s="56"/>
      <c r="D504" s="56"/>
      <c r="E504" s="56"/>
      <c r="F504" s="57"/>
      <c r="G504" s="56"/>
      <c r="H504" s="58"/>
      <c r="I504" s="59"/>
      <c r="J504" s="56"/>
      <c r="K504" s="56"/>
      <c r="L504" s="56"/>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row>
    <row r="505" spans="1:41" ht="15.6">
      <c r="A505" s="56"/>
      <c r="B505" s="56"/>
      <c r="C505" s="56"/>
      <c r="D505" s="56"/>
      <c r="E505" s="56"/>
      <c r="F505" s="57"/>
      <c r="G505" s="56"/>
      <c r="H505" s="58"/>
      <c r="I505" s="59"/>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row>
    <row r="506" spans="1:41" ht="15.6">
      <c r="A506" s="56"/>
      <c r="B506" s="56"/>
      <c r="C506" s="56"/>
      <c r="D506" s="56"/>
      <c r="E506" s="56"/>
      <c r="F506" s="57"/>
      <c r="G506" s="56"/>
      <c r="H506" s="58"/>
      <c r="I506" s="59"/>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row>
    <row r="507" spans="1:41" ht="15.6">
      <c r="A507" s="56"/>
      <c r="B507" s="56"/>
      <c r="C507" s="56"/>
      <c r="D507" s="56"/>
      <c r="E507" s="56"/>
      <c r="F507" s="57"/>
      <c r="G507" s="56"/>
      <c r="H507" s="58"/>
      <c r="I507" s="59"/>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row>
    <row r="508" spans="1:41" ht="15.6">
      <c r="A508" s="56"/>
      <c r="B508" s="56"/>
      <c r="C508" s="56"/>
      <c r="D508" s="56"/>
      <c r="E508" s="56"/>
      <c r="F508" s="57"/>
      <c r="G508" s="56"/>
      <c r="H508" s="58"/>
      <c r="I508" s="59"/>
      <c r="J508" s="56"/>
      <c r="K508" s="56"/>
      <c r="L508" s="56"/>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row>
    <row r="509" spans="1:41" ht="15.6">
      <c r="A509" s="56"/>
      <c r="B509" s="56"/>
      <c r="C509" s="56"/>
      <c r="D509" s="56"/>
      <c r="E509" s="56"/>
      <c r="F509" s="57"/>
      <c r="G509" s="56"/>
      <c r="H509" s="58"/>
      <c r="I509" s="59"/>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row>
    <row r="510" spans="1:41" ht="15.6">
      <c r="A510" s="56"/>
      <c r="B510" s="56"/>
      <c r="C510" s="56"/>
      <c r="D510" s="56"/>
      <c r="E510" s="56"/>
      <c r="F510" s="57"/>
      <c r="G510" s="56"/>
      <c r="H510" s="58"/>
      <c r="I510" s="59"/>
      <c r="J510" s="56"/>
      <c r="K510" s="56"/>
      <c r="L510" s="56"/>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row>
    <row r="511" spans="1:41" ht="15.6">
      <c r="A511" s="56"/>
      <c r="B511" s="56"/>
      <c r="C511" s="56"/>
      <c r="D511" s="56"/>
      <c r="E511" s="56"/>
      <c r="F511" s="57"/>
      <c r="G511" s="56"/>
      <c r="H511" s="58"/>
      <c r="I511" s="59"/>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row>
    <row r="512" spans="1:41" ht="15.6">
      <c r="A512" s="56"/>
      <c r="B512" s="56"/>
      <c r="C512" s="56"/>
      <c r="D512" s="56"/>
      <c r="E512" s="56"/>
      <c r="F512" s="57"/>
      <c r="G512" s="56"/>
      <c r="H512" s="58"/>
      <c r="I512" s="59"/>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row>
    <row r="513" spans="1:41" ht="15.6">
      <c r="A513" s="56"/>
      <c r="B513" s="56"/>
      <c r="C513" s="56"/>
      <c r="D513" s="56"/>
      <c r="E513" s="56"/>
      <c r="F513" s="57"/>
      <c r="G513" s="56"/>
      <c r="H513" s="58"/>
      <c r="I513" s="59"/>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row>
    <row r="514" spans="1:41" ht="15.6">
      <c r="A514" s="56"/>
      <c r="B514" s="56"/>
      <c r="C514" s="56"/>
      <c r="D514" s="56"/>
      <c r="E514" s="56"/>
      <c r="F514" s="57"/>
      <c r="G514" s="56"/>
      <c r="H514" s="58"/>
      <c r="I514" s="59"/>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row>
    <row r="515" spans="1:41" ht="15.6">
      <c r="A515" s="56"/>
      <c r="B515" s="56"/>
      <c r="C515" s="56"/>
      <c r="D515" s="56"/>
      <c r="E515" s="56"/>
      <c r="F515" s="57"/>
      <c r="G515" s="56"/>
      <c r="H515" s="58"/>
      <c r="I515" s="59"/>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row>
    <row r="516" spans="1:41" ht="15.6">
      <c r="A516" s="56"/>
      <c r="B516" s="56"/>
      <c r="C516" s="56"/>
      <c r="D516" s="56"/>
      <c r="E516" s="56"/>
      <c r="F516" s="57"/>
      <c r="G516" s="56"/>
      <c r="H516" s="58"/>
      <c r="I516" s="59"/>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row>
    <row r="517" spans="1:41" ht="15.6">
      <c r="A517" s="56"/>
      <c r="B517" s="56"/>
      <c r="C517" s="56"/>
      <c r="D517" s="56"/>
      <c r="E517" s="56"/>
      <c r="F517" s="57"/>
      <c r="G517" s="56"/>
      <c r="H517" s="58"/>
      <c r="I517" s="59"/>
      <c r="J517" s="56"/>
      <c r="K517" s="56"/>
      <c r="L517" s="56"/>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row>
    <row r="518" spans="1:41" ht="15.6">
      <c r="A518" s="56"/>
      <c r="B518" s="56"/>
      <c r="C518" s="56"/>
      <c r="D518" s="56"/>
      <c r="E518" s="56"/>
      <c r="F518" s="57"/>
      <c r="G518" s="56"/>
      <c r="H518" s="58"/>
      <c r="I518" s="59"/>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row>
    <row r="519" spans="1:41" ht="15.6">
      <c r="A519" s="56"/>
      <c r="B519" s="56"/>
      <c r="C519" s="56"/>
      <c r="D519" s="56"/>
      <c r="E519" s="56"/>
      <c r="F519" s="57"/>
      <c r="G519" s="56"/>
      <c r="H519" s="58"/>
      <c r="I519" s="59"/>
      <c r="J519" s="56"/>
      <c r="K519" s="56"/>
      <c r="L519" s="56"/>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row>
    <row r="520" spans="1:41" ht="15.6">
      <c r="A520" s="56"/>
      <c r="B520" s="56"/>
      <c r="C520" s="56"/>
      <c r="D520" s="56"/>
      <c r="E520" s="56"/>
      <c r="F520" s="57"/>
      <c r="G520" s="56"/>
      <c r="H520" s="58"/>
      <c r="I520" s="59"/>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row>
    <row r="521" spans="1:41" ht="15.6">
      <c r="A521" s="56"/>
      <c r="B521" s="56"/>
      <c r="C521" s="56"/>
      <c r="D521" s="56"/>
      <c r="E521" s="56"/>
      <c r="F521" s="57"/>
      <c r="G521" s="56"/>
      <c r="H521" s="58"/>
      <c r="I521" s="59"/>
      <c r="J521" s="56"/>
      <c r="K521" s="56"/>
      <c r="L521" s="56"/>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row>
    <row r="522" spans="1:41" ht="15.6">
      <c r="A522" s="56"/>
      <c r="B522" s="56"/>
      <c r="C522" s="56"/>
      <c r="D522" s="56"/>
      <c r="E522" s="56"/>
      <c r="F522" s="57"/>
      <c r="G522" s="56"/>
      <c r="H522" s="58"/>
      <c r="I522" s="59"/>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row>
    <row r="523" spans="1:41" ht="15.6">
      <c r="A523" s="56"/>
      <c r="B523" s="56"/>
      <c r="C523" s="56"/>
      <c r="D523" s="56"/>
      <c r="E523" s="56"/>
      <c r="F523" s="57"/>
      <c r="G523" s="56"/>
      <c r="H523" s="58"/>
      <c r="I523" s="59"/>
      <c r="J523" s="56"/>
      <c r="K523" s="56"/>
      <c r="L523" s="56"/>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row>
    <row r="524" spans="1:41" ht="15.6">
      <c r="A524" s="56"/>
      <c r="B524" s="56"/>
      <c r="C524" s="56"/>
      <c r="D524" s="56"/>
      <c r="E524" s="56"/>
      <c r="F524" s="57"/>
      <c r="G524" s="56"/>
      <c r="H524" s="58"/>
      <c r="I524" s="59"/>
      <c r="J524" s="56"/>
      <c r="K524" s="56"/>
      <c r="L524" s="56"/>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row>
    <row r="525" spans="1:41" ht="15.6">
      <c r="A525" s="56"/>
      <c r="B525" s="56"/>
      <c r="C525" s="56"/>
      <c r="D525" s="56"/>
      <c r="E525" s="56"/>
      <c r="F525" s="57"/>
      <c r="G525" s="56"/>
      <c r="H525" s="58"/>
      <c r="I525" s="59"/>
      <c r="J525" s="56"/>
      <c r="K525" s="56"/>
      <c r="L525" s="56"/>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row>
    <row r="526" spans="1:41" ht="15.6">
      <c r="A526" s="56"/>
      <c r="B526" s="56"/>
      <c r="C526" s="56"/>
      <c r="D526" s="56"/>
      <c r="E526" s="56"/>
      <c r="F526" s="57"/>
      <c r="G526" s="56"/>
      <c r="H526" s="58"/>
      <c r="I526" s="59"/>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row>
    <row r="527" spans="1:41" ht="15.6">
      <c r="A527" s="56"/>
      <c r="B527" s="56"/>
      <c r="C527" s="56"/>
      <c r="D527" s="56"/>
      <c r="E527" s="56"/>
      <c r="F527" s="57"/>
      <c r="G527" s="56"/>
      <c r="H527" s="58"/>
      <c r="I527" s="59"/>
      <c r="J527" s="56"/>
      <c r="K527" s="56"/>
      <c r="L527" s="56"/>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row>
    <row r="528" spans="1:41" ht="15.6">
      <c r="A528" s="56"/>
      <c r="B528" s="56"/>
      <c r="C528" s="56"/>
      <c r="D528" s="56"/>
      <c r="E528" s="56"/>
      <c r="F528" s="57"/>
      <c r="G528" s="56"/>
      <c r="H528" s="58"/>
      <c r="I528" s="59"/>
      <c r="J528" s="56"/>
      <c r="K528" s="56"/>
      <c r="L528" s="56"/>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row>
    <row r="529" spans="1:41" ht="15.6">
      <c r="A529" s="56"/>
      <c r="B529" s="56"/>
      <c r="C529" s="56"/>
      <c r="D529" s="56"/>
      <c r="E529" s="56"/>
      <c r="F529" s="57"/>
      <c r="G529" s="56"/>
      <c r="H529" s="58"/>
      <c r="I529" s="59"/>
      <c r="J529" s="56"/>
      <c r="K529" s="56"/>
      <c r="L529" s="56"/>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row>
    <row r="530" spans="1:41" ht="15.6">
      <c r="A530" s="56"/>
      <c r="B530" s="56"/>
      <c r="C530" s="56"/>
      <c r="D530" s="56"/>
      <c r="E530" s="56"/>
      <c r="F530" s="57"/>
      <c r="G530" s="56"/>
      <c r="H530" s="58"/>
      <c r="I530" s="59"/>
      <c r="J530" s="56"/>
      <c r="K530" s="56"/>
      <c r="L530" s="56"/>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row>
    <row r="531" spans="1:41" ht="15.6">
      <c r="A531" s="56"/>
      <c r="B531" s="56"/>
      <c r="C531" s="56"/>
      <c r="D531" s="56"/>
      <c r="E531" s="56"/>
      <c r="F531" s="57"/>
      <c r="G531" s="56"/>
      <c r="H531" s="58"/>
      <c r="I531" s="59"/>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row>
    <row r="532" spans="1:41" ht="15.6">
      <c r="A532" s="56"/>
      <c r="B532" s="56"/>
      <c r="C532" s="56"/>
      <c r="D532" s="56"/>
      <c r="E532" s="56"/>
      <c r="F532" s="57"/>
      <c r="G532" s="56"/>
      <c r="H532" s="58"/>
      <c r="I532" s="59"/>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row>
    <row r="533" spans="1:41" ht="15.6">
      <c r="A533" s="56"/>
      <c r="B533" s="56"/>
      <c r="C533" s="56"/>
      <c r="D533" s="56"/>
      <c r="E533" s="56"/>
      <c r="F533" s="57"/>
      <c r="G533" s="56"/>
      <c r="H533" s="58"/>
      <c r="I533" s="59"/>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row>
    <row r="534" spans="1:41" ht="15.6">
      <c r="A534" s="56"/>
      <c r="B534" s="56"/>
      <c r="C534" s="56"/>
      <c r="D534" s="56"/>
      <c r="E534" s="56"/>
      <c r="F534" s="57"/>
      <c r="G534" s="56"/>
      <c r="H534" s="58"/>
      <c r="I534" s="59"/>
      <c r="J534" s="56"/>
      <c r="K534" s="56"/>
      <c r="L534" s="56"/>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row>
    <row r="535" spans="1:41" ht="15.6">
      <c r="A535" s="56"/>
      <c r="B535" s="56"/>
      <c r="C535" s="56"/>
      <c r="D535" s="56"/>
      <c r="E535" s="56"/>
      <c r="F535" s="57"/>
      <c r="G535" s="56"/>
      <c r="H535" s="58"/>
      <c r="I535" s="59"/>
      <c r="J535" s="56"/>
      <c r="K535" s="56"/>
      <c r="L535" s="56"/>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row>
    <row r="536" spans="1:41" ht="15.6">
      <c r="A536" s="56"/>
      <c r="B536" s="56"/>
      <c r="C536" s="56"/>
      <c r="D536" s="56"/>
      <c r="E536" s="56"/>
      <c r="F536" s="57"/>
      <c r="G536" s="56"/>
      <c r="H536" s="58"/>
      <c r="I536" s="59"/>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row>
    <row r="537" spans="1:41" ht="15.6">
      <c r="A537" s="56"/>
      <c r="B537" s="56"/>
      <c r="C537" s="56"/>
      <c r="D537" s="56"/>
      <c r="E537" s="56"/>
      <c r="F537" s="57"/>
      <c r="G537" s="56"/>
      <c r="H537" s="58"/>
      <c r="I537" s="59"/>
      <c r="J537" s="56"/>
      <c r="K537" s="56"/>
      <c r="L537" s="56"/>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row>
    <row r="538" spans="1:41" ht="15.6">
      <c r="A538" s="56"/>
      <c r="B538" s="56"/>
      <c r="C538" s="56"/>
      <c r="D538" s="56"/>
      <c r="E538" s="56"/>
      <c r="F538" s="57"/>
      <c r="G538" s="56"/>
      <c r="H538" s="58"/>
      <c r="I538" s="59"/>
      <c r="J538" s="56"/>
      <c r="K538" s="56"/>
      <c r="L538" s="56"/>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row>
    <row r="539" spans="1:41" ht="15.6">
      <c r="A539" s="56"/>
      <c r="B539" s="56"/>
      <c r="C539" s="56"/>
      <c r="D539" s="56"/>
      <c r="E539" s="56"/>
      <c r="F539" s="57"/>
      <c r="G539" s="56"/>
      <c r="H539" s="58"/>
      <c r="I539" s="59"/>
      <c r="J539" s="56"/>
      <c r="K539" s="56"/>
      <c r="L539" s="56"/>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row>
    <row r="540" spans="1:41" ht="15.6">
      <c r="A540" s="56"/>
      <c r="B540" s="56"/>
      <c r="C540" s="56"/>
      <c r="D540" s="56"/>
      <c r="E540" s="56"/>
      <c r="F540" s="57"/>
      <c r="G540" s="56"/>
      <c r="H540" s="58"/>
      <c r="I540" s="59"/>
      <c r="J540" s="56"/>
      <c r="K540" s="56"/>
      <c r="L540" s="56"/>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row>
    <row r="541" spans="1:41" ht="15.6">
      <c r="A541" s="56"/>
      <c r="B541" s="56"/>
      <c r="C541" s="56"/>
      <c r="D541" s="56"/>
      <c r="E541" s="56"/>
      <c r="F541" s="57"/>
      <c r="G541" s="56"/>
      <c r="H541" s="58"/>
      <c r="I541" s="59"/>
      <c r="J541" s="56"/>
      <c r="K541" s="56"/>
      <c r="L541" s="56"/>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row>
    <row r="542" spans="1:41" ht="15.6">
      <c r="A542" s="56"/>
      <c r="B542" s="56"/>
      <c r="C542" s="56"/>
      <c r="D542" s="56"/>
      <c r="E542" s="56"/>
      <c r="F542" s="57"/>
      <c r="G542" s="56"/>
      <c r="H542" s="58"/>
      <c r="I542" s="59"/>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row>
    <row r="543" spans="1:41" ht="15.6">
      <c r="A543" s="56"/>
      <c r="B543" s="56"/>
      <c r="C543" s="56"/>
      <c r="D543" s="56"/>
      <c r="E543" s="56"/>
      <c r="F543" s="57"/>
      <c r="G543" s="56"/>
      <c r="H543" s="58"/>
      <c r="I543" s="59"/>
      <c r="J543" s="56"/>
      <c r="K543" s="56"/>
      <c r="L543" s="56"/>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row>
    <row r="544" spans="1:41" ht="15.6">
      <c r="A544" s="56"/>
      <c r="B544" s="56"/>
      <c r="C544" s="56"/>
      <c r="D544" s="56"/>
      <c r="E544" s="56"/>
      <c r="F544" s="57"/>
      <c r="G544" s="56"/>
      <c r="H544" s="58"/>
      <c r="I544" s="59"/>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row>
    <row r="545" spans="1:41" ht="15.6">
      <c r="A545" s="56"/>
      <c r="B545" s="56"/>
      <c r="C545" s="56"/>
      <c r="D545" s="56"/>
      <c r="E545" s="56"/>
      <c r="F545" s="57"/>
      <c r="G545" s="56"/>
      <c r="H545" s="58"/>
      <c r="I545" s="59"/>
      <c r="J545" s="56"/>
      <c r="K545" s="56"/>
      <c r="L545" s="56"/>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row>
    <row r="546" spans="1:41" ht="15.6">
      <c r="A546" s="56"/>
      <c r="B546" s="56"/>
      <c r="C546" s="56"/>
      <c r="D546" s="56"/>
      <c r="E546" s="56"/>
      <c r="F546" s="57"/>
      <c r="G546" s="56"/>
      <c r="H546" s="58"/>
      <c r="I546" s="59"/>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row>
    <row r="547" spans="1:41" ht="15.6">
      <c r="A547" s="56"/>
      <c r="B547" s="56"/>
      <c r="C547" s="56"/>
      <c r="D547" s="56"/>
      <c r="E547" s="56"/>
      <c r="F547" s="57"/>
      <c r="G547" s="56"/>
      <c r="H547" s="58"/>
      <c r="I547" s="59"/>
      <c r="J547" s="56"/>
      <c r="K547" s="56"/>
      <c r="L547" s="56"/>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row>
    <row r="548" spans="1:41" ht="15.6">
      <c r="A548" s="56"/>
      <c r="B548" s="56"/>
      <c r="C548" s="56"/>
      <c r="D548" s="56"/>
      <c r="E548" s="56"/>
      <c r="F548" s="57"/>
      <c r="G548" s="56"/>
      <c r="H548" s="58"/>
      <c r="I548" s="59"/>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row>
    <row r="549" spans="1:41" ht="15.6">
      <c r="A549" s="56"/>
      <c r="B549" s="56"/>
      <c r="C549" s="56"/>
      <c r="D549" s="56"/>
      <c r="E549" s="56"/>
      <c r="F549" s="57"/>
      <c r="G549" s="56"/>
      <c r="H549" s="58"/>
      <c r="I549" s="59"/>
      <c r="J549" s="56"/>
      <c r="K549" s="56"/>
      <c r="L549" s="56"/>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row>
    <row r="550" spans="1:41" ht="15.6">
      <c r="A550" s="56"/>
      <c r="B550" s="56"/>
      <c r="C550" s="56"/>
      <c r="D550" s="56"/>
      <c r="E550" s="56"/>
      <c r="F550" s="57"/>
      <c r="G550" s="56"/>
      <c r="H550" s="58"/>
      <c r="I550" s="59"/>
      <c r="J550" s="56"/>
      <c r="K550" s="56"/>
      <c r="L550" s="56"/>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row>
    <row r="551" spans="1:41" ht="15.6">
      <c r="A551" s="56"/>
      <c r="B551" s="56"/>
      <c r="C551" s="56"/>
      <c r="D551" s="56"/>
      <c r="E551" s="56"/>
      <c r="F551" s="57"/>
      <c r="G551" s="56"/>
      <c r="H551" s="58"/>
      <c r="I551" s="59"/>
      <c r="J551" s="56"/>
      <c r="K551" s="56"/>
      <c r="L551" s="56"/>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row>
    <row r="552" spans="1:41" ht="15.6">
      <c r="A552" s="56"/>
      <c r="B552" s="56"/>
      <c r="C552" s="56"/>
      <c r="D552" s="56"/>
      <c r="E552" s="56"/>
      <c r="F552" s="57"/>
      <c r="G552" s="56"/>
      <c r="H552" s="58"/>
      <c r="I552" s="59"/>
      <c r="J552" s="56"/>
      <c r="K552" s="56"/>
      <c r="L552" s="56"/>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row>
    <row r="553" spans="1:41" ht="15.6">
      <c r="A553" s="56"/>
      <c r="B553" s="56"/>
      <c r="C553" s="56"/>
      <c r="D553" s="56"/>
      <c r="E553" s="56"/>
      <c r="F553" s="57"/>
      <c r="G553" s="56"/>
      <c r="H553" s="58"/>
      <c r="I553" s="59"/>
      <c r="J553" s="56"/>
      <c r="K553" s="56"/>
      <c r="L553" s="56"/>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row>
    <row r="554" spans="1:41" ht="15.6">
      <c r="A554" s="56"/>
      <c r="B554" s="56"/>
      <c r="C554" s="56"/>
      <c r="D554" s="56"/>
      <c r="E554" s="56"/>
      <c r="F554" s="57"/>
      <c r="G554" s="56"/>
      <c r="H554" s="58"/>
      <c r="I554" s="59"/>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row>
    <row r="555" spans="1:41" ht="15.6">
      <c r="A555" s="56"/>
      <c r="B555" s="56"/>
      <c r="C555" s="56"/>
      <c r="D555" s="56"/>
      <c r="E555" s="56"/>
      <c r="F555" s="57"/>
      <c r="G555" s="56"/>
      <c r="H555" s="58"/>
      <c r="I555" s="59"/>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row>
    <row r="556" spans="1:41" ht="15.6">
      <c r="A556" s="56"/>
      <c r="B556" s="56"/>
      <c r="C556" s="56"/>
      <c r="D556" s="56"/>
      <c r="E556" s="56"/>
      <c r="F556" s="57"/>
      <c r="G556" s="56"/>
      <c r="H556" s="58"/>
      <c r="I556" s="59"/>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row>
    <row r="557" spans="1:41" ht="15.6">
      <c r="A557" s="56"/>
      <c r="B557" s="56"/>
      <c r="C557" s="56"/>
      <c r="D557" s="56"/>
      <c r="E557" s="56"/>
      <c r="F557" s="57"/>
      <c r="G557" s="56"/>
      <c r="H557" s="58"/>
      <c r="I557" s="59"/>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row>
    <row r="558" spans="1:41" ht="15.6">
      <c r="A558" s="56"/>
      <c r="B558" s="56"/>
      <c r="C558" s="56"/>
      <c r="D558" s="56"/>
      <c r="E558" s="56"/>
      <c r="F558" s="57"/>
      <c r="G558" s="56"/>
      <c r="H558" s="58"/>
      <c r="I558" s="59"/>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row>
    <row r="559" spans="1:41" ht="15.6">
      <c r="A559" s="56"/>
      <c r="B559" s="56"/>
      <c r="C559" s="56"/>
      <c r="D559" s="56"/>
      <c r="E559" s="56"/>
      <c r="F559" s="57"/>
      <c r="G559" s="56"/>
      <c r="H559" s="58"/>
      <c r="I559" s="59"/>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row>
    <row r="560" spans="1:41" ht="15.6">
      <c r="A560" s="56"/>
      <c r="B560" s="56"/>
      <c r="C560" s="56"/>
      <c r="D560" s="56"/>
      <c r="E560" s="56"/>
      <c r="F560" s="57"/>
      <c r="G560" s="56"/>
      <c r="H560" s="58"/>
      <c r="I560" s="59"/>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row>
    <row r="561" spans="1:41" ht="15.6">
      <c r="A561" s="56"/>
      <c r="B561" s="56"/>
      <c r="C561" s="56"/>
      <c r="D561" s="56"/>
      <c r="E561" s="56"/>
      <c r="F561" s="57"/>
      <c r="G561" s="56"/>
      <c r="H561" s="58"/>
      <c r="I561" s="59"/>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row>
    <row r="562" spans="1:41" ht="15.6">
      <c r="A562" s="56"/>
      <c r="B562" s="56"/>
      <c r="C562" s="56"/>
      <c r="D562" s="56"/>
      <c r="E562" s="56"/>
      <c r="F562" s="57"/>
      <c r="G562" s="56"/>
      <c r="H562" s="58"/>
      <c r="I562" s="59"/>
      <c r="J562" s="56"/>
      <c r="K562" s="56"/>
      <c r="L562" s="56"/>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row>
    <row r="563" spans="1:41" ht="15.6">
      <c r="A563" s="56"/>
      <c r="B563" s="56"/>
      <c r="C563" s="56"/>
      <c r="D563" s="56"/>
      <c r="E563" s="56"/>
      <c r="F563" s="57"/>
      <c r="G563" s="56"/>
      <c r="H563" s="58"/>
      <c r="I563" s="59"/>
      <c r="J563" s="56"/>
      <c r="K563" s="56"/>
      <c r="L563" s="56"/>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row>
    <row r="564" spans="1:41" ht="15.6">
      <c r="A564" s="56"/>
      <c r="B564" s="56"/>
      <c r="C564" s="56"/>
      <c r="D564" s="56"/>
      <c r="E564" s="56"/>
      <c r="F564" s="57"/>
      <c r="G564" s="56"/>
      <c r="H564" s="58"/>
      <c r="I564" s="59"/>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row>
    <row r="565" spans="1:41" ht="15.6">
      <c r="A565" s="56"/>
      <c r="B565" s="56"/>
      <c r="C565" s="56"/>
      <c r="D565" s="56"/>
      <c r="E565" s="56"/>
      <c r="F565" s="57"/>
      <c r="G565" s="56"/>
      <c r="H565" s="58"/>
      <c r="I565" s="59"/>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row>
    <row r="566" spans="1:41" ht="15.6">
      <c r="A566" s="56"/>
      <c r="B566" s="56"/>
      <c r="C566" s="56"/>
      <c r="D566" s="56"/>
      <c r="E566" s="56"/>
      <c r="F566" s="57"/>
      <c r="G566" s="56"/>
      <c r="H566" s="58"/>
      <c r="I566" s="59"/>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row>
    <row r="567" spans="1:41" ht="15.6">
      <c r="A567" s="56"/>
      <c r="B567" s="56"/>
      <c r="C567" s="56"/>
      <c r="D567" s="56"/>
      <c r="E567" s="56"/>
      <c r="F567" s="57"/>
      <c r="G567" s="56"/>
      <c r="H567" s="58"/>
      <c r="I567" s="59"/>
      <c r="J567" s="56"/>
      <c r="K567" s="56"/>
      <c r="L567" s="56"/>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row>
    <row r="568" spans="1:41" ht="15.6">
      <c r="A568" s="56"/>
      <c r="B568" s="56"/>
      <c r="C568" s="56"/>
      <c r="D568" s="56"/>
      <c r="E568" s="56"/>
      <c r="F568" s="57"/>
      <c r="G568" s="56"/>
      <c r="H568" s="58"/>
      <c r="I568" s="59"/>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row>
    <row r="569" spans="1:41" ht="15.6">
      <c r="A569" s="56"/>
      <c r="B569" s="56"/>
      <c r="C569" s="56"/>
      <c r="D569" s="56"/>
      <c r="E569" s="56"/>
      <c r="F569" s="57"/>
      <c r="G569" s="56"/>
      <c r="H569" s="58"/>
      <c r="I569" s="59"/>
      <c r="J569" s="56"/>
      <c r="K569" s="56"/>
      <c r="L569" s="56"/>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row>
    <row r="570" spans="1:41" ht="15.6">
      <c r="A570" s="56"/>
      <c r="B570" s="56"/>
      <c r="C570" s="56"/>
      <c r="D570" s="56"/>
      <c r="E570" s="56"/>
      <c r="F570" s="57"/>
      <c r="G570" s="56"/>
      <c r="H570" s="58"/>
      <c r="I570" s="59"/>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row>
    <row r="571" spans="1:41" ht="15.6">
      <c r="A571" s="56"/>
      <c r="B571" s="56"/>
      <c r="C571" s="56"/>
      <c r="D571" s="56"/>
      <c r="E571" s="56"/>
      <c r="F571" s="57"/>
      <c r="G571" s="56"/>
      <c r="H571" s="58"/>
      <c r="I571" s="59"/>
      <c r="J571" s="56"/>
      <c r="K571" s="56"/>
      <c r="L571" s="56"/>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row>
    <row r="572" spans="1:41" ht="15.6">
      <c r="A572" s="56"/>
      <c r="B572" s="56"/>
      <c r="C572" s="56"/>
      <c r="D572" s="56"/>
      <c r="E572" s="56"/>
      <c r="F572" s="57"/>
      <c r="G572" s="56"/>
      <c r="H572" s="58"/>
      <c r="I572" s="59"/>
      <c r="J572" s="56"/>
      <c r="K572" s="56"/>
      <c r="L572" s="56"/>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row>
    <row r="573" spans="1:41" ht="15.6">
      <c r="A573" s="56"/>
      <c r="B573" s="56"/>
      <c r="C573" s="56"/>
      <c r="D573" s="56"/>
      <c r="E573" s="56"/>
      <c r="F573" s="57"/>
      <c r="G573" s="56"/>
      <c r="H573" s="58"/>
      <c r="I573" s="59"/>
      <c r="J573" s="56"/>
      <c r="K573" s="56"/>
      <c r="L573" s="56"/>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row>
    <row r="574" spans="1:41" ht="15.6">
      <c r="A574" s="56"/>
      <c r="B574" s="56"/>
      <c r="C574" s="56"/>
      <c r="D574" s="56"/>
      <c r="E574" s="56"/>
      <c r="F574" s="57"/>
      <c r="G574" s="56"/>
      <c r="H574" s="58"/>
      <c r="I574" s="59"/>
      <c r="J574" s="56"/>
      <c r="K574" s="56"/>
      <c r="L574" s="56"/>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row>
    <row r="575" spans="1:41" ht="15.6">
      <c r="A575" s="56"/>
      <c r="B575" s="56"/>
      <c r="C575" s="56"/>
      <c r="D575" s="56"/>
      <c r="E575" s="56"/>
      <c r="F575" s="57"/>
      <c r="G575" s="56"/>
      <c r="H575" s="58"/>
      <c r="I575" s="59"/>
      <c r="J575" s="56"/>
      <c r="K575" s="56"/>
      <c r="L575" s="56"/>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row>
    <row r="576" spans="1:41" ht="15.6">
      <c r="A576" s="56"/>
      <c r="B576" s="56"/>
      <c r="C576" s="56"/>
      <c r="D576" s="56"/>
      <c r="E576" s="56"/>
      <c r="F576" s="57"/>
      <c r="G576" s="56"/>
      <c r="H576" s="58"/>
      <c r="I576" s="59"/>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row>
    <row r="577" spans="1:41" ht="15.6">
      <c r="A577" s="56"/>
      <c r="B577" s="56"/>
      <c r="C577" s="56"/>
      <c r="D577" s="56"/>
      <c r="E577" s="56"/>
      <c r="F577" s="57"/>
      <c r="G577" s="56"/>
      <c r="H577" s="58"/>
      <c r="I577" s="59"/>
      <c r="J577" s="56"/>
      <c r="K577" s="56"/>
      <c r="L577" s="56"/>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row>
    <row r="578" spans="1:41" ht="15.6">
      <c r="A578" s="56"/>
      <c r="B578" s="56"/>
      <c r="C578" s="56"/>
      <c r="D578" s="56"/>
      <c r="E578" s="56"/>
      <c r="F578" s="57"/>
      <c r="G578" s="56"/>
      <c r="H578" s="58"/>
      <c r="I578" s="59"/>
      <c r="J578" s="56"/>
      <c r="K578" s="56"/>
      <c r="L578" s="56"/>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row>
    <row r="579" spans="1:41" ht="15.6">
      <c r="A579" s="56"/>
      <c r="B579" s="56"/>
      <c r="C579" s="56"/>
      <c r="D579" s="56"/>
      <c r="E579" s="56"/>
      <c r="F579" s="57"/>
      <c r="G579" s="56"/>
      <c r="H579" s="58"/>
      <c r="I579" s="59"/>
      <c r="J579" s="56"/>
      <c r="K579" s="56"/>
      <c r="L579" s="56"/>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row>
    <row r="580" spans="1:41" ht="15.6">
      <c r="A580" s="56"/>
      <c r="B580" s="56"/>
      <c r="C580" s="56"/>
      <c r="D580" s="56"/>
      <c r="E580" s="56"/>
      <c r="F580" s="57"/>
      <c r="G580" s="56"/>
      <c r="H580" s="58"/>
      <c r="I580" s="59"/>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row>
    <row r="581" spans="1:41" ht="15.6">
      <c r="A581" s="56"/>
      <c r="B581" s="56"/>
      <c r="C581" s="56"/>
      <c r="D581" s="56"/>
      <c r="E581" s="56"/>
      <c r="F581" s="57"/>
      <c r="G581" s="56"/>
      <c r="H581" s="58"/>
      <c r="I581" s="59"/>
      <c r="J581" s="56"/>
      <c r="K581" s="56"/>
      <c r="L581" s="56"/>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row>
    <row r="582" spans="1:41" ht="15.6">
      <c r="A582" s="56"/>
      <c r="B582" s="56"/>
      <c r="C582" s="56"/>
      <c r="D582" s="56"/>
      <c r="E582" s="56"/>
      <c r="F582" s="57"/>
      <c r="G582" s="56"/>
      <c r="H582" s="58"/>
      <c r="I582" s="59"/>
      <c r="J582" s="56"/>
      <c r="K582" s="56"/>
      <c r="L582" s="56"/>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row>
    <row r="583" spans="1:41" ht="15.6">
      <c r="A583" s="56"/>
      <c r="B583" s="56"/>
      <c r="C583" s="56"/>
      <c r="D583" s="56"/>
      <c r="E583" s="56"/>
      <c r="F583" s="57"/>
      <c r="G583" s="56"/>
      <c r="H583" s="58"/>
      <c r="I583" s="59"/>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row>
    <row r="584" spans="1:41" ht="15.6">
      <c r="A584" s="56"/>
      <c r="B584" s="56"/>
      <c r="C584" s="56"/>
      <c r="D584" s="56"/>
      <c r="E584" s="56"/>
      <c r="F584" s="57"/>
      <c r="G584" s="56"/>
      <c r="H584" s="58"/>
      <c r="I584" s="59"/>
      <c r="J584" s="56"/>
      <c r="K584" s="56"/>
      <c r="L584" s="56"/>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row>
    <row r="585" spans="1:41" ht="15.6">
      <c r="A585" s="56"/>
      <c r="B585" s="56"/>
      <c r="C585" s="56"/>
      <c r="D585" s="56"/>
      <c r="E585" s="56"/>
      <c r="F585" s="57"/>
      <c r="G585" s="56"/>
      <c r="H585" s="58"/>
      <c r="I585" s="59"/>
      <c r="J585" s="56"/>
      <c r="K585" s="56"/>
      <c r="L585" s="56"/>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row>
    <row r="586" spans="1:41" ht="15.6">
      <c r="A586" s="56"/>
      <c r="B586" s="56"/>
      <c r="C586" s="56"/>
      <c r="D586" s="56"/>
      <c r="E586" s="56"/>
      <c r="F586" s="57"/>
      <c r="G586" s="56"/>
      <c r="H586" s="58"/>
      <c r="I586" s="59"/>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row>
    <row r="587" spans="1:41" ht="15.6">
      <c r="A587" s="56"/>
      <c r="B587" s="56"/>
      <c r="C587" s="56"/>
      <c r="D587" s="56"/>
      <c r="E587" s="56"/>
      <c r="F587" s="57"/>
      <c r="G587" s="56"/>
      <c r="H587" s="58"/>
      <c r="I587" s="59"/>
      <c r="J587" s="56"/>
      <c r="K587" s="56"/>
      <c r="L587" s="56"/>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row>
    <row r="588" spans="1:41" ht="15.6">
      <c r="A588" s="56"/>
      <c r="B588" s="56"/>
      <c r="C588" s="56"/>
      <c r="D588" s="56"/>
      <c r="E588" s="56"/>
      <c r="F588" s="57"/>
      <c r="G588" s="56"/>
      <c r="H588" s="58"/>
      <c r="I588" s="59"/>
      <c r="J588" s="56"/>
      <c r="K588" s="56"/>
      <c r="L588" s="56"/>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row>
    <row r="589" spans="1:41" ht="15.6">
      <c r="A589" s="56"/>
      <c r="B589" s="56"/>
      <c r="C589" s="56"/>
      <c r="D589" s="56"/>
      <c r="E589" s="56"/>
      <c r="F589" s="57"/>
      <c r="G589" s="56"/>
      <c r="H589" s="58"/>
      <c r="I589" s="59"/>
      <c r="J589" s="56"/>
      <c r="K589" s="56"/>
      <c r="L589" s="56"/>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row>
    <row r="590" spans="1:41" ht="15.6">
      <c r="A590" s="56"/>
      <c r="B590" s="56"/>
      <c r="C590" s="56"/>
      <c r="D590" s="56"/>
      <c r="E590" s="56"/>
      <c r="F590" s="57"/>
      <c r="G590" s="56"/>
      <c r="H590" s="58"/>
      <c r="I590" s="59"/>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row>
    <row r="591" spans="1:41" ht="15.6">
      <c r="A591" s="56"/>
      <c r="B591" s="56"/>
      <c r="C591" s="56"/>
      <c r="D591" s="56"/>
      <c r="E591" s="56"/>
      <c r="F591" s="57"/>
      <c r="G591" s="56"/>
      <c r="H591" s="58"/>
      <c r="I591" s="59"/>
      <c r="J591" s="56"/>
      <c r="K591" s="56"/>
      <c r="L591" s="56"/>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row>
    <row r="592" spans="1:41" ht="15.6">
      <c r="A592" s="56"/>
      <c r="B592" s="56"/>
      <c r="C592" s="56"/>
      <c r="D592" s="56"/>
      <c r="E592" s="56"/>
      <c r="F592" s="57"/>
      <c r="G592" s="56"/>
      <c r="H592" s="58"/>
      <c r="I592" s="59"/>
      <c r="J592" s="56"/>
      <c r="K592" s="56"/>
      <c r="L592" s="56"/>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row>
    <row r="593" spans="1:41" ht="15.6">
      <c r="A593" s="56"/>
      <c r="B593" s="56"/>
      <c r="C593" s="56"/>
      <c r="D593" s="56"/>
      <c r="E593" s="56"/>
      <c r="F593" s="57"/>
      <c r="G593" s="56"/>
      <c r="H593" s="58"/>
      <c r="I593" s="59"/>
      <c r="J593" s="56"/>
      <c r="K593" s="56"/>
      <c r="L593" s="56"/>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row>
    <row r="594" spans="1:41" ht="15.6">
      <c r="A594" s="56"/>
      <c r="B594" s="56"/>
      <c r="C594" s="56"/>
      <c r="D594" s="56"/>
      <c r="E594" s="56"/>
      <c r="F594" s="57"/>
      <c r="G594" s="56"/>
      <c r="H594" s="58"/>
      <c r="I594" s="59"/>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row>
    <row r="595" spans="1:41" ht="15.6">
      <c r="A595" s="56"/>
      <c r="B595" s="56"/>
      <c r="C595" s="56"/>
      <c r="D595" s="56"/>
      <c r="E595" s="56"/>
      <c r="F595" s="57"/>
      <c r="G595" s="56"/>
      <c r="H595" s="58"/>
      <c r="I595" s="59"/>
      <c r="J595" s="56"/>
      <c r="K595" s="56"/>
      <c r="L595" s="56"/>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row>
    <row r="596" spans="1:41" ht="15.6">
      <c r="A596" s="56"/>
      <c r="B596" s="56"/>
      <c r="C596" s="56"/>
      <c r="D596" s="56"/>
      <c r="E596" s="56"/>
      <c r="F596" s="57"/>
      <c r="G596" s="56"/>
      <c r="H596" s="58"/>
      <c r="I596" s="59"/>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row>
    <row r="597" spans="1:41" ht="15.6">
      <c r="A597" s="56"/>
      <c r="B597" s="56"/>
      <c r="C597" s="56"/>
      <c r="D597" s="56"/>
      <c r="E597" s="56"/>
      <c r="F597" s="57"/>
      <c r="G597" s="56"/>
      <c r="H597" s="58"/>
      <c r="I597" s="59"/>
      <c r="J597" s="56"/>
      <c r="K597" s="56"/>
      <c r="L597" s="56"/>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row>
    <row r="598" spans="1:41" ht="15.6">
      <c r="A598" s="56"/>
      <c r="B598" s="56"/>
      <c r="C598" s="56"/>
      <c r="D598" s="56"/>
      <c r="E598" s="56"/>
      <c r="F598" s="57"/>
      <c r="G598" s="56"/>
      <c r="H598" s="58"/>
      <c r="I598" s="59"/>
      <c r="J598" s="56"/>
      <c r="K598" s="56"/>
      <c r="L598" s="56"/>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row>
    <row r="599" spans="1:41" ht="15.6">
      <c r="A599" s="56"/>
      <c r="B599" s="56"/>
      <c r="C599" s="56"/>
      <c r="D599" s="56"/>
      <c r="E599" s="56"/>
      <c r="F599" s="57"/>
      <c r="G599" s="56"/>
      <c r="H599" s="58"/>
      <c r="I599" s="59"/>
      <c r="J599" s="56"/>
      <c r="K599" s="56"/>
      <c r="L599" s="56"/>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row>
    <row r="600" spans="1:41" ht="15.6">
      <c r="A600" s="56"/>
      <c r="B600" s="56"/>
      <c r="C600" s="56"/>
      <c r="D600" s="56"/>
      <c r="E600" s="56"/>
      <c r="F600" s="57"/>
      <c r="G600" s="56"/>
      <c r="H600" s="58"/>
      <c r="I600" s="59"/>
      <c r="J600" s="56"/>
      <c r="K600" s="56"/>
      <c r="L600" s="56"/>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row>
    <row r="601" spans="1:41" ht="15.6">
      <c r="A601" s="56"/>
      <c r="B601" s="56"/>
      <c r="C601" s="56"/>
      <c r="D601" s="56"/>
      <c r="E601" s="56"/>
      <c r="F601" s="57"/>
      <c r="G601" s="56"/>
      <c r="H601" s="58"/>
      <c r="I601" s="59"/>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row>
    <row r="602" spans="1:41" ht="15.6">
      <c r="A602" s="56"/>
      <c r="B602" s="56"/>
      <c r="C602" s="56"/>
      <c r="D602" s="56"/>
      <c r="E602" s="56"/>
      <c r="F602" s="57"/>
      <c r="G602" s="56"/>
      <c r="H602" s="58"/>
      <c r="I602" s="59"/>
      <c r="J602" s="56"/>
      <c r="K602" s="56"/>
      <c r="L602" s="56"/>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row>
    <row r="603" spans="1:41" ht="15.6">
      <c r="A603" s="56"/>
      <c r="B603" s="56"/>
      <c r="C603" s="56"/>
      <c r="D603" s="56"/>
      <c r="E603" s="56"/>
      <c r="F603" s="57"/>
      <c r="G603" s="56"/>
      <c r="H603" s="58"/>
      <c r="I603" s="59"/>
      <c r="J603" s="56"/>
      <c r="K603" s="56"/>
      <c r="L603" s="56"/>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row>
    <row r="604" spans="1:41" ht="15.6">
      <c r="A604" s="56"/>
      <c r="B604" s="56"/>
      <c r="C604" s="56"/>
      <c r="D604" s="56"/>
      <c r="E604" s="56"/>
      <c r="F604" s="57"/>
      <c r="G604" s="56"/>
      <c r="H604" s="58"/>
      <c r="I604" s="59"/>
      <c r="J604" s="56"/>
      <c r="K604" s="56"/>
      <c r="L604" s="56"/>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row>
    <row r="605" spans="1:41" ht="15.6">
      <c r="A605" s="56"/>
      <c r="B605" s="56"/>
      <c r="C605" s="56"/>
      <c r="D605" s="56"/>
      <c r="E605" s="56"/>
      <c r="F605" s="57"/>
      <c r="G605" s="56"/>
      <c r="H605" s="58"/>
      <c r="I605" s="59"/>
      <c r="J605" s="56"/>
      <c r="K605" s="56"/>
      <c r="L605" s="56"/>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row>
    <row r="606" spans="1:41" ht="15.6">
      <c r="A606" s="56"/>
      <c r="B606" s="56"/>
      <c r="C606" s="56"/>
      <c r="D606" s="56"/>
      <c r="E606" s="56"/>
      <c r="F606" s="57"/>
      <c r="G606" s="56"/>
      <c r="H606" s="58"/>
      <c r="I606" s="59"/>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row>
    <row r="607" spans="1:41" ht="15.6">
      <c r="A607" s="56"/>
      <c r="B607" s="56"/>
      <c r="C607" s="56"/>
      <c r="D607" s="56"/>
      <c r="E607" s="56"/>
      <c r="F607" s="57"/>
      <c r="G607" s="56"/>
      <c r="H607" s="58"/>
      <c r="I607" s="59"/>
      <c r="J607" s="56"/>
      <c r="K607" s="56"/>
      <c r="L607" s="56"/>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row>
    <row r="608" spans="1:41" ht="15.6">
      <c r="A608" s="56"/>
      <c r="B608" s="56"/>
      <c r="C608" s="56"/>
      <c r="D608" s="56"/>
      <c r="E608" s="56"/>
      <c r="F608" s="57"/>
      <c r="G608" s="56"/>
      <c r="H608" s="58"/>
      <c r="I608" s="59"/>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row>
    <row r="609" spans="1:41" ht="15.6">
      <c r="A609" s="56"/>
      <c r="B609" s="56"/>
      <c r="C609" s="56"/>
      <c r="D609" s="56"/>
      <c r="E609" s="56"/>
      <c r="F609" s="57"/>
      <c r="G609" s="56"/>
      <c r="H609" s="58"/>
      <c r="I609" s="59"/>
      <c r="J609" s="56"/>
      <c r="K609" s="56"/>
      <c r="L609" s="56"/>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row>
    <row r="610" spans="1:41" ht="15.6">
      <c r="A610" s="56"/>
      <c r="B610" s="56"/>
      <c r="C610" s="56"/>
      <c r="D610" s="56"/>
      <c r="E610" s="56"/>
      <c r="F610" s="57"/>
      <c r="G610" s="56"/>
      <c r="H610" s="58"/>
      <c r="I610" s="59"/>
      <c r="J610" s="56"/>
      <c r="K610" s="56"/>
      <c r="L610" s="56"/>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row>
    <row r="611" spans="1:41" ht="15.6">
      <c r="A611" s="56"/>
      <c r="B611" s="56"/>
      <c r="C611" s="56"/>
      <c r="D611" s="56"/>
      <c r="E611" s="56"/>
      <c r="F611" s="57"/>
      <c r="G611" s="56"/>
      <c r="H611" s="58"/>
      <c r="I611" s="59"/>
      <c r="J611" s="56"/>
      <c r="K611" s="56"/>
      <c r="L611" s="56"/>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row>
    <row r="612" spans="1:41" ht="15.6">
      <c r="A612" s="56"/>
      <c r="B612" s="56"/>
      <c r="C612" s="56"/>
      <c r="D612" s="56"/>
      <c r="E612" s="56"/>
      <c r="F612" s="57"/>
      <c r="G612" s="56"/>
      <c r="H612" s="58"/>
      <c r="I612" s="59"/>
      <c r="J612" s="56"/>
      <c r="K612" s="56"/>
      <c r="L612" s="56"/>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row>
    <row r="613" spans="1:41" ht="15.6">
      <c r="A613" s="56"/>
      <c r="B613" s="56"/>
      <c r="C613" s="56"/>
      <c r="D613" s="56"/>
      <c r="E613" s="56"/>
      <c r="F613" s="57"/>
      <c r="G613" s="56"/>
      <c r="H613" s="58"/>
      <c r="I613" s="59"/>
      <c r="J613" s="56"/>
      <c r="K613" s="56"/>
      <c r="L613" s="56"/>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row>
    <row r="614" spans="1:41" ht="15.6">
      <c r="A614" s="56"/>
      <c r="B614" s="56"/>
      <c r="C614" s="56"/>
      <c r="D614" s="56"/>
      <c r="E614" s="56"/>
      <c r="F614" s="57"/>
      <c r="G614" s="56"/>
      <c r="H614" s="58"/>
      <c r="I614" s="59"/>
      <c r="J614" s="56"/>
      <c r="K614" s="56"/>
      <c r="L614" s="56"/>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row>
    <row r="615" spans="1:41" ht="15.6">
      <c r="A615" s="56"/>
      <c r="B615" s="56"/>
      <c r="C615" s="56"/>
      <c r="D615" s="56"/>
      <c r="E615" s="56"/>
      <c r="F615" s="57"/>
      <c r="G615" s="56"/>
      <c r="H615" s="58"/>
      <c r="I615" s="59"/>
      <c r="J615" s="56"/>
      <c r="K615" s="56"/>
      <c r="L615" s="56"/>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row>
    <row r="616" spans="1:41" ht="15.6">
      <c r="A616" s="56"/>
      <c r="B616" s="56"/>
      <c r="C616" s="56"/>
      <c r="D616" s="56"/>
      <c r="E616" s="56"/>
      <c r="F616" s="57"/>
      <c r="G616" s="56"/>
      <c r="H616" s="58"/>
      <c r="I616" s="59"/>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row>
    <row r="617" spans="1:41" ht="15.6">
      <c r="A617" s="56"/>
      <c r="B617" s="56"/>
      <c r="C617" s="56"/>
      <c r="D617" s="56"/>
      <c r="E617" s="56"/>
      <c r="F617" s="57"/>
      <c r="G617" s="56"/>
      <c r="H617" s="58"/>
      <c r="I617" s="59"/>
      <c r="J617" s="56"/>
      <c r="K617" s="56"/>
      <c r="L617" s="56"/>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row>
    <row r="618" spans="1:41" ht="15.6">
      <c r="A618" s="56"/>
      <c r="B618" s="56"/>
      <c r="C618" s="56"/>
      <c r="D618" s="56"/>
      <c r="E618" s="56"/>
      <c r="F618" s="57"/>
      <c r="G618" s="56"/>
      <c r="H618" s="58"/>
      <c r="I618" s="59"/>
      <c r="J618" s="56"/>
      <c r="K618" s="56"/>
      <c r="L618" s="56"/>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row>
    <row r="619" spans="1:41" ht="15.6">
      <c r="A619" s="56"/>
      <c r="B619" s="56"/>
      <c r="C619" s="56"/>
      <c r="D619" s="56"/>
      <c r="E619" s="56"/>
      <c r="F619" s="57"/>
      <c r="G619" s="56"/>
      <c r="H619" s="58"/>
      <c r="I619" s="59"/>
      <c r="J619" s="56"/>
      <c r="K619" s="56"/>
      <c r="L619" s="56"/>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row>
    <row r="620" spans="1:41" ht="15.6">
      <c r="A620" s="56"/>
      <c r="B620" s="56"/>
      <c r="C620" s="56"/>
      <c r="D620" s="56"/>
      <c r="E620" s="56"/>
      <c r="F620" s="57"/>
      <c r="G620" s="56"/>
      <c r="H620" s="58"/>
      <c r="I620" s="59"/>
      <c r="J620" s="56"/>
      <c r="K620" s="56"/>
      <c r="L620" s="56"/>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row>
    <row r="621" spans="1:41" ht="15.6">
      <c r="A621" s="56"/>
      <c r="B621" s="56"/>
      <c r="C621" s="56"/>
      <c r="D621" s="56"/>
      <c r="E621" s="56"/>
      <c r="F621" s="57"/>
      <c r="G621" s="56"/>
      <c r="H621" s="58"/>
      <c r="I621" s="59"/>
      <c r="J621" s="56"/>
      <c r="K621" s="56"/>
      <c r="L621" s="56"/>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row>
    <row r="622" spans="1:41" ht="15.6">
      <c r="A622" s="56"/>
      <c r="B622" s="56"/>
      <c r="C622" s="56"/>
      <c r="D622" s="56"/>
      <c r="E622" s="56"/>
      <c r="F622" s="57"/>
      <c r="G622" s="56"/>
      <c r="H622" s="58"/>
      <c r="I622" s="59"/>
      <c r="J622" s="56"/>
      <c r="K622" s="56"/>
      <c r="L622" s="56"/>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row>
    <row r="623" spans="1:41" ht="15.6">
      <c r="A623" s="56"/>
      <c r="B623" s="56"/>
      <c r="C623" s="56"/>
      <c r="D623" s="56"/>
      <c r="E623" s="56"/>
      <c r="F623" s="57"/>
      <c r="G623" s="56"/>
      <c r="H623" s="58"/>
      <c r="I623" s="59"/>
      <c r="J623" s="56"/>
      <c r="K623" s="56"/>
      <c r="L623" s="56"/>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row>
    <row r="624" spans="1:41" ht="15.6">
      <c r="A624" s="56"/>
      <c r="B624" s="56"/>
      <c r="C624" s="56"/>
      <c r="D624" s="56"/>
      <c r="E624" s="56"/>
      <c r="F624" s="57"/>
      <c r="G624" s="56"/>
      <c r="H624" s="58"/>
      <c r="I624" s="59"/>
      <c r="J624" s="56"/>
      <c r="K624" s="56"/>
      <c r="L624" s="56"/>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row>
    <row r="625" spans="1:41" ht="15.6">
      <c r="A625" s="56"/>
      <c r="B625" s="56"/>
      <c r="C625" s="56"/>
      <c r="D625" s="56"/>
      <c r="E625" s="56"/>
      <c r="F625" s="57"/>
      <c r="G625" s="56"/>
      <c r="H625" s="58"/>
      <c r="I625" s="59"/>
      <c r="J625" s="56"/>
      <c r="K625" s="56"/>
      <c r="L625" s="56"/>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row>
    <row r="626" spans="1:41" ht="15.6">
      <c r="A626" s="56"/>
      <c r="B626" s="56"/>
      <c r="C626" s="56"/>
      <c r="D626" s="56"/>
      <c r="E626" s="56"/>
      <c r="F626" s="57"/>
      <c r="G626" s="56"/>
      <c r="H626" s="58"/>
      <c r="I626" s="59"/>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row>
    <row r="627" spans="1:41" ht="15.6">
      <c r="A627" s="56"/>
      <c r="B627" s="56"/>
      <c r="C627" s="56"/>
      <c r="D627" s="56"/>
      <c r="E627" s="56"/>
      <c r="F627" s="57"/>
      <c r="G627" s="56"/>
      <c r="H627" s="58"/>
      <c r="I627" s="59"/>
      <c r="J627" s="56"/>
      <c r="K627" s="56"/>
      <c r="L627" s="56"/>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row>
    <row r="628" spans="1:41" ht="15.6">
      <c r="A628" s="56"/>
      <c r="B628" s="56"/>
      <c r="C628" s="56"/>
      <c r="D628" s="56"/>
      <c r="E628" s="56"/>
      <c r="F628" s="57"/>
      <c r="G628" s="56"/>
      <c r="H628" s="58"/>
      <c r="I628" s="59"/>
      <c r="J628" s="56"/>
      <c r="K628" s="56"/>
      <c r="L628" s="56"/>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row>
    <row r="629" spans="1:41" ht="15.6">
      <c r="A629" s="56"/>
      <c r="B629" s="56"/>
      <c r="C629" s="56"/>
      <c r="D629" s="56"/>
      <c r="E629" s="56"/>
      <c r="F629" s="57"/>
      <c r="G629" s="56"/>
      <c r="H629" s="58"/>
      <c r="I629" s="59"/>
      <c r="J629" s="56"/>
      <c r="K629" s="56"/>
      <c r="L629" s="56"/>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row>
    <row r="630" spans="1:41" ht="15.6">
      <c r="A630" s="56"/>
      <c r="B630" s="56"/>
      <c r="C630" s="56"/>
      <c r="D630" s="56"/>
      <c r="E630" s="56"/>
      <c r="F630" s="57"/>
      <c r="G630" s="56"/>
      <c r="H630" s="58"/>
      <c r="I630" s="59"/>
      <c r="J630" s="56"/>
      <c r="K630" s="56"/>
      <c r="L630" s="56"/>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row>
    <row r="631" spans="1:41" ht="15.6">
      <c r="A631" s="56"/>
      <c r="B631" s="56"/>
      <c r="C631" s="56"/>
      <c r="D631" s="56"/>
      <c r="E631" s="56"/>
      <c r="F631" s="57"/>
      <c r="G631" s="56"/>
      <c r="H631" s="58"/>
      <c r="I631" s="59"/>
      <c r="J631" s="56"/>
      <c r="K631" s="56"/>
      <c r="L631" s="56"/>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row>
    <row r="632" spans="1:41" ht="15.6">
      <c r="A632" s="56"/>
      <c r="B632" s="56"/>
      <c r="C632" s="56"/>
      <c r="D632" s="56"/>
      <c r="E632" s="56"/>
      <c r="F632" s="57"/>
      <c r="G632" s="56"/>
      <c r="H632" s="58"/>
      <c r="I632" s="59"/>
      <c r="J632" s="56"/>
      <c r="K632" s="56"/>
      <c r="L632" s="56"/>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row>
    <row r="633" spans="1:41" ht="15.6">
      <c r="A633" s="56"/>
      <c r="B633" s="56"/>
      <c r="C633" s="56"/>
      <c r="D633" s="56"/>
      <c r="E633" s="56"/>
      <c r="F633" s="57"/>
      <c r="G633" s="56"/>
      <c r="H633" s="58"/>
      <c r="I633" s="59"/>
      <c r="J633" s="56"/>
      <c r="K633" s="56"/>
      <c r="L633" s="56"/>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row>
    <row r="634" spans="1:41" ht="15.6">
      <c r="A634" s="56"/>
      <c r="B634" s="56"/>
      <c r="C634" s="56"/>
      <c r="D634" s="56"/>
      <c r="E634" s="56"/>
      <c r="F634" s="57"/>
      <c r="G634" s="56"/>
      <c r="H634" s="58"/>
      <c r="I634" s="59"/>
      <c r="J634" s="56"/>
      <c r="K634" s="56"/>
      <c r="L634" s="56"/>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row>
    <row r="635" spans="1:41" ht="15.6">
      <c r="A635" s="56"/>
      <c r="B635" s="56"/>
      <c r="C635" s="56"/>
      <c r="D635" s="56"/>
      <c r="E635" s="56"/>
      <c r="F635" s="57"/>
      <c r="G635" s="56"/>
      <c r="H635" s="58"/>
      <c r="I635" s="59"/>
      <c r="J635" s="56"/>
      <c r="K635" s="56"/>
      <c r="L635" s="56"/>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row>
    <row r="636" spans="1:41" ht="15.6">
      <c r="A636" s="56"/>
      <c r="B636" s="56"/>
      <c r="C636" s="56"/>
      <c r="D636" s="56"/>
      <c r="E636" s="56"/>
      <c r="F636" s="57"/>
      <c r="G636" s="56"/>
      <c r="H636" s="58"/>
      <c r="I636" s="59"/>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row>
    <row r="637" spans="1:41" ht="15.6">
      <c r="A637" s="56"/>
      <c r="B637" s="56"/>
      <c r="C637" s="56"/>
      <c r="D637" s="56"/>
      <c r="E637" s="56"/>
      <c r="F637" s="57"/>
      <c r="G637" s="56"/>
      <c r="H637" s="58"/>
      <c r="I637" s="59"/>
      <c r="J637" s="56"/>
      <c r="K637" s="56"/>
      <c r="L637" s="56"/>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row>
    <row r="638" spans="1:41" ht="15.6">
      <c r="A638" s="56"/>
      <c r="B638" s="56"/>
      <c r="C638" s="56"/>
      <c r="D638" s="56"/>
      <c r="E638" s="56"/>
      <c r="F638" s="57"/>
      <c r="G638" s="56"/>
      <c r="H638" s="58"/>
      <c r="I638" s="59"/>
      <c r="J638" s="56"/>
      <c r="K638" s="56"/>
      <c r="L638" s="56"/>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row>
    <row r="639" spans="1:41" ht="15.6">
      <c r="A639" s="56"/>
      <c r="B639" s="56"/>
      <c r="C639" s="56"/>
      <c r="D639" s="56"/>
      <c r="E639" s="56"/>
      <c r="F639" s="57"/>
      <c r="G639" s="56"/>
      <c r="H639" s="58"/>
      <c r="I639" s="59"/>
      <c r="J639" s="56"/>
      <c r="K639" s="56"/>
      <c r="L639" s="56"/>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row>
    <row r="640" spans="1:41" ht="15.6">
      <c r="A640" s="56"/>
      <c r="B640" s="56"/>
      <c r="C640" s="56"/>
      <c r="D640" s="56"/>
      <c r="E640" s="56"/>
      <c r="F640" s="57"/>
      <c r="G640" s="56"/>
      <c r="H640" s="58"/>
      <c r="I640" s="59"/>
      <c r="J640" s="56"/>
      <c r="K640" s="56"/>
      <c r="L640" s="56"/>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row>
    <row r="641" spans="1:41" ht="15.6">
      <c r="A641" s="56"/>
      <c r="B641" s="56"/>
      <c r="C641" s="56"/>
      <c r="D641" s="56"/>
      <c r="E641" s="56"/>
      <c r="F641" s="57"/>
      <c r="G641" s="56"/>
      <c r="H641" s="58"/>
      <c r="I641" s="59"/>
      <c r="J641" s="56"/>
      <c r="K641" s="56"/>
      <c r="L641" s="56"/>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row>
    <row r="642" spans="1:41" ht="15.6">
      <c r="A642" s="56"/>
      <c r="B642" s="56"/>
      <c r="C642" s="56"/>
      <c r="D642" s="56"/>
      <c r="E642" s="56"/>
      <c r="F642" s="57"/>
      <c r="G642" s="56"/>
      <c r="H642" s="58"/>
      <c r="I642" s="59"/>
      <c r="J642" s="56"/>
      <c r="K642" s="56"/>
      <c r="L642" s="56"/>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row>
    <row r="643" spans="1:41" ht="15.6">
      <c r="A643" s="56"/>
      <c r="B643" s="56"/>
      <c r="C643" s="56"/>
      <c r="D643" s="56"/>
      <c r="E643" s="56"/>
      <c r="F643" s="57"/>
      <c r="G643" s="56"/>
      <c r="H643" s="58"/>
      <c r="I643" s="59"/>
      <c r="J643" s="56"/>
      <c r="K643" s="56"/>
      <c r="L643" s="56"/>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row>
    <row r="644" spans="1:41" ht="15.6">
      <c r="A644" s="56"/>
      <c r="B644" s="56"/>
      <c r="C644" s="56"/>
      <c r="D644" s="56"/>
      <c r="E644" s="56"/>
      <c r="F644" s="57"/>
      <c r="G644" s="56"/>
      <c r="H644" s="58"/>
      <c r="I644" s="59"/>
      <c r="J644" s="56"/>
      <c r="K644" s="56"/>
      <c r="L644" s="56"/>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row>
    <row r="645" spans="1:41" ht="15.6">
      <c r="A645" s="56"/>
      <c r="B645" s="56"/>
      <c r="C645" s="56"/>
      <c r="D645" s="56"/>
      <c r="E645" s="56"/>
      <c r="F645" s="57"/>
      <c r="G645" s="56"/>
      <c r="H645" s="58"/>
      <c r="I645" s="59"/>
      <c r="J645" s="56"/>
      <c r="K645" s="56"/>
      <c r="L645" s="56"/>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row>
    <row r="646" spans="1:41" ht="15.6">
      <c r="A646" s="56"/>
      <c r="B646" s="56"/>
      <c r="C646" s="56"/>
      <c r="D646" s="56"/>
      <c r="E646" s="56"/>
      <c r="F646" s="57"/>
      <c r="G646" s="56"/>
      <c r="H646" s="58"/>
      <c r="I646" s="59"/>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row>
    <row r="647" spans="1:41" ht="15.6">
      <c r="A647" s="56"/>
      <c r="B647" s="56"/>
      <c r="C647" s="56"/>
      <c r="D647" s="56"/>
      <c r="E647" s="56"/>
      <c r="F647" s="57"/>
      <c r="G647" s="56"/>
      <c r="H647" s="58"/>
      <c r="I647" s="59"/>
      <c r="J647" s="56"/>
      <c r="K647" s="56"/>
      <c r="L647" s="56"/>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row>
    <row r="648" spans="1:41" ht="15.6">
      <c r="A648" s="56"/>
      <c r="B648" s="56"/>
      <c r="C648" s="56"/>
      <c r="D648" s="56"/>
      <c r="E648" s="56"/>
      <c r="F648" s="57"/>
      <c r="G648" s="56"/>
      <c r="H648" s="58"/>
      <c r="I648" s="59"/>
      <c r="J648" s="56"/>
      <c r="K648" s="56"/>
      <c r="L648" s="56"/>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row>
    <row r="649" spans="1:41" ht="15.6">
      <c r="A649" s="56"/>
      <c r="B649" s="56"/>
      <c r="C649" s="56"/>
      <c r="D649" s="56"/>
      <c r="E649" s="56"/>
      <c r="F649" s="57"/>
      <c r="G649" s="56"/>
      <c r="H649" s="58"/>
      <c r="I649" s="59"/>
      <c r="J649" s="56"/>
      <c r="K649" s="56"/>
      <c r="L649" s="56"/>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row>
    <row r="650" spans="1:41" ht="15.6">
      <c r="A650" s="56"/>
      <c r="B650" s="56"/>
      <c r="C650" s="56"/>
      <c r="D650" s="56"/>
      <c r="E650" s="56"/>
      <c r="F650" s="57"/>
      <c r="G650" s="56"/>
      <c r="H650" s="58"/>
      <c r="I650" s="59"/>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row>
    <row r="651" spans="1:41" ht="15.6">
      <c r="A651" s="56"/>
      <c r="B651" s="56"/>
      <c r="C651" s="56"/>
      <c r="D651" s="56"/>
      <c r="E651" s="56"/>
      <c r="F651" s="57"/>
      <c r="G651" s="56"/>
      <c r="H651" s="58"/>
      <c r="I651" s="59"/>
      <c r="J651" s="56"/>
      <c r="K651" s="56"/>
      <c r="L651" s="56"/>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row>
    <row r="652" spans="1:41" ht="15.6">
      <c r="A652" s="56"/>
      <c r="B652" s="56"/>
      <c r="C652" s="56"/>
      <c r="D652" s="56"/>
      <c r="E652" s="56"/>
      <c r="F652" s="57"/>
      <c r="G652" s="56"/>
      <c r="H652" s="58"/>
      <c r="I652" s="59"/>
      <c r="J652" s="56"/>
      <c r="K652" s="56"/>
      <c r="L652" s="56"/>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row>
    <row r="653" spans="1:41" ht="15.6">
      <c r="A653" s="56"/>
      <c r="B653" s="56"/>
      <c r="C653" s="56"/>
      <c r="D653" s="56"/>
      <c r="E653" s="56"/>
      <c r="F653" s="57"/>
      <c r="G653" s="56"/>
      <c r="H653" s="58"/>
      <c r="I653" s="59"/>
      <c r="J653" s="56"/>
      <c r="K653" s="56"/>
      <c r="L653" s="56"/>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row>
    <row r="654" spans="1:41" ht="15.6">
      <c r="A654" s="56"/>
      <c r="B654" s="56"/>
      <c r="C654" s="56"/>
      <c r="D654" s="56"/>
      <c r="E654" s="56"/>
      <c r="F654" s="57"/>
      <c r="G654" s="56"/>
      <c r="H654" s="58"/>
      <c r="I654" s="59"/>
      <c r="J654" s="56"/>
      <c r="K654" s="56"/>
      <c r="L654" s="56"/>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row>
    <row r="655" spans="1:41" ht="15.6">
      <c r="A655" s="56"/>
      <c r="B655" s="56"/>
      <c r="C655" s="56"/>
      <c r="D655" s="56"/>
      <c r="E655" s="56"/>
      <c r="F655" s="57"/>
      <c r="G655" s="56"/>
      <c r="H655" s="58"/>
      <c r="I655" s="59"/>
      <c r="J655" s="56"/>
      <c r="K655" s="56"/>
      <c r="L655" s="56"/>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row>
    <row r="656" spans="1:41" ht="15.6">
      <c r="A656" s="56"/>
      <c r="B656" s="56"/>
      <c r="C656" s="56"/>
      <c r="D656" s="56"/>
      <c r="E656" s="56"/>
      <c r="F656" s="57"/>
      <c r="G656" s="56"/>
      <c r="H656" s="58"/>
      <c r="I656" s="59"/>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row>
    <row r="657" spans="1:41" ht="15.6">
      <c r="A657" s="56"/>
      <c r="B657" s="56"/>
      <c r="C657" s="56"/>
      <c r="D657" s="56"/>
      <c r="E657" s="56"/>
      <c r="F657" s="57"/>
      <c r="G657" s="56"/>
      <c r="H657" s="58"/>
      <c r="I657" s="59"/>
      <c r="J657" s="56"/>
      <c r="K657" s="56"/>
      <c r="L657" s="56"/>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row>
    <row r="658" spans="1:41" ht="15.6">
      <c r="A658" s="56"/>
      <c r="B658" s="56"/>
      <c r="C658" s="56"/>
      <c r="D658" s="56"/>
      <c r="E658" s="56"/>
      <c r="F658" s="57"/>
      <c r="G658" s="56"/>
      <c r="H658" s="58"/>
      <c r="I658" s="59"/>
      <c r="J658" s="56"/>
      <c r="K658" s="56"/>
      <c r="L658" s="56"/>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row>
    <row r="659" spans="1:41" ht="15.6">
      <c r="A659" s="56"/>
      <c r="B659" s="56"/>
      <c r="C659" s="56"/>
      <c r="D659" s="56"/>
      <c r="E659" s="56"/>
      <c r="F659" s="57"/>
      <c r="G659" s="56"/>
      <c r="H659" s="58"/>
      <c r="I659" s="59"/>
      <c r="J659" s="56"/>
      <c r="K659" s="56"/>
      <c r="L659" s="56"/>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row>
    <row r="660" spans="1:41" ht="15.6">
      <c r="A660" s="56"/>
      <c r="B660" s="56"/>
      <c r="C660" s="56"/>
      <c r="D660" s="56"/>
      <c r="E660" s="56"/>
      <c r="F660" s="57"/>
      <c r="G660" s="56"/>
      <c r="H660" s="58"/>
      <c r="I660" s="59"/>
      <c r="J660" s="56"/>
      <c r="K660" s="56"/>
      <c r="L660" s="56"/>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row>
    <row r="661" spans="1:41" ht="15.6">
      <c r="A661" s="56"/>
      <c r="B661" s="56"/>
      <c r="C661" s="56"/>
      <c r="D661" s="56"/>
      <c r="E661" s="56"/>
      <c r="F661" s="57"/>
      <c r="G661" s="56"/>
      <c r="H661" s="58"/>
      <c r="I661" s="59"/>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row>
    <row r="662" spans="1:41" ht="15.6">
      <c r="A662" s="56"/>
      <c r="B662" s="56"/>
      <c r="C662" s="56"/>
      <c r="D662" s="56"/>
      <c r="E662" s="56"/>
      <c r="F662" s="57"/>
      <c r="G662" s="56"/>
      <c r="H662" s="58"/>
      <c r="I662" s="59"/>
      <c r="J662" s="56"/>
      <c r="K662" s="56"/>
      <c r="L662" s="56"/>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row>
    <row r="663" spans="1:41" ht="15.6">
      <c r="A663" s="56"/>
      <c r="B663" s="56"/>
      <c r="C663" s="56"/>
      <c r="D663" s="56"/>
      <c r="E663" s="56"/>
      <c r="F663" s="57"/>
      <c r="G663" s="56"/>
      <c r="H663" s="58"/>
      <c r="I663" s="59"/>
      <c r="J663" s="56"/>
      <c r="K663" s="56"/>
      <c r="L663" s="56"/>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row>
    <row r="664" spans="1:41" ht="15.6">
      <c r="A664" s="56"/>
      <c r="B664" s="56"/>
      <c r="C664" s="56"/>
      <c r="D664" s="56"/>
      <c r="E664" s="56"/>
      <c r="F664" s="57"/>
      <c r="G664" s="56"/>
      <c r="H664" s="58"/>
      <c r="I664" s="59"/>
      <c r="J664" s="56"/>
      <c r="K664" s="56"/>
      <c r="L664" s="56"/>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row>
    <row r="665" spans="1:41" ht="15.6">
      <c r="A665" s="56"/>
      <c r="B665" s="56"/>
      <c r="C665" s="56"/>
      <c r="D665" s="56"/>
      <c r="E665" s="56"/>
      <c r="F665" s="57"/>
      <c r="G665" s="56"/>
      <c r="H665" s="58"/>
      <c r="I665" s="59"/>
      <c r="J665" s="56"/>
      <c r="K665" s="56"/>
      <c r="L665" s="56"/>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row>
    <row r="666" spans="1:41" ht="15.6">
      <c r="A666" s="56"/>
      <c r="B666" s="56"/>
      <c r="C666" s="56"/>
      <c r="D666" s="56"/>
      <c r="E666" s="56"/>
      <c r="F666" s="57"/>
      <c r="G666" s="56"/>
      <c r="H666" s="58"/>
      <c r="I666" s="59"/>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row>
    <row r="667" spans="1:41" ht="15.6">
      <c r="A667" s="56"/>
      <c r="B667" s="56"/>
      <c r="C667" s="56"/>
      <c r="D667" s="56"/>
      <c r="E667" s="56"/>
      <c r="F667" s="57"/>
      <c r="G667" s="56"/>
      <c r="H667" s="58"/>
      <c r="I667" s="59"/>
      <c r="J667" s="56"/>
      <c r="K667" s="56"/>
      <c r="L667" s="56"/>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row>
    <row r="668" spans="1:41" ht="15.6">
      <c r="A668" s="56"/>
      <c r="B668" s="56"/>
      <c r="C668" s="56"/>
      <c r="D668" s="56"/>
      <c r="E668" s="56"/>
      <c r="F668" s="57"/>
      <c r="G668" s="56"/>
      <c r="H668" s="58"/>
      <c r="I668" s="59"/>
      <c r="J668" s="56"/>
      <c r="K668" s="56"/>
      <c r="L668" s="56"/>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row>
    <row r="669" spans="1:41" ht="15.6">
      <c r="A669" s="56"/>
      <c r="B669" s="56"/>
      <c r="C669" s="56"/>
      <c r="D669" s="56"/>
      <c r="E669" s="56"/>
      <c r="F669" s="57"/>
      <c r="G669" s="56"/>
      <c r="H669" s="58"/>
      <c r="I669" s="59"/>
      <c r="J669" s="56"/>
      <c r="K669" s="56"/>
      <c r="L669" s="56"/>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row>
    <row r="670" spans="1:41" ht="15.6">
      <c r="A670" s="56"/>
      <c r="B670" s="56"/>
      <c r="C670" s="56"/>
      <c r="D670" s="56"/>
      <c r="E670" s="56"/>
      <c r="F670" s="57"/>
      <c r="G670" s="56"/>
      <c r="H670" s="58"/>
      <c r="I670" s="59"/>
      <c r="J670" s="56"/>
      <c r="K670" s="56"/>
      <c r="L670" s="56"/>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row>
    <row r="671" spans="1:41" ht="15.6">
      <c r="A671" s="56"/>
      <c r="B671" s="56"/>
      <c r="C671" s="56"/>
      <c r="D671" s="56"/>
      <c r="E671" s="56"/>
      <c r="F671" s="57"/>
      <c r="G671" s="56"/>
      <c r="H671" s="58"/>
      <c r="I671" s="59"/>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row>
    <row r="672" spans="1:41" ht="15.6">
      <c r="A672" s="56"/>
      <c r="B672" s="56"/>
      <c r="C672" s="56"/>
      <c r="D672" s="56"/>
      <c r="E672" s="56"/>
      <c r="F672" s="57"/>
      <c r="G672" s="56"/>
      <c r="H672" s="58"/>
      <c r="I672" s="59"/>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row>
    <row r="673" spans="1:41" ht="15.6">
      <c r="A673" s="56"/>
      <c r="B673" s="56"/>
      <c r="C673" s="56"/>
      <c r="D673" s="56"/>
      <c r="E673" s="56"/>
      <c r="F673" s="57"/>
      <c r="G673" s="56"/>
      <c r="H673" s="58"/>
      <c r="I673" s="59"/>
      <c r="J673" s="56"/>
      <c r="K673" s="56"/>
      <c r="L673" s="56"/>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row>
    <row r="674" spans="1:41" ht="15.6">
      <c r="A674" s="56"/>
      <c r="B674" s="56"/>
      <c r="C674" s="56"/>
      <c r="D674" s="56"/>
      <c r="E674" s="56"/>
      <c r="F674" s="57"/>
      <c r="G674" s="56"/>
      <c r="H674" s="58"/>
      <c r="I674" s="59"/>
      <c r="J674" s="56"/>
      <c r="K674" s="56"/>
      <c r="L674" s="56"/>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row>
    <row r="675" spans="1:41" ht="15.6">
      <c r="A675" s="56"/>
      <c r="B675" s="56"/>
      <c r="C675" s="56"/>
      <c r="D675" s="56"/>
      <c r="E675" s="56"/>
      <c r="F675" s="57"/>
      <c r="G675" s="56"/>
      <c r="H675" s="58"/>
      <c r="I675" s="59"/>
      <c r="J675" s="56"/>
      <c r="K675" s="56"/>
      <c r="L675" s="56"/>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row>
    <row r="676" spans="1:41" ht="15.6">
      <c r="A676" s="56"/>
      <c r="B676" s="56"/>
      <c r="C676" s="56"/>
      <c r="D676" s="56"/>
      <c r="E676" s="56"/>
      <c r="F676" s="57"/>
      <c r="G676" s="56"/>
      <c r="H676" s="58"/>
      <c r="I676" s="59"/>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row>
    <row r="677" spans="1:41" ht="15.6">
      <c r="A677" s="56"/>
      <c r="B677" s="56"/>
      <c r="C677" s="56"/>
      <c r="D677" s="56"/>
      <c r="E677" s="56"/>
      <c r="F677" s="57"/>
      <c r="G677" s="56"/>
      <c r="H677" s="58"/>
      <c r="I677" s="59"/>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row>
  </sheetData>
  <mergeCells count="1">
    <mergeCell ref="D2:G2"/>
  </mergeCells>
  <pageMargins left="0.7" right="0.7" top="0.75" bottom="0.75" header="0.3" footer="0.3"/>
  <extLst>
    <ext xmlns:x14="http://schemas.microsoft.com/office/spreadsheetml/2009/9/main" uri="{CCE6A557-97BC-4b89-ADB6-D9C93CAAB3DF}">
      <x14:dataValidations xmlns:xm="http://schemas.microsoft.com/office/excel/2006/main" count="35">
        <x14:dataValidation type="list" allowBlank="1" showInputMessage="1" showErrorMessage="1" xr:uid="{DCB906D8-98D6-4F1C-9D23-5C3048A0A283}">
          <x14:formula1>
            <xm:f>Criteris!$B$7:$B$9</xm:f>
          </x14:formula1>
          <xm:sqref>G7:G14</xm:sqref>
        </x14:dataValidation>
        <x14:dataValidation type="list" allowBlank="1" showInputMessage="1" showErrorMessage="1" xr:uid="{6A55F531-A334-4590-B5D4-E25FC5CEEDB3}">
          <x14:formula1>
            <xm:f>Criteris!$B$11:$B$13</xm:f>
          </x14:formula1>
          <xm:sqref>I7:I14</xm:sqref>
        </x14:dataValidation>
        <x14:dataValidation type="list" allowBlank="1" showInputMessage="1" showErrorMessage="1" xr:uid="{F5B44C92-C4A1-41AB-9F96-A148AE81BDD4}">
          <x14:formula1>
            <xm:f>Criteris!$B$15:$B$17</xm:f>
          </x14:formula1>
          <xm:sqref>K7:K14</xm:sqref>
        </x14:dataValidation>
        <x14:dataValidation type="list" allowBlank="1" showInputMessage="1" showErrorMessage="1" xr:uid="{75A4E344-9D0F-49A1-A282-5714B35577BD}">
          <x14:formula1>
            <xm:f>Criteris!$B$19:$B$21</xm:f>
          </x14:formula1>
          <xm:sqref>M7:M14</xm:sqref>
        </x14:dataValidation>
        <x14:dataValidation type="list" allowBlank="1" showInputMessage="1" showErrorMessage="1" xr:uid="{4D46018B-C091-45A1-8B17-C97C0CE96A72}">
          <x14:formula1>
            <xm:f>Criteris!$B$23:$B$25</xm:f>
          </x14:formula1>
          <xm:sqref>O7:O14</xm:sqref>
        </x14:dataValidation>
        <x14:dataValidation type="list" allowBlank="1" showInputMessage="1" showErrorMessage="1" xr:uid="{8373D6C6-72CA-4B84-A9BA-A39C9CECD873}">
          <x14:formula1>
            <xm:f>Criteris!$B$27:$B$29</xm:f>
          </x14:formula1>
          <xm:sqref>Q7:Q14</xm:sqref>
        </x14:dataValidation>
        <x14:dataValidation type="list" allowBlank="1" showInputMessage="1" showErrorMessage="1" xr:uid="{4DDAC615-A0C1-4C78-8D00-6928AAA2707B}">
          <x14:formula1>
            <xm:f>Criteris!$F$7:$F$9</xm:f>
          </x14:formula1>
          <xm:sqref>G18:G25</xm:sqref>
        </x14:dataValidation>
        <x14:dataValidation type="list" allowBlank="1" showInputMessage="1" showErrorMessage="1" xr:uid="{E45CE8A0-07A8-4A76-8628-8C2C736238D1}">
          <x14:formula1>
            <xm:f>Criteris!$F$11:$F$13</xm:f>
          </x14:formula1>
          <xm:sqref>I18:I25</xm:sqref>
        </x14:dataValidation>
        <x14:dataValidation type="list" allowBlank="1" showInputMessage="1" showErrorMessage="1" xr:uid="{3BE5A900-C6E6-433B-8CBC-37F93933F854}">
          <x14:formula1>
            <xm:f>Criteris!$F$15:$F$17</xm:f>
          </x14:formula1>
          <xm:sqref>K18:K25</xm:sqref>
        </x14:dataValidation>
        <x14:dataValidation type="list" allowBlank="1" showInputMessage="1" showErrorMessage="1" xr:uid="{FF0DCA29-F4A6-47F4-8AB5-5F61AF5D9806}">
          <x14:formula1>
            <xm:f>Criteris!$F$19:$F$21</xm:f>
          </x14:formula1>
          <xm:sqref>M18:M25</xm:sqref>
        </x14:dataValidation>
        <x14:dataValidation type="list" allowBlank="1" showInputMessage="1" showErrorMessage="1" xr:uid="{B7A35E6D-CA4D-49F9-8379-0FCFEFBA8A56}">
          <x14:formula1>
            <xm:f>Criteris!$F$23:$F$25</xm:f>
          </x14:formula1>
          <xm:sqref>O18:O25</xm:sqref>
        </x14:dataValidation>
        <x14:dataValidation type="list" allowBlank="1" showInputMessage="1" showErrorMessage="1" xr:uid="{7A9E2818-C08E-42B7-A00A-B556C97E3651}">
          <x14:formula1>
            <xm:f>Criteris!$F$27:$F$29</xm:f>
          </x14:formula1>
          <xm:sqref>Q18:Q25</xm:sqref>
        </x14:dataValidation>
        <x14:dataValidation type="list" allowBlank="1" showInputMessage="1" showErrorMessage="1" xr:uid="{0FB9BA7B-088D-4971-80ED-A4AB308FC46F}">
          <x14:formula1>
            <xm:f>Criteris!$J$3:$J$5</xm:f>
          </x14:formula1>
          <xm:sqref>E29:E36</xm:sqref>
        </x14:dataValidation>
        <x14:dataValidation type="list" allowBlank="1" showInputMessage="1" showErrorMessage="1" xr:uid="{06E57C85-5A0E-4E0D-A5B6-75B3D63439C7}">
          <x14:formula1>
            <xm:f>Criteris!$J$7:$J$9</xm:f>
          </x14:formula1>
          <xm:sqref>G29:G36</xm:sqref>
        </x14:dataValidation>
        <x14:dataValidation type="list" allowBlank="1" showInputMessage="1" showErrorMessage="1" xr:uid="{FC393218-D8A5-4812-A672-665E55FFBBEF}">
          <x14:formula1>
            <xm:f>Criteris!$J$11:$J$13</xm:f>
          </x14:formula1>
          <xm:sqref>I29:I36</xm:sqref>
        </x14:dataValidation>
        <x14:dataValidation type="list" allowBlank="1" showInputMessage="1" showErrorMessage="1" xr:uid="{8BDE224A-3706-413F-AF06-55C1CC75B88A}">
          <x14:formula1>
            <xm:f>Criteris!$J$15:$J$17</xm:f>
          </x14:formula1>
          <xm:sqref>K29:K36</xm:sqref>
        </x14:dataValidation>
        <x14:dataValidation type="list" allowBlank="1" showInputMessage="1" showErrorMessage="1" xr:uid="{5DBAFD19-52EB-47E4-BA70-00C9E4B5929B}">
          <x14:formula1>
            <xm:f>Criteris!$J$19:$J$21</xm:f>
          </x14:formula1>
          <xm:sqref>M29:M36</xm:sqref>
        </x14:dataValidation>
        <x14:dataValidation type="list" allowBlank="1" showInputMessage="1" showErrorMessage="1" xr:uid="{1B84369B-5BA9-4A89-B7B1-02B33E21DDD6}">
          <x14:formula1>
            <xm:f>Criteris!$J$23:$J$25</xm:f>
          </x14:formula1>
          <xm:sqref>O29:O36</xm:sqref>
        </x14:dataValidation>
        <x14:dataValidation type="list" allowBlank="1" showInputMessage="1" showErrorMessage="1" xr:uid="{5B2DE57F-E786-4B13-B67E-049C47648F5F}">
          <x14:formula1>
            <xm:f>Criteris!$J$27:$J$29</xm:f>
          </x14:formula1>
          <xm:sqref>Q29:Q36</xm:sqref>
        </x14:dataValidation>
        <x14:dataValidation type="list" allowBlank="1" showInputMessage="1" showErrorMessage="1" xr:uid="{2EAA38AB-EE7F-4137-8ED1-ABD01582A6BA}">
          <x14:formula1>
            <xm:f>Criteris!$N$3:$N$5</xm:f>
          </x14:formula1>
          <xm:sqref>E40:E47</xm:sqref>
        </x14:dataValidation>
        <x14:dataValidation type="list" allowBlank="1" showInputMessage="1" showErrorMessage="1" xr:uid="{C4E11FE4-8049-4E4A-A43D-DEF2FF6EFEF1}">
          <x14:formula1>
            <xm:f>Criteris!$N$7:$N$9</xm:f>
          </x14:formula1>
          <xm:sqref>G40:G47</xm:sqref>
        </x14:dataValidation>
        <x14:dataValidation type="list" allowBlank="1" showInputMessage="1" showErrorMessage="1" xr:uid="{A9DF483A-9C79-411E-9E65-87A3F947CA5A}">
          <x14:formula1>
            <xm:f>Criteris!$N$11:$N$13</xm:f>
          </x14:formula1>
          <xm:sqref>I40:I47</xm:sqref>
        </x14:dataValidation>
        <x14:dataValidation type="list" allowBlank="1" showInputMessage="1" showErrorMessage="1" xr:uid="{B7D8C2CE-AB3E-4603-B07B-D16F41364404}">
          <x14:formula1>
            <xm:f>Criteris!$N$15:$N$17</xm:f>
          </x14:formula1>
          <xm:sqref>K40:K47</xm:sqref>
        </x14:dataValidation>
        <x14:dataValidation type="list" allowBlank="1" showInputMessage="1" showErrorMessage="1" xr:uid="{09A122F8-17E1-4E94-9F15-A9FC6DF4A6F6}">
          <x14:formula1>
            <xm:f>Criteris!$N$19:$N$21</xm:f>
          </x14:formula1>
          <xm:sqref>M40:M47</xm:sqref>
        </x14:dataValidation>
        <x14:dataValidation type="list" allowBlank="1" showInputMessage="1" showErrorMessage="1" xr:uid="{0E3C3ED1-00AC-42CD-928B-E30A221C8F0D}">
          <x14:formula1>
            <xm:f>Criteris!$N$23:$N$25</xm:f>
          </x14:formula1>
          <xm:sqref>O40:O47</xm:sqref>
        </x14:dataValidation>
        <x14:dataValidation type="list" allowBlank="1" showInputMessage="1" showErrorMessage="1" xr:uid="{F12A7A87-3C21-4A01-BAF1-B0200A21449E}">
          <x14:formula1>
            <xm:f>Criteris!$N$27:$N$29</xm:f>
          </x14:formula1>
          <xm:sqref>Q40:Q47</xm:sqref>
        </x14:dataValidation>
        <x14:dataValidation type="list" allowBlank="1" showInputMessage="1" showErrorMessage="1" xr:uid="{478163C7-C96B-4A09-90FA-DE185BB1DCB1}">
          <x14:formula1>
            <xm:f>Criteris!$R$3:$R$5</xm:f>
          </x14:formula1>
          <xm:sqref>E51:E58</xm:sqref>
        </x14:dataValidation>
        <x14:dataValidation type="list" allowBlank="1" showInputMessage="1" showErrorMessage="1" xr:uid="{D5099690-C157-401C-9C31-FEDD02FDEC24}">
          <x14:formula1>
            <xm:f>Criteris!$R$7:$R$9</xm:f>
          </x14:formula1>
          <xm:sqref>G51:G58</xm:sqref>
        </x14:dataValidation>
        <x14:dataValidation type="list" allowBlank="1" showInputMessage="1" showErrorMessage="1" xr:uid="{753A356C-293D-4295-90A3-87A03C4B702F}">
          <x14:formula1>
            <xm:f>Criteris!$R$11:$R$13</xm:f>
          </x14:formula1>
          <xm:sqref>I51:I58</xm:sqref>
        </x14:dataValidation>
        <x14:dataValidation type="list" allowBlank="1" showInputMessage="1" showErrorMessage="1" xr:uid="{C9F153EF-DAE0-4BB6-A595-441F4D91D339}">
          <x14:formula1>
            <xm:f>Criteris!$R$15:$R$17</xm:f>
          </x14:formula1>
          <xm:sqref>K51:K58</xm:sqref>
        </x14:dataValidation>
        <x14:dataValidation type="list" allowBlank="1" showInputMessage="1" showErrorMessage="1" xr:uid="{447F6A7E-89FC-4DB0-B638-D85E974DBDC6}">
          <x14:formula1>
            <xm:f>Criteris!$R$19:$R$21</xm:f>
          </x14:formula1>
          <xm:sqref>M51:M58</xm:sqref>
        </x14:dataValidation>
        <x14:dataValidation type="list" allowBlank="1" showInputMessage="1" showErrorMessage="1" xr:uid="{5CECABC3-0B66-4E75-B77F-FFF7642D4027}">
          <x14:formula1>
            <xm:f>Criteris!$R$23:$R$25</xm:f>
          </x14:formula1>
          <xm:sqref>O51:O58</xm:sqref>
        </x14:dataValidation>
        <x14:dataValidation type="list" allowBlank="1" showInputMessage="1" showErrorMessage="1" xr:uid="{7872AD27-5AB2-4D0F-9CEE-1AC65DE03283}">
          <x14:formula1>
            <xm:f>Criteris!$R$27:$R$29</xm:f>
          </x14:formula1>
          <xm:sqref>Q51:Q58</xm:sqref>
        </x14:dataValidation>
        <x14:dataValidation type="list" allowBlank="1" showInputMessage="1" showErrorMessage="1" xr:uid="{9C7A970F-3685-4342-A109-8279D3C674ED}">
          <x14:formula1>
            <xm:f>Criteris!$B$3:$B$5</xm:f>
          </x14:formula1>
          <xm:sqref>E7:E14</xm:sqref>
        </x14:dataValidation>
        <x14:dataValidation type="list" allowBlank="1" showInputMessage="1" showErrorMessage="1" xr:uid="{F46BACA4-8A3F-4D24-AB98-92D04E360032}">
          <x14:formula1>
            <xm:f>Criteris!$F$3:$F$5</xm:f>
          </x14:formula1>
          <xm:sqref>E18:E25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showZeros="0" zoomScale="115" zoomScaleNormal="115" workbookViewId="0">
      <selection activeCell="C2" sqref="C2"/>
    </sheetView>
  </sheetViews>
  <sheetFormatPr defaultColWidth="11.44140625" defaultRowHeight="14.4"/>
  <cols>
    <col min="1" max="1" width="3" style="1" customWidth="1"/>
    <col min="2" max="2" width="11.44140625" style="1"/>
    <col min="3" max="3" width="52.44140625" style="1" customWidth="1"/>
    <col min="4" max="11" width="16.44140625" style="1" customWidth="1"/>
    <col min="12" max="12" width="17.109375" style="1" customWidth="1"/>
    <col min="13" max="13" width="13.88671875" style="1" customWidth="1"/>
    <col min="14" max="16384" width="11.44140625" style="1"/>
  </cols>
  <sheetData>
    <row r="1" spans="1:15" ht="20.100000000000001" customHeight="1" thickBot="1"/>
    <row r="2" spans="1:15" ht="44.25" customHeight="1" thickBot="1">
      <c r="B2" s="51"/>
      <c r="C2" s="181" t="str">
        <f>Ofertes!C2</f>
        <v>2025/2950/LIO_POR - 59</v>
      </c>
      <c r="D2" s="265" t="str">
        <f>Ofertes!C4</f>
        <v>Execució de 5 Projectes d'obra de rehabilitació de ferms de carreteres locals (Trams: LP-9221 de Lleida a Torre-Serona, LV-4241 Lladurs, LV-2031 de Talavera a Sant Antolí, L-324 de Tarroja de Segarra a Plans de Sió i LV-3341 de Bellpuig a Barbens)</v>
      </c>
      <c r="E2" s="263"/>
      <c r="F2" s="263"/>
      <c r="G2" s="264"/>
      <c r="H2" s="74"/>
      <c r="I2" s="74"/>
      <c r="J2" s="74"/>
      <c r="K2" s="74"/>
      <c r="M2" s="40">
        <v>0</v>
      </c>
      <c r="N2" s="40">
        <v>5</v>
      </c>
      <c r="O2" s="40">
        <v>10</v>
      </c>
    </row>
    <row r="3" spans="1:15" ht="17.25" customHeight="1">
      <c r="B3" s="51"/>
      <c r="C3" s="76"/>
      <c r="D3" s="74"/>
      <c r="E3" s="74"/>
      <c r="F3" s="74"/>
      <c r="G3" s="74"/>
      <c r="H3" s="74"/>
      <c r="I3" s="74"/>
      <c r="J3" s="74"/>
      <c r="K3" s="74"/>
      <c r="M3" s="40"/>
      <c r="N3" s="40"/>
      <c r="O3" s="40"/>
    </row>
    <row r="4" spans="1:15" ht="21.6" thickBot="1">
      <c r="B4" s="60" t="s">
        <v>12</v>
      </c>
    </row>
    <row r="5" spans="1:15" ht="27" customHeight="1" thickBot="1">
      <c r="B5" s="27" t="s">
        <v>3</v>
      </c>
      <c r="C5" s="28" t="s">
        <v>1</v>
      </c>
      <c r="D5" s="149"/>
      <c r="E5" s="150"/>
      <c r="F5" s="150"/>
      <c r="G5" s="150"/>
      <c r="H5" s="150"/>
      <c r="I5" s="150"/>
      <c r="J5" s="150"/>
      <c r="K5" s="150"/>
      <c r="L5" s="150"/>
      <c r="M5" s="154" t="s">
        <v>13</v>
      </c>
    </row>
    <row r="6" spans="1:15" s="4" customFormat="1" ht="20.100000000000001" customHeight="1">
      <c r="A6" s="6" t="e">
        <f>#REF!</f>
        <v>#REF!</v>
      </c>
      <c r="B6" s="2">
        <v>1</v>
      </c>
      <c r="C6" s="144" t="str">
        <f>Ofertes!C8</f>
        <v xml:space="preserve">AGUSTÍ Y MASOLIVER, S.A. </v>
      </c>
      <c r="D6" s="43"/>
      <c r="E6" s="44"/>
      <c r="F6" s="44"/>
      <c r="G6" s="44"/>
      <c r="H6" s="44"/>
      <c r="I6" s="44"/>
      <c r="J6" s="44"/>
      <c r="K6" s="44"/>
      <c r="L6" s="151"/>
      <c r="M6" s="155">
        <f>SUM(D6:L6)</f>
        <v>0</v>
      </c>
    </row>
    <row r="7" spans="1:15" s="4" customFormat="1" ht="20.100000000000001" customHeight="1">
      <c r="A7" s="6" t="e">
        <f>#REF!</f>
        <v>#REF!</v>
      </c>
      <c r="B7" s="3">
        <v>2</v>
      </c>
      <c r="C7" s="145" t="str">
        <f>Ofertes!C9</f>
        <v>ARNÓ INFRAESTRUCTURAS,S.L.U</v>
      </c>
      <c r="D7" s="45"/>
      <c r="E7" s="46"/>
      <c r="F7" s="46"/>
      <c r="G7" s="46"/>
      <c r="H7" s="46"/>
      <c r="I7" s="46"/>
      <c r="J7" s="46"/>
      <c r="K7" s="46"/>
      <c r="L7" s="152"/>
      <c r="M7" s="42">
        <f t="shared" ref="M7:M13" si="0">SUM(D7:L7)</f>
        <v>0</v>
      </c>
    </row>
    <row r="8" spans="1:15" s="4" customFormat="1" ht="20.100000000000001" customHeight="1">
      <c r="A8" s="6" t="e">
        <f>#REF!</f>
        <v>#REF!</v>
      </c>
      <c r="B8" s="3">
        <v>3</v>
      </c>
      <c r="C8" s="145" t="str">
        <f>Ofertes!C10</f>
        <v>M. I J. GRUAS, S.A.</v>
      </c>
      <c r="D8" s="45"/>
      <c r="E8" s="46"/>
      <c r="F8" s="46"/>
      <c r="G8" s="46"/>
      <c r="H8" s="46"/>
      <c r="I8" s="46"/>
      <c r="J8" s="46"/>
      <c r="K8" s="46"/>
      <c r="L8" s="152"/>
      <c r="M8" s="42">
        <f t="shared" si="0"/>
        <v>0</v>
      </c>
    </row>
    <row r="9" spans="1:15" s="4" customFormat="1" ht="20.100000000000001" customHeight="1">
      <c r="A9" s="6" t="e">
        <f>#REF!</f>
        <v>#REF!</v>
      </c>
      <c r="B9" s="3">
        <v>4</v>
      </c>
      <c r="C9" s="145" t="str">
        <f>Ofertes!C11</f>
        <v>Sorigué, S.A.U.</v>
      </c>
      <c r="D9" s="45"/>
      <c r="E9" s="46"/>
      <c r="F9" s="46"/>
      <c r="G9" s="46"/>
      <c r="H9" s="46"/>
      <c r="I9" s="46"/>
      <c r="J9" s="46"/>
      <c r="K9" s="46"/>
      <c r="L9" s="152"/>
      <c r="M9" s="42">
        <f t="shared" si="0"/>
        <v>0</v>
      </c>
    </row>
    <row r="10" spans="1:15" s="4" customFormat="1" ht="20.100000000000001" customHeight="1">
      <c r="A10" s="6" t="e">
        <f>#REF!</f>
        <v>#REF!</v>
      </c>
      <c r="B10" s="20">
        <v>5</v>
      </c>
      <c r="C10" s="146" t="str">
        <f>Ofertes!C12</f>
        <v>JOSÉ ANTONIO ROMERO POLO, S.A.U.</v>
      </c>
      <c r="D10" s="45"/>
      <c r="E10" s="46"/>
      <c r="F10" s="46"/>
      <c r="G10" s="46"/>
      <c r="H10" s="46"/>
      <c r="I10" s="46"/>
      <c r="J10" s="46"/>
      <c r="K10" s="46"/>
      <c r="L10" s="152"/>
      <c r="M10" s="42">
        <f t="shared" si="0"/>
        <v>0</v>
      </c>
    </row>
    <row r="11" spans="1:15" s="4" customFormat="1" ht="20.100000000000001" customHeight="1">
      <c r="A11" s="6" t="e">
        <f>#REF!</f>
        <v>#REF!</v>
      </c>
      <c r="B11" s="3">
        <v>6</v>
      </c>
      <c r="C11" s="147" t="str">
        <f>Ofertes!C13</f>
        <v>ROMÀ INFRAESTRUCTURES I SERVEIS, SAU</v>
      </c>
      <c r="D11" s="45"/>
      <c r="E11" s="46"/>
      <c r="F11" s="46"/>
      <c r="G11" s="46"/>
      <c r="H11" s="46"/>
      <c r="I11" s="46"/>
      <c r="J11" s="46"/>
      <c r="K11" s="46"/>
      <c r="L11" s="152"/>
      <c r="M11" s="42">
        <f t="shared" si="0"/>
        <v>0</v>
      </c>
    </row>
    <row r="12" spans="1:15" s="4" customFormat="1" ht="20.100000000000001" customHeight="1">
      <c r="A12" s="6" t="e">
        <f>#REF!</f>
        <v>#REF!</v>
      </c>
      <c r="B12" s="35">
        <v>7</v>
      </c>
      <c r="C12" s="148">
        <f>Ofertes!C14</f>
        <v>0</v>
      </c>
      <c r="D12" s="47"/>
      <c r="E12" s="49"/>
      <c r="F12" s="49"/>
      <c r="G12" s="49"/>
      <c r="H12" s="49"/>
      <c r="I12" s="49"/>
      <c r="J12" s="49"/>
      <c r="K12" s="49"/>
      <c r="L12" s="152"/>
      <c r="M12" s="42">
        <f t="shared" si="0"/>
        <v>0</v>
      </c>
    </row>
    <row r="13" spans="1:15" s="4" customFormat="1" ht="20.100000000000001" customHeight="1" thickBot="1">
      <c r="A13" s="6" t="e">
        <f>#REF!</f>
        <v>#REF!</v>
      </c>
      <c r="B13" s="33">
        <v>8</v>
      </c>
      <c r="C13" s="75">
        <f>Ofertes!C15</f>
        <v>0</v>
      </c>
      <c r="D13" s="48"/>
      <c r="E13" s="50"/>
      <c r="F13" s="50"/>
      <c r="G13" s="50"/>
      <c r="H13" s="50"/>
      <c r="I13" s="50"/>
      <c r="J13" s="50"/>
      <c r="K13" s="50"/>
      <c r="L13" s="153"/>
      <c r="M13" s="156">
        <f t="shared" si="0"/>
        <v>0</v>
      </c>
    </row>
    <row r="14" spans="1:15" s="4" customFormat="1" ht="20.100000000000001" customHeight="1">
      <c r="A14" s="6" t="e">
        <f>#REF!</f>
        <v>#REF!</v>
      </c>
      <c r="B14" s="11"/>
      <c r="C14" s="21"/>
      <c r="D14" s="5"/>
      <c r="E14" s="5"/>
      <c r="F14" s="5"/>
      <c r="G14" s="5"/>
      <c r="H14" s="5"/>
      <c r="I14" s="5"/>
      <c r="J14" s="5"/>
      <c r="K14" s="5"/>
    </row>
    <row r="15" spans="1:15" s="4" customFormat="1" ht="20.100000000000001" customHeight="1" thickBot="1">
      <c r="A15" s="6" t="e">
        <f>#REF!</f>
        <v>#REF!</v>
      </c>
      <c r="B15" s="60" t="s">
        <v>16</v>
      </c>
      <c r="C15" s="1"/>
      <c r="D15" s="1"/>
      <c r="E15" s="1"/>
      <c r="F15" s="1"/>
      <c r="G15" s="1"/>
      <c r="H15" s="1"/>
      <c r="I15" s="1"/>
      <c r="J15" s="1"/>
      <c r="K15" s="1"/>
      <c r="L15" s="1"/>
      <c r="M15" s="1"/>
    </row>
    <row r="16" spans="1:15" s="4" customFormat="1" ht="27" customHeight="1" thickBot="1">
      <c r="A16" s="6" t="e">
        <f>#REF!</f>
        <v>#REF!</v>
      </c>
      <c r="B16" s="27" t="s">
        <v>3</v>
      </c>
      <c r="C16" s="28" t="s">
        <v>1</v>
      </c>
      <c r="D16" s="149"/>
      <c r="E16" s="150"/>
      <c r="F16" s="150"/>
      <c r="G16" s="150"/>
      <c r="H16" s="150"/>
      <c r="I16" s="150"/>
      <c r="J16" s="150"/>
      <c r="K16" s="150"/>
      <c r="L16" s="150"/>
      <c r="M16" s="154" t="s">
        <v>13</v>
      </c>
    </row>
    <row r="17" spans="1:13" s="4" customFormat="1" ht="20.100000000000001" customHeight="1">
      <c r="A17" s="6" t="e">
        <f>#REF!</f>
        <v>#REF!</v>
      </c>
      <c r="B17" s="2">
        <v>1</v>
      </c>
      <c r="C17" s="144" t="str">
        <f>Ofertes!H8</f>
        <v xml:space="preserve">AGUSTÍ Y MASOLIVER, S.A. </v>
      </c>
      <c r="D17" s="43"/>
      <c r="E17" s="44"/>
      <c r="F17" s="44"/>
      <c r="G17" s="44"/>
      <c r="H17" s="44"/>
      <c r="I17" s="44"/>
      <c r="J17" s="44"/>
      <c r="K17" s="44"/>
      <c r="L17" s="151"/>
      <c r="M17" s="155">
        <f>SUM(D17:L17)</f>
        <v>0</v>
      </c>
    </row>
    <row r="18" spans="1:13" s="4" customFormat="1" ht="20.100000000000001" customHeight="1">
      <c r="A18" s="6" t="e">
        <f>#REF!</f>
        <v>#REF!</v>
      </c>
      <c r="B18" s="3">
        <v>2</v>
      </c>
      <c r="C18" s="145" t="str">
        <f>Ofertes!H9</f>
        <v>ASFALTS i Equips de Vialitat S.L.</v>
      </c>
      <c r="D18" s="45"/>
      <c r="E18" s="46"/>
      <c r="F18" s="46"/>
      <c r="G18" s="46"/>
      <c r="H18" s="46"/>
      <c r="I18" s="46"/>
      <c r="J18" s="46"/>
      <c r="K18" s="46"/>
      <c r="L18" s="152"/>
      <c r="M18" s="42">
        <f t="shared" ref="M18:M24" si="1">SUM(D18:L18)</f>
        <v>0</v>
      </c>
    </row>
    <row r="19" spans="1:13" s="4" customFormat="1" ht="20.100000000000001" customHeight="1">
      <c r="A19" s="6" t="e">
        <f>#REF!</f>
        <v>#REF!</v>
      </c>
      <c r="B19" s="3">
        <v>3</v>
      </c>
      <c r="C19" s="145" t="str">
        <f>Ofertes!H10</f>
        <v>ARNÓ INFRAESTRUCTURAS,S.L.U</v>
      </c>
      <c r="D19" s="45"/>
      <c r="E19" s="46"/>
      <c r="F19" s="46"/>
      <c r="G19" s="46"/>
      <c r="H19" s="46"/>
      <c r="I19" s="46"/>
      <c r="J19" s="46"/>
      <c r="K19" s="46"/>
      <c r="L19" s="152"/>
      <c r="M19" s="42">
        <f t="shared" si="1"/>
        <v>0</v>
      </c>
    </row>
    <row r="20" spans="1:13" s="4" customFormat="1" ht="20.100000000000001" customHeight="1">
      <c r="A20" s="6" t="e">
        <f>#REF!</f>
        <v>#REF!</v>
      </c>
      <c r="B20" s="3">
        <v>4</v>
      </c>
      <c r="C20" s="145" t="str">
        <f>Ofertes!H11</f>
        <v>Sorigué, S.A.U.</v>
      </c>
      <c r="D20" s="45"/>
      <c r="E20" s="46"/>
      <c r="F20" s="46"/>
      <c r="G20" s="46"/>
      <c r="H20" s="46"/>
      <c r="I20" s="46"/>
      <c r="J20" s="46"/>
      <c r="K20" s="46"/>
      <c r="L20" s="152"/>
      <c r="M20" s="42">
        <f t="shared" si="1"/>
        <v>0</v>
      </c>
    </row>
    <row r="21" spans="1:13" s="4" customFormat="1" ht="20.100000000000001" customHeight="1">
      <c r="A21" s="6" t="e">
        <f>#REF!</f>
        <v>#REF!</v>
      </c>
      <c r="B21" s="20">
        <v>5</v>
      </c>
      <c r="C21" s="146" t="str">
        <f>Ofertes!H12</f>
        <v>JOSÉ ANTONIO ROMERO POLO, S.A.U.</v>
      </c>
      <c r="D21" s="45"/>
      <c r="E21" s="46"/>
      <c r="F21" s="46"/>
      <c r="G21" s="46"/>
      <c r="H21" s="46"/>
      <c r="I21" s="46"/>
      <c r="J21" s="46"/>
      <c r="K21" s="46"/>
      <c r="L21" s="152"/>
      <c r="M21" s="42">
        <f t="shared" si="1"/>
        <v>0</v>
      </c>
    </row>
    <row r="22" spans="1:13" s="4" customFormat="1">
      <c r="B22" s="3">
        <v>6</v>
      </c>
      <c r="C22" s="147">
        <f>Ofertes!H13</f>
        <v>0</v>
      </c>
      <c r="D22" s="45"/>
      <c r="E22" s="46"/>
      <c r="F22" s="46"/>
      <c r="G22" s="46"/>
      <c r="H22" s="46"/>
      <c r="I22" s="46"/>
      <c r="J22" s="46"/>
      <c r="K22" s="46"/>
      <c r="L22" s="152"/>
      <c r="M22" s="42">
        <f t="shared" si="1"/>
        <v>0</v>
      </c>
    </row>
    <row r="23" spans="1:13" s="4" customFormat="1">
      <c r="B23" s="35">
        <v>7</v>
      </c>
      <c r="C23" s="148">
        <f>Ofertes!H14</f>
        <v>0</v>
      </c>
      <c r="D23" s="47"/>
      <c r="E23" s="49"/>
      <c r="F23" s="49"/>
      <c r="G23" s="49"/>
      <c r="H23" s="49"/>
      <c r="I23" s="49"/>
      <c r="J23" s="49"/>
      <c r="K23" s="49"/>
      <c r="L23" s="152"/>
      <c r="M23" s="42">
        <f t="shared" si="1"/>
        <v>0</v>
      </c>
    </row>
    <row r="24" spans="1:13" s="4" customFormat="1" ht="15" thickBot="1">
      <c r="B24" s="33">
        <v>8</v>
      </c>
      <c r="C24" s="75">
        <f>Ofertes!H15</f>
        <v>0</v>
      </c>
      <c r="D24" s="48"/>
      <c r="E24" s="50"/>
      <c r="F24" s="50"/>
      <c r="G24" s="50"/>
      <c r="H24" s="50"/>
      <c r="I24" s="50"/>
      <c r="J24" s="50"/>
      <c r="K24" s="50"/>
      <c r="L24" s="153"/>
      <c r="M24" s="156">
        <f t="shared" si="1"/>
        <v>0</v>
      </c>
    </row>
    <row r="26" spans="1:13" ht="21.6" thickBot="1">
      <c r="B26" s="60" t="s">
        <v>17</v>
      </c>
    </row>
    <row r="27" spans="1:13" ht="27" customHeight="1" thickBot="1">
      <c r="B27" s="27" t="s">
        <v>3</v>
      </c>
      <c r="C27" s="28" t="s">
        <v>1</v>
      </c>
      <c r="D27" s="149"/>
      <c r="E27" s="150"/>
      <c r="F27" s="150"/>
      <c r="G27" s="150"/>
      <c r="H27" s="150"/>
      <c r="I27" s="150"/>
      <c r="J27" s="150"/>
      <c r="K27" s="150"/>
      <c r="L27" s="150"/>
      <c r="M27" s="154" t="s">
        <v>13</v>
      </c>
    </row>
    <row r="28" spans="1:13" ht="19.5" customHeight="1">
      <c r="B28" s="2">
        <v>1</v>
      </c>
      <c r="C28" s="144" t="str">
        <f>Ofertes!C19</f>
        <v xml:space="preserve">AGUSTÍ Y MASOLIVER, S.A. </v>
      </c>
      <c r="D28" s="43"/>
      <c r="E28" s="44"/>
      <c r="F28" s="44"/>
      <c r="G28" s="44"/>
      <c r="H28" s="44"/>
      <c r="I28" s="44"/>
      <c r="J28" s="44"/>
      <c r="K28" s="44"/>
      <c r="L28" s="151"/>
      <c r="M28" s="155">
        <f>SUM(D28:L28)</f>
        <v>0</v>
      </c>
    </row>
    <row r="29" spans="1:13" ht="19.5" customHeight="1">
      <c r="B29" s="3">
        <v>2</v>
      </c>
      <c r="C29" s="145" t="str">
        <f>Ofertes!C20</f>
        <v>ARNÓ INFRAESTRUCTURAS,S.L.U</v>
      </c>
      <c r="D29" s="45"/>
      <c r="E29" s="46"/>
      <c r="F29" s="46"/>
      <c r="G29" s="46"/>
      <c r="H29" s="46"/>
      <c r="I29" s="46"/>
      <c r="J29" s="46"/>
      <c r="K29" s="46"/>
      <c r="L29" s="152"/>
      <c r="M29" s="42">
        <f t="shared" ref="M29:M35" si="2">SUM(D29:L29)</f>
        <v>0</v>
      </c>
    </row>
    <row r="30" spans="1:13" ht="19.5" customHeight="1">
      <c r="B30" s="3">
        <v>3</v>
      </c>
      <c r="C30" s="145" t="str">
        <f>Ofertes!C21</f>
        <v>M. I J. GRUAS, S.A.</v>
      </c>
      <c r="D30" s="45"/>
      <c r="E30" s="46"/>
      <c r="F30" s="46"/>
      <c r="G30" s="46"/>
      <c r="H30" s="46"/>
      <c r="I30" s="46"/>
      <c r="J30" s="46"/>
      <c r="K30" s="46"/>
      <c r="L30" s="152"/>
      <c r="M30" s="42">
        <f t="shared" si="2"/>
        <v>0</v>
      </c>
    </row>
    <row r="31" spans="1:13" ht="19.5" customHeight="1">
      <c r="B31" s="3">
        <v>4</v>
      </c>
      <c r="C31" s="145" t="str">
        <f>Ofertes!C22</f>
        <v>Sorigué, S.A.U.</v>
      </c>
      <c r="D31" s="45"/>
      <c r="E31" s="46"/>
      <c r="F31" s="46"/>
      <c r="G31" s="46"/>
      <c r="H31" s="46"/>
      <c r="I31" s="46"/>
      <c r="J31" s="46"/>
      <c r="K31" s="46"/>
      <c r="L31" s="152"/>
      <c r="M31" s="42">
        <f t="shared" si="2"/>
        <v>0</v>
      </c>
    </row>
    <row r="32" spans="1:13" ht="19.5" customHeight="1">
      <c r="B32" s="20">
        <v>5</v>
      </c>
      <c r="C32" s="146" t="str">
        <f>Ofertes!C23</f>
        <v>JOSÉ ANTONIO ROMERO POLO, S.A.U.</v>
      </c>
      <c r="D32" s="45"/>
      <c r="E32" s="46"/>
      <c r="F32" s="46"/>
      <c r="G32" s="46"/>
      <c r="H32" s="46"/>
      <c r="I32" s="46"/>
      <c r="J32" s="46"/>
      <c r="K32" s="46"/>
      <c r="L32" s="152"/>
      <c r="M32" s="42">
        <f t="shared" si="2"/>
        <v>0</v>
      </c>
    </row>
    <row r="33" spans="2:13" ht="19.5" customHeight="1">
      <c r="B33" s="3">
        <v>6</v>
      </c>
      <c r="C33" s="147" t="str">
        <f>Ofertes!C24</f>
        <v>ROMÀ INFRAESTRUCTURES I SERVEIS, SAU</v>
      </c>
      <c r="D33" s="45"/>
      <c r="E33" s="46"/>
      <c r="F33" s="46"/>
      <c r="G33" s="46"/>
      <c r="H33" s="46"/>
      <c r="I33" s="46"/>
      <c r="J33" s="46"/>
      <c r="K33" s="46"/>
      <c r="L33" s="152"/>
      <c r="M33" s="42">
        <f t="shared" si="2"/>
        <v>0</v>
      </c>
    </row>
    <row r="34" spans="2:13" ht="19.5" customHeight="1">
      <c r="B34" s="35">
        <v>7</v>
      </c>
      <c r="C34" s="148">
        <f>Ofertes!C25</f>
        <v>0</v>
      </c>
      <c r="D34" s="47"/>
      <c r="E34" s="49"/>
      <c r="F34" s="49"/>
      <c r="G34" s="49"/>
      <c r="H34" s="49"/>
      <c r="I34" s="49"/>
      <c r="J34" s="49"/>
      <c r="K34" s="49"/>
      <c r="L34" s="152"/>
      <c r="M34" s="42">
        <f t="shared" si="2"/>
        <v>0</v>
      </c>
    </row>
    <row r="35" spans="2:13" ht="19.5" customHeight="1" thickBot="1">
      <c r="B35" s="33">
        <v>8</v>
      </c>
      <c r="C35" s="75">
        <f>Ofertes!C26</f>
        <v>0</v>
      </c>
      <c r="D35" s="48"/>
      <c r="E35" s="50"/>
      <c r="F35" s="50"/>
      <c r="G35" s="50"/>
      <c r="H35" s="50"/>
      <c r="I35" s="50"/>
      <c r="J35" s="50"/>
      <c r="K35" s="50"/>
      <c r="L35" s="153"/>
      <c r="M35" s="156">
        <f t="shared" si="2"/>
        <v>0</v>
      </c>
    </row>
    <row r="37" spans="2:13" ht="21.6" thickBot="1">
      <c r="B37" s="60" t="s">
        <v>18</v>
      </c>
    </row>
    <row r="38" spans="2:13" ht="27" customHeight="1" thickBot="1">
      <c r="B38" s="27" t="s">
        <v>3</v>
      </c>
      <c r="C38" s="28" t="s">
        <v>1</v>
      </c>
      <c r="D38" s="149"/>
      <c r="E38" s="150"/>
      <c r="F38" s="150"/>
      <c r="G38" s="150"/>
      <c r="H38" s="150"/>
      <c r="I38" s="150"/>
      <c r="J38" s="150"/>
      <c r="K38" s="150"/>
      <c r="L38" s="150"/>
      <c r="M38" s="154" t="s">
        <v>13</v>
      </c>
    </row>
    <row r="39" spans="2:13" ht="19.5" customHeight="1">
      <c r="B39" s="2">
        <v>1</v>
      </c>
      <c r="C39" s="144" t="str">
        <f>Ofertes!H19</f>
        <v xml:space="preserve">AGUSTÍ Y MASOLIVER, S.A. </v>
      </c>
      <c r="D39" s="43"/>
      <c r="E39" s="44"/>
      <c r="F39" s="44"/>
      <c r="G39" s="44"/>
      <c r="H39" s="44"/>
      <c r="I39" s="44"/>
      <c r="J39" s="44"/>
      <c r="K39" s="44"/>
      <c r="L39" s="151"/>
      <c r="M39" s="155">
        <f>SUM(D39:L39)</f>
        <v>0</v>
      </c>
    </row>
    <row r="40" spans="2:13" ht="19.5" customHeight="1">
      <c r="B40" s="3">
        <v>2</v>
      </c>
      <c r="C40" s="145" t="str">
        <f>Ofertes!H20</f>
        <v>ASFALTS i Equips de Vialitat S.L.</v>
      </c>
      <c r="D40" s="45"/>
      <c r="E40" s="46"/>
      <c r="F40" s="46"/>
      <c r="G40" s="46"/>
      <c r="H40" s="46"/>
      <c r="I40" s="46"/>
      <c r="J40" s="46"/>
      <c r="K40" s="46"/>
      <c r="L40" s="152"/>
      <c r="M40" s="42">
        <f t="shared" ref="M40:M46" si="3">SUM(D40:L40)</f>
        <v>0</v>
      </c>
    </row>
    <row r="41" spans="2:13" ht="19.5" customHeight="1">
      <c r="B41" s="3">
        <v>3</v>
      </c>
      <c r="C41" s="145" t="str">
        <f>Ofertes!H21</f>
        <v>ARNÓ INFRAESTRUCTURAS,S.L.U</v>
      </c>
      <c r="D41" s="45"/>
      <c r="E41" s="46"/>
      <c r="F41" s="46"/>
      <c r="G41" s="46"/>
      <c r="H41" s="46"/>
      <c r="I41" s="46"/>
      <c r="J41" s="46"/>
      <c r="K41" s="46"/>
      <c r="L41" s="152"/>
      <c r="M41" s="42">
        <f t="shared" si="3"/>
        <v>0</v>
      </c>
    </row>
    <row r="42" spans="2:13" ht="19.5" customHeight="1">
      <c r="B42" s="3">
        <v>4</v>
      </c>
      <c r="C42" s="145" t="str">
        <f>Ofertes!H22</f>
        <v>Sorigué, S.A.U.</v>
      </c>
      <c r="D42" s="45"/>
      <c r="E42" s="46"/>
      <c r="F42" s="46"/>
      <c r="G42" s="46"/>
      <c r="H42" s="46"/>
      <c r="I42" s="46"/>
      <c r="J42" s="46"/>
      <c r="K42" s="46"/>
      <c r="L42" s="152"/>
      <c r="M42" s="42">
        <f t="shared" si="3"/>
        <v>0</v>
      </c>
    </row>
    <row r="43" spans="2:13" ht="19.5" customHeight="1">
      <c r="B43" s="20">
        <v>5</v>
      </c>
      <c r="C43" s="146" t="str">
        <f>Ofertes!H23</f>
        <v>JOSÉ ANTONIO ROMERO POLO, S.A.U.</v>
      </c>
      <c r="D43" s="45"/>
      <c r="E43" s="46"/>
      <c r="F43" s="46"/>
      <c r="G43" s="46"/>
      <c r="H43" s="46"/>
      <c r="I43" s="46"/>
      <c r="J43" s="46"/>
      <c r="K43" s="46"/>
      <c r="L43" s="152"/>
      <c r="M43" s="42">
        <f t="shared" si="3"/>
        <v>0</v>
      </c>
    </row>
    <row r="44" spans="2:13" ht="19.5" customHeight="1">
      <c r="B44" s="3">
        <v>6</v>
      </c>
      <c r="C44" s="147">
        <f>Ofertes!H24</f>
        <v>0</v>
      </c>
      <c r="D44" s="45"/>
      <c r="E44" s="46"/>
      <c r="F44" s="46"/>
      <c r="G44" s="46"/>
      <c r="H44" s="46"/>
      <c r="I44" s="46"/>
      <c r="J44" s="46"/>
      <c r="K44" s="46"/>
      <c r="L44" s="152"/>
      <c r="M44" s="42">
        <f t="shared" si="3"/>
        <v>0</v>
      </c>
    </row>
    <row r="45" spans="2:13" ht="19.5" customHeight="1">
      <c r="B45" s="35">
        <v>7</v>
      </c>
      <c r="C45" s="148">
        <f>Ofertes!H25</f>
        <v>0</v>
      </c>
      <c r="D45" s="47"/>
      <c r="E45" s="49"/>
      <c r="F45" s="49"/>
      <c r="G45" s="49"/>
      <c r="H45" s="49"/>
      <c r="I45" s="49"/>
      <c r="J45" s="49"/>
      <c r="K45" s="49"/>
      <c r="L45" s="152"/>
      <c r="M45" s="42">
        <f t="shared" si="3"/>
        <v>0</v>
      </c>
    </row>
    <row r="46" spans="2:13" ht="19.5" customHeight="1" thickBot="1">
      <c r="B46" s="33">
        <v>8</v>
      </c>
      <c r="C46" s="75">
        <f>Ofertes!H26</f>
        <v>0</v>
      </c>
      <c r="D46" s="48"/>
      <c r="E46" s="50"/>
      <c r="F46" s="50"/>
      <c r="G46" s="50"/>
      <c r="H46" s="50"/>
      <c r="I46" s="50"/>
      <c r="J46" s="50"/>
      <c r="K46" s="50"/>
      <c r="L46" s="153"/>
      <c r="M46" s="156">
        <f t="shared" si="3"/>
        <v>0</v>
      </c>
    </row>
    <row r="48" spans="2:13" ht="21.6" thickBot="1">
      <c r="B48" s="60" t="s">
        <v>19</v>
      </c>
    </row>
    <row r="49" spans="2:13" ht="27" customHeight="1" thickBot="1">
      <c r="B49" s="27" t="s">
        <v>3</v>
      </c>
      <c r="C49" s="28" t="s">
        <v>1</v>
      </c>
      <c r="D49" s="149"/>
      <c r="E49" s="150"/>
      <c r="F49" s="150"/>
      <c r="G49" s="150"/>
      <c r="H49" s="150"/>
      <c r="I49" s="150"/>
      <c r="J49" s="150"/>
      <c r="K49" s="150"/>
      <c r="L49" s="150"/>
      <c r="M49" s="154" t="s">
        <v>13</v>
      </c>
    </row>
    <row r="50" spans="2:13" ht="19.5" customHeight="1">
      <c r="B50" s="2">
        <v>1</v>
      </c>
      <c r="C50" s="144" t="str">
        <f>Ofertes!C30</f>
        <v xml:space="preserve">AGUSTÍ Y MASOLIVER, S.A. </v>
      </c>
      <c r="D50" s="43"/>
      <c r="E50" s="44"/>
      <c r="F50" s="44"/>
      <c r="G50" s="44"/>
      <c r="H50" s="44"/>
      <c r="I50" s="44"/>
      <c r="J50" s="44"/>
      <c r="K50" s="44"/>
      <c r="L50" s="151"/>
      <c r="M50" s="155">
        <f>SUM(D50:L50)</f>
        <v>0</v>
      </c>
    </row>
    <row r="51" spans="2:13" ht="19.5" customHeight="1">
      <c r="B51" s="3">
        <v>2</v>
      </c>
      <c r="C51" s="145" t="str">
        <f>Ofertes!C31</f>
        <v>ARNÓ INFRAESTRUCTURAS,S.L.U</v>
      </c>
      <c r="D51" s="45"/>
      <c r="E51" s="46"/>
      <c r="F51" s="46"/>
      <c r="G51" s="46"/>
      <c r="H51" s="46"/>
      <c r="I51" s="46"/>
      <c r="J51" s="46"/>
      <c r="K51" s="46"/>
      <c r="L51" s="152"/>
      <c r="M51" s="42">
        <f t="shared" ref="M51:M57" si="4">SUM(D51:L51)</f>
        <v>0</v>
      </c>
    </row>
    <row r="52" spans="2:13" ht="19.5" customHeight="1">
      <c r="B52" s="3">
        <v>3</v>
      </c>
      <c r="C52" s="145" t="str">
        <f>Ofertes!C32</f>
        <v>M. I J. GRUAS, S.A.</v>
      </c>
      <c r="D52" s="45"/>
      <c r="E52" s="46"/>
      <c r="F52" s="46"/>
      <c r="G52" s="46"/>
      <c r="H52" s="46"/>
      <c r="I52" s="46"/>
      <c r="J52" s="46"/>
      <c r="K52" s="46"/>
      <c r="L52" s="152"/>
      <c r="M52" s="42">
        <f t="shared" si="4"/>
        <v>0</v>
      </c>
    </row>
    <row r="53" spans="2:13" ht="19.5" customHeight="1">
      <c r="B53" s="3">
        <v>4</v>
      </c>
      <c r="C53" s="145" t="str">
        <f>Ofertes!C33</f>
        <v>Sorigué, S.A.U.</v>
      </c>
      <c r="D53" s="45"/>
      <c r="E53" s="46"/>
      <c r="F53" s="46"/>
      <c r="G53" s="46"/>
      <c r="H53" s="46"/>
      <c r="I53" s="46"/>
      <c r="J53" s="46"/>
      <c r="K53" s="46"/>
      <c r="L53" s="152"/>
      <c r="M53" s="42">
        <f t="shared" si="4"/>
        <v>0</v>
      </c>
    </row>
    <row r="54" spans="2:13" ht="19.5" customHeight="1">
      <c r="B54" s="20">
        <v>5</v>
      </c>
      <c r="C54" s="146" t="str">
        <f>Ofertes!C34</f>
        <v>JOSÉ ANTONIO ROMERO POLO, S.A.U.</v>
      </c>
      <c r="D54" s="45"/>
      <c r="E54" s="46"/>
      <c r="F54" s="46"/>
      <c r="G54" s="46"/>
      <c r="H54" s="46"/>
      <c r="I54" s="46"/>
      <c r="J54" s="46"/>
      <c r="K54" s="46"/>
      <c r="L54" s="152"/>
      <c r="M54" s="42">
        <f t="shared" si="4"/>
        <v>0</v>
      </c>
    </row>
    <row r="55" spans="2:13" ht="19.5" customHeight="1">
      <c r="B55" s="3">
        <v>6</v>
      </c>
      <c r="C55" s="147" t="str">
        <f>Ofertes!C35</f>
        <v>ROMÀ INFRAESTRUCTURES I SERVEIS, SAU</v>
      </c>
      <c r="D55" s="45"/>
      <c r="E55" s="46"/>
      <c r="F55" s="46"/>
      <c r="G55" s="46"/>
      <c r="H55" s="46"/>
      <c r="I55" s="46"/>
      <c r="J55" s="46"/>
      <c r="K55" s="46"/>
      <c r="L55" s="152"/>
      <c r="M55" s="42">
        <f t="shared" si="4"/>
        <v>0</v>
      </c>
    </row>
    <row r="56" spans="2:13" ht="19.5" customHeight="1">
      <c r="B56" s="35">
        <v>7</v>
      </c>
      <c r="C56" s="148">
        <f>Ofertes!C36</f>
        <v>0</v>
      </c>
      <c r="D56" s="47"/>
      <c r="E56" s="49"/>
      <c r="F56" s="49"/>
      <c r="G56" s="49"/>
      <c r="H56" s="49"/>
      <c r="I56" s="49"/>
      <c r="J56" s="49"/>
      <c r="K56" s="49"/>
      <c r="L56" s="152"/>
      <c r="M56" s="42">
        <f t="shared" si="4"/>
        <v>0</v>
      </c>
    </row>
    <row r="57" spans="2:13" ht="19.5" customHeight="1" thickBot="1">
      <c r="B57" s="33">
        <v>8</v>
      </c>
      <c r="C57" s="75">
        <f>Ofertes!C37</f>
        <v>0</v>
      </c>
      <c r="D57" s="48"/>
      <c r="E57" s="50"/>
      <c r="F57" s="50"/>
      <c r="G57" s="50"/>
      <c r="H57" s="50"/>
      <c r="I57" s="50"/>
      <c r="J57" s="50"/>
      <c r="K57" s="50"/>
      <c r="L57" s="153"/>
      <c r="M57" s="156">
        <f t="shared" si="4"/>
        <v>0</v>
      </c>
    </row>
  </sheetData>
  <sheetProtection algorithmName="SHA-512" hashValue="e6ZkLZJYm8NMf1HL7D71jv+/OEkk12WKo7F+msN60wgqgr668v6RrnATk+ZVAC+i0TbRvVup2ZSo7F/AvbiHRw==" saltValue="CmqXPfYsKPzquhHatquFWQ==" spinCount="100000" selectLockedCells="1"/>
  <mergeCells count="1">
    <mergeCell ref="D2:G2"/>
  </mergeCells>
  <pageMargins left="0.7" right="0.7" top="0.75" bottom="0.75" header="0.3" footer="0.3"/>
  <pageSetup paperSize="9" orientation="portrait" r:id="rId1"/>
  <ignoredErrors>
    <ignoredError sqref="A6:A21" evalError="1"/>
    <ignoredError sqref="C6 C7:C13 C17:C24 C28:C35 C39:C46 C50:C5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84BB-9E99-40A5-8991-0248E512153C}">
  <sheetPr>
    <tabColor rgb="FFEE0000"/>
  </sheetPr>
  <dimension ref="A1:L57"/>
  <sheetViews>
    <sheetView showZeros="0" tabSelected="1" topLeftCell="A3" zoomScale="75" zoomScaleNormal="75" workbookViewId="0">
      <selection activeCell="G52" sqref="G52"/>
    </sheetView>
  </sheetViews>
  <sheetFormatPr defaultColWidth="11.44140625" defaultRowHeight="14.4"/>
  <cols>
    <col min="1" max="1" width="3" style="1" customWidth="1"/>
    <col min="2" max="2" width="11.44140625" style="1"/>
    <col min="3" max="3" width="52.44140625" style="1" customWidth="1"/>
    <col min="4" max="4" width="16.44140625" style="1" customWidth="1"/>
    <col min="5" max="7" width="16.44140625" style="215" customWidth="1"/>
    <col min="8" max="8" width="16.44140625" style="1" customWidth="1"/>
    <col min="9" max="11" width="11.44140625" style="1"/>
    <col min="12" max="12" width="67.109375" style="1" customWidth="1"/>
    <col min="13" max="16384" width="11.44140625" style="1"/>
  </cols>
  <sheetData>
    <row r="1" spans="1:12" ht="20.100000000000001" customHeight="1" thickBot="1"/>
    <row r="2" spans="1:12" ht="44.25" customHeight="1" thickBot="1">
      <c r="B2" s="51"/>
      <c r="C2" s="181" t="str">
        <f>Ofertes!C2</f>
        <v>2025/2950/LIO_POR - 59</v>
      </c>
      <c r="D2" s="266" t="str">
        <f>Ofertes!C4</f>
        <v>Execució de 5 Projectes d'obra de rehabilitació de ferms de carreteres locals (Trams: LP-9221 de Lleida a Torre-Serona, LV-4241 Lladurs, LV-2031 de Talavera a Sant Antolí, L-324 de Tarroja de Segarra a Plans de Sió i LV-3341 de Bellpuig a Barbens)</v>
      </c>
      <c r="E2" s="267"/>
      <c r="F2" s="267"/>
      <c r="G2" s="268"/>
      <c r="H2" s="74"/>
      <c r="I2" s="248" t="s">
        <v>77</v>
      </c>
      <c r="J2" s="249" t="s">
        <v>78</v>
      </c>
    </row>
    <row r="3" spans="1:12" ht="17.25" customHeight="1">
      <c r="B3" s="51"/>
      <c r="C3" s="76"/>
      <c r="D3" s="74"/>
      <c r="E3" s="227"/>
      <c r="F3" s="227"/>
      <c r="G3" s="227"/>
      <c r="H3" s="74"/>
      <c r="I3" s="40"/>
    </row>
    <row r="4" spans="1:12" ht="21.6" thickBot="1">
      <c r="B4" s="60" t="s">
        <v>12</v>
      </c>
      <c r="J4" s="246"/>
    </row>
    <row r="5" spans="1:12" ht="29.4" thickBot="1">
      <c r="B5" s="27" t="s">
        <v>3</v>
      </c>
      <c r="C5" s="28" t="s">
        <v>1</v>
      </c>
      <c r="D5" s="39" t="s">
        <v>43</v>
      </c>
      <c r="E5" s="228" t="s">
        <v>71</v>
      </c>
      <c r="F5" s="228" t="s">
        <v>72</v>
      </c>
      <c r="G5" s="228" t="s">
        <v>73</v>
      </c>
      <c r="H5" s="41" t="s">
        <v>5</v>
      </c>
      <c r="J5" s="169" t="s">
        <v>5</v>
      </c>
      <c r="K5" s="169" t="s">
        <v>3</v>
      </c>
      <c r="L5" s="170" t="s">
        <v>6</v>
      </c>
    </row>
    <row r="6" spans="1:12" s="4" customFormat="1" ht="20.100000000000001" customHeight="1" thickBot="1">
      <c r="A6" s="6" t="e">
        <f>#REF!</f>
        <v>#REF!</v>
      </c>
      <c r="B6" s="2">
        <v>1</v>
      </c>
      <c r="C6" s="230" t="str">
        <f>IF(Ofertes!C8="","",Ofertes!C8)</f>
        <v xml:space="preserve">AGUSTÍ Y MASOLIVER, S.A. </v>
      </c>
      <c r="D6" s="229">
        <f>IF(Ofertes!E8="","",Ofertes!E8)</f>
        <v>95.33</v>
      </c>
      <c r="E6" s="231">
        <f>IF(Ofertes!D8="","",Ofertes!D8)</f>
        <v>1266203.45</v>
      </c>
      <c r="F6" s="232">
        <f>IF(E6="","",ROUND(E6*0.21,2))</f>
        <v>265902.71999999997</v>
      </c>
      <c r="G6" s="232">
        <f>IF(F6="","",SUM(E6:F6))</f>
        <v>1532106.17</v>
      </c>
      <c r="H6" s="155">
        <f>IF($D6="","",RANK($D6,$D$6:$D$13))</f>
        <v>6</v>
      </c>
      <c r="J6" s="172">
        <v>1</v>
      </c>
      <c r="K6" s="171">
        <f>IFERROR(INDEX($B$6:$B$13,MATCH(J6,$H$6:$H$13,0)),"")</f>
        <v>5</v>
      </c>
      <c r="L6" s="182" t="str">
        <f>IFERROR(INDEX($C$6:$C$13,MATCH(J6,$H$6:$H$13,0)),"")</f>
        <v>JOSÉ ANTONIO ROMERO POLO, S.A.U.</v>
      </c>
    </row>
    <row r="7" spans="1:12" s="4" customFormat="1" ht="20.100000000000001" customHeight="1">
      <c r="A7" s="6" t="e">
        <f>#REF!</f>
        <v>#REF!</v>
      </c>
      <c r="B7" s="3">
        <v>2</v>
      </c>
      <c r="C7" s="233" t="str">
        <f>IF(Ofertes!C9="","",Ofertes!C9)</f>
        <v>ARNÓ INFRAESTRUCTURAS,S.L.U</v>
      </c>
      <c r="D7" s="42">
        <f>IF(Ofertes!E9="","",Ofertes!E9)</f>
        <v>98.21</v>
      </c>
      <c r="E7" s="234">
        <f>IF(Ofertes!D9="","",Ofertes!D9)</f>
        <v>1229663.6000000001</v>
      </c>
      <c r="F7" s="234">
        <f t="shared" ref="F7:F13" si="0">IF(E7="","",ROUND(E7*0.21,2))</f>
        <v>258229.36</v>
      </c>
      <c r="G7" s="234">
        <f t="shared" ref="G7:G13" si="1">IF(F7="","",SUM(E7:F7))</f>
        <v>1487892.96</v>
      </c>
      <c r="H7" s="42">
        <f t="shared" ref="H7:H13" si="2">IF($D7="","",RANK($D7,$D$6:$D$13))</f>
        <v>5</v>
      </c>
      <c r="J7" s="174">
        <v>2</v>
      </c>
      <c r="K7" s="173">
        <f t="shared" ref="K7:K13" si="3">IFERROR(INDEX($B$6:$B$13,MATCH(J7,$H$6:$H$13,0)),"")</f>
        <v>4</v>
      </c>
      <c r="L7" s="173" t="str">
        <f t="shared" ref="L7:L13" si="4">IFERROR(INDEX($C$6:$C$13,MATCH(J7,$H$6:$H$13,0)),"")</f>
        <v>Sorigué, S.A.U.</v>
      </c>
    </row>
    <row r="8" spans="1:12" s="4" customFormat="1" ht="20.100000000000001" customHeight="1">
      <c r="A8" s="6" t="e">
        <f>#REF!</f>
        <v>#REF!</v>
      </c>
      <c r="B8" s="3">
        <v>3</v>
      </c>
      <c r="C8" s="233" t="str">
        <f>IF(Ofertes!C10="","",Ofertes!C10)</f>
        <v>M. I J. GRUAS, S.A.</v>
      </c>
      <c r="D8" s="42">
        <f>IF(Ofertes!E10="","",Ofertes!E10)</f>
        <v>98.46</v>
      </c>
      <c r="E8" s="234">
        <f>IF(Ofertes!D10="","",Ofertes!D10)</f>
        <v>1226494.3700000001</v>
      </c>
      <c r="F8" s="234">
        <f t="shared" si="0"/>
        <v>257563.82</v>
      </c>
      <c r="G8" s="234">
        <f t="shared" si="1"/>
        <v>1484058.1900000002</v>
      </c>
      <c r="H8" s="42">
        <f t="shared" si="2"/>
        <v>4</v>
      </c>
      <c r="J8" s="15">
        <v>3</v>
      </c>
      <c r="K8" s="175">
        <f t="shared" si="3"/>
        <v>6</v>
      </c>
      <c r="L8" s="175" t="str">
        <f t="shared" si="4"/>
        <v>ROMÀ INFRAESTRUCTURES I SERVEIS, SAU</v>
      </c>
    </row>
    <row r="9" spans="1:12" s="4" customFormat="1" ht="20.100000000000001" customHeight="1">
      <c r="A9" s="6" t="e">
        <f>#REF!</f>
        <v>#REF!</v>
      </c>
      <c r="B9" s="3">
        <v>4</v>
      </c>
      <c r="C9" s="233" t="str">
        <f>IF(Ofertes!C11="","",Ofertes!C11)</f>
        <v>Sorigué, S.A.U.</v>
      </c>
      <c r="D9" s="42">
        <f>IF(Ofertes!E11="","",Ofertes!E11)</f>
        <v>99.51</v>
      </c>
      <c r="E9" s="234">
        <f>IF(Ofertes!D11="","",Ofertes!D11)</f>
        <v>1213183.58</v>
      </c>
      <c r="F9" s="234">
        <f t="shared" si="0"/>
        <v>254768.55</v>
      </c>
      <c r="G9" s="234">
        <f t="shared" si="1"/>
        <v>1467952.1300000001</v>
      </c>
      <c r="H9" s="42">
        <f t="shared" si="2"/>
        <v>2</v>
      </c>
      <c r="J9" s="15">
        <v>4</v>
      </c>
      <c r="K9" s="175">
        <f t="shared" si="3"/>
        <v>3</v>
      </c>
      <c r="L9" s="175" t="str">
        <f t="shared" si="4"/>
        <v>M. I J. GRUAS, S.A.</v>
      </c>
    </row>
    <row r="10" spans="1:12" s="4" customFormat="1" ht="20.100000000000001" customHeight="1">
      <c r="A10" s="6" t="e">
        <f>#REF!</f>
        <v>#REF!</v>
      </c>
      <c r="B10" s="20">
        <v>5</v>
      </c>
      <c r="C10" s="235" t="str">
        <f>IF(Ofertes!C12="","",Ofertes!C12)</f>
        <v>JOSÉ ANTONIO ROMERO POLO, S.A.U.</v>
      </c>
      <c r="D10" s="42">
        <f>IF(Ofertes!E12="","",Ofertes!E12)</f>
        <v>100</v>
      </c>
      <c r="E10" s="234">
        <f>IF(Ofertes!D12="","",Ofertes!D12)</f>
        <v>1207000</v>
      </c>
      <c r="F10" s="234">
        <f t="shared" si="0"/>
        <v>253470</v>
      </c>
      <c r="G10" s="234">
        <f t="shared" si="1"/>
        <v>1460470</v>
      </c>
      <c r="H10" s="42">
        <f t="shared" si="2"/>
        <v>1</v>
      </c>
      <c r="J10" s="15">
        <v>5</v>
      </c>
      <c r="K10" s="175">
        <f t="shared" si="3"/>
        <v>2</v>
      </c>
      <c r="L10" s="175" t="str">
        <f t="shared" si="4"/>
        <v>ARNÓ INFRAESTRUCTURAS,S.L.U</v>
      </c>
    </row>
    <row r="11" spans="1:12" s="4" customFormat="1" ht="20.100000000000001" customHeight="1">
      <c r="A11" s="6" t="e">
        <f>#REF!</f>
        <v>#REF!</v>
      </c>
      <c r="B11" s="3">
        <v>6</v>
      </c>
      <c r="C11" s="236" t="str">
        <f>IF(Ofertes!C13="","",Ofertes!C13)</f>
        <v>ROMÀ INFRAESTRUCTURES I SERVEIS, SAU</v>
      </c>
      <c r="D11" s="42">
        <f>IF(Ofertes!E13="","",Ofertes!E13)</f>
        <v>99.01</v>
      </c>
      <c r="E11" s="234">
        <f>IF(Ofertes!D13="","",Ofertes!D13)</f>
        <v>1219522.05</v>
      </c>
      <c r="F11" s="234">
        <f t="shared" si="0"/>
        <v>256099.63</v>
      </c>
      <c r="G11" s="234">
        <f t="shared" si="1"/>
        <v>1475621.6800000002</v>
      </c>
      <c r="H11" s="42">
        <f t="shared" si="2"/>
        <v>3</v>
      </c>
      <c r="J11" s="15">
        <v>6</v>
      </c>
      <c r="K11" s="175">
        <f t="shared" si="3"/>
        <v>1</v>
      </c>
      <c r="L11" s="175" t="str">
        <f t="shared" si="4"/>
        <v xml:space="preserve">AGUSTÍ Y MASOLIVER, S.A. </v>
      </c>
    </row>
    <row r="12" spans="1:12" s="4" customFormat="1" ht="20.100000000000001" customHeight="1">
      <c r="A12" s="6" t="e">
        <f>#REF!</f>
        <v>#REF!</v>
      </c>
      <c r="B12" s="35">
        <v>7</v>
      </c>
      <c r="C12" s="237" t="str">
        <f>IF(Ofertes!C14="","",Ofertes!C14)</f>
        <v/>
      </c>
      <c r="D12" s="42" t="str">
        <f>IF(Ofertes!E14="","",Ofertes!E14)</f>
        <v/>
      </c>
      <c r="E12" s="234" t="str">
        <f>IF(Ofertes!D14="","",Ofertes!D14)</f>
        <v/>
      </c>
      <c r="F12" s="234" t="str">
        <f t="shared" si="0"/>
        <v/>
      </c>
      <c r="G12" s="234" t="str">
        <f t="shared" si="1"/>
        <v/>
      </c>
      <c r="H12" s="42" t="str">
        <f t="shared" si="2"/>
        <v/>
      </c>
      <c r="J12" s="15">
        <v>7</v>
      </c>
      <c r="K12" s="175" t="str">
        <f t="shared" si="3"/>
        <v/>
      </c>
      <c r="L12" s="175" t="str">
        <f t="shared" si="4"/>
        <v/>
      </c>
    </row>
    <row r="13" spans="1:12" s="4" customFormat="1" ht="20.100000000000001" customHeight="1" thickBot="1">
      <c r="A13" s="6" t="e">
        <f>#REF!</f>
        <v>#REF!</v>
      </c>
      <c r="B13" s="33">
        <v>8</v>
      </c>
      <c r="C13" s="238" t="str">
        <f>IF(Ofertes!C15="","",Ofertes!C15)</f>
        <v/>
      </c>
      <c r="D13" s="156" t="str">
        <f>IF(Ofertes!E15="","",Ofertes!E15)</f>
        <v/>
      </c>
      <c r="E13" s="239" t="str">
        <f>IF(Ofertes!D15="","",Ofertes!D15)</f>
        <v/>
      </c>
      <c r="F13" s="239" t="str">
        <f t="shared" si="0"/>
        <v/>
      </c>
      <c r="G13" s="239" t="str">
        <f t="shared" si="1"/>
        <v/>
      </c>
      <c r="H13" s="156" t="str">
        <f t="shared" si="2"/>
        <v/>
      </c>
      <c r="J13" s="16">
        <v>8</v>
      </c>
      <c r="K13" s="176" t="str">
        <f t="shared" si="3"/>
        <v/>
      </c>
      <c r="L13" s="176" t="str">
        <f t="shared" si="4"/>
        <v/>
      </c>
    </row>
    <row r="14" spans="1:12" s="4" customFormat="1" ht="20.100000000000001" customHeight="1">
      <c r="A14" s="6" t="e">
        <f>#REF!</f>
        <v>#REF!</v>
      </c>
      <c r="B14" s="11"/>
      <c r="C14" s="21"/>
      <c r="D14" s="5"/>
      <c r="E14" s="223"/>
      <c r="F14" s="223"/>
      <c r="G14" s="223"/>
      <c r="H14" s="5"/>
    </row>
    <row r="15" spans="1:12" s="4" customFormat="1" ht="20.100000000000001" customHeight="1" thickBot="1">
      <c r="A15" s="6" t="e">
        <f>#REF!</f>
        <v>#REF!</v>
      </c>
      <c r="B15" s="60" t="s">
        <v>16</v>
      </c>
      <c r="C15" s="1"/>
      <c r="D15" s="1"/>
      <c r="E15" s="215"/>
      <c r="F15" s="215"/>
      <c r="G15" s="215"/>
      <c r="H15" s="1"/>
    </row>
    <row r="16" spans="1:12" s="4" customFormat="1" ht="29.4" thickBot="1">
      <c r="A16" s="6" t="e">
        <f>#REF!</f>
        <v>#REF!</v>
      </c>
      <c r="B16" s="27" t="s">
        <v>3</v>
      </c>
      <c r="C16" s="28" t="s">
        <v>1</v>
      </c>
      <c r="D16" s="39" t="s">
        <v>43</v>
      </c>
      <c r="E16" s="228" t="s">
        <v>71</v>
      </c>
      <c r="F16" s="228" t="s">
        <v>72</v>
      </c>
      <c r="G16" s="228" t="s">
        <v>73</v>
      </c>
      <c r="H16" s="41" t="s">
        <v>5</v>
      </c>
      <c r="J16" s="169" t="s">
        <v>5</v>
      </c>
      <c r="K16" s="169" t="s">
        <v>3</v>
      </c>
      <c r="L16" s="170" t="s">
        <v>6</v>
      </c>
    </row>
    <row r="17" spans="1:12" s="4" customFormat="1" ht="20.100000000000001" customHeight="1" thickBot="1">
      <c r="A17" s="6" t="e">
        <f>#REF!</f>
        <v>#REF!</v>
      </c>
      <c r="B17" s="2">
        <v>1</v>
      </c>
      <c r="C17" s="230" t="str">
        <f>IF(Ofertes!H8="","",Ofertes!H8)</f>
        <v xml:space="preserve">AGUSTÍ Y MASOLIVER, S.A. </v>
      </c>
      <c r="D17" s="229">
        <f>IF(Ofertes!J8="","",Ofertes!J8)</f>
        <v>96.28</v>
      </c>
      <c r="E17" s="231">
        <f>IF(Ofertes!I8="","",Ofertes!I8)</f>
        <v>370911.15</v>
      </c>
      <c r="F17" s="232">
        <f>IF(E17="","",ROUND(E17*0.21,2))</f>
        <v>77891.34</v>
      </c>
      <c r="G17" s="232">
        <f>IF(F17="","",SUM(E17:F17))</f>
        <v>448802.49</v>
      </c>
      <c r="H17" s="155">
        <f>IF($D17="","",RANK($D17,$D$17:$D$24))</f>
        <v>5</v>
      </c>
      <c r="J17" s="172">
        <v>1</v>
      </c>
      <c r="K17" s="171">
        <f>IFERROR(INDEX($B$17:$B$24,MATCH(J17,$H$17:$H$24,0)),"")</f>
        <v>4</v>
      </c>
      <c r="L17" s="182" t="str">
        <f>IFERROR(INDEX($C$17:$C$24,MATCH(J17,$H$17:$H$24,0)),"")</f>
        <v>Sorigué, S.A.U.</v>
      </c>
    </row>
    <row r="18" spans="1:12" s="4" customFormat="1" ht="20.100000000000001" customHeight="1">
      <c r="A18" s="6" t="e">
        <f>#REF!</f>
        <v>#REF!</v>
      </c>
      <c r="B18" s="3">
        <v>2</v>
      </c>
      <c r="C18" s="233" t="str">
        <f>IF(Ofertes!H9="","",Ofertes!H9)</f>
        <v>ASFALTS i Equips de Vialitat S.L.</v>
      </c>
      <c r="D18" s="42">
        <f>IF(Ofertes!J9="","",Ofertes!J9)</f>
        <v>97.95</v>
      </c>
      <c r="E18" s="234">
        <f>IF(Ofertes!I9="","",Ofertes!I9)</f>
        <v>364711.13</v>
      </c>
      <c r="F18" s="234">
        <f t="shared" ref="F18:F24" si="5">IF(E18="","",ROUND(E18*0.21,2))</f>
        <v>76589.34</v>
      </c>
      <c r="G18" s="234">
        <f t="shared" ref="G18:G24" si="6">IF(F18="","",SUM(E18:F18))</f>
        <v>441300.47</v>
      </c>
      <c r="H18" s="42">
        <f t="shared" ref="H18:H24" si="7">IF($D18="","",RANK($D18,$D$17:$D$24))</f>
        <v>4</v>
      </c>
      <c r="J18" s="174">
        <v>2</v>
      </c>
      <c r="K18" s="173">
        <f t="shared" ref="K18:K24" si="8">IFERROR(INDEX($B$17:$B$24,MATCH(J18,$H$17:$H$24,0)),"")</f>
        <v>5</v>
      </c>
      <c r="L18" s="173" t="str">
        <f t="shared" ref="L18:L24" si="9">IFERROR(INDEX($C$17:$C$24,MATCH(J18,$H$17:$H$24,0)),"")</f>
        <v>JOSÉ ANTONIO ROMERO POLO, S.A.U.</v>
      </c>
    </row>
    <row r="19" spans="1:12" s="4" customFormat="1" ht="20.100000000000001" customHeight="1">
      <c r="A19" s="6" t="e">
        <f>#REF!</f>
        <v>#REF!</v>
      </c>
      <c r="B19" s="3">
        <v>3</v>
      </c>
      <c r="C19" s="233" t="str">
        <f>IF(Ofertes!H10="","",Ofertes!H10)</f>
        <v>ARNÓ INFRAESTRUCTURAS,S.L.U</v>
      </c>
      <c r="D19" s="42">
        <f>IF(Ofertes!J10="","",Ofertes!J10)</f>
        <v>98.05</v>
      </c>
      <c r="E19" s="234">
        <f>IF(Ofertes!I10="","",Ofertes!I10)</f>
        <v>364339.55</v>
      </c>
      <c r="F19" s="234">
        <f t="shared" si="5"/>
        <v>76511.31</v>
      </c>
      <c r="G19" s="234">
        <f t="shared" si="6"/>
        <v>440850.86</v>
      </c>
      <c r="H19" s="42">
        <f t="shared" si="7"/>
        <v>3</v>
      </c>
      <c r="J19" s="15">
        <v>3</v>
      </c>
      <c r="K19" s="175">
        <f t="shared" si="8"/>
        <v>3</v>
      </c>
      <c r="L19" s="175" t="str">
        <f t="shared" si="9"/>
        <v>ARNÓ INFRAESTRUCTURAS,S.L.U</v>
      </c>
    </row>
    <row r="20" spans="1:12" s="4" customFormat="1" ht="20.100000000000001" customHeight="1">
      <c r="A20" s="6" t="e">
        <f>#REF!</f>
        <v>#REF!</v>
      </c>
      <c r="B20" s="3">
        <v>4</v>
      </c>
      <c r="C20" s="233" t="str">
        <f>IF(Ofertes!H11="","",Ofertes!H11)</f>
        <v>Sorigué, S.A.U.</v>
      </c>
      <c r="D20" s="42">
        <f>IF(Ofertes!J11="","",Ofertes!J11)</f>
        <v>100</v>
      </c>
      <c r="E20" s="234">
        <f>IF(Ofertes!I11="","",Ofertes!I11)</f>
        <v>357093.63</v>
      </c>
      <c r="F20" s="234">
        <f t="shared" si="5"/>
        <v>74989.66</v>
      </c>
      <c r="G20" s="234">
        <f t="shared" si="6"/>
        <v>432083.29000000004</v>
      </c>
      <c r="H20" s="42">
        <f t="shared" si="7"/>
        <v>1</v>
      </c>
      <c r="J20" s="15">
        <v>4</v>
      </c>
      <c r="K20" s="175">
        <f t="shared" si="8"/>
        <v>2</v>
      </c>
      <c r="L20" s="175" t="str">
        <f t="shared" si="9"/>
        <v>ASFALTS i Equips de Vialitat S.L.</v>
      </c>
    </row>
    <row r="21" spans="1:12" s="4" customFormat="1" ht="20.100000000000001" customHeight="1">
      <c r="A21" s="6" t="e">
        <f>#REF!</f>
        <v>#REF!</v>
      </c>
      <c r="B21" s="20">
        <v>5</v>
      </c>
      <c r="C21" s="235" t="str">
        <f>IF(Ofertes!H12="","",Ofertes!H12)</f>
        <v>JOSÉ ANTONIO ROMERO POLO, S.A.U.</v>
      </c>
      <c r="D21" s="42">
        <f>IF(Ofertes!J12="","",Ofertes!J12)</f>
        <v>99</v>
      </c>
      <c r="E21" s="234">
        <f>IF(Ofertes!I12="","",Ofertes!I12)</f>
        <v>360800</v>
      </c>
      <c r="F21" s="234">
        <f t="shared" si="5"/>
        <v>75768</v>
      </c>
      <c r="G21" s="234">
        <f t="shared" si="6"/>
        <v>436568</v>
      </c>
      <c r="H21" s="42">
        <f t="shared" si="7"/>
        <v>2</v>
      </c>
      <c r="J21" s="15">
        <v>5</v>
      </c>
      <c r="K21" s="175">
        <f t="shared" si="8"/>
        <v>1</v>
      </c>
      <c r="L21" s="175" t="str">
        <f t="shared" si="9"/>
        <v xml:space="preserve">AGUSTÍ Y MASOLIVER, S.A. </v>
      </c>
    </row>
    <row r="22" spans="1:12" s="4" customFormat="1" ht="19.5" customHeight="1">
      <c r="B22" s="3">
        <v>6</v>
      </c>
      <c r="C22" s="236" t="str">
        <f>IF(Ofertes!H13="","",Ofertes!H13)</f>
        <v/>
      </c>
      <c r="D22" s="42" t="str">
        <f>IF(Ofertes!J13="","",Ofertes!J13)</f>
        <v/>
      </c>
      <c r="E22" s="234" t="str">
        <f>IF(Ofertes!I13="","",Ofertes!I13)</f>
        <v/>
      </c>
      <c r="F22" s="234" t="str">
        <f t="shared" si="5"/>
        <v/>
      </c>
      <c r="G22" s="234" t="str">
        <f t="shared" si="6"/>
        <v/>
      </c>
      <c r="H22" s="42" t="str">
        <f t="shared" si="7"/>
        <v/>
      </c>
      <c r="J22" s="15">
        <v>6</v>
      </c>
      <c r="K22" s="175" t="str">
        <f t="shared" si="8"/>
        <v/>
      </c>
      <c r="L22" s="175" t="str">
        <f t="shared" si="9"/>
        <v/>
      </c>
    </row>
    <row r="23" spans="1:12" s="4" customFormat="1" ht="19.5" customHeight="1">
      <c r="B23" s="35">
        <v>7</v>
      </c>
      <c r="C23" s="237" t="str">
        <f>IF(Ofertes!H14="","",Ofertes!H14)</f>
        <v/>
      </c>
      <c r="D23" s="42" t="str">
        <f>IF(Ofertes!J14="","",Ofertes!J14)</f>
        <v/>
      </c>
      <c r="E23" s="234" t="str">
        <f>IF(Ofertes!I14="","",Ofertes!I14)</f>
        <v/>
      </c>
      <c r="F23" s="234" t="str">
        <f t="shared" si="5"/>
        <v/>
      </c>
      <c r="G23" s="234" t="str">
        <f t="shared" si="6"/>
        <v/>
      </c>
      <c r="H23" s="42" t="str">
        <f t="shared" si="7"/>
        <v/>
      </c>
      <c r="J23" s="15">
        <v>7</v>
      </c>
      <c r="K23" s="175" t="str">
        <f t="shared" si="8"/>
        <v/>
      </c>
      <c r="L23" s="175" t="str">
        <f t="shared" si="9"/>
        <v/>
      </c>
    </row>
    <row r="24" spans="1:12" s="4" customFormat="1" ht="19.5" customHeight="1" thickBot="1">
      <c r="B24" s="33">
        <v>8</v>
      </c>
      <c r="C24" s="238" t="str">
        <f>IF(Ofertes!H15="","",Ofertes!H15)</f>
        <v/>
      </c>
      <c r="D24" s="156" t="str">
        <f>IF(Ofertes!J15="","",Ofertes!J15)</f>
        <v/>
      </c>
      <c r="E24" s="239" t="str">
        <f>IF(Ofertes!I15="","",Ofertes!I15)</f>
        <v/>
      </c>
      <c r="F24" s="239" t="str">
        <f t="shared" si="5"/>
        <v/>
      </c>
      <c r="G24" s="239" t="str">
        <f t="shared" si="6"/>
        <v/>
      </c>
      <c r="H24" s="156" t="str">
        <f t="shared" si="7"/>
        <v/>
      </c>
      <c r="J24" s="16">
        <v>8</v>
      </c>
      <c r="K24" s="176" t="str">
        <f t="shared" si="8"/>
        <v/>
      </c>
      <c r="L24" s="176" t="str">
        <f t="shared" si="9"/>
        <v/>
      </c>
    </row>
    <row r="25" spans="1:12">
      <c r="J25" s="4"/>
      <c r="K25" s="4"/>
      <c r="L25" s="4"/>
    </row>
    <row r="26" spans="1:12" ht="21.6" thickBot="1">
      <c r="B26" s="60" t="s">
        <v>17</v>
      </c>
      <c r="J26" s="4"/>
      <c r="K26" s="4"/>
      <c r="L26" s="4"/>
    </row>
    <row r="27" spans="1:12" ht="29.4" thickBot="1">
      <c r="B27" s="27" t="s">
        <v>3</v>
      </c>
      <c r="C27" s="28" t="s">
        <v>1</v>
      </c>
      <c r="D27" s="39" t="s">
        <v>43</v>
      </c>
      <c r="E27" s="228" t="s">
        <v>71</v>
      </c>
      <c r="F27" s="228" t="s">
        <v>72</v>
      </c>
      <c r="G27" s="228" t="s">
        <v>73</v>
      </c>
      <c r="H27" s="41" t="s">
        <v>5</v>
      </c>
      <c r="J27" s="169" t="s">
        <v>5</v>
      </c>
      <c r="K27" s="169" t="s">
        <v>3</v>
      </c>
      <c r="L27" s="170" t="s">
        <v>6</v>
      </c>
    </row>
    <row r="28" spans="1:12" ht="19.5" customHeight="1" thickBot="1">
      <c r="B28" s="2">
        <v>1</v>
      </c>
      <c r="C28" s="230" t="str">
        <f>IF(Ofertes!C19="","",Ofertes!C19)</f>
        <v xml:space="preserve">AGUSTÍ Y MASOLIVER, S.A. </v>
      </c>
      <c r="D28" s="229">
        <f>IF(Ofertes!E19="","",Ofertes!E19)</f>
        <v>95.95</v>
      </c>
      <c r="E28" s="231">
        <f>IF(Ofertes!D19="","",Ofertes!D19)</f>
        <v>1304455.6200000001</v>
      </c>
      <c r="F28" s="232">
        <f>IF(E28="","",ROUND(E28*0.21,2))</f>
        <v>273935.68</v>
      </c>
      <c r="G28" s="232">
        <f>IF(F28="","",SUM(E28:F28))</f>
        <v>1578391.3</v>
      </c>
      <c r="H28" s="155">
        <f>IF($D28="","",RANK($D28,$D$28:$D$35))</f>
        <v>5</v>
      </c>
      <c r="J28" s="172">
        <v>1</v>
      </c>
      <c r="K28" s="171">
        <f>IFERROR(INDEX($B$28:$B$35,MATCH(J28,$H$28:$H$35,0)),"")</f>
        <v>6</v>
      </c>
      <c r="L28" s="182" t="str">
        <f>IFERROR(INDEX($C$28:$C$35,MATCH(J28,$H$28:$H$35,0)),"")</f>
        <v>ROMÀ INFRAESTRUCTURES I SERVEIS, SAU</v>
      </c>
    </row>
    <row r="29" spans="1:12" ht="19.5" customHeight="1">
      <c r="B29" s="3">
        <v>2</v>
      </c>
      <c r="C29" s="233" t="str">
        <f>IF(Ofertes!C20="","",Ofertes!C20)</f>
        <v>ARNÓ INFRAESTRUCTURAS,S.L.U</v>
      </c>
      <c r="D29" s="42">
        <f>IF(Ofertes!E20="","",Ofertes!E20)</f>
        <v>99.81</v>
      </c>
      <c r="E29" s="234">
        <f>IF(Ofertes!D20="","",Ofertes!D20)</f>
        <v>1253102.24</v>
      </c>
      <c r="F29" s="234">
        <f t="shared" ref="F29:F35" si="10">IF(E29="","",ROUND(E29*0.21,2))</f>
        <v>263151.46999999997</v>
      </c>
      <c r="G29" s="234">
        <f t="shared" ref="G29:G35" si="11">IF(F29="","",SUM(E29:F29))</f>
        <v>1516253.71</v>
      </c>
      <c r="H29" s="42">
        <f t="shared" ref="H29:H35" si="12">IF($D29="","",RANK($D29,$D$28:$D$35))</f>
        <v>2</v>
      </c>
      <c r="J29" s="174">
        <v>2</v>
      </c>
      <c r="K29" s="173">
        <f t="shared" ref="K29:K35" si="13">IFERROR(INDEX($B$28:$B$35,MATCH(J29,$H$28:$H$35,0)),"")</f>
        <v>2</v>
      </c>
      <c r="L29" s="173" t="str">
        <f t="shared" ref="L29:L35" si="14">IFERROR(INDEX($C$28:$C$35,MATCH(J29,$H$28:$H$35,0)),"")</f>
        <v>ARNÓ INFRAESTRUCTURAS,S.L.U</v>
      </c>
    </row>
    <row r="30" spans="1:12" ht="19.5" customHeight="1">
      <c r="B30" s="3">
        <v>3</v>
      </c>
      <c r="C30" s="233" t="str">
        <f>IF(Ofertes!C21="","",Ofertes!C21)</f>
        <v>M. I J. GRUAS, S.A.</v>
      </c>
      <c r="D30" s="42">
        <f>IF(Ofertes!E21="","",Ofertes!E21)</f>
        <v>95.19</v>
      </c>
      <c r="E30" s="234">
        <f>IF(Ofertes!D21="","",Ofertes!D21)</f>
        <v>1314566.6499999999</v>
      </c>
      <c r="F30" s="234">
        <f t="shared" si="10"/>
        <v>276059</v>
      </c>
      <c r="G30" s="234">
        <f t="shared" si="11"/>
        <v>1590625.65</v>
      </c>
      <c r="H30" s="42">
        <f t="shared" si="12"/>
        <v>6</v>
      </c>
      <c r="J30" s="15">
        <v>3</v>
      </c>
      <c r="K30" s="175">
        <f t="shared" si="13"/>
        <v>5</v>
      </c>
      <c r="L30" s="175" t="str">
        <f t="shared" si="14"/>
        <v>JOSÉ ANTONIO ROMERO POLO, S.A.U.</v>
      </c>
    </row>
    <row r="31" spans="1:12" ht="19.5" customHeight="1">
      <c r="B31" s="3">
        <v>4</v>
      </c>
      <c r="C31" s="233" t="str">
        <f>IF(Ofertes!C22="","",Ofertes!C22)</f>
        <v>Sorigué, S.A.U.</v>
      </c>
      <c r="D31" s="42">
        <f>IF(Ofertes!E22="","",Ofertes!E22)</f>
        <v>98.44</v>
      </c>
      <c r="E31" s="234">
        <f>IF(Ofertes!D22="","",Ofertes!D22)</f>
        <v>1271328.7</v>
      </c>
      <c r="F31" s="234">
        <f t="shared" si="10"/>
        <v>266979.03000000003</v>
      </c>
      <c r="G31" s="234">
        <f t="shared" si="11"/>
        <v>1538307.73</v>
      </c>
      <c r="H31" s="42">
        <f t="shared" si="12"/>
        <v>4</v>
      </c>
      <c r="J31" s="15">
        <v>4</v>
      </c>
      <c r="K31" s="175">
        <f t="shared" si="13"/>
        <v>4</v>
      </c>
      <c r="L31" s="175" t="str">
        <f t="shared" si="14"/>
        <v>Sorigué, S.A.U.</v>
      </c>
    </row>
    <row r="32" spans="1:12" ht="19.5" customHeight="1">
      <c r="B32" s="20">
        <v>5</v>
      </c>
      <c r="C32" s="235" t="str">
        <f>IF(Ofertes!C23="","",Ofertes!C23)</f>
        <v>JOSÉ ANTONIO ROMERO POLO, S.A.U.</v>
      </c>
      <c r="D32" s="42">
        <f>IF(Ofertes!E23="","",Ofertes!E23)</f>
        <v>98.77</v>
      </c>
      <c r="E32" s="234">
        <f>IF(Ofertes!D23="","",Ofertes!D23)</f>
        <v>1267000</v>
      </c>
      <c r="F32" s="234">
        <f t="shared" si="10"/>
        <v>266070</v>
      </c>
      <c r="G32" s="234">
        <f t="shared" si="11"/>
        <v>1533070</v>
      </c>
      <c r="H32" s="42">
        <f t="shared" si="12"/>
        <v>3</v>
      </c>
      <c r="J32" s="15">
        <v>5</v>
      </c>
      <c r="K32" s="175">
        <f t="shared" si="13"/>
        <v>1</v>
      </c>
      <c r="L32" s="175" t="str">
        <f t="shared" si="14"/>
        <v xml:space="preserve">AGUSTÍ Y MASOLIVER, S.A. </v>
      </c>
    </row>
    <row r="33" spans="2:12" ht="19.5" customHeight="1">
      <c r="B33" s="3">
        <v>6</v>
      </c>
      <c r="C33" s="236" t="str">
        <f>IF(Ofertes!C24="","",Ofertes!C24)</f>
        <v>ROMÀ INFRAESTRUCTURES I SERVEIS, SAU</v>
      </c>
      <c r="D33" s="42">
        <f>IF(Ofertes!E24="","",Ofertes!E24)</f>
        <v>100</v>
      </c>
      <c r="E33" s="234">
        <f>IF(Ofertes!D24="","",Ofertes!D24)</f>
        <v>1250574.49</v>
      </c>
      <c r="F33" s="234">
        <f t="shared" si="10"/>
        <v>262620.64</v>
      </c>
      <c r="G33" s="234">
        <f t="shared" si="11"/>
        <v>1513195.13</v>
      </c>
      <c r="H33" s="42">
        <f t="shared" si="12"/>
        <v>1</v>
      </c>
      <c r="J33" s="15">
        <v>6</v>
      </c>
      <c r="K33" s="175">
        <f t="shared" si="13"/>
        <v>3</v>
      </c>
      <c r="L33" s="175" t="str">
        <f t="shared" si="14"/>
        <v>M. I J. GRUAS, S.A.</v>
      </c>
    </row>
    <row r="34" spans="2:12" ht="19.5" customHeight="1">
      <c r="B34" s="35">
        <v>7</v>
      </c>
      <c r="C34" s="237" t="str">
        <f>IF(Ofertes!C25="","",Ofertes!C25)</f>
        <v/>
      </c>
      <c r="D34" s="42" t="str">
        <f>IF(Ofertes!E25="","",Ofertes!E25)</f>
        <v/>
      </c>
      <c r="E34" s="234" t="str">
        <f>IF(Ofertes!D25="","",Ofertes!D25)</f>
        <v/>
      </c>
      <c r="F34" s="234" t="str">
        <f t="shared" si="10"/>
        <v/>
      </c>
      <c r="G34" s="234" t="str">
        <f t="shared" si="11"/>
        <v/>
      </c>
      <c r="H34" s="42" t="str">
        <f t="shared" si="12"/>
        <v/>
      </c>
      <c r="J34" s="15">
        <v>7</v>
      </c>
      <c r="K34" s="175" t="str">
        <f t="shared" si="13"/>
        <v/>
      </c>
      <c r="L34" s="175" t="str">
        <f t="shared" si="14"/>
        <v/>
      </c>
    </row>
    <row r="35" spans="2:12" ht="19.5" customHeight="1" thickBot="1">
      <c r="B35" s="33">
        <v>8</v>
      </c>
      <c r="C35" s="238" t="str">
        <f>IF(Ofertes!C26="","",Ofertes!C26)</f>
        <v/>
      </c>
      <c r="D35" s="156" t="str">
        <f>IF(Ofertes!E26="","",Ofertes!E26)</f>
        <v/>
      </c>
      <c r="E35" s="239" t="str">
        <f>IF(Ofertes!D26="","",Ofertes!D26)</f>
        <v/>
      </c>
      <c r="F35" s="239" t="str">
        <f t="shared" si="10"/>
        <v/>
      </c>
      <c r="G35" s="239" t="str">
        <f t="shared" si="11"/>
        <v/>
      </c>
      <c r="H35" s="156" t="str">
        <f t="shared" si="12"/>
        <v/>
      </c>
      <c r="J35" s="16">
        <v>8</v>
      </c>
      <c r="K35" s="176" t="str">
        <f t="shared" si="13"/>
        <v/>
      </c>
      <c r="L35" s="176" t="str">
        <f t="shared" si="14"/>
        <v/>
      </c>
    </row>
    <row r="37" spans="2:12" ht="21.6" thickBot="1">
      <c r="B37" s="60" t="s">
        <v>18</v>
      </c>
    </row>
    <row r="38" spans="2:12" ht="29.4" thickBot="1">
      <c r="B38" s="27" t="s">
        <v>3</v>
      </c>
      <c r="C38" s="28" t="s">
        <v>1</v>
      </c>
      <c r="D38" s="39" t="s">
        <v>43</v>
      </c>
      <c r="E38" s="228" t="s">
        <v>71</v>
      </c>
      <c r="F38" s="228" t="s">
        <v>72</v>
      </c>
      <c r="G38" s="228" t="s">
        <v>73</v>
      </c>
      <c r="H38" s="41" t="s">
        <v>5</v>
      </c>
      <c r="J38" s="169" t="s">
        <v>5</v>
      </c>
      <c r="K38" s="169" t="s">
        <v>3</v>
      </c>
      <c r="L38" s="170" t="s">
        <v>6</v>
      </c>
    </row>
    <row r="39" spans="2:12" ht="19.5" customHeight="1" thickBot="1">
      <c r="B39" s="2">
        <v>1</v>
      </c>
      <c r="C39" s="230" t="str">
        <f>IF(Ofertes!H19="","",Ofertes!H19)</f>
        <v xml:space="preserve">AGUSTÍ Y MASOLIVER, S.A. </v>
      </c>
      <c r="D39" s="229">
        <f>IF(Ofertes!J19="","",Ofertes!J19)</f>
        <v>97.62</v>
      </c>
      <c r="E39" s="231">
        <f>IF(Ofertes!I19="","",Ofertes!I19)</f>
        <v>306006.19</v>
      </c>
      <c r="F39" s="232">
        <f>IF(E39="","",ROUND(E39*0.21,2))</f>
        <v>64261.3</v>
      </c>
      <c r="G39" s="232">
        <f>IF(F39="","",SUM(E39:F39))</f>
        <v>370267.49</v>
      </c>
      <c r="H39" s="155">
        <f>IF($D39="","",RANK($D39,$D$39:$D$46))</f>
        <v>5</v>
      </c>
      <c r="J39" s="172">
        <v>1</v>
      </c>
      <c r="K39" s="171">
        <f>IFERROR(INDEX($B$39:$B$46,MATCH(J39,$H$39:$H$46,0)),"")</f>
        <v>4</v>
      </c>
      <c r="L39" s="182" t="str">
        <f>IFERROR(INDEX($C$39:$C$46,MATCH(J39,$H$39:$H$46,0)),"")</f>
        <v>Sorigué, S.A.U.</v>
      </c>
    </row>
    <row r="40" spans="2:12" ht="19.5" customHeight="1">
      <c r="B40" s="3">
        <v>2</v>
      </c>
      <c r="C40" s="233" t="str">
        <f>IF(Ofertes!H20="","",Ofertes!H20)</f>
        <v>ASFALTS i Equips de Vialitat S.L.</v>
      </c>
      <c r="D40" s="42">
        <f>IF(Ofertes!J20="","",Ofertes!J20)</f>
        <v>97.77</v>
      </c>
      <c r="E40" s="234">
        <f>IF(Ofertes!I20="","",Ofertes!I20)</f>
        <v>305538.3</v>
      </c>
      <c r="F40" s="234">
        <f t="shared" ref="F40:F46" si="15">IF(E40="","",ROUND(E40*0.21,2))</f>
        <v>64163.040000000001</v>
      </c>
      <c r="G40" s="234">
        <f t="shared" ref="G40:G46" si="16">IF(F40="","",SUM(E40:F40))</f>
        <v>369701.33999999997</v>
      </c>
      <c r="H40" s="42">
        <f t="shared" ref="H40:H46" si="17">IF($D40="","",RANK($D40,$D$39:$D$46))</f>
        <v>4</v>
      </c>
      <c r="J40" s="174">
        <v>2</v>
      </c>
      <c r="K40" s="173">
        <f t="shared" ref="K40:K46" si="18">IFERROR(INDEX($B$39:$B$46,MATCH(J40,$H$39:$H$46,0)),"")</f>
        <v>5</v>
      </c>
      <c r="L40" s="173" t="str">
        <f t="shared" ref="L40:L46" si="19">IFERROR(INDEX($C$39:$C$46,MATCH(J40,$H$39:$H$46,0)),"")</f>
        <v>JOSÉ ANTONIO ROMERO POLO, S.A.U.</v>
      </c>
    </row>
    <row r="41" spans="2:12" ht="19.5" customHeight="1">
      <c r="B41" s="3">
        <v>3</v>
      </c>
      <c r="C41" s="233" t="str">
        <f>IF(Ofertes!H21="","",Ofertes!H21)</f>
        <v>ARNÓ INFRAESTRUCTURAS,S.L.U</v>
      </c>
      <c r="D41" s="42">
        <f>IF(Ofertes!J21="","",Ofertes!J21)</f>
        <v>98.57</v>
      </c>
      <c r="E41" s="234">
        <f>IF(Ofertes!I21="","",Ofertes!I21)</f>
        <v>303042.83</v>
      </c>
      <c r="F41" s="234">
        <f t="shared" si="15"/>
        <v>63638.99</v>
      </c>
      <c r="G41" s="234">
        <f t="shared" si="16"/>
        <v>366681.82</v>
      </c>
      <c r="H41" s="42">
        <f t="shared" si="17"/>
        <v>3</v>
      </c>
      <c r="J41" s="15">
        <v>3</v>
      </c>
      <c r="K41" s="175">
        <f t="shared" si="18"/>
        <v>3</v>
      </c>
      <c r="L41" s="175" t="str">
        <f t="shared" si="19"/>
        <v>ARNÓ INFRAESTRUCTURAS,S.L.U</v>
      </c>
    </row>
    <row r="42" spans="2:12" ht="19.5" customHeight="1">
      <c r="B42" s="3">
        <v>4</v>
      </c>
      <c r="C42" s="233" t="str">
        <f>IF(Ofertes!H22="","",Ofertes!H22)</f>
        <v>Sorigué, S.A.U.</v>
      </c>
      <c r="D42" s="42">
        <f>IF(Ofertes!J22="","",Ofertes!J22)</f>
        <v>100</v>
      </c>
      <c r="E42" s="234">
        <f>IF(Ofertes!I22="","",Ofertes!I22)</f>
        <v>298582.19</v>
      </c>
      <c r="F42" s="234">
        <f t="shared" si="15"/>
        <v>62702.26</v>
      </c>
      <c r="G42" s="234">
        <f t="shared" si="16"/>
        <v>361284.45</v>
      </c>
      <c r="H42" s="42">
        <f t="shared" si="17"/>
        <v>1</v>
      </c>
      <c r="J42" s="15">
        <v>4</v>
      </c>
      <c r="K42" s="175">
        <f t="shared" si="18"/>
        <v>2</v>
      </c>
      <c r="L42" s="175" t="str">
        <f t="shared" si="19"/>
        <v>ASFALTS i Equips de Vialitat S.L.</v>
      </c>
    </row>
    <row r="43" spans="2:12" ht="19.5" customHeight="1">
      <c r="B43" s="20">
        <v>5</v>
      </c>
      <c r="C43" s="235" t="str">
        <f>IF(Ofertes!H23="","",Ofertes!H23)</f>
        <v>JOSÉ ANTONIO ROMERO POLO, S.A.U.</v>
      </c>
      <c r="D43" s="42">
        <f>IF(Ofertes!J23="","",Ofertes!J23)</f>
        <v>98.94</v>
      </c>
      <c r="E43" s="234">
        <f>IF(Ofertes!I23="","",Ofertes!I23)</f>
        <v>301900</v>
      </c>
      <c r="F43" s="234">
        <f t="shared" si="15"/>
        <v>63399</v>
      </c>
      <c r="G43" s="234">
        <f t="shared" si="16"/>
        <v>365299</v>
      </c>
      <c r="H43" s="42">
        <f t="shared" si="17"/>
        <v>2</v>
      </c>
      <c r="J43" s="15">
        <v>5</v>
      </c>
      <c r="K43" s="175">
        <f t="shared" si="18"/>
        <v>1</v>
      </c>
      <c r="L43" s="175" t="str">
        <f t="shared" si="19"/>
        <v xml:space="preserve">AGUSTÍ Y MASOLIVER, S.A. </v>
      </c>
    </row>
    <row r="44" spans="2:12" ht="19.5" customHeight="1">
      <c r="B44" s="3">
        <v>6</v>
      </c>
      <c r="C44" s="236" t="str">
        <f>IF(Ofertes!H24="","",Ofertes!H24)</f>
        <v/>
      </c>
      <c r="D44" s="42" t="str">
        <f>IF(Ofertes!J24="","",Ofertes!J24)</f>
        <v/>
      </c>
      <c r="E44" s="234" t="str">
        <f>IF(Ofertes!I24="","",Ofertes!I24)</f>
        <v/>
      </c>
      <c r="F44" s="234" t="str">
        <f t="shared" si="15"/>
        <v/>
      </c>
      <c r="G44" s="234" t="str">
        <f t="shared" si="16"/>
        <v/>
      </c>
      <c r="H44" s="42" t="str">
        <f t="shared" si="17"/>
        <v/>
      </c>
      <c r="J44" s="15">
        <v>6</v>
      </c>
      <c r="K44" s="175" t="str">
        <f t="shared" si="18"/>
        <v/>
      </c>
      <c r="L44" s="175" t="str">
        <f t="shared" si="19"/>
        <v/>
      </c>
    </row>
    <row r="45" spans="2:12" ht="19.5" customHeight="1">
      <c r="B45" s="35">
        <v>7</v>
      </c>
      <c r="C45" s="237" t="str">
        <f>IF(Ofertes!H25="","",Ofertes!H25)</f>
        <v/>
      </c>
      <c r="D45" s="42" t="str">
        <f>IF(Ofertes!J25="","",Ofertes!J25)</f>
        <v/>
      </c>
      <c r="E45" s="234" t="str">
        <f>IF(Ofertes!I25="","",Ofertes!I25)</f>
        <v/>
      </c>
      <c r="F45" s="234" t="str">
        <f t="shared" si="15"/>
        <v/>
      </c>
      <c r="G45" s="234" t="str">
        <f t="shared" si="16"/>
        <v/>
      </c>
      <c r="H45" s="42" t="str">
        <f t="shared" si="17"/>
        <v/>
      </c>
      <c r="J45" s="15">
        <v>7</v>
      </c>
      <c r="K45" s="175" t="str">
        <f t="shared" si="18"/>
        <v/>
      </c>
      <c r="L45" s="175" t="str">
        <f t="shared" si="19"/>
        <v/>
      </c>
    </row>
    <row r="46" spans="2:12" ht="19.5" customHeight="1" thickBot="1">
      <c r="B46" s="33">
        <v>8</v>
      </c>
      <c r="C46" s="238" t="str">
        <f>IF(Ofertes!H26="","",Ofertes!H26)</f>
        <v/>
      </c>
      <c r="D46" s="156" t="str">
        <f>IF(Ofertes!J26="","",Ofertes!J26)</f>
        <v/>
      </c>
      <c r="E46" s="239" t="str">
        <f>IF(Ofertes!I26="","",Ofertes!I26)</f>
        <v/>
      </c>
      <c r="F46" s="239" t="str">
        <f t="shared" si="15"/>
        <v/>
      </c>
      <c r="G46" s="239" t="str">
        <f t="shared" si="16"/>
        <v/>
      </c>
      <c r="H46" s="156" t="str">
        <f t="shared" si="17"/>
        <v/>
      </c>
      <c r="J46" s="16">
        <v>8</v>
      </c>
      <c r="K46" s="176" t="str">
        <f t="shared" si="18"/>
        <v/>
      </c>
      <c r="L46" s="176" t="str">
        <f t="shared" si="19"/>
        <v/>
      </c>
    </row>
    <row r="48" spans="2:12" ht="21.6" thickBot="1">
      <c r="B48" s="60" t="s">
        <v>19</v>
      </c>
    </row>
    <row r="49" spans="2:12" ht="29.4" thickBot="1">
      <c r="B49" s="27" t="s">
        <v>3</v>
      </c>
      <c r="C49" s="28" t="s">
        <v>1</v>
      </c>
      <c r="D49" s="39" t="s">
        <v>43</v>
      </c>
      <c r="E49" s="228" t="s">
        <v>71</v>
      </c>
      <c r="F49" s="228" t="s">
        <v>72</v>
      </c>
      <c r="G49" s="228" t="s">
        <v>73</v>
      </c>
      <c r="H49" s="41" t="s">
        <v>5</v>
      </c>
      <c r="J49" s="169" t="s">
        <v>5</v>
      </c>
      <c r="K49" s="169" t="s">
        <v>3</v>
      </c>
      <c r="L49" s="170" t="s">
        <v>6</v>
      </c>
    </row>
    <row r="50" spans="2:12" ht="19.5" customHeight="1" thickBot="1">
      <c r="B50" s="2">
        <v>1</v>
      </c>
      <c r="C50" s="230" t="str">
        <f>IF(Ofertes!C30="","",Ofertes!C30)</f>
        <v xml:space="preserve">AGUSTÍ Y MASOLIVER, S.A. </v>
      </c>
      <c r="D50" s="229">
        <f>IF(Ofertes!E30="","",Ofertes!E30)</f>
        <v>95.02</v>
      </c>
      <c r="E50" s="231">
        <f>IF(Ofertes!D30="","",Ofertes!D30)</f>
        <v>808324.4</v>
      </c>
      <c r="F50" s="232">
        <f>IF(E50="","",ROUND(E50*0.21,2))</f>
        <v>169748.12</v>
      </c>
      <c r="G50" s="232">
        <f>IF(F50="","",SUM(E50:F50))</f>
        <v>978072.52</v>
      </c>
      <c r="H50" s="155">
        <f>IF($D50="","",RANK($D50,$D$50:$D$57))</f>
        <v>6</v>
      </c>
      <c r="J50" s="172">
        <v>1</v>
      </c>
      <c r="K50" s="171">
        <f>IFERROR(INDEX($B$50:$B$57,MATCH(J50,$H$50:$H$57,0)),"")</f>
        <v>3</v>
      </c>
      <c r="L50" s="182" t="str">
        <f>IFERROR(INDEX($C$50:$C$57,MATCH(J50,$H$50:$H$57,0)),"")</f>
        <v>M. I J. GRUAS, S.A.</v>
      </c>
    </row>
    <row r="51" spans="2:12" ht="19.5" customHeight="1">
      <c r="B51" s="3">
        <v>2</v>
      </c>
      <c r="C51" s="233" t="str">
        <f>IF(Ofertes!C31="","",Ofertes!C31)</f>
        <v>ARNÓ INFRAESTRUCTURAS,S.L.U</v>
      </c>
      <c r="D51" s="42">
        <f>IF(Ofertes!E31="","",Ofertes!E31)</f>
        <v>98.95</v>
      </c>
      <c r="E51" s="234">
        <f>IF(Ofertes!D31="","",Ofertes!D31)</f>
        <v>776469.65</v>
      </c>
      <c r="F51" s="234">
        <f t="shared" ref="F51:F57" si="20">IF(E51="","",ROUND(E51*0.21,2))</f>
        <v>163058.63</v>
      </c>
      <c r="G51" s="234">
        <f t="shared" ref="G51:G57" si="21">IF(F51="","",SUM(E51:F51))</f>
        <v>939528.28</v>
      </c>
      <c r="H51" s="42">
        <f t="shared" ref="H51:H57" si="22">IF($D51="","",RANK($D51,$D$50:$D$57))</f>
        <v>3</v>
      </c>
      <c r="J51" s="174">
        <v>2</v>
      </c>
      <c r="K51" s="173">
        <f t="shared" ref="K51:K57" si="23">IFERROR(INDEX($B$50:$B$57,MATCH(J51,$H$50:$H$57,0)),"")</f>
        <v>4</v>
      </c>
      <c r="L51" s="173" t="str">
        <f t="shared" ref="L51:L57" si="24">IFERROR(INDEX($C$50:$C$57,MATCH(J51,$H$50:$H$57,0)),"")</f>
        <v>Sorigué, S.A.U.</v>
      </c>
    </row>
    <row r="52" spans="2:12" ht="19.5" customHeight="1">
      <c r="B52" s="3">
        <v>3</v>
      </c>
      <c r="C52" s="233" t="str">
        <f>IF(Ofertes!C32="","",Ofertes!C32)</f>
        <v>M. I J. GRUAS, S.A.</v>
      </c>
      <c r="D52" s="42">
        <f>IF(Ofertes!E32="","",Ofertes!E32)</f>
        <v>100</v>
      </c>
      <c r="E52" s="234">
        <f>IF(Ofertes!D32="","",Ofertes!D32)</f>
        <v>767968.15</v>
      </c>
      <c r="F52" s="234">
        <f t="shared" si="20"/>
        <v>161273.31</v>
      </c>
      <c r="G52" s="234">
        <f t="shared" si="21"/>
        <v>929241.46</v>
      </c>
      <c r="H52" s="42">
        <f t="shared" si="22"/>
        <v>1</v>
      </c>
      <c r="J52" s="15">
        <v>3</v>
      </c>
      <c r="K52" s="175">
        <f t="shared" si="23"/>
        <v>2</v>
      </c>
      <c r="L52" s="175" t="str">
        <f t="shared" si="24"/>
        <v>ARNÓ INFRAESTRUCTURAS,S.L.U</v>
      </c>
    </row>
    <row r="53" spans="2:12" ht="19.5" customHeight="1">
      <c r="B53" s="3">
        <v>4</v>
      </c>
      <c r="C53" s="233" t="str">
        <f>IF(Ofertes!C33="","",Ofertes!C33)</f>
        <v>Sorigué, S.A.U.</v>
      </c>
      <c r="D53" s="42">
        <f>IF(Ofertes!E33="","",Ofertes!E33)</f>
        <v>99.42</v>
      </c>
      <c r="E53" s="234">
        <f>IF(Ofertes!D33="","",Ofertes!D33)</f>
        <v>772664.22</v>
      </c>
      <c r="F53" s="234">
        <f t="shared" si="20"/>
        <v>162259.49</v>
      </c>
      <c r="G53" s="234">
        <f t="shared" si="21"/>
        <v>934923.71</v>
      </c>
      <c r="H53" s="42">
        <f t="shared" si="22"/>
        <v>2</v>
      </c>
      <c r="J53" s="15">
        <v>4</v>
      </c>
      <c r="K53" s="175">
        <f t="shared" si="23"/>
        <v>6</v>
      </c>
      <c r="L53" s="175" t="str">
        <f t="shared" si="24"/>
        <v>ROMÀ INFRAESTRUCTURES I SERVEIS, SAU</v>
      </c>
    </row>
    <row r="54" spans="2:12" ht="19.5" customHeight="1">
      <c r="B54" s="20">
        <v>5</v>
      </c>
      <c r="C54" s="235" t="str">
        <f>IF(Ofertes!C34="","",Ofertes!C34)</f>
        <v>JOSÉ ANTONIO ROMERO POLO, S.A.U.</v>
      </c>
      <c r="D54" s="42">
        <f>IF(Ofertes!E34="","",Ofertes!E34)</f>
        <v>98.75</v>
      </c>
      <c r="E54" s="234">
        <f>IF(Ofertes!D34="","",Ofertes!D34)</f>
        <v>778100</v>
      </c>
      <c r="F54" s="234">
        <f t="shared" si="20"/>
        <v>163401</v>
      </c>
      <c r="G54" s="234">
        <f t="shared" si="21"/>
        <v>941501</v>
      </c>
      <c r="H54" s="42">
        <f t="shared" si="22"/>
        <v>5</v>
      </c>
      <c r="J54" s="15">
        <v>5</v>
      </c>
      <c r="K54" s="175">
        <f t="shared" si="23"/>
        <v>5</v>
      </c>
      <c r="L54" s="175" t="str">
        <f t="shared" si="24"/>
        <v>JOSÉ ANTONIO ROMERO POLO, S.A.U.</v>
      </c>
    </row>
    <row r="55" spans="2:12" ht="19.5" customHeight="1">
      <c r="B55" s="3">
        <v>6</v>
      </c>
      <c r="C55" s="236" t="str">
        <f>IF(Ofertes!C35="","",Ofertes!C35)</f>
        <v>ROMÀ INFRAESTRUCTURES I SERVEIS, SAU</v>
      </c>
      <c r="D55" s="42">
        <f>IF(Ofertes!E35="","",Ofertes!E35)</f>
        <v>98.8</v>
      </c>
      <c r="E55" s="234">
        <f>IF(Ofertes!D35="","",Ofertes!D35)</f>
        <v>777684.15</v>
      </c>
      <c r="F55" s="234">
        <f t="shared" si="20"/>
        <v>163313.67000000001</v>
      </c>
      <c r="G55" s="234">
        <f t="shared" si="21"/>
        <v>940997.82000000007</v>
      </c>
      <c r="H55" s="42">
        <f t="shared" si="22"/>
        <v>4</v>
      </c>
      <c r="J55" s="15">
        <v>6</v>
      </c>
      <c r="K55" s="175">
        <f t="shared" si="23"/>
        <v>1</v>
      </c>
      <c r="L55" s="175" t="str">
        <f t="shared" si="24"/>
        <v xml:space="preserve">AGUSTÍ Y MASOLIVER, S.A. </v>
      </c>
    </row>
    <row r="56" spans="2:12" ht="19.5" customHeight="1">
      <c r="B56" s="35">
        <v>7</v>
      </c>
      <c r="C56" s="237" t="str">
        <f>IF(Ofertes!C36="","",Ofertes!C36)</f>
        <v/>
      </c>
      <c r="D56" s="42" t="str">
        <f>IF(Ofertes!E36="","",Ofertes!E36)</f>
        <v/>
      </c>
      <c r="E56" s="234" t="str">
        <f>IF(Ofertes!D36="","",Ofertes!D36)</f>
        <v/>
      </c>
      <c r="F56" s="234" t="str">
        <f t="shared" si="20"/>
        <v/>
      </c>
      <c r="G56" s="234" t="str">
        <f t="shared" si="21"/>
        <v/>
      </c>
      <c r="H56" s="42" t="str">
        <f t="shared" si="22"/>
        <v/>
      </c>
      <c r="J56" s="15">
        <v>7</v>
      </c>
      <c r="K56" s="175" t="str">
        <f t="shared" si="23"/>
        <v/>
      </c>
      <c r="L56" s="175" t="str">
        <f t="shared" si="24"/>
        <v/>
      </c>
    </row>
    <row r="57" spans="2:12" ht="19.5" customHeight="1" thickBot="1">
      <c r="B57" s="33">
        <v>8</v>
      </c>
      <c r="C57" s="238" t="str">
        <f>IF(Ofertes!C37="","",Ofertes!C37)</f>
        <v/>
      </c>
      <c r="D57" s="156" t="str">
        <f>IF(Ofertes!E37="","",Ofertes!E37)</f>
        <v/>
      </c>
      <c r="E57" s="239" t="str">
        <f>IF(Ofertes!D37="","",Ofertes!D37)</f>
        <v/>
      </c>
      <c r="F57" s="239" t="str">
        <f t="shared" si="20"/>
        <v/>
      </c>
      <c r="G57" s="239" t="str">
        <f t="shared" si="21"/>
        <v/>
      </c>
      <c r="H57" s="156" t="str">
        <f t="shared" si="22"/>
        <v/>
      </c>
      <c r="J57" s="16">
        <v>8</v>
      </c>
      <c r="K57" s="176" t="str">
        <f t="shared" si="23"/>
        <v/>
      </c>
      <c r="L57" s="176" t="str">
        <f t="shared" si="24"/>
        <v/>
      </c>
    </row>
  </sheetData>
  <mergeCells count="1">
    <mergeCell ref="D2:G2"/>
  </mergeCells>
  <conditionalFormatting sqref="J2:J3">
    <cfRule type="cellIs" dxfId="156" priority="1" operator="equal">
      <formula>100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A1:I20"/>
  <sheetViews>
    <sheetView showZeros="0" zoomScale="145" zoomScaleNormal="145" workbookViewId="0">
      <selection activeCell="F2" sqref="F2:H2"/>
    </sheetView>
  </sheetViews>
  <sheetFormatPr defaultColWidth="11.44140625" defaultRowHeight="14.4"/>
  <cols>
    <col min="1" max="1" width="3" style="1" customWidth="1"/>
    <col min="2" max="2" width="23" style="1" customWidth="1"/>
    <col min="3" max="3" width="40" style="1" customWidth="1"/>
    <col min="4" max="4" width="16.6640625" style="1" customWidth="1"/>
    <col min="5" max="5" width="7.6640625" style="1" customWidth="1"/>
    <col min="6" max="6" width="13.5546875" style="1" customWidth="1"/>
    <col min="7" max="7" width="11.5546875" style="1" customWidth="1"/>
    <col min="8" max="8" width="20.33203125" style="1" customWidth="1"/>
    <col min="9" max="16384" width="11.44140625" style="1"/>
  </cols>
  <sheetData>
    <row r="1" spans="1:9" ht="20.100000000000001" customHeight="1" thickBot="1"/>
    <row r="2" spans="1:9" ht="65.25" customHeight="1" thickBot="1">
      <c r="B2" s="37" t="str">
        <f>Ofertes!C2</f>
        <v>2025/2950/LIO_POR - 59</v>
      </c>
      <c r="C2" s="38" t="str">
        <f>Ofertes!C4</f>
        <v>Execució de 5 Projectes d'obra de rehabilitació de ferms de carreteres locals (Trams: LP-9221 de Lleida a Torre-Serona, LV-4241 Lladurs, LV-2031 de Talavera a Sant Antolí, L-324 de Tarroja de Segarra a Plans de Sió i LV-3341 de Bellpuig a Barbens)</v>
      </c>
      <c r="D2" s="39" t="s">
        <v>12</v>
      </c>
      <c r="F2" s="272" t="s">
        <v>21</v>
      </c>
      <c r="G2" s="272"/>
      <c r="H2" s="272"/>
    </row>
    <row r="3" spans="1:9" ht="20.100000000000001" customHeight="1" thickBot="1"/>
    <row r="4" spans="1:9" ht="22.5" customHeight="1" thickBot="1">
      <c r="A4" s="10">
        <v>0.25</v>
      </c>
      <c r="B4" s="274" t="s">
        <v>20</v>
      </c>
      <c r="C4" s="275"/>
      <c r="D4" s="157">
        <f>Ofertes!$D$6</f>
        <v>1267694.44</v>
      </c>
      <c r="F4" s="9" t="s">
        <v>56</v>
      </c>
      <c r="G4" s="207">
        <f>IF(D8="","",(1-(D8/$D$4)))</f>
        <v>1.1761430459535926E-3</v>
      </c>
      <c r="H4" s="206" t="s">
        <v>11</v>
      </c>
    </row>
    <row r="5" spans="1:9" ht="15" customHeight="1" thickBot="1"/>
    <row r="6" spans="1:9" ht="15" customHeight="1">
      <c r="B6" s="276" t="s">
        <v>3</v>
      </c>
      <c r="C6" s="278" t="s">
        <v>1</v>
      </c>
      <c r="D6" s="276" t="s">
        <v>2</v>
      </c>
      <c r="F6" s="280" t="s">
        <v>52</v>
      </c>
      <c r="G6" s="281"/>
      <c r="H6" s="282"/>
      <c r="I6" s="273"/>
    </row>
    <row r="7" spans="1:9" ht="15" customHeight="1" thickBot="1">
      <c r="B7" s="277"/>
      <c r="C7" s="279"/>
      <c r="D7" s="277"/>
      <c r="F7" s="283"/>
      <c r="G7" s="284"/>
      <c r="H7" s="285"/>
      <c r="I7" s="273"/>
    </row>
    <row r="8" spans="1:9" s="4" customFormat="1" ht="20.100000000000001" customHeight="1">
      <c r="A8" s="26">
        <f>I8</f>
        <v>0</v>
      </c>
      <c r="B8" s="25">
        <v>1</v>
      </c>
      <c r="C8" s="164" t="str">
        <f>Ofertes!$C$8</f>
        <v xml:space="preserve">AGUSTÍ Y MASOLIVER, S.A. </v>
      </c>
      <c r="D8" s="165">
        <f>Ofertes!$D$8</f>
        <v>1266203.45</v>
      </c>
      <c r="E8" s="1"/>
      <c r="F8" s="269" t="str">
        <f>IF(D8&lt;D4*0.75,"Baixa desproporcionada","Acceptada")</f>
        <v>Acceptada</v>
      </c>
      <c r="G8" s="270"/>
      <c r="H8" s="271"/>
    </row>
    <row r="9" spans="1:9" s="4" customFormat="1" ht="20.100000000000001" customHeight="1">
      <c r="A9" s="6" t="e">
        <f>#REF!</f>
        <v>#REF!</v>
      </c>
      <c r="B9" s="11"/>
      <c r="C9" s="21"/>
      <c r="D9" s="22"/>
      <c r="E9" s="5"/>
      <c r="F9" s="12"/>
    </row>
    <row r="10" spans="1:9" s="4" customFormat="1" ht="20.100000000000001" customHeight="1">
      <c r="A10" s="6" t="e">
        <f>#REF!</f>
        <v>#REF!</v>
      </c>
      <c r="B10" s="11"/>
      <c r="C10" s="21"/>
      <c r="D10" s="22"/>
      <c r="E10" s="5"/>
      <c r="F10" s="12"/>
    </row>
    <row r="11" spans="1:9" s="4" customFormat="1" ht="20.100000000000001" customHeight="1">
      <c r="A11" s="6" t="e">
        <f>#REF!</f>
        <v>#REF!</v>
      </c>
      <c r="B11" s="11"/>
      <c r="C11" s="21"/>
      <c r="D11" s="22"/>
      <c r="E11" s="5"/>
      <c r="F11" s="12"/>
    </row>
    <row r="12" spans="1:9" s="4" customFormat="1" ht="20.100000000000001" customHeight="1">
      <c r="A12" s="6" t="e">
        <f>#REF!</f>
        <v>#REF!</v>
      </c>
      <c r="B12" s="11"/>
      <c r="C12" s="21"/>
      <c r="D12" s="22"/>
      <c r="E12" s="5"/>
      <c r="F12" s="12"/>
    </row>
    <row r="13" spans="1:9" s="4" customFormat="1" ht="20.100000000000001" customHeight="1">
      <c r="A13" s="6" t="e">
        <f>#REF!</f>
        <v>#REF!</v>
      </c>
      <c r="B13" s="11"/>
      <c r="C13" s="21"/>
      <c r="D13" s="22"/>
      <c r="E13" s="5"/>
      <c r="F13" s="12"/>
    </row>
    <row r="14" spans="1:9" s="4" customFormat="1" ht="20.100000000000001" customHeight="1">
      <c r="A14" s="6" t="e">
        <f>#REF!</f>
        <v>#REF!</v>
      </c>
      <c r="B14" s="11"/>
      <c r="C14" s="21"/>
      <c r="D14" s="22"/>
      <c r="E14" s="5"/>
      <c r="F14" s="12"/>
    </row>
    <row r="15" spans="1:9" s="4" customFormat="1" ht="20.100000000000001" customHeight="1">
      <c r="A15" s="6" t="e">
        <f>#REF!</f>
        <v>#REF!</v>
      </c>
      <c r="B15" s="11"/>
      <c r="C15" s="21"/>
      <c r="D15" s="22"/>
      <c r="E15" s="5"/>
      <c r="F15" s="12"/>
    </row>
    <row r="16" spans="1:9" s="4" customFormat="1" ht="20.100000000000001" customHeight="1">
      <c r="A16" s="6" t="e">
        <f>#REF!</f>
        <v>#REF!</v>
      </c>
      <c r="B16" s="11"/>
      <c r="C16" s="21"/>
      <c r="D16" s="22"/>
      <c r="E16" s="5"/>
      <c r="F16" s="12"/>
    </row>
    <row r="17" spans="1:6" s="4" customFormat="1" ht="20.100000000000001" customHeight="1">
      <c r="A17" s="6" t="e">
        <f>#REF!</f>
        <v>#REF!</v>
      </c>
      <c r="B17" s="11"/>
      <c r="C17" s="21"/>
      <c r="D17" s="22"/>
      <c r="E17" s="5"/>
      <c r="F17" s="12"/>
    </row>
    <row r="18" spans="1:6" s="4" customFormat="1"/>
    <row r="19" spans="1:6" s="4" customFormat="1"/>
    <row r="20" spans="1:6" s="4" customFormat="1"/>
  </sheetData>
  <sheetProtection algorithmName="SHA-512" hashValue="6WdGtK2FHFUr5t/7E96PNdy4sYnJIirbw/uRQrlpavBgnWYhyu1dwPdpuaWRgP9LsM7eb8lO1nOIQQ58foVKfQ==" saltValue="bb4Ni7HugvCrvwRDqneS6A==" spinCount="100000" selectLockedCells="1"/>
  <mergeCells count="8">
    <mergeCell ref="F8:H8"/>
    <mergeCell ref="F2:H2"/>
    <mergeCell ref="I6:I7"/>
    <mergeCell ref="B4:C4"/>
    <mergeCell ref="D6:D7"/>
    <mergeCell ref="C6:C7"/>
    <mergeCell ref="B6:B7"/>
    <mergeCell ref="F6:H7"/>
  </mergeCells>
  <conditionalFormatting sqref="F8 G9:H17">
    <cfRule type="cellIs" dxfId="155" priority="4" operator="equal">
      <formula>"SI"</formula>
    </cfRule>
    <cfRule type="cellIs" dxfId="154" priority="5" operator="equal">
      <formula>"NO"</formula>
    </cfRule>
  </conditionalFormatting>
  <conditionalFormatting sqref="F8:H8">
    <cfRule type="cellIs" dxfId="153" priority="1" operator="equal">
      <formula>"Baixa desproporcionada"</formula>
    </cfRule>
    <cfRule type="cellIs" dxfId="152" priority="2" operator="equal">
      <formula>"Acceptada"</formula>
    </cfRule>
    <cfRule type="cellIs" dxfId="151" priority="3" operator="equal">
      <formula>"Baixa temerària"</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I20"/>
  <sheetViews>
    <sheetView showZeros="0" zoomScale="170" zoomScaleNormal="170" workbookViewId="0">
      <selection activeCell="F2" sqref="F2:H2"/>
    </sheetView>
  </sheetViews>
  <sheetFormatPr defaultColWidth="11.44140625" defaultRowHeight="14.4"/>
  <cols>
    <col min="1" max="1" width="3" style="1" customWidth="1"/>
    <col min="2" max="2" width="23" style="1" customWidth="1"/>
    <col min="3" max="3" width="40" style="1" customWidth="1"/>
    <col min="4" max="4" width="16.6640625" style="1" customWidth="1"/>
    <col min="5" max="5" width="7.6640625" style="1" customWidth="1"/>
    <col min="6" max="6" width="13.5546875" style="1" customWidth="1"/>
    <col min="7" max="7" width="11.5546875" style="1" customWidth="1"/>
    <col min="8" max="8" width="20.33203125" style="1" customWidth="1"/>
    <col min="9" max="16384" width="11.44140625" style="1"/>
  </cols>
  <sheetData>
    <row r="1" spans="1:9" ht="20.100000000000001" customHeight="1" thickBot="1"/>
    <row r="2" spans="1:9" ht="63"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16</v>
      </c>
      <c r="F2" s="272" t="s">
        <v>21</v>
      </c>
      <c r="G2" s="272"/>
      <c r="H2" s="272"/>
    </row>
    <row r="3" spans="1:9" ht="20.100000000000001" customHeight="1" thickBot="1"/>
    <row r="4" spans="1:9" ht="22.5" customHeight="1" thickBot="1">
      <c r="A4" s="10">
        <v>0.25</v>
      </c>
      <c r="B4" s="274" t="s">
        <v>20</v>
      </c>
      <c r="C4" s="275"/>
      <c r="D4" s="157">
        <f>Ofertes!$I$6</f>
        <v>371585.46</v>
      </c>
      <c r="F4" s="9" t="s">
        <v>56</v>
      </c>
      <c r="G4" s="207">
        <f>IF(D8="","",(1-(D8/$D$4)))</f>
        <v>1.8146834916522581E-3</v>
      </c>
      <c r="H4" s="206" t="s">
        <v>11</v>
      </c>
    </row>
    <row r="5" spans="1:9" ht="15" customHeight="1" thickBot="1"/>
    <row r="6" spans="1:9" ht="15" customHeight="1">
      <c r="B6" s="276" t="s">
        <v>3</v>
      </c>
      <c r="C6" s="278" t="s">
        <v>1</v>
      </c>
      <c r="D6" s="276" t="s">
        <v>2</v>
      </c>
      <c r="F6" s="280" t="s">
        <v>52</v>
      </c>
      <c r="G6" s="281"/>
      <c r="H6" s="282"/>
      <c r="I6" s="273"/>
    </row>
    <row r="7" spans="1:9" ht="15" customHeight="1" thickBot="1">
      <c r="B7" s="277"/>
      <c r="C7" s="279"/>
      <c r="D7" s="277"/>
      <c r="F7" s="283"/>
      <c r="G7" s="284"/>
      <c r="H7" s="285"/>
      <c r="I7" s="273"/>
    </row>
    <row r="8" spans="1:9" s="4" customFormat="1" ht="20.100000000000001" customHeight="1">
      <c r="A8" s="26">
        <f>I8</f>
        <v>0</v>
      </c>
      <c r="B8" s="25">
        <v>1</v>
      </c>
      <c r="C8" s="164" t="str">
        <f>Ofertes!$H$8</f>
        <v xml:space="preserve">AGUSTÍ Y MASOLIVER, S.A. </v>
      </c>
      <c r="D8" s="165">
        <f>Ofertes!$I$8</f>
        <v>370911.15</v>
      </c>
      <c r="E8" s="1"/>
      <c r="F8" s="269" t="str">
        <f>IF(D8&lt;D4*0.75,"Baixa desproporcionada","Acceptada")</f>
        <v>Acceptada</v>
      </c>
      <c r="G8" s="270"/>
      <c r="H8" s="271"/>
    </row>
    <row r="9" spans="1:9" s="4" customFormat="1" ht="20.100000000000001" customHeight="1">
      <c r="A9" s="6" t="e">
        <f>#REF!</f>
        <v>#REF!</v>
      </c>
      <c r="B9" s="11"/>
      <c r="C9" s="21"/>
      <c r="D9" s="22"/>
      <c r="E9" s="5"/>
      <c r="F9" s="12"/>
    </row>
    <row r="10" spans="1:9" s="4" customFormat="1" ht="20.100000000000001" customHeight="1">
      <c r="A10" s="6" t="e">
        <f>#REF!</f>
        <v>#REF!</v>
      </c>
      <c r="B10" s="11"/>
      <c r="C10" s="21"/>
      <c r="D10" s="22"/>
      <c r="E10" s="5"/>
      <c r="F10" s="12"/>
    </row>
    <row r="11" spans="1:9" s="4" customFormat="1" ht="20.100000000000001" customHeight="1">
      <c r="A11" s="6" t="e">
        <f>#REF!</f>
        <v>#REF!</v>
      </c>
      <c r="B11" s="11"/>
      <c r="C11" s="21"/>
      <c r="D11" s="22"/>
      <c r="E11" s="5"/>
      <c r="F11" s="12"/>
    </row>
    <row r="12" spans="1:9" s="4" customFormat="1" ht="20.100000000000001" customHeight="1">
      <c r="A12" s="6" t="e">
        <f>#REF!</f>
        <v>#REF!</v>
      </c>
      <c r="B12" s="11"/>
      <c r="C12" s="21"/>
      <c r="D12" s="22"/>
      <c r="E12" s="5"/>
      <c r="F12" s="12"/>
    </row>
    <row r="13" spans="1:9" s="4" customFormat="1" ht="20.100000000000001" customHeight="1">
      <c r="A13" s="6" t="e">
        <f>#REF!</f>
        <v>#REF!</v>
      </c>
      <c r="B13" s="11"/>
      <c r="C13" s="21"/>
      <c r="D13" s="22"/>
      <c r="E13" s="5"/>
      <c r="F13" s="12"/>
    </row>
    <row r="14" spans="1:9" s="4" customFormat="1" ht="20.100000000000001" customHeight="1">
      <c r="A14" s="6" t="e">
        <f>#REF!</f>
        <v>#REF!</v>
      </c>
      <c r="B14" s="11"/>
      <c r="C14" s="21"/>
      <c r="D14" s="22"/>
      <c r="E14" s="5"/>
      <c r="F14" s="12"/>
    </row>
    <row r="15" spans="1:9" s="4" customFormat="1" ht="20.100000000000001" customHeight="1">
      <c r="A15" s="6" t="e">
        <f>#REF!</f>
        <v>#REF!</v>
      </c>
      <c r="B15" s="11"/>
      <c r="C15" s="21"/>
      <c r="D15" s="22"/>
      <c r="E15" s="5"/>
      <c r="F15" s="12"/>
    </row>
    <row r="16" spans="1:9" s="4" customFormat="1" ht="20.100000000000001" customHeight="1">
      <c r="A16" s="6" t="e">
        <f>#REF!</f>
        <v>#REF!</v>
      </c>
      <c r="B16" s="11"/>
      <c r="C16" s="21"/>
      <c r="D16" s="22"/>
      <c r="E16" s="5"/>
      <c r="F16" s="12"/>
    </row>
    <row r="17" spans="1:6" s="4" customFormat="1" ht="20.100000000000001" customHeight="1">
      <c r="A17" s="6" t="e">
        <f>#REF!</f>
        <v>#REF!</v>
      </c>
      <c r="B17" s="11"/>
      <c r="C17" s="21"/>
      <c r="D17" s="22"/>
      <c r="E17" s="5"/>
      <c r="F17" s="12"/>
    </row>
    <row r="18" spans="1:6" s="4" customFormat="1"/>
    <row r="19" spans="1:6" s="4" customFormat="1"/>
    <row r="20" spans="1:6" s="4" customFormat="1"/>
  </sheetData>
  <sheetProtection algorithmName="SHA-512" hashValue="6WdGtK2FHFUr5t/7E96PNdy4sYnJIirbw/uRQrlpavBgnWYhyu1dwPdpuaWRgP9LsM7eb8lO1nOIQQ58foVKfQ==" saltValue="bb4Ni7HugvCrvwRDqneS6A==" spinCount="100000" selectLockedCells="1"/>
  <mergeCells count="8">
    <mergeCell ref="F8:H8"/>
    <mergeCell ref="F2:H2"/>
    <mergeCell ref="I6:I7"/>
    <mergeCell ref="B4:C4"/>
    <mergeCell ref="B6:B7"/>
    <mergeCell ref="C6:C7"/>
    <mergeCell ref="D6:D7"/>
    <mergeCell ref="F6:H7"/>
  </mergeCells>
  <conditionalFormatting sqref="F8">
    <cfRule type="cellIs" dxfId="150" priority="4" operator="equal">
      <formula>"SI"</formula>
    </cfRule>
    <cfRule type="cellIs" dxfId="149" priority="5" operator="equal">
      <formula>"NO"</formula>
    </cfRule>
  </conditionalFormatting>
  <conditionalFormatting sqref="F8:H8">
    <cfRule type="cellIs" dxfId="148" priority="1" operator="equal">
      <formula>"Baixa desproporcionada"</formula>
    </cfRule>
    <cfRule type="cellIs" dxfId="147" priority="2" operator="equal">
      <formula>"Acceptada"</formula>
    </cfRule>
    <cfRule type="cellIs" dxfId="146" priority="3" operator="equal">
      <formula>"Baixa temerària"</formula>
    </cfRule>
  </conditionalFormatting>
  <conditionalFormatting sqref="G9:H17">
    <cfRule type="cellIs" dxfId="145" priority="6" operator="equal">
      <formula>"SI"</formula>
    </cfRule>
    <cfRule type="cellIs" dxfId="144" priority="7" operator="equal">
      <formula>"NO"</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I20"/>
  <sheetViews>
    <sheetView showZeros="0" zoomScale="170" zoomScaleNormal="170" workbookViewId="0">
      <selection activeCell="F2" sqref="F2:H2"/>
    </sheetView>
  </sheetViews>
  <sheetFormatPr defaultColWidth="11.44140625" defaultRowHeight="14.4"/>
  <cols>
    <col min="1" max="1" width="3" style="1" customWidth="1"/>
    <col min="2" max="2" width="23" style="1" customWidth="1"/>
    <col min="3" max="3" width="40" style="1" customWidth="1"/>
    <col min="4" max="4" width="16.6640625" style="1" customWidth="1"/>
    <col min="5" max="5" width="7.6640625" style="1" customWidth="1"/>
    <col min="6" max="6" width="13.5546875" style="1" customWidth="1"/>
    <col min="7" max="7" width="11.5546875" style="1" customWidth="1"/>
    <col min="8" max="8" width="20.33203125" style="1" customWidth="1"/>
    <col min="9" max="16384" width="11.44140625" style="1"/>
  </cols>
  <sheetData>
    <row r="1" spans="1:9" ht="20.100000000000001" customHeight="1" thickBot="1"/>
    <row r="2" spans="1:9" ht="60.75"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17</v>
      </c>
      <c r="F2" s="272" t="s">
        <v>21</v>
      </c>
      <c r="G2" s="272"/>
      <c r="H2" s="272"/>
    </row>
    <row r="3" spans="1:9" ht="20.100000000000001" customHeight="1" thickBot="1"/>
    <row r="4" spans="1:9" ht="22.5" customHeight="1" thickBot="1">
      <c r="A4" s="10">
        <v>0.25</v>
      </c>
      <c r="B4" s="274" t="s">
        <v>20</v>
      </c>
      <c r="C4" s="275"/>
      <c r="D4" s="157">
        <f>Ofertes!$D$17</f>
        <v>1330398.3899999999</v>
      </c>
      <c r="F4" s="9" t="s">
        <v>56</v>
      </c>
      <c r="G4" s="207">
        <f>IF(D8="","",(1-(D8/$D$4)))</f>
        <v>1.950000104855798E-2</v>
      </c>
      <c r="H4" s="206" t="s">
        <v>11</v>
      </c>
    </row>
    <row r="5" spans="1:9" ht="15" customHeight="1" thickBot="1"/>
    <row r="6" spans="1:9" ht="15" customHeight="1">
      <c r="B6" s="276" t="s">
        <v>3</v>
      </c>
      <c r="C6" s="278" t="s">
        <v>1</v>
      </c>
      <c r="D6" s="276" t="s">
        <v>2</v>
      </c>
      <c r="F6" s="280" t="s">
        <v>52</v>
      </c>
      <c r="G6" s="281"/>
      <c r="H6" s="282"/>
      <c r="I6" s="273"/>
    </row>
    <row r="7" spans="1:9" ht="15" customHeight="1" thickBot="1">
      <c r="B7" s="277"/>
      <c r="C7" s="279"/>
      <c r="D7" s="277"/>
      <c r="F7" s="283"/>
      <c r="G7" s="284"/>
      <c r="H7" s="285"/>
      <c r="I7" s="273"/>
    </row>
    <row r="8" spans="1:9" s="4" customFormat="1" ht="20.100000000000001" customHeight="1">
      <c r="A8" s="26">
        <f>I8</f>
        <v>0</v>
      </c>
      <c r="B8" s="25">
        <v>1</v>
      </c>
      <c r="C8" s="164" t="str">
        <f>Ofertes!$C$19</f>
        <v xml:space="preserve">AGUSTÍ Y MASOLIVER, S.A. </v>
      </c>
      <c r="D8" s="165">
        <f>Ofertes!$D$19</f>
        <v>1304455.6200000001</v>
      </c>
      <c r="E8" s="1"/>
      <c r="F8" s="269" t="str">
        <f>IF(D8&lt;D4*0.75,"Baixa desproporcionada","Acceptada")</f>
        <v>Acceptada</v>
      </c>
      <c r="G8" s="270"/>
      <c r="H8" s="271"/>
    </row>
    <row r="9" spans="1:9" s="4" customFormat="1" ht="20.100000000000001" customHeight="1">
      <c r="A9" s="6" t="e">
        <f>#REF!</f>
        <v>#REF!</v>
      </c>
      <c r="B9" s="11"/>
      <c r="C9" s="21"/>
      <c r="D9" s="22"/>
      <c r="E9" s="5"/>
      <c r="F9" s="12"/>
    </row>
    <row r="10" spans="1:9" s="4" customFormat="1" ht="20.100000000000001" customHeight="1">
      <c r="A10" s="6" t="e">
        <f>#REF!</f>
        <v>#REF!</v>
      </c>
      <c r="B10" s="11"/>
      <c r="C10" s="21"/>
      <c r="D10" s="22"/>
      <c r="E10" s="5"/>
      <c r="F10" s="12"/>
    </row>
    <row r="11" spans="1:9" s="4" customFormat="1" ht="20.100000000000001" customHeight="1">
      <c r="A11" s="6" t="e">
        <f>#REF!</f>
        <v>#REF!</v>
      </c>
      <c r="B11" s="11"/>
      <c r="C11" s="21"/>
      <c r="D11" s="22"/>
      <c r="E11" s="5"/>
      <c r="F11" s="12"/>
    </row>
    <row r="12" spans="1:9" s="4" customFormat="1" ht="20.100000000000001" customHeight="1">
      <c r="A12" s="6" t="e">
        <f>#REF!</f>
        <v>#REF!</v>
      </c>
      <c r="B12" s="11"/>
      <c r="C12" s="21"/>
      <c r="D12" s="22"/>
      <c r="E12" s="5"/>
      <c r="F12" s="12"/>
    </row>
    <row r="13" spans="1:9" s="4" customFormat="1" ht="20.100000000000001" customHeight="1">
      <c r="A13" s="6" t="e">
        <f>#REF!</f>
        <v>#REF!</v>
      </c>
      <c r="B13" s="11"/>
      <c r="C13" s="21"/>
      <c r="D13" s="22"/>
      <c r="E13" s="5"/>
      <c r="F13" s="12"/>
    </row>
    <row r="14" spans="1:9" s="4" customFormat="1" ht="20.100000000000001" customHeight="1">
      <c r="A14" s="6" t="e">
        <f>#REF!</f>
        <v>#REF!</v>
      </c>
      <c r="B14" s="11"/>
      <c r="C14" s="21"/>
      <c r="D14" s="22"/>
      <c r="E14" s="5"/>
      <c r="F14" s="12"/>
    </row>
    <row r="15" spans="1:9" s="4" customFormat="1" ht="20.100000000000001" customHeight="1">
      <c r="A15" s="6" t="e">
        <f>#REF!</f>
        <v>#REF!</v>
      </c>
      <c r="B15" s="11"/>
      <c r="C15" s="21"/>
      <c r="D15" s="22"/>
      <c r="E15" s="5"/>
      <c r="F15" s="12"/>
    </row>
    <row r="16" spans="1:9" s="4" customFormat="1" ht="20.100000000000001" customHeight="1">
      <c r="A16" s="6" t="e">
        <f>#REF!</f>
        <v>#REF!</v>
      </c>
      <c r="B16" s="11"/>
      <c r="C16" s="21"/>
      <c r="D16" s="22"/>
      <c r="E16" s="5"/>
      <c r="F16" s="12"/>
    </row>
    <row r="17" spans="1:6" s="4" customFormat="1" ht="20.100000000000001" customHeight="1">
      <c r="A17" s="6" t="e">
        <f>#REF!</f>
        <v>#REF!</v>
      </c>
      <c r="B17" s="11"/>
      <c r="C17" s="21"/>
      <c r="D17" s="22"/>
      <c r="E17" s="5"/>
      <c r="F17" s="12"/>
    </row>
    <row r="18" spans="1:6" s="4" customFormat="1"/>
    <row r="19" spans="1:6" s="4" customFormat="1"/>
    <row r="20" spans="1:6" s="4" customFormat="1"/>
  </sheetData>
  <sheetProtection algorithmName="SHA-512" hashValue="6WdGtK2FHFUr5t/7E96PNdy4sYnJIirbw/uRQrlpavBgnWYhyu1dwPdpuaWRgP9LsM7eb8lO1nOIQQ58foVKfQ==" saltValue="bb4Ni7HugvCrvwRDqneS6A==" spinCount="100000" selectLockedCells="1"/>
  <mergeCells count="8">
    <mergeCell ref="F8:H8"/>
    <mergeCell ref="F2:H2"/>
    <mergeCell ref="I6:I7"/>
    <mergeCell ref="B4:C4"/>
    <mergeCell ref="B6:B7"/>
    <mergeCell ref="C6:C7"/>
    <mergeCell ref="D6:D7"/>
    <mergeCell ref="F6:H7"/>
  </mergeCells>
  <conditionalFormatting sqref="F8">
    <cfRule type="cellIs" dxfId="143" priority="4" operator="equal">
      <formula>"SI"</formula>
    </cfRule>
    <cfRule type="cellIs" dxfId="142" priority="5" operator="equal">
      <formula>"NO"</formula>
    </cfRule>
  </conditionalFormatting>
  <conditionalFormatting sqref="F8:H8">
    <cfRule type="cellIs" dxfId="141" priority="1" operator="equal">
      <formula>"Baixa desproporcionada"</formula>
    </cfRule>
    <cfRule type="cellIs" dxfId="140" priority="2" operator="equal">
      <formula>"Acceptada"</formula>
    </cfRule>
    <cfRule type="cellIs" dxfId="139" priority="3" operator="equal">
      <formula>"Baixa temerària"</formula>
    </cfRule>
  </conditionalFormatting>
  <conditionalFormatting sqref="G9:H17">
    <cfRule type="cellIs" dxfId="138" priority="6" operator="equal">
      <formula>"SI"</formula>
    </cfRule>
    <cfRule type="cellIs" dxfId="137" priority="7" operator="equal">
      <formula>"NO"</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I20"/>
  <sheetViews>
    <sheetView showZeros="0" zoomScale="170" zoomScaleNormal="170" workbookViewId="0">
      <selection activeCell="F2" sqref="F2:H2"/>
    </sheetView>
  </sheetViews>
  <sheetFormatPr defaultColWidth="11.44140625" defaultRowHeight="14.4"/>
  <cols>
    <col min="1" max="1" width="3" style="1" customWidth="1"/>
    <col min="2" max="2" width="23" style="1" customWidth="1"/>
    <col min="3" max="3" width="40" style="1" customWidth="1"/>
    <col min="4" max="4" width="16.6640625" style="1" customWidth="1"/>
    <col min="5" max="5" width="7.6640625" style="1" customWidth="1"/>
    <col min="6" max="6" width="13.5546875" style="1" customWidth="1"/>
    <col min="7" max="7" width="11.5546875" style="1" customWidth="1"/>
    <col min="8" max="8" width="20.33203125" style="1" customWidth="1"/>
    <col min="9" max="16384" width="11.44140625" style="1"/>
  </cols>
  <sheetData>
    <row r="1" spans="1:9" ht="20.100000000000001" customHeight="1" thickBot="1"/>
    <row r="2" spans="1:9" ht="60.75" customHeight="1" thickBot="1">
      <c r="B2" s="37" t="str">
        <f>Ofertes!C2</f>
        <v>2025/2950/LIO_POR - 59</v>
      </c>
      <c r="C2" s="37" t="str">
        <f>Ofertes!C4</f>
        <v>Execució de 5 Projectes d'obra de rehabilitació de ferms de carreteres locals (Trams: LP-9221 de Lleida a Torre-Serona, LV-4241 Lladurs, LV-2031 de Talavera a Sant Antolí, L-324 de Tarroja de Segarra a Plans de Sió i LV-3341 de Bellpuig a Barbens)</v>
      </c>
      <c r="D2" s="39" t="s">
        <v>18</v>
      </c>
      <c r="F2" s="272" t="s">
        <v>21</v>
      </c>
      <c r="G2" s="272"/>
      <c r="H2" s="272"/>
    </row>
    <row r="3" spans="1:9" ht="20.100000000000001" customHeight="1" thickBot="1"/>
    <row r="4" spans="1:9" ht="22.5" customHeight="1" thickBot="1">
      <c r="A4" s="10">
        <v>0.25</v>
      </c>
      <c r="B4" s="274" t="s">
        <v>20</v>
      </c>
      <c r="C4" s="275"/>
      <c r="D4" s="157">
        <f>Ofertes!$I$17</f>
        <v>311932.92</v>
      </c>
      <c r="F4" s="9" t="s">
        <v>56</v>
      </c>
      <c r="G4" s="207">
        <f>IF(D8="","",(1-(D8/$D$4)))</f>
        <v>1.900001449029487E-2</v>
      </c>
      <c r="H4" s="206" t="s">
        <v>11</v>
      </c>
    </row>
    <row r="5" spans="1:9" ht="15" customHeight="1" thickBot="1"/>
    <row r="6" spans="1:9" ht="15" customHeight="1">
      <c r="B6" s="276" t="s">
        <v>3</v>
      </c>
      <c r="C6" s="278" t="s">
        <v>1</v>
      </c>
      <c r="D6" s="276" t="s">
        <v>2</v>
      </c>
      <c r="F6" s="280" t="s">
        <v>52</v>
      </c>
      <c r="G6" s="281"/>
      <c r="H6" s="282"/>
      <c r="I6" s="273"/>
    </row>
    <row r="7" spans="1:9" ht="15" customHeight="1" thickBot="1">
      <c r="B7" s="277"/>
      <c r="C7" s="279"/>
      <c r="D7" s="277"/>
      <c r="F7" s="283"/>
      <c r="G7" s="284"/>
      <c r="H7" s="285"/>
      <c r="I7" s="273"/>
    </row>
    <row r="8" spans="1:9" s="4" customFormat="1" ht="20.100000000000001" customHeight="1">
      <c r="A8" s="26">
        <f>I8</f>
        <v>0</v>
      </c>
      <c r="B8" s="25">
        <v>1</v>
      </c>
      <c r="C8" s="164" t="str">
        <f>Ofertes!$H$19</f>
        <v xml:space="preserve">AGUSTÍ Y MASOLIVER, S.A. </v>
      </c>
      <c r="D8" s="165">
        <f>Ofertes!$I$19</f>
        <v>306006.19</v>
      </c>
      <c r="E8" s="1"/>
      <c r="F8" s="269" t="str">
        <f>IF(D8&lt;D4*0.75,"Baixa desproporcionada","Acceptada")</f>
        <v>Acceptada</v>
      </c>
      <c r="G8" s="270"/>
      <c r="H8" s="271"/>
    </row>
    <row r="9" spans="1:9" s="4" customFormat="1" ht="20.100000000000001" customHeight="1">
      <c r="A9" s="6" t="e">
        <f>#REF!</f>
        <v>#REF!</v>
      </c>
      <c r="B9" s="11"/>
      <c r="C9" s="21"/>
      <c r="D9" s="22"/>
      <c r="E9" s="5"/>
      <c r="F9" s="12"/>
    </row>
    <row r="10" spans="1:9" s="4" customFormat="1" ht="20.100000000000001" customHeight="1">
      <c r="A10" s="6" t="e">
        <f>#REF!</f>
        <v>#REF!</v>
      </c>
      <c r="B10" s="11"/>
      <c r="C10" s="21"/>
      <c r="D10" s="22"/>
      <c r="E10" s="5"/>
      <c r="F10" s="12"/>
    </row>
    <row r="11" spans="1:9" s="4" customFormat="1" ht="20.100000000000001" customHeight="1">
      <c r="A11" s="6" t="e">
        <f>#REF!</f>
        <v>#REF!</v>
      </c>
      <c r="B11" s="11"/>
      <c r="C11" s="21"/>
      <c r="D11" s="22"/>
      <c r="E11" s="5"/>
      <c r="F11" s="12"/>
    </row>
    <row r="12" spans="1:9" s="4" customFormat="1" ht="20.100000000000001" customHeight="1">
      <c r="A12" s="6" t="e">
        <f>#REF!</f>
        <v>#REF!</v>
      </c>
      <c r="B12" s="11"/>
      <c r="C12" s="21"/>
      <c r="D12" s="22"/>
      <c r="E12" s="5"/>
      <c r="F12" s="12"/>
    </row>
    <row r="13" spans="1:9" s="4" customFormat="1" ht="20.100000000000001" customHeight="1">
      <c r="A13" s="6" t="e">
        <f>#REF!</f>
        <v>#REF!</v>
      </c>
      <c r="B13" s="11"/>
      <c r="C13" s="21"/>
      <c r="D13" s="22"/>
      <c r="E13" s="5"/>
      <c r="F13" s="12"/>
    </row>
    <row r="14" spans="1:9" s="4" customFormat="1" ht="20.100000000000001" customHeight="1">
      <c r="A14" s="6" t="e">
        <f>#REF!</f>
        <v>#REF!</v>
      </c>
      <c r="B14" s="11"/>
      <c r="C14" s="21"/>
      <c r="D14" s="22"/>
      <c r="E14" s="5"/>
      <c r="F14" s="12"/>
    </row>
    <row r="15" spans="1:9" s="4" customFormat="1" ht="20.100000000000001" customHeight="1">
      <c r="A15" s="6" t="e">
        <f>#REF!</f>
        <v>#REF!</v>
      </c>
      <c r="B15" s="11"/>
      <c r="C15" s="21"/>
      <c r="D15" s="22"/>
      <c r="E15" s="5"/>
      <c r="F15" s="12"/>
    </row>
    <row r="16" spans="1:9" s="4" customFormat="1" ht="20.100000000000001" customHeight="1">
      <c r="A16" s="6" t="e">
        <f>#REF!</f>
        <v>#REF!</v>
      </c>
      <c r="B16" s="11"/>
      <c r="C16" s="21"/>
      <c r="D16" s="22"/>
      <c r="E16" s="5"/>
      <c r="F16" s="12"/>
    </row>
    <row r="17" spans="1:6" s="4" customFormat="1" ht="20.100000000000001" customHeight="1">
      <c r="A17" s="6" t="e">
        <f>#REF!</f>
        <v>#REF!</v>
      </c>
      <c r="B17" s="11"/>
      <c r="C17" s="21"/>
      <c r="D17" s="22"/>
      <c r="E17" s="5"/>
      <c r="F17" s="12"/>
    </row>
    <row r="18" spans="1:6" s="4" customFormat="1"/>
    <row r="19" spans="1:6" s="4" customFormat="1"/>
    <row r="20" spans="1:6" s="4" customFormat="1"/>
  </sheetData>
  <sheetProtection algorithmName="SHA-512" hashValue="6WdGtK2FHFUr5t/7E96PNdy4sYnJIirbw/uRQrlpavBgnWYhyu1dwPdpuaWRgP9LsM7eb8lO1nOIQQ58foVKfQ==" saltValue="bb4Ni7HugvCrvwRDqneS6A==" spinCount="100000" selectLockedCells="1"/>
  <mergeCells count="8">
    <mergeCell ref="F8:H8"/>
    <mergeCell ref="F2:H2"/>
    <mergeCell ref="I6:I7"/>
    <mergeCell ref="B4:C4"/>
    <mergeCell ref="B6:B7"/>
    <mergeCell ref="C6:C7"/>
    <mergeCell ref="D6:D7"/>
    <mergeCell ref="F6:H7"/>
  </mergeCells>
  <conditionalFormatting sqref="F8">
    <cfRule type="cellIs" dxfId="136" priority="4" operator="equal">
      <formula>"SI"</formula>
    </cfRule>
    <cfRule type="cellIs" dxfId="135" priority="5" operator="equal">
      <formula>"NO"</formula>
    </cfRule>
  </conditionalFormatting>
  <conditionalFormatting sqref="F8:H8">
    <cfRule type="cellIs" dxfId="134" priority="1" operator="equal">
      <formula>"Baixa desproporcionada"</formula>
    </cfRule>
    <cfRule type="cellIs" dxfId="133" priority="2" operator="equal">
      <formula>"Acceptada"</formula>
    </cfRule>
    <cfRule type="cellIs" dxfId="132" priority="3" operator="equal">
      <formula>"Baixa temerària"</formula>
    </cfRule>
  </conditionalFormatting>
  <conditionalFormatting sqref="G9:H17">
    <cfRule type="cellIs" dxfId="131" priority="6" operator="equal">
      <formula>"SI"</formula>
    </cfRule>
    <cfRule type="cellIs" dxfId="130" priority="7" operator="equal">
      <formula>"NO"</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25</vt:i4>
      </vt:variant>
    </vt:vector>
  </HeadingPairs>
  <TitlesOfParts>
    <vt:vector size="25" baseType="lpstr">
      <vt:lpstr>Criteris</vt:lpstr>
      <vt:lpstr>Ofertes</vt:lpstr>
      <vt:lpstr>Criteris_Automàtics</vt:lpstr>
      <vt:lpstr>Criteris_Judici_Valor</vt:lpstr>
      <vt:lpstr>RESULTAT</vt:lpstr>
      <vt:lpstr>1 licitador - Lot 1</vt:lpstr>
      <vt:lpstr>1 licitador - Lot 2</vt:lpstr>
      <vt:lpstr>1 licitador - Lot 3</vt:lpstr>
      <vt:lpstr>1 licitador - Lot 4</vt:lpstr>
      <vt:lpstr>1 licitador - Lot 5</vt:lpstr>
      <vt:lpstr>2 licitadors - Lot 1</vt:lpstr>
      <vt:lpstr>2 licitadors - Lot 2</vt:lpstr>
      <vt:lpstr>2 licitadors - Lot 3</vt:lpstr>
      <vt:lpstr>2 licitadors - Lot 4</vt:lpstr>
      <vt:lpstr>2 licitadors - 5</vt:lpstr>
      <vt:lpstr>3 licitadors - Lot 1</vt:lpstr>
      <vt:lpstr>3 licitadors - Lot 2</vt:lpstr>
      <vt:lpstr>3 licitadors - Lot 3</vt:lpstr>
      <vt:lpstr>3 licitadors - Lot 4</vt:lpstr>
      <vt:lpstr>3 licitadors - Lot 5</vt:lpstr>
      <vt:lpstr>4 O + licitadors - Lot 1</vt:lpstr>
      <vt:lpstr>4 O + licitadors - Lot 2</vt:lpstr>
      <vt:lpstr>4 O + licitadors - Lot 3</vt:lpstr>
      <vt:lpstr>4 O + licitadors - Lot 4</vt:lpstr>
      <vt:lpstr>4 O + licitadors - Lot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Sanz Martí</dc:creator>
  <cp:lastModifiedBy>Servei Contractació</cp:lastModifiedBy>
  <dcterms:created xsi:type="dcterms:W3CDTF">2021-11-05T11:07:34Z</dcterms:created>
  <dcterms:modified xsi:type="dcterms:W3CDTF">2025-07-31T08:40:52Z</dcterms:modified>
</cp:coreProperties>
</file>