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antquirzevalles-my.sharepoint.com/personal/xavier_ludevid_santquirzevalles_onmicrosoft_com/Documents/sqvaigua/03 CONTRACTACIÓ/Exp 2025-41 Sectorització Rosales/"/>
    </mc:Choice>
  </mc:AlternateContent>
  <xr:revisionPtr revIDLastSave="291" documentId="8_{AF45D2BD-4640-47C1-974A-E074B77ABDC1}" xr6:coauthVersionLast="47" xr6:coauthVersionMax="47" xr10:uidLastSave="{D429DDAD-D9EB-4346-B656-E7193512FA5F}"/>
  <bookViews>
    <workbookView xWindow="-120" yWindow="-120" windowWidth="30960" windowHeight="16800" xr2:uid="{861A07C6-1CDA-4396-A2B6-6F844BFE1CBB}"/>
  </bookViews>
  <sheets>
    <sheet name="LOT 1 - Obra Civil" sheetId="1" r:id="rId1"/>
    <sheet name="LOT 1 - Obra Mecànica" sheetId="2" r:id="rId2"/>
    <sheet name="LOT 2 - Subministrament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3" l="1"/>
  <c r="J18" i="3"/>
  <c r="K18" i="3"/>
  <c r="J19" i="3"/>
  <c r="K19" i="3"/>
  <c r="J20" i="3"/>
  <c r="K20" i="3"/>
  <c r="J21" i="3"/>
  <c r="K21" i="3"/>
  <c r="J22" i="3"/>
  <c r="K22" i="3"/>
  <c r="J23" i="3"/>
  <c r="K23" i="3"/>
  <c r="J24" i="3"/>
  <c r="K24" i="3"/>
  <c r="J25" i="3"/>
  <c r="K25" i="3"/>
  <c r="J26" i="3"/>
  <c r="K26" i="3"/>
  <c r="J17" i="3"/>
  <c r="K17" i="3" s="1"/>
  <c r="J16" i="3"/>
  <c r="K16" i="3" s="1"/>
  <c r="J15" i="3"/>
  <c r="K15" i="3" s="1"/>
  <c r="J14" i="3"/>
  <c r="K14" i="3" s="1"/>
  <c r="J13" i="3"/>
  <c r="K13" i="3" s="1"/>
  <c r="J12" i="3"/>
  <c r="K12" i="3" s="1"/>
  <c r="J11" i="3"/>
  <c r="K11" i="3" s="1"/>
  <c r="J10" i="3"/>
  <c r="K10" i="3" s="1"/>
  <c r="J9" i="3"/>
  <c r="K9" i="3" s="1"/>
  <c r="J8" i="3"/>
  <c r="K8" i="3" s="1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J29" i="2"/>
  <c r="K29" i="2" s="1"/>
  <c r="K30" i="2" s="1"/>
  <c r="J23" i="2"/>
  <c r="K23" i="2" s="1"/>
  <c r="K24" i="2" s="1"/>
  <c r="J17" i="2"/>
  <c r="K17" i="2" s="1"/>
  <c r="J16" i="2"/>
  <c r="K16" i="2" s="1"/>
  <c r="J15" i="2"/>
  <c r="K15" i="2" s="1"/>
  <c r="J14" i="2"/>
  <c r="K14" i="2" s="1"/>
  <c r="J13" i="2"/>
  <c r="K13" i="2" s="1"/>
  <c r="J12" i="2"/>
  <c r="K12" i="2" s="1"/>
  <c r="J11" i="2"/>
  <c r="K11" i="2" s="1"/>
  <c r="J10" i="2"/>
  <c r="K10" i="2" s="1"/>
  <c r="J9" i="2"/>
  <c r="K9" i="2" s="1"/>
  <c r="J8" i="2"/>
  <c r="K8" i="2" s="1"/>
  <c r="H29" i="2"/>
  <c r="H30" i="2" s="1"/>
  <c r="H23" i="2"/>
  <c r="H24" i="2" s="1"/>
  <c r="H17" i="2"/>
  <c r="H16" i="2"/>
  <c r="H15" i="2"/>
  <c r="H14" i="2"/>
  <c r="H13" i="2"/>
  <c r="H12" i="2"/>
  <c r="H11" i="2"/>
  <c r="H10" i="2"/>
  <c r="H9" i="2"/>
  <c r="H8" i="2"/>
  <c r="K27" i="3" l="1"/>
  <c r="K29" i="3" s="1"/>
  <c r="H27" i="3"/>
  <c r="K18" i="2"/>
  <c r="K32" i="2" s="1"/>
  <c r="H18" i="2"/>
  <c r="H32" i="2" s="1"/>
  <c r="J59" i="1"/>
  <c r="K59" i="1" s="1"/>
  <c r="K60" i="1" s="1"/>
  <c r="J53" i="1"/>
  <c r="K53" i="1" s="1"/>
  <c r="J52" i="1"/>
  <c r="K52" i="1" s="1"/>
  <c r="J51" i="1"/>
  <c r="K51" i="1" s="1"/>
  <c r="K45" i="1"/>
  <c r="K46" i="1" s="1"/>
  <c r="J45" i="1"/>
  <c r="J39" i="1"/>
  <c r="K39" i="1" s="1"/>
  <c r="K40" i="1" s="1"/>
  <c r="K38" i="1"/>
  <c r="J38" i="1"/>
  <c r="K33" i="1"/>
  <c r="K32" i="1"/>
  <c r="J32" i="1"/>
  <c r="J31" i="1"/>
  <c r="K31" i="1" s="1"/>
  <c r="K30" i="1"/>
  <c r="J30" i="1"/>
  <c r="J20" i="1"/>
  <c r="K20" i="1" s="1"/>
  <c r="J21" i="1"/>
  <c r="K21" i="1" s="1"/>
  <c r="J22" i="1"/>
  <c r="K22" i="1"/>
  <c r="J23" i="1"/>
  <c r="K23" i="1"/>
  <c r="J24" i="1"/>
  <c r="K24" i="1"/>
  <c r="J19" i="1"/>
  <c r="K19" i="1" s="1"/>
  <c r="J9" i="1"/>
  <c r="K9" i="1" s="1"/>
  <c r="J10" i="1"/>
  <c r="J11" i="1"/>
  <c r="J12" i="1"/>
  <c r="J13" i="1"/>
  <c r="J8" i="1"/>
  <c r="K8" i="1" s="1"/>
  <c r="K10" i="1"/>
  <c r="K11" i="1"/>
  <c r="K12" i="1"/>
  <c r="K13" i="1"/>
  <c r="K54" i="1" l="1"/>
  <c r="K25" i="1"/>
  <c r="K14" i="1"/>
  <c r="K62" i="1" l="1"/>
  <c r="H59" i="1"/>
  <c r="H60" i="1" s="1"/>
  <c r="H53" i="1"/>
  <c r="H52" i="1"/>
  <c r="H51" i="1"/>
  <c r="H45" i="1"/>
  <c r="H46" i="1" s="1"/>
  <c r="H39" i="1"/>
  <c r="H38" i="1"/>
  <c r="H40" i="1" s="1"/>
  <c r="H32" i="1"/>
  <c r="H31" i="1"/>
  <c r="H30" i="1"/>
  <c r="H33" i="1" s="1"/>
  <c r="H20" i="1"/>
  <c r="H21" i="1"/>
  <c r="H22" i="1"/>
  <c r="H23" i="1"/>
  <c r="H24" i="1"/>
  <c r="H19" i="1"/>
  <c r="H9" i="1"/>
  <c r="H10" i="1"/>
  <c r="H11" i="1"/>
  <c r="H12" i="1"/>
  <c r="H13" i="1"/>
  <c r="H8" i="1"/>
  <c r="H14" i="1" s="1"/>
  <c r="H25" i="1" l="1"/>
  <c r="H54" i="1"/>
  <c r="H62" i="1" l="1"/>
</calcChain>
</file>

<file path=xl/sharedStrings.xml><?xml version="1.0" encoding="utf-8"?>
<sst xmlns="http://schemas.openxmlformats.org/spreadsheetml/2006/main" count="322" uniqueCount="157">
  <si>
    <t>8973 SECTOR ROSALES OBRA CIVIL</t>
  </si>
  <si>
    <t>PRESSUPOST</t>
  </si>
  <si>
    <t>Preu</t>
  </si>
  <si>
    <t>Amidament</t>
  </si>
  <si>
    <t>Import</t>
  </si>
  <si>
    <t>Obra</t>
  </si>
  <si>
    <t>01</t>
  </si>
  <si>
    <t>Pressupost8973_SECTOR_ROSALES_OC</t>
  </si>
  <si>
    <t>Capítol</t>
  </si>
  <si>
    <t>DEMOLICIONS</t>
  </si>
  <si>
    <t>01.01</t>
  </si>
  <si>
    <t>P0MT0027</t>
  </si>
  <si>
    <t>ut</t>
  </si>
  <si>
    <t>Cales a la vorera 1&lt;=V&lt;2m3. Només obertura.</t>
  </si>
  <si>
    <t>P0MT0028</t>
  </si>
  <si>
    <t>Cales a la calçada 1&lt;=V&lt;2m3. Només obertura.</t>
  </si>
  <si>
    <t>P0DD0009</t>
  </si>
  <si>
    <t>m</t>
  </si>
  <si>
    <t>Tall de paviment d’aglomerat asfàltic i/o de formigó, de 20 cm de gruix com a màxim, amb màquina tallajunts amb disc de diamant, per a delimitar la zona a demolir.</t>
  </si>
  <si>
    <t>P0DD0008</t>
  </si>
  <si>
    <t>m²</t>
  </si>
  <si>
    <t>Demolició de ferm d’aglomerat asfàltic, base i subase de formigó, de més de 10 cm de gruix i fins a 20 cm de gruix total, amb retroexcavadora amb martell trencador, càrrega manual i mecànica de runes sobre camió o contenidor.</t>
  </si>
  <si>
    <t>P0DD0012</t>
  </si>
  <si>
    <t>Demolició de vorada col·locada sobre formigó, amb martell trencador muntat sobre retroexcavadora i càrrega manual i mecànica de runa sobre camió o contenidor.</t>
  </si>
  <si>
    <t>P0DD0002</t>
  </si>
  <si>
    <t>Demolició de vorera de paviment de panots i base de formigó, fins a 20 cm de gruix total, amb mitjans mecànics, càrrega manual i mecànica de runes sobre camió o contenidor.</t>
  </si>
  <si>
    <t>TOTAL</t>
  </si>
  <si>
    <t>02</t>
  </si>
  <si>
    <t>MOVIMENTS DE TERRES</t>
  </si>
  <si>
    <t>01.02</t>
  </si>
  <si>
    <t>P0MT0003</t>
  </si>
  <si>
    <t>m³</t>
  </si>
  <si>
    <t>Excavació de rasa en terreny compacte (20&lt;spt&lt;50), a una fondària entre 1,3 i 2,5 m, amb mitjans mecànics i càrrega sobre camió o contenidor, mesurat sobre perfil, en zones no urbanes, sense afectació per serveis.</t>
  </si>
  <si>
    <t>P0MT0016</t>
  </si>
  <si>
    <t>Repàs i piconatge de sòl de rasa de més d'1,5 i menys de 2 m d'amplària, amb compactació del 90% PM</t>
  </si>
  <si>
    <t>P0MT0009</t>
  </si>
  <si>
    <t>Rebliment, estesa i compactació de rasa amb sauló a granel, inclòs subministrament, amb mitjans mecànics lleugers i fins al 95% PM, segons plec de prescripcions tècniques, mesurat sobre perfil, en zones urbanes, amb afectació de serveis i sense presència d'estrebada.</t>
  </si>
  <si>
    <t>P0MT0010</t>
  </si>
  <si>
    <t>Rebliment, estesa i compactació de rasa amb material adequat de la pròpia Excavació, amb mitjans manuals i fins al 95% PM, segons plec de prescripcions tècniques, mesurat sobre perfil, en zones urbanes, amb afectació de serveis i sense presència d'estrebada.</t>
  </si>
  <si>
    <t>P1OC0001</t>
  </si>
  <si>
    <t>m3</t>
  </si>
  <si>
    <t>Rebliment, estesa ide rasa amb sorra fina o sauló, inclòs subministrament, amb mitjans manuals i fins al 95% PM, segons plec de prescripcions tècniques, mesurat sobre perfil, en zones urbanes, amb afectació de serveis i sense presència d'estrebad en formació de llit de descans de la canonada i reblert fins 10 cms  de la seva generatriu superior.</t>
  </si>
  <si>
    <t>P1AS0001</t>
  </si>
  <si>
    <t>Col.locació de cinta senyalitzadora de 30 cms d'amplada per a tubs soterrats</t>
  </si>
  <si>
    <t>03</t>
  </si>
  <si>
    <t>REPOSICIÓ DE PAVIMENTACIÓ</t>
  </si>
  <si>
    <t>01.03</t>
  </si>
  <si>
    <t>P0PV0001</t>
  </si>
  <si>
    <t>Reposició de paviment de panot per a vorera, de 20x20x4 cm, gris, col·locat a l'estesa amb morter sec m 7,5 i beurada de ciment pòrtland, en actuacions de fins a 4 m² + base de formigó de 15 cm de HM-20/P/20, abocat amb camió amb estesa i vibratge manual, amb acabat reglejat.</t>
  </si>
  <si>
    <t>P0PV0004</t>
  </si>
  <si>
    <t>Reparació puntual de paviment asfàltic, fins a 6 cm de gruix de paviment, amb aglomerat asfàltic en fred de 8 mm grandària màxima del granulat i lligant d'emulsió bituminosa, amb estesa i compactació manual + base de formigó de 15 cm de HM-20/P/20, abocat amb camió amb estesa i vibratge manual, amb acabat reglejat.</t>
  </si>
  <si>
    <t>P1PV0001</t>
  </si>
  <si>
    <t>M</t>
  </si>
  <si>
    <t>Vorada recta de formigó, de característiques idèntiques o similars als existents, col·locada sobre base de formigó no estructural de 15 N/mm2 de resistència mínima a compressió i de 10 a 20 cm d'alçària, rejuntada amb morter</t>
  </si>
  <si>
    <t>04</t>
  </si>
  <si>
    <t>SENYALITZACIÓ</t>
  </si>
  <si>
    <t>01.04</t>
  </si>
  <si>
    <t>P0AS0020</t>
  </si>
  <si>
    <t>Aplicació de pintura dos components antilliscant de 0,40 cm de gruix per a senyalització horitzontal / pas de vianants. Inclou el desplaçament de l'equip, senyalització etc.</t>
  </si>
  <si>
    <t>P1AS0100</t>
  </si>
  <si>
    <t>m2</t>
  </si>
  <si>
    <t>Aplicació de pintura dos components antilliscant i retroreflectant en figures geometriques per a senyalització horitzontal  Inclou el desplaçament de l'equip, senyalització etc.</t>
  </si>
  <si>
    <t>05</t>
  </si>
  <si>
    <t>ESTUDI DE SEGURETAT I SALUT</t>
  </si>
  <si>
    <t>01.05</t>
  </si>
  <si>
    <t>BOMS0007</t>
  </si>
  <si>
    <t>Seguretat i Salut</t>
  </si>
  <si>
    <t>06</t>
  </si>
  <si>
    <t>GETSIÓ DE RESIDUS</t>
  </si>
  <si>
    <t>01.06</t>
  </si>
  <si>
    <t>P1GR0001</t>
  </si>
  <si>
    <t>Runa classe II (inclosa taxa abocador). Càrrega amb mitjans mecànics, transport i deposició controlada a dipòsit autoritzat. Inclosa taxa de l'abocador.</t>
  </si>
  <si>
    <t>P1GR0101</t>
  </si>
  <si>
    <t>Terres abocador.Càrrega amb mitjans mecànics, transport i deposició controlada a dipòsit autoritzat. Inclosa taxa de l'abocador.</t>
  </si>
  <si>
    <t>P1GR0201</t>
  </si>
  <si>
    <t>Restes de materials de PE.Càrrega amb mitjans mecànics, transport i deposició controlada a dipòsit autoritzat. Inclosa taxa de l'abocador.</t>
  </si>
  <si>
    <t>07</t>
  </si>
  <si>
    <t>SERVEIS AFECTATS</t>
  </si>
  <si>
    <t>01.07</t>
  </si>
  <si>
    <t>P1SA0005</t>
  </si>
  <si>
    <t>UT</t>
  </si>
  <si>
    <t>Partida unitària per als Serveis Afectats</t>
  </si>
  <si>
    <t xml:space="preserve">IMPORT TOTAL DEL PRESSUPOST : </t>
  </si>
  <si>
    <t>Preu licitació</t>
  </si>
  <si>
    <t>Amidaments</t>
  </si>
  <si>
    <t>Import licitació</t>
  </si>
  <si>
    <t>Preu entrada</t>
  </si>
  <si>
    <t>Preu Oferta</t>
  </si>
  <si>
    <t>Import Oferta</t>
  </si>
  <si>
    <t>IMPORT TOTAL DEL PRESSUPOST EXECUCIÓ MATERIAL</t>
  </si>
  <si>
    <t>8973 SECTOR ROSALES OBRA MECANICA</t>
  </si>
  <si>
    <t>Pressupost8973_SECTOR_ROSALES_OM</t>
  </si>
  <si>
    <t>MUNTATGE</t>
  </si>
  <si>
    <t>P1MC0001</t>
  </si>
  <si>
    <t>Muntage de canonada de Polietilè DN 315. Les unions de canonades de polietilè es faran amb maniguets electrosoldables. No es permet la soldadura a testa.S’utilitzaran bé accessoris de polietilè electrosoldable o per soldar amb maniguets electrosoldables o bé accessoris de fosa dúctil.</t>
  </si>
  <si>
    <t>P0MC0001</t>
  </si>
  <si>
    <t>Muntage de canonada de Polietilè 3/4´´&lt;DN&lt;= 4´´. Les unions de canonades de polietilè es faran amb maniguets electrosoldables. No es permet la soldadura a testa.S’utilitzaran bé accessoris de polietilè electrosoldable o per soldar amb maniguets electrosoldables o bé accessoris de fosa dúctil.</t>
  </si>
  <si>
    <t>P1MC0200</t>
  </si>
  <si>
    <t>Muntage de vàlvula en canonades de  DN&lt;= 110</t>
  </si>
  <si>
    <t>P1MC0220</t>
  </si>
  <si>
    <t>Muntage de vàlvula en canonades de DN &gt;=300 mm</t>
  </si>
  <si>
    <t>P0CX0004</t>
  </si>
  <si>
    <t>Realització de connexió perpendicular 60-150. Inclou obra civil, traves i muntatge de la T i accessoris necessaris per unir la xarxa antiga amb la nova. Inclou maniobres hidràuliques. No inclou el material hidraulic.</t>
  </si>
  <si>
    <t>P0CX0011</t>
  </si>
  <si>
    <t>Realització de connexió perpendicular 200mm&lt;/=DN&lt;/=400mm.Inclou obra civil, traves i muntatge de la T i accessoris necessaris per unir la xarxa antiga amb la nova. Inclou maniobres hidràuliques. No inclou el material hidraulic.</t>
  </si>
  <si>
    <t>P0CX0012</t>
  </si>
  <si>
    <t xml:space="preserve">Realització de connexió lineal 1´´&lt;/=DN&lt;/=2´´. Inclou obra civil, les traves i el muntatge d'accessoris necessaris. Inclou maniobres hidràuliques. No inclou el material hidràulic. </t>
  </si>
  <si>
    <t>P0CX0022</t>
  </si>
  <si>
    <t>Realització de connexió lineal 200mm&lt;/=DN&lt;/=400mm. Inclou obra civil, les traves i el muntatge del  maneguet i accessoris necessaris per unir la xarxa antiga amb la nova. Inclou maniobres hidràuliques. No inclou el material hidràulic.</t>
  </si>
  <si>
    <t>A0VARCS01</t>
  </si>
  <si>
    <t>Cinta de senyalització canonada blava inscripció aigua potable rotllo 100 m</t>
  </si>
  <si>
    <t>P1MC0100</t>
  </si>
  <si>
    <t>ml</t>
  </si>
  <si>
    <t>Baldeig i Neteja de canonades de DN &gt;=200 mm</t>
  </si>
  <si>
    <t>ESTUDI SEGURETAT i SALUT</t>
  </si>
  <si>
    <t>BOMS0003</t>
  </si>
  <si>
    <t>GESTIÓ DE RESIDUS</t>
  </si>
  <si>
    <t>Restes de materials de PEr.Càrrega amb mitjans mecànics, transport i deposició controlada a dipòsit autoritzat. Inclosa taxa de l'abocador.</t>
  </si>
  <si>
    <t>8973 SECTOR ROSALES SUBMINISTRAMENT</t>
  </si>
  <si>
    <t>Pressupost8973_SECTOR_ROSALES_SUB</t>
  </si>
  <si>
    <t>MATERIALS</t>
  </si>
  <si>
    <t>A0PETH31</t>
  </si>
  <si>
    <t>Tub de PE 100 de alta densitat en barra SDR 11 PN16 de DN 315 amb espessor de 28,6 mm</t>
  </si>
  <si>
    <t>A0PEC931</t>
  </si>
  <si>
    <t>Colze de 90º de PE 100 electrosoldable de DN 315 mm</t>
  </si>
  <si>
    <t>A0PEC431</t>
  </si>
  <si>
    <t>Colze de 45º de PE 100 electrosoldable de DN 315 mm</t>
  </si>
  <si>
    <t>A0PEMN31</t>
  </si>
  <si>
    <t>Maniguet de PE 100 electrosoldable de DN 315 mm</t>
  </si>
  <si>
    <t>A0VARC205</t>
  </si>
  <si>
    <t>Caixa de 50 cargols hexagonals zincats DIN 931 qualitat 8.8 de  M20 long 120 mm</t>
  </si>
  <si>
    <t>A0PETE31</t>
  </si>
  <si>
    <t>Peça en Te igual de PE 100 electrosoldable de DN 315 mm</t>
  </si>
  <si>
    <t>A0FOVC30</t>
  </si>
  <si>
    <t>Vàlvula de comporta quadradet amb tanca elàstica unió B-B DN 300 (F4)</t>
  </si>
  <si>
    <t>A0PETP31</t>
  </si>
  <si>
    <t>Tap de PE 100 electrosoldable de DN 315 mm</t>
  </si>
  <si>
    <t>A0PEPB31</t>
  </si>
  <si>
    <t>Portabrides de PE 100 electrosoldable de DN 315 mm</t>
  </si>
  <si>
    <t>A0VARJ300</t>
  </si>
  <si>
    <t>Junta EPDM per a vàlvula de comporta quadradet amb tanca elàstica unió B-B DN 300</t>
  </si>
  <si>
    <t>A0MJBR30</t>
  </si>
  <si>
    <t>Multi/Joint 3050 Plus tipus maniguet Normal-Brida DN 300</t>
  </si>
  <si>
    <t>A0LLTI50</t>
  </si>
  <si>
    <t>Te roscada igual de llautó de  2´´</t>
  </si>
  <si>
    <t>A0PEMN63</t>
  </si>
  <si>
    <t>Maniguet de PE 100 electrosoldable de DN 63 mm</t>
  </si>
  <si>
    <t>A0PETH63</t>
  </si>
  <si>
    <t>Tub de PE 100 de alta densitat en barra SDR 11 PN16 de DN 63 amb espessor de 5,8 mm</t>
  </si>
  <si>
    <t>A0LLMM63</t>
  </si>
  <si>
    <t>Maniguet de Llautó de connexió (Tub-M), rosca de l'enllaç exterior DN 63 - 2´´</t>
  </si>
  <si>
    <t>A0LLPMM5</t>
  </si>
  <si>
    <t>Vàlvula bola palanca de Llautó (M-M), DN  a 2´´</t>
  </si>
  <si>
    <t>A0MJBR50</t>
  </si>
  <si>
    <t xml:space="preserve">Multi/Joint 3050 Plus tipus maniguet Normal-Brida DN 50 </t>
  </si>
  <si>
    <t>A0LLMA50</t>
  </si>
  <si>
    <t>Maniguet  de llautó de  2´´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</si>
</sst>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&quot; &quot;[$€-407];[Red]&quot;-&quot;#,##0.00&quot; &quot;[$€-407]"/>
    <numFmt numFmtId="165" formatCode="###,###,##0.00"/>
    <numFmt numFmtId="166" formatCode="###,###,##0.000"/>
  </numFmts>
  <fonts count="10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1"/>
      <color theme="1"/>
      <name val="Figtree"/>
    </font>
    <font>
      <b/>
      <sz val="14"/>
      <color rgb="FF000000"/>
      <name val="Figtree"/>
    </font>
    <font>
      <b/>
      <sz val="11"/>
      <color rgb="FF000000"/>
      <name val="Figtree"/>
    </font>
    <font>
      <sz val="11"/>
      <color theme="1"/>
      <name val="Arial"/>
      <family val="2"/>
    </font>
    <font>
      <b/>
      <sz val="11"/>
      <color theme="1"/>
      <name val="Figtree"/>
    </font>
    <font>
      <sz val="11"/>
      <color rgb="FF000000"/>
      <name val="Figtree"/>
    </font>
    <font>
      <sz val="10"/>
      <color rgb="FF000000"/>
      <name val="Figtree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  <xf numFmtId="44" fontId="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44" fontId="3" fillId="2" borderId="0" xfId="5" applyFont="1" applyFill="1" applyAlignment="1">
      <alignment wrapText="1"/>
    </xf>
    <xf numFmtId="44" fontId="3" fillId="0" borderId="0" xfId="5" applyFont="1" applyAlignment="1">
      <alignment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44" fontId="5" fillId="0" borderId="1" xfId="5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44" fontId="8" fillId="0" borderId="0" xfId="5" applyFont="1" applyAlignment="1">
      <alignment wrapText="1"/>
    </xf>
    <xf numFmtId="49" fontId="5" fillId="0" borderId="1" xfId="0" applyNumberFormat="1" applyFont="1" applyBorder="1" applyAlignment="1">
      <alignment wrapText="1"/>
    </xf>
    <xf numFmtId="0" fontId="5" fillId="3" borderId="1" xfId="0" applyFont="1" applyFill="1" applyBorder="1" applyAlignment="1">
      <alignment horizontal="right" wrapText="1"/>
    </xf>
    <xf numFmtId="44" fontId="5" fillId="3" borderId="1" xfId="5" applyFont="1" applyFill="1" applyBorder="1" applyAlignment="1">
      <alignment horizontal="right" wrapText="1"/>
    </xf>
    <xf numFmtId="0" fontId="8" fillId="0" borderId="1" xfId="0" applyFont="1" applyBorder="1" applyAlignment="1">
      <alignment wrapText="1"/>
    </xf>
    <xf numFmtId="49" fontId="8" fillId="0" borderId="1" xfId="0" applyNumberFormat="1" applyFont="1" applyBorder="1" applyAlignment="1">
      <alignment wrapText="1"/>
    </xf>
    <xf numFmtId="165" fontId="8" fillId="4" borderId="1" xfId="0" applyNumberFormat="1" applyFont="1" applyFill="1" applyBorder="1" applyAlignment="1" applyProtection="1">
      <alignment wrapText="1"/>
      <protection locked="0"/>
    </xf>
    <xf numFmtId="165" fontId="8" fillId="0" borderId="1" xfId="0" applyNumberFormat="1" applyFont="1" applyBorder="1" applyAlignment="1">
      <alignment wrapText="1"/>
    </xf>
    <xf numFmtId="44" fontId="8" fillId="0" borderId="1" xfId="5" applyFont="1" applyBorder="1" applyAlignment="1">
      <alignment wrapText="1"/>
    </xf>
    <xf numFmtId="0" fontId="9" fillId="0" borderId="0" xfId="0" applyFont="1" applyAlignment="1">
      <alignment horizontal="left" wrapText="1"/>
    </xf>
    <xf numFmtId="166" fontId="8" fillId="0" borderId="1" xfId="0" applyNumberFormat="1" applyFont="1" applyBorder="1" applyAlignment="1">
      <alignment wrapText="1"/>
    </xf>
    <xf numFmtId="2" fontId="3" fillId="0" borderId="0" xfId="0" applyNumberFormat="1" applyFont="1" applyAlignment="1">
      <alignment horizontal="right"/>
    </xf>
    <xf numFmtId="2" fontId="7" fillId="0" borderId="1" xfId="0" applyNumberFormat="1" applyFont="1" applyBorder="1" applyAlignment="1">
      <alignment horizontal="right" vertical="center" wrapText="1"/>
    </xf>
    <xf numFmtId="2" fontId="3" fillId="0" borderId="1" xfId="5" applyNumberFormat="1" applyFont="1" applyFill="1" applyBorder="1" applyAlignment="1" applyProtection="1">
      <alignment horizontal="right" vertical="center" wrapText="1"/>
    </xf>
    <xf numFmtId="2" fontId="7" fillId="5" borderId="1" xfId="0" applyNumberFormat="1" applyFont="1" applyFill="1" applyBorder="1" applyAlignment="1">
      <alignment horizontal="right" vertical="center" wrapText="1"/>
    </xf>
    <xf numFmtId="2" fontId="3" fillId="5" borderId="1" xfId="5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Alignment="1">
      <alignment wrapText="1"/>
    </xf>
  </cellXfs>
  <cellStyles count="6">
    <cellStyle name="Heading" xfId="1" xr:uid="{B4ED70B2-9DB7-4339-BF56-EDD61E93C206}"/>
    <cellStyle name="Heading1" xfId="2" xr:uid="{092224A7-A587-4F7D-92A8-F409EBDED474}"/>
    <cellStyle name="Moneda" xfId="5" builtinId="4"/>
    <cellStyle name="Normal" xfId="0" builtinId="0" customBuiltin="1"/>
    <cellStyle name="Result" xfId="3" xr:uid="{F9A22FB6-521B-46FC-9FDF-891599A83D12}"/>
    <cellStyle name="Result2" xfId="4" xr:uid="{DB1BB6AF-5FE2-4F8D-B136-7CB582169707}"/>
  </cellStyles>
  <dxfs count="11">
    <dxf>
      <font>
        <b/>
        <i val="0"/>
        <color rgb="FFFF0000"/>
      </font>
      <fill>
        <patternFill patternType="solid">
          <bgColor rgb="FF92D050"/>
        </patternFill>
      </fill>
    </dxf>
    <dxf>
      <font>
        <b/>
        <i val="0"/>
        <color rgb="FFFF0000"/>
      </font>
      <fill>
        <patternFill patternType="solid">
          <bgColor rgb="FF92D050"/>
        </patternFill>
      </fill>
    </dxf>
    <dxf>
      <font>
        <b/>
        <i val="0"/>
        <color rgb="FFFF0000"/>
      </font>
      <fill>
        <patternFill patternType="solid">
          <bgColor rgb="FF92D050"/>
        </patternFill>
      </fill>
    </dxf>
    <dxf>
      <font>
        <b/>
        <i val="0"/>
        <color rgb="FFFF0000"/>
      </font>
      <fill>
        <patternFill patternType="solid">
          <bgColor rgb="FF92D050"/>
        </patternFill>
      </fill>
    </dxf>
    <dxf>
      <font>
        <b/>
        <i val="0"/>
        <color rgb="FFFF0000"/>
      </font>
      <fill>
        <patternFill patternType="solid">
          <bgColor rgb="FF92D050"/>
        </patternFill>
      </fill>
    </dxf>
    <dxf>
      <font>
        <b/>
        <i val="0"/>
        <color rgb="FFFF0000"/>
      </font>
      <fill>
        <patternFill patternType="solid">
          <bgColor rgb="FF92D050"/>
        </patternFill>
      </fill>
    </dxf>
    <dxf>
      <font>
        <b/>
        <i val="0"/>
        <color rgb="FFFF0000"/>
      </font>
      <fill>
        <patternFill patternType="solid">
          <bgColor rgb="FF92D050"/>
        </patternFill>
      </fill>
    </dxf>
    <dxf>
      <font>
        <b/>
        <i val="0"/>
        <color rgb="FFFF0000"/>
      </font>
      <fill>
        <patternFill patternType="solid">
          <bgColor rgb="FF92D050"/>
        </patternFill>
      </fill>
    </dxf>
    <dxf>
      <font>
        <b/>
        <i val="0"/>
        <color rgb="FFFF0000"/>
      </font>
      <fill>
        <patternFill patternType="solid">
          <bgColor rgb="FF92D050"/>
        </patternFill>
      </fill>
    </dxf>
    <dxf>
      <font>
        <b/>
        <i val="0"/>
        <color rgb="FFFF0000"/>
      </font>
      <fill>
        <patternFill patternType="solid">
          <bgColor rgb="FF92D050"/>
        </patternFill>
      </fill>
    </dxf>
    <dxf>
      <font>
        <b/>
        <i val="0"/>
        <color rgb="FFFF0000"/>
      </font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E77C9-1DDA-4D83-8B3F-2A7567508B49}">
  <dimension ref="A1:K62"/>
  <sheetViews>
    <sheetView showGridLines="0" tabSelected="1" topLeftCell="A45" workbookViewId="0">
      <selection activeCell="I53" sqref="I53"/>
    </sheetView>
  </sheetViews>
  <sheetFormatPr defaultRowHeight="14.25" x14ac:dyDescent="0.2"/>
  <cols>
    <col min="1" max="1" width="6" style="1" customWidth="1"/>
    <col min="2" max="2" width="3" style="1" customWidth="1"/>
    <col min="3" max="3" width="11" style="1" customWidth="1"/>
    <col min="4" max="4" width="4.75" style="1" customWidth="1"/>
    <col min="5" max="5" width="38.625" style="1" customWidth="1"/>
    <col min="6" max="6" width="9.875" style="1" customWidth="1"/>
    <col min="7" max="7" width="8" style="1" customWidth="1"/>
    <col min="8" max="8" width="13.125" style="6" customWidth="1"/>
    <col min="9" max="9" width="13.375" style="24" customWidth="1"/>
    <col min="10" max="10" width="12.25" style="24" customWidth="1"/>
    <col min="11" max="11" width="14.25" style="2" customWidth="1"/>
    <col min="12" max="16384" width="9" style="2"/>
  </cols>
  <sheetData>
    <row r="1" spans="1:11" x14ac:dyDescent="0.2">
      <c r="E1" s="22" t="s">
        <v>0</v>
      </c>
      <c r="F1" s="12"/>
      <c r="G1" s="12"/>
      <c r="H1" s="13"/>
    </row>
    <row r="3" spans="1:11" ht="18" x14ac:dyDescent="0.25">
      <c r="C3" s="3"/>
      <c r="D3" s="3"/>
      <c r="E3" s="4" t="s">
        <v>1</v>
      </c>
      <c r="F3" s="3"/>
      <c r="G3" s="3"/>
      <c r="H3" s="5"/>
    </row>
    <row r="5" spans="1:11" x14ac:dyDescent="0.2">
      <c r="C5" s="7" t="s">
        <v>5</v>
      </c>
      <c r="D5" s="14" t="s">
        <v>6</v>
      </c>
      <c r="E5" s="7" t="s">
        <v>7</v>
      </c>
    </row>
    <row r="6" spans="1:11" ht="28.5" x14ac:dyDescent="0.2">
      <c r="C6" s="7" t="s">
        <v>8</v>
      </c>
      <c r="D6" s="14" t="s">
        <v>6</v>
      </c>
      <c r="E6" s="7" t="s">
        <v>9</v>
      </c>
      <c r="F6" s="15" t="s">
        <v>83</v>
      </c>
      <c r="G6" s="15" t="s">
        <v>84</v>
      </c>
      <c r="H6" s="16" t="s">
        <v>85</v>
      </c>
      <c r="I6" s="27" t="s">
        <v>86</v>
      </c>
      <c r="J6" s="25" t="s">
        <v>87</v>
      </c>
      <c r="K6" s="10" t="s">
        <v>88</v>
      </c>
    </row>
    <row r="8" spans="1:11" ht="28.5" x14ac:dyDescent="0.2">
      <c r="A8" s="17" t="s">
        <v>10</v>
      </c>
      <c r="B8" s="17">
        <v>1</v>
      </c>
      <c r="C8" s="17" t="s">
        <v>11</v>
      </c>
      <c r="D8" s="18" t="s">
        <v>12</v>
      </c>
      <c r="E8" s="17" t="s">
        <v>13</v>
      </c>
      <c r="F8" s="19">
        <v>84.13</v>
      </c>
      <c r="G8" s="20">
        <v>7</v>
      </c>
      <c r="H8" s="21">
        <f>ROUND(ROUND(F8,2)*ROUND(G8,2),2)</f>
        <v>588.91</v>
      </c>
      <c r="I8" s="28"/>
      <c r="J8" s="26">
        <f>IF(I8&gt;F8,F8,I8)</f>
        <v>0</v>
      </c>
      <c r="K8" s="11">
        <f>J8*G8</f>
        <v>0</v>
      </c>
    </row>
    <row r="9" spans="1:11" ht="28.5" x14ac:dyDescent="0.2">
      <c r="A9" s="17" t="s">
        <v>10</v>
      </c>
      <c r="B9" s="17">
        <v>2</v>
      </c>
      <c r="C9" s="17" t="s">
        <v>14</v>
      </c>
      <c r="D9" s="18" t="s">
        <v>12</v>
      </c>
      <c r="E9" s="17" t="s">
        <v>15</v>
      </c>
      <c r="F9" s="19">
        <v>117.77</v>
      </c>
      <c r="G9" s="20">
        <v>7</v>
      </c>
      <c r="H9" s="21">
        <f t="shared" ref="H9:H13" si="0">ROUND(ROUND(F9,2)*ROUND(G9,2),2)</f>
        <v>824.39</v>
      </c>
      <c r="I9" s="28"/>
      <c r="J9" s="26">
        <f t="shared" ref="J9:J13" si="1">IF(I9&gt;F9,F9,I9)</f>
        <v>0</v>
      </c>
      <c r="K9" s="11">
        <f t="shared" ref="K9:K13" si="2">J9*G9</f>
        <v>0</v>
      </c>
    </row>
    <row r="10" spans="1:11" ht="71.25" x14ac:dyDescent="0.2">
      <c r="A10" s="17" t="s">
        <v>10</v>
      </c>
      <c r="B10" s="17">
        <v>3</v>
      </c>
      <c r="C10" s="17" t="s">
        <v>16</v>
      </c>
      <c r="D10" s="18" t="s">
        <v>17</v>
      </c>
      <c r="E10" s="17" t="s">
        <v>18</v>
      </c>
      <c r="F10" s="19">
        <v>8.08</v>
      </c>
      <c r="G10" s="20">
        <v>67</v>
      </c>
      <c r="H10" s="21">
        <f t="shared" si="0"/>
        <v>541.36</v>
      </c>
      <c r="I10" s="28"/>
      <c r="J10" s="26">
        <f t="shared" si="1"/>
        <v>0</v>
      </c>
      <c r="K10" s="11">
        <f t="shared" si="2"/>
        <v>0</v>
      </c>
    </row>
    <row r="11" spans="1:11" ht="85.5" x14ac:dyDescent="0.2">
      <c r="A11" s="17" t="s">
        <v>10</v>
      </c>
      <c r="B11" s="17">
        <v>4</v>
      </c>
      <c r="C11" s="17" t="s">
        <v>19</v>
      </c>
      <c r="D11" s="18" t="s">
        <v>20</v>
      </c>
      <c r="E11" s="17" t="s">
        <v>21</v>
      </c>
      <c r="F11" s="19">
        <v>11.29</v>
      </c>
      <c r="G11" s="20">
        <v>42.6</v>
      </c>
      <c r="H11" s="21">
        <f t="shared" si="0"/>
        <v>480.95</v>
      </c>
      <c r="I11" s="28"/>
      <c r="J11" s="26">
        <f t="shared" si="1"/>
        <v>0</v>
      </c>
      <c r="K11" s="11">
        <f t="shared" si="2"/>
        <v>0</v>
      </c>
    </row>
    <row r="12" spans="1:11" ht="71.25" x14ac:dyDescent="0.2">
      <c r="A12" s="17" t="s">
        <v>10</v>
      </c>
      <c r="B12" s="17">
        <v>5</v>
      </c>
      <c r="C12" s="17" t="s">
        <v>22</v>
      </c>
      <c r="D12" s="18" t="s">
        <v>17</v>
      </c>
      <c r="E12" s="17" t="s">
        <v>23</v>
      </c>
      <c r="F12" s="19">
        <v>3.83</v>
      </c>
      <c r="G12" s="20">
        <v>2</v>
      </c>
      <c r="H12" s="21">
        <f t="shared" si="0"/>
        <v>7.66</v>
      </c>
      <c r="I12" s="28"/>
      <c r="J12" s="26">
        <f t="shared" si="1"/>
        <v>0</v>
      </c>
      <c r="K12" s="11">
        <f t="shared" si="2"/>
        <v>0</v>
      </c>
    </row>
    <row r="13" spans="1:11" ht="71.25" x14ac:dyDescent="0.2">
      <c r="A13" s="17" t="s">
        <v>10</v>
      </c>
      <c r="B13" s="17">
        <v>6</v>
      </c>
      <c r="C13" s="17" t="s">
        <v>24</v>
      </c>
      <c r="D13" s="18" t="s">
        <v>20</v>
      </c>
      <c r="E13" s="17" t="s">
        <v>25</v>
      </c>
      <c r="F13" s="19">
        <v>17.54</v>
      </c>
      <c r="G13" s="20">
        <v>15.84</v>
      </c>
      <c r="H13" s="21">
        <f t="shared" si="0"/>
        <v>277.83</v>
      </c>
      <c r="I13" s="28"/>
      <c r="J13" s="26">
        <f t="shared" si="1"/>
        <v>0</v>
      </c>
      <c r="K13" s="11">
        <f t="shared" si="2"/>
        <v>0</v>
      </c>
    </row>
    <row r="14" spans="1:11" x14ac:dyDescent="0.2">
      <c r="E14" s="7" t="s">
        <v>26</v>
      </c>
      <c r="F14" s="7"/>
      <c r="G14" s="7"/>
      <c r="H14" s="9">
        <f>SUM(H8:H13)</f>
        <v>2721.0999999999995</v>
      </c>
      <c r="K14" s="9">
        <f>SUM(K8:K13)</f>
        <v>0</v>
      </c>
    </row>
    <row r="16" spans="1:11" x14ac:dyDescent="0.2">
      <c r="C16" s="7" t="s">
        <v>5</v>
      </c>
      <c r="D16" s="14" t="s">
        <v>6</v>
      </c>
      <c r="E16" s="7" t="s">
        <v>7</v>
      </c>
    </row>
    <row r="17" spans="1:11" x14ac:dyDescent="0.2">
      <c r="C17" s="7" t="s">
        <v>8</v>
      </c>
      <c r="D17" s="14" t="s">
        <v>27</v>
      </c>
      <c r="E17" s="7" t="s">
        <v>28</v>
      </c>
    </row>
    <row r="19" spans="1:11" ht="85.5" x14ac:dyDescent="0.2">
      <c r="A19" s="17" t="s">
        <v>29</v>
      </c>
      <c r="B19" s="17">
        <v>1</v>
      </c>
      <c r="C19" s="17" t="s">
        <v>30</v>
      </c>
      <c r="D19" s="18" t="s">
        <v>31</v>
      </c>
      <c r="E19" s="17" t="s">
        <v>32</v>
      </c>
      <c r="F19" s="19">
        <v>13.59</v>
      </c>
      <c r="G19" s="20">
        <v>173.47499999999999</v>
      </c>
      <c r="H19" s="21">
        <f t="shared" ref="H19:H24" si="3">ROUND(ROUND(F19,2)*ROUND(G19,2),2)</f>
        <v>2357.59</v>
      </c>
      <c r="I19" s="28"/>
      <c r="J19" s="26">
        <f>IF(I19&gt;F19,F19,I19)</f>
        <v>0</v>
      </c>
      <c r="K19" s="11">
        <f>J19*G19</f>
        <v>0</v>
      </c>
    </row>
    <row r="20" spans="1:11" ht="42.75" x14ac:dyDescent="0.2">
      <c r="A20" s="17" t="s">
        <v>29</v>
      </c>
      <c r="B20" s="17">
        <v>2</v>
      </c>
      <c r="C20" s="17" t="s">
        <v>33</v>
      </c>
      <c r="D20" s="18" t="s">
        <v>20</v>
      </c>
      <c r="E20" s="17" t="s">
        <v>34</v>
      </c>
      <c r="F20" s="19">
        <v>2.27</v>
      </c>
      <c r="G20" s="20">
        <v>109.5</v>
      </c>
      <c r="H20" s="21">
        <f t="shared" si="3"/>
        <v>248.57</v>
      </c>
      <c r="I20" s="28"/>
      <c r="J20" s="26">
        <f t="shared" ref="J20:J24" si="4">IF(I20&gt;F20,F20,I20)</f>
        <v>0</v>
      </c>
      <c r="K20" s="11">
        <f t="shared" ref="K20:K24" si="5">J20*G20</f>
        <v>0</v>
      </c>
    </row>
    <row r="21" spans="1:11" ht="99.75" x14ac:dyDescent="0.2">
      <c r="A21" s="17" t="s">
        <v>29</v>
      </c>
      <c r="B21" s="17">
        <v>3</v>
      </c>
      <c r="C21" s="17" t="s">
        <v>35</v>
      </c>
      <c r="D21" s="18" t="s">
        <v>31</v>
      </c>
      <c r="E21" s="17" t="s">
        <v>36</v>
      </c>
      <c r="F21" s="19">
        <v>47.36</v>
      </c>
      <c r="G21" s="20">
        <v>50</v>
      </c>
      <c r="H21" s="21">
        <f t="shared" si="3"/>
        <v>2368</v>
      </c>
      <c r="I21" s="28"/>
      <c r="J21" s="26">
        <f t="shared" si="4"/>
        <v>0</v>
      </c>
      <c r="K21" s="11">
        <f t="shared" si="5"/>
        <v>0</v>
      </c>
    </row>
    <row r="22" spans="1:11" ht="99.75" x14ac:dyDescent="0.2">
      <c r="A22" s="17" t="s">
        <v>29</v>
      </c>
      <c r="B22" s="17">
        <v>4</v>
      </c>
      <c r="C22" s="17" t="s">
        <v>37</v>
      </c>
      <c r="D22" s="18" t="s">
        <v>31</v>
      </c>
      <c r="E22" s="17" t="s">
        <v>38</v>
      </c>
      <c r="F22" s="19">
        <v>45.26</v>
      </c>
      <c r="G22" s="20">
        <v>63.25</v>
      </c>
      <c r="H22" s="21">
        <f t="shared" si="3"/>
        <v>2862.7</v>
      </c>
      <c r="I22" s="28"/>
      <c r="J22" s="26">
        <f t="shared" si="4"/>
        <v>0</v>
      </c>
      <c r="K22" s="11">
        <f t="shared" si="5"/>
        <v>0</v>
      </c>
    </row>
    <row r="23" spans="1:11" ht="128.25" x14ac:dyDescent="0.2">
      <c r="A23" s="17" t="s">
        <v>29</v>
      </c>
      <c r="B23" s="17">
        <v>5</v>
      </c>
      <c r="C23" s="17" t="s">
        <v>39</v>
      </c>
      <c r="D23" s="18" t="s">
        <v>40</v>
      </c>
      <c r="E23" s="17" t="s">
        <v>41</v>
      </c>
      <c r="F23" s="19">
        <v>69.14</v>
      </c>
      <c r="G23" s="20">
        <v>49.05</v>
      </c>
      <c r="H23" s="21">
        <f t="shared" si="3"/>
        <v>3391.32</v>
      </c>
      <c r="I23" s="28"/>
      <c r="J23" s="26">
        <f t="shared" si="4"/>
        <v>0</v>
      </c>
      <c r="K23" s="11">
        <f t="shared" si="5"/>
        <v>0</v>
      </c>
    </row>
    <row r="24" spans="1:11" ht="28.5" x14ac:dyDescent="0.2">
      <c r="A24" s="17" t="s">
        <v>29</v>
      </c>
      <c r="B24" s="17">
        <v>6</v>
      </c>
      <c r="C24" s="17" t="s">
        <v>42</v>
      </c>
      <c r="D24" s="18" t="s">
        <v>17</v>
      </c>
      <c r="E24" s="17" t="s">
        <v>43</v>
      </c>
      <c r="F24" s="19">
        <v>49.47</v>
      </c>
      <c r="G24" s="20">
        <v>105.5</v>
      </c>
      <c r="H24" s="21">
        <f t="shared" si="3"/>
        <v>5219.09</v>
      </c>
      <c r="I24" s="28"/>
      <c r="J24" s="26">
        <f t="shared" si="4"/>
        <v>0</v>
      </c>
      <c r="K24" s="11">
        <f t="shared" si="5"/>
        <v>0</v>
      </c>
    </row>
    <row r="25" spans="1:11" x14ac:dyDescent="0.2">
      <c r="E25" s="7" t="s">
        <v>26</v>
      </c>
      <c r="F25" s="7"/>
      <c r="G25" s="7"/>
      <c r="H25" s="9">
        <f>SUM(H19:H24)</f>
        <v>16447.27</v>
      </c>
      <c r="K25" s="9">
        <f>SUM(K19:K24)</f>
        <v>0</v>
      </c>
    </row>
    <row r="27" spans="1:11" x14ac:dyDescent="0.2">
      <c r="C27" s="7" t="s">
        <v>5</v>
      </c>
      <c r="D27" s="14" t="s">
        <v>6</v>
      </c>
      <c r="E27" s="7" t="s">
        <v>7</v>
      </c>
    </row>
    <row r="28" spans="1:11" x14ac:dyDescent="0.2">
      <c r="C28" s="7" t="s">
        <v>8</v>
      </c>
      <c r="D28" s="14" t="s">
        <v>44</v>
      </c>
      <c r="E28" s="7" t="s">
        <v>45</v>
      </c>
    </row>
    <row r="30" spans="1:11" ht="99.75" x14ac:dyDescent="0.2">
      <c r="A30" s="17" t="s">
        <v>46</v>
      </c>
      <c r="B30" s="17">
        <v>1</v>
      </c>
      <c r="C30" s="17" t="s">
        <v>47</v>
      </c>
      <c r="D30" s="18" t="s">
        <v>20</v>
      </c>
      <c r="E30" s="17" t="s">
        <v>48</v>
      </c>
      <c r="F30" s="19">
        <v>69.7</v>
      </c>
      <c r="G30" s="20">
        <v>15.84</v>
      </c>
      <c r="H30" s="21">
        <f t="shared" ref="H30:H32" si="6">ROUND(ROUND(F30,2)*ROUND(G30,2),2)</f>
        <v>1104.05</v>
      </c>
      <c r="I30" s="28"/>
      <c r="J30" s="26">
        <f t="shared" ref="J30:J32" si="7">IF(I30&gt;F30,F30,I30)</f>
        <v>0</v>
      </c>
      <c r="K30" s="11">
        <f t="shared" ref="K30:K32" si="8">J30*G30</f>
        <v>0</v>
      </c>
    </row>
    <row r="31" spans="1:11" ht="128.25" x14ac:dyDescent="0.2">
      <c r="A31" s="17" t="s">
        <v>46</v>
      </c>
      <c r="B31" s="17">
        <v>2</v>
      </c>
      <c r="C31" s="17" t="s">
        <v>49</v>
      </c>
      <c r="D31" s="18" t="s">
        <v>20</v>
      </c>
      <c r="E31" s="17" t="s">
        <v>50</v>
      </c>
      <c r="F31" s="19">
        <v>51.5</v>
      </c>
      <c r="G31" s="20">
        <v>37.5</v>
      </c>
      <c r="H31" s="21">
        <f t="shared" si="6"/>
        <v>1931.25</v>
      </c>
      <c r="I31" s="28"/>
      <c r="J31" s="26">
        <f t="shared" si="7"/>
        <v>0</v>
      </c>
      <c r="K31" s="11">
        <f t="shared" si="8"/>
        <v>0</v>
      </c>
    </row>
    <row r="32" spans="1:11" ht="85.5" x14ac:dyDescent="0.2">
      <c r="A32" s="17" t="s">
        <v>46</v>
      </c>
      <c r="B32" s="17">
        <v>3</v>
      </c>
      <c r="C32" s="17" t="s">
        <v>51</v>
      </c>
      <c r="D32" s="18" t="s">
        <v>52</v>
      </c>
      <c r="E32" s="17" t="s">
        <v>53</v>
      </c>
      <c r="F32" s="19">
        <v>52.44</v>
      </c>
      <c r="G32" s="20">
        <v>10.5</v>
      </c>
      <c r="H32" s="21">
        <f t="shared" si="6"/>
        <v>550.62</v>
      </c>
      <c r="I32" s="28"/>
      <c r="J32" s="26">
        <f t="shared" si="7"/>
        <v>0</v>
      </c>
      <c r="K32" s="11">
        <f t="shared" si="8"/>
        <v>0</v>
      </c>
    </row>
    <row r="33" spans="1:11" x14ac:dyDescent="0.2">
      <c r="E33" s="7" t="s">
        <v>26</v>
      </c>
      <c r="F33" s="7"/>
      <c r="G33" s="7"/>
      <c r="H33" s="9">
        <f>SUM(H30:H32)</f>
        <v>3585.92</v>
      </c>
      <c r="K33" s="9">
        <f>SUM(K30:K32)</f>
        <v>0</v>
      </c>
    </row>
    <row r="35" spans="1:11" x14ac:dyDescent="0.2">
      <c r="C35" s="7" t="s">
        <v>5</v>
      </c>
      <c r="D35" s="14" t="s">
        <v>6</v>
      </c>
      <c r="E35" s="7" t="s">
        <v>7</v>
      </c>
    </row>
    <row r="36" spans="1:11" x14ac:dyDescent="0.2">
      <c r="C36" s="7" t="s">
        <v>8</v>
      </c>
      <c r="D36" s="14" t="s">
        <v>54</v>
      </c>
      <c r="E36" s="7" t="s">
        <v>55</v>
      </c>
    </row>
    <row r="38" spans="1:11" ht="71.25" x14ac:dyDescent="0.2">
      <c r="A38" s="17" t="s">
        <v>56</v>
      </c>
      <c r="B38" s="17">
        <v>1</v>
      </c>
      <c r="C38" s="17" t="s">
        <v>57</v>
      </c>
      <c r="D38" s="18" t="s">
        <v>17</v>
      </c>
      <c r="E38" s="17" t="s">
        <v>58</v>
      </c>
      <c r="F38" s="19">
        <v>24.48</v>
      </c>
      <c r="G38" s="20">
        <v>25</v>
      </c>
      <c r="H38" s="21">
        <f t="shared" ref="H38:H39" si="9">ROUND(ROUND(F38,2)*ROUND(G38,2),2)</f>
        <v>612</v>
      </c>
      <c r="I38" s="28"/>
      <c r="J38" s="26">
        <f t="shared" ref="J38:J39" si="10">IF(I38&gt;F38,F38,I38)</f>
        <v>0</v>
      </c>
      <c r="K38" s="11">
        <f t="shared" ref="K38:K39" si="11">J38*G38</f>
        <v>0</v>
      </c>
    </row>
    <row r="39" spans="1:11" ht="71.25" x14ac:dyDescent="0.2">
      <c r="A39" s="17" t="s">
        <v>56</v>
      </c>
      <c r="B39" s="17">
        <v>2</v>
      </c>
      <c r="C39" s="17" t="s">
        <v>59</v>
      </c>
      <c r="D39" s="18" t="s">
        <v>60</v>
      </c>
      <c r="E39" s="17" t="s">
        <v>61</v>
      </c>
      <c r="F39" s="19">
        <v>15.9</v>
      </c>
      <c r="G39" s="20">
        <v>19.5</v>
      </c>
      <c r="H39" s="21">
        <f t="shared" si="9"/>
        <v>310.05</v>
      </c>
      <c r="I39" s="28"/>
      <c r="J39" s="26">
        <f t="shared" si="10"/>
        <v>0</v>
      </c>
      <c r="K39" s="11">
        <f t="shared" si="11"/>
        <v>0</v>
      </c>
    </row>
    <row r="40" spans="1:11" x14ac:dyDescent="0.2">
      <c r="E40" s="7" t="s">
        <v>26</v>
      </c>
      <c r="F40" s="7"/>
      <c r="G40" s="7"/>
      <c r="H40" s="9">
        <f>SUM(H38:H39)</f>
        <v>922.05</v>
      </c>
      <c r="K40" s="9">
        <f>SUM(K37:K39)</f>
        <v>0</v>
      </c>
    </row>
    <row r="42" spans="1:11" x14ac:dyDescent="0.2">
      <c r="C42" s="7" t="s">
        <v>5</v>
      </c>
      <c r="D42" s="14" t="s">
        <v>6</v>
      </c>
      <c r="E42" s="7" t="s">
        <v>7</v>
      </c>
    </row>
    <row r="43" spans="1:11" x14ac:dyDescent="0.2">
      <c r="C43" s="7" t="s">
        <v>8</v>
      </c>
      <c r="D43" s="14" t="s">
        <v>62</v>
      </c>
      <c r="E43" s="7" t="s">
        <v>63</v>
      </c>
    </row>
    <row r="45" spans="1:11" ht="28.5" x14ac:dyDescent="0.2">
      <c r="A45" s="17" t="s">
        <v>64</v>
      </c>
      <c r="B45" s="17">
        <v>1</v>
      </c>
      <c r="C45" s="17" t="s">
        <v>65</v>
      </c>
      <c r="D45" s="18" t="s">
        <v>12</v>
      </c>
      <c r="E45" s="17" t="s">
        <v>66</v>
      </c>
      <c r="F45" s="19">
        <v>2000</v>
      </c>
      <c r="G45" s="20">
        <v>1</v>
      </c>
      <c r="H45" s="21">
        <f t="shared" ref="H45" si="12">ROUND(ROUND(F45,2)*ROUND(G45,2),2)</f>
        <v>2000</v>
      </c>
      <c r="I45" s="28"/>
      <c r="J45" s="26">
        <f t="shared" ref="J45" si="13">IF(I45&gt;F45,F45,I45)</f>
        <v>0</v>
      </c>
      <c r="K45" s="11">
        <f t="shared" ref="K45" si="14">J45*G45</f>
        <v>0</v>
      </c>
    </row>
    <row r="46" spans="1:11" x14ac:dyDescent="0.2">
      <c r="E46" s="7" t="s">
        <v>26</v>
      </c>
      <c r="F46" s="7"/>
      <c r="G46" s="7"/>
      <c r="H46" s="9">
        <f>SUM(H45)</f>
        <v>2000</v>
      </c>
      <c r="K46" s="9">
        <f>SUM(K43:K45)</f>
        <v>0</v>
      </c>
    </row>
    <row r="48" spans="1:11" x14ac:dyDescent="0.2">
      <c r="C48" s="7" t="s">
        <v>5</v>
      </c>
      <c r="D48" s="14" t="s">
        <v>6</v>
      </c>
      <c r="E48" s="7" t="s">
        <v>7</v>
      </c>
    </row>
    <row r="49" spans="1:11" x14ac:dyDescent="0.2">
      <c r="C49" s="7" t="s">
        <v>8</v>
      </c>
      <c r="D49" s="14" t="s">
        <v>67</v>
      </c>
      <c r="E49" s="7" t="s">
        <v>68</v>
      </c>
    </row>
    <row r="51" spans="1:11" ht="57" x14ac:dyDescent="0.2">
      <c r="A51" s="17" t="s">
        <v>69</v>
      </c>
      <c r="B51" s="17">
        <v>1</v>
      </c>
      <c r="C51" s="17" t="s">
        <v>70</v>
      </c>
      <c r="D51" s="18" t="s">
        <v>40</v>
      </c>
      <c r="E51" s="17" t="s">
        <v>71</v>
      </c>
      <c r="F51" s="19">
        <v>20.100000000000001</v>
      </c>
      <c r="G51" s="20">
        <v>11.688000000000001</v>
      </c>
      <c r="H51" s="21">
        <f t="shared" ref="H51:H53" si="15">ROUND(ROUND(F51,2)*ROUND(G51,2),2)</f>
        <v>234.97</v>
      </c>
      <c r="I51" s="28"/>
      <c r="J51" s="26">
        <f t="shared" ref="J51:J53" si="16">IF(I51&gt;F51,F51,I51)</f>
        <v>0</v>
      </c>
      <c r="K51" s="11">
        <f t="shared" ref="K51:K53" si="17">J51*G51</f>
        <v>0</v>
      </c>
    </row>
    <row r="52" spans="1:11" ht="57" x14ac:dyDescent="0.2">
      <c r="A52" s="17" t="s">
        <v>69</v>
      </c>
      <c r="B52" s="17">
        <v>2</v>
      </c>
      <c r="C52" s="17" t="s">
        <v>72</v>
      </c>
      <c r="D52" s="18" t="s">
        <v>40</v>
      </c>
      <c r="E52" s="17" t="s">
        <v>73</v>
      </c>
      <c r="F52" s="19">
        <v>15.19</v>
      </c>
      <c r="G52" s="20">
        <v>110.22</v>
      </c>
      <c r="H52" s="21">
        <f t="shared" si="15"/>
        <v>1674.24</v>
      </c>
      <c r="I52" s="28"/>
      <c r="J52" s="26">
        <f t="shared" si="16"/>
        <v>0</v>
      </c>
      <c r="K52" s="11">
        <f t="shared" si="17"/>
        <v>0</v>
      </c>
    </row>
    <row r="53" spans="1:11" ht="57" x14ac:dyDescent="0.2">
      <c r="A53" s="17" t="s">
        <v>69</v>
      </c>
      <c r="B53" s="17">
        <v>3</v>
      </c>
      <c r="C53" s="17" t="s">
        <v>74</v>
      </c>
      <c r="D53" s="18" t="s">
        <v>12</v>
      </c>
      <c r="E53" s="17" t="s">
        <v>75</v>
      </c>
      <c r="F53" s="19">
        <v>530</v>
      </c>
      <c r="G53" s="20">
        <v>1</v>
      </c>
      <c r="H53" s="21">
        <f t="shared" si="15"/>
        <v>530</v>
      </c>
      <c r="I53" s="28"/>
      <c r="J53" s="26">
        <f t="shared" si="16"/>
        <v>0</v>
      </c>
      <c r="K53" s="11">
        <f t="shared" si="17"/>
        <v>0</v>
      </c>
    </row>
    <row r="54" spans="1:11" x14ac:dyDescent="0.2">
      <c r="E54" s="7" t="s">
        <v>26</v>
      </c>
      <c r="F54" s="7"/>
      <c r="G54" s="7"/>
      <c r="H54" s="9">
        <f>SUM(H51:H53)</f>
        <v>2439.21</v>
      </c>
      <c r="K54" s="9">
        <f>SUM(K51:K53)</f>
        <v>0</v>
      </c>
    </row>
    <row r="56" spans="1:11" x14ac:dyDescent="0.2">
      <c r="C56" s="7" t="s">
        <v>5</v>
      </c>
      <c r="D56" s="14" t="s">
        <v>6</v>
      </c>
      <c r="E56" s="7" t="s">
        <v>7</v>
      </c>
    </row>
    <row r="57" spans="1:11" x14ac:dyDescent="0.2">
      <c r="C57" s="7" t="s">
        <v>8</v>
      </c>
      <c r="D57" s="14" t="s">
        <v>76</v>
      </c>
      <c r="E57" s="7" t="s">
        <v>77</v>
      </c>
    </row>
    <row r="59" spans="1:11" ht="28.5" x14ac:dyDescent="0.2">
      <c r="A59" s="17" t="s">
        <v>78</v>
      </c>
      <c r="B59" s="17">
        <v>1</v>
      </c>
      <c r="C59" s="17" t="s">
        <v>79</v>
      </c>
      <c r="D59" s="18" t="s">
        <v>80</v>
      </c>
      <c r="E59" s="17" t="s">
        <v>81</v>
      </c>
      <c r="F59" s="19">
        <v>2000</v>
      </c>
      <c r="G59" s="20">
        <v>1</v>
      </c>
      <c r="H59" s="21">
        <f t="shared" ref="H59" si="18">ROUND(ROUND(F59,2)*ROUND(G59,2),2)</f>
        <v>2000</v>
      </c>
      <c r="I59" s="28"/>
      <c r="J59" s="26">
        <f t="shared" ref="J59" si="19">IF(I59&gt;F59,F59,I59)</f>
        <v>0</v>
      </c>
      <c r="K59" s="11">
        <f t="shared" ref="K59" si="20">J59*G59</f>
        <v>0</v>
      </c>
    </row>
    <row r="60" spans="1:11" x14ac:dyDescent="0.2">
      <c r="E60" s="7" t="s">
        <v>26</v>
      </c>
      <c r="F60" s="7"/>
      <c r="G60" s="7"/>
      <c r="H60" s="9">
        <f>SUM(H59)</f>
        <v>2000</v>
      </c>
      <c r="K60" s="9">
        <f>SUM(K57:K59)</f>
        <v>0</v>
      </c>
    </row>
    <row r="62" spans="1:11" ht="28.5" x14ac:dyDescent="0.2">
      <c r="E62" s="7" t="s">
        <v>89</v>
      </c>
      <c r="F62" s="8"/>
      <c r="G62" s="8"/>
      <c r="H62" s="9">
        <f>H60+H54+H46+H40+H33+H25+H14</f>
        <v>30115.55</v>
      </c>
      <c r="K62" s="9">
        <f>K60+K54+K46+K40+K33+K25+K14</f>
        <v>0</v>
      </c>
    </row>
  </sheetData>
  <sheetProtection algorithmName="SHA-512" hashValue="8HDKFwZWb7vt1XsdLHs8UOc6qPwUS75XLKTgZrYpR6/raO6rXZuMBp8zQnRS8lnxQmjYGb6D1OpJOViE2ts7/g==" saltValue="tiKBWAjeehrh35jh6ujfow==" spinCount="100000" sheet="1" objects="1" scenarios="1"/>
  <conditionalFormatting sqref="J8:J13">
    <cfRule type="expression" dxfId="10" priority="7">
      <formula>I8&gt;F8</formula>
    </cfRule>
  </conditionalFormatting>
  <conditionalFormatting sqref="J19:J24">
    <cfRule type="expression" dxfId="9" priority="6">
      <formula>I19&gt;F19</formula>
    </cfRule>
  </conditionalFormatting>
  <conditionalFormatting sqref="J30:J32">
    <cfRule type="expression" dxfId="8" priority="5">
      <formula>I30&gt;F30</formula>
    </cfRule>
  </conditionalFormatting>
  <conditionalFormatting sqref="J38:J39">
    <cfRule type="expression" dxfId="7" priority="4">
      <formula>I38&gt;F38</formula>
    </cfRule>
  </conditionalFormatting>
  <conditionalFormatting sqref="J45">
    <cfRule type="expression" dxfId="6" priority="3">
      <formula>I45&gt;F45</formula>
    </cfRule>
  </conditionalFormatting>
  <conditionalFormatting sqref="J51:J53">
    <cfRule type="expression" dxfId="5" priority="2">
      <formula>I51&gt;F51</formula>
    </cfRule>
  </conditionalFormatting>
  <conditionalFormatting sqref="J59">
    <cfRule type="expression" dxfId="4" priority="1">
      <formula>I59&gt;F59</formula>
    </cfRule>
  </conditionalFormatting>
  <pageMargins left="0" right="0" top="0.39409448818897641" bottom="0.39409448818897641" header="0" footer="0"/>
  <pageSetup paperSize="9" orientation="portrait" r:id="rId1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94F37-C05B-4D76-A90F-95B30402ED12}">
  <dimension ref="A1:K32"/>
  <sheetViews>
    <sheetView showGridLines="0" workbookViewId="0">
      <selection activeCell="I8" sqref="I8"/>
    </sheetView>
  </sheetViews>
  <sheetFormatPr defaultRowHeight="14.25" x14ac:dyDescent="0.2"/>
  <cols>
    <col min="1" max="1" width="6" style="1" customWidth="1"/>
    <col min="2" max="2" width="3" style="1" customWidth="1"/>
    <col min="3" max="3" width="12.5" style="1" customWidth="1"/>
    <col min="4" max="4" width="4.75" style="1" customWidth="1"/>
    <col min="5" max="5" width="38.625" style="1" customWidth="1"/>
    <col min="6" max="6" width="9.875" style="1" customWidth="1"/>
    <col min="7" max="7" width="8" style="1" customWidth="1"/>
    <col min="8" max="8" width="13.125" style="6" customWidth="1"/>
    <col min="9" max="9" width="13.375" style="2" customWidth="1"/>
    <col min="10" max="10" width="12.25" style="2" customWidth="1"/>
    <col min="11" max="11" width="14.25" style="2" customWidth="1"/>
    <col min="12" max="16384" width="9" style="2"/>
  </cols>
  <sheetData>
    <row r="1" spans="1:11" x14ac:dyDescent="0.2">
      <c r="E1" s="29" t="s">
        <v>90</v>
      </c>
      <c r="F1" s="29" t="s">
        <v>90</v>
      </c>
      <c r="G1" s="29" t="s">
        <v>90</v>
      </c>
      <c r="H1" s="29" t="s">
        <v>90</v>
      </c>
    </row>
    <row r="3" spans="1:11" ht="18" x14ac:dyDescent="0.25">
      <c r="C3" s="3"/>
      <c r="D3" s="3"/>
      <c r="E3" s="4" t="s">
        <v>1</v>
      </c>
      <c r="F3" s="3"/>
      <c r="G3" s="3"/>
      <c r="H3" s="5"/>
    </row>
    <row r="5" spans="1:11" x14ac:dyDescent="0.2">
      <c r="C5" s="7" t="s">
        <v>5</v>
      </c>
      <c r="D5" s="14" t="s">
        <v>6</v>
      </c>
      <c r="E5" s="7" t="s">
        <v>91</v>
      </c>
    </row>
    <row r="6" spans="1:11" ht="28.5" x14ac:dyDescent="0.2">
      <c r="C6" s="7" t="s">
        <v>8</v>
      </c>
      <c r="D6" s="14" t="s">
        <v>6</v>
      </c>
      <c r="E6" s="7" t="s">
        <v>92</v>
      </c>
      <c r="F6" s="15" t="s">
        <v>2</v>
      </c>
      <c r="G6" s="15" t="s">
        <v>3</v>
      </c>
      <c r="H6" s="16" t="s">
        <v>4</v>
      </c>
      <c r="I6" s="27" t="s">
        <v>86</v>
      </c>
      <c r="J6" s="25" t="s">
        <v>87</v>
      </c>
      <c r="K6" s="10" t="s">
        <v>88</v>
      </c>
    </row>
    <row r="7" spans="1:11" x14ac:dyDescent="0.2">
      <c r="I7" s="24"/>
      <c r="J7" s="24"/>
    </row>
    <row r="8" spans="1:11" ht="114" x14ac:dyDescent="0.2">
      <c r="A8" s="17" t="s">
        <v>10</v>
      </c>
      <c r="B8" s="17">
        <v>1</v>
      </c>
      <c r="C8" s="17" t="s">
        <v>93</v>
      </c>
      <c r="D8" s="18" t="s">
        <v>52</v>
      </c>
      <c r="E8" s="17" t="s">
        <v>94</v>
      </c>
      <c r="F8" s="19">
        <v>20</v>
      </c>
      <c r="G8" s="23">
        <v>85.5</v>
      </c>
      <c r="H8" s="21">
        <f t="shared" ref="H8:H17" si="0">ROUND(ROUND(F8,2)*ROUND(G8,3),2)</f>
        <v>1710</v>
      </c>
      <c r="I8" s="28"/>
      <c r="J8" s="26">
        <f>IF(I8&gt;F8,F8,I8)</f>
        <v>0</v>
      </c>
      <c r="K8" s="11">
        <f>J8*G8</f>
        <v>0</v>
      </c>
    </row>
    <row r="9" spans="1:11" ht="128.25" x14ac:dyDescent="0.2">
      <c r="A9" s="17" t="s">
        <v>10</v>
      </c>
      <c r="B9" s="17">
        <v>2</v>
      </c>
      <c r="C9" s="17" t="s">
        <v>95</v>
      </c>
      <c r="D9" s="18" t="s">
        <v>17</v>
      </c>
      <c r="E9" s="17" t="s">
        <v>96</v>
      </c>
      <c r="F9" s="19">
        <v>6.48</v>
      </c>
      <c r="G9" s="23">
        <v>30</v>
      </c>
      <c r="H9" s="21">
        <f t="shared" si="0"/>
        <v>194.4</v>
      </c>
      <c r="I9" s="28"/>
      <c r="J9" s="26">
        <f t="shared" ref="J9:J11" si="1">IF(I9&gt;F9,F9,I9)</f>
        <v>0</v>
      </c>
      <c r="K9" s="11">
        <f t="shared" ref="K9:K11" si="2">J9*G9</f>
        <v>0</v>
      </c>
    </row>
    <row r="10" spans="1:11" ht="28.5" x14ac:dyDescent="0.2">
      <c r="A10" s="17" t="s">
        <v>10</v>
      </c>
      <c r="B10" s="17">
        <v>3</v>
      </c>
      <c r="C10" s="17" t="s">
        <v>97</v>
      </c>
      <c r="D10" s="18" t="s">
        <v>12</v>
      </c>
      <c r="E10" s="17" t="s">
        <v>98</v>
      </c>
      <c r="F10" s="19">
        <v>180</v>
      </c>
      <c r="G10" s="23">
        <v>6</v>
      </c>
      <c r="H10" s="21">
        <f t="shared" si="0"/>
        <v>1080</v>
      </c>
      <c r="I10" s="28"/>
      <c r="J10" s="26">
        <f t="shared" si="1"/>
        <v>0</v>
      </c>
      <c r="K10" s="11">
        <f t="shared" si="2"/>
        <v>0</v>
      </c>
    </row>
    <row r="11" spans="1:11" ht="28.5" x14ac:dyDescent="0.2">
      <c r="A11" s="17" t="s">
        <v>10</v>
      </c>
      <c r="B11" s="17">
        <v>4</v>
      </c>
      <c r="C11" s="17" t="s">
        <v>99</v>
      </c>
      <c r="D11" s="18" t="s">
        <v>12</v>
      </c>
      <c r="E11" s="17" t="s">
        <v>100</v>
      </c>
      <c r="F11" s="19">
        <v>412</v>
      </c>
      <c r="G11" s="23">
        <v>6</v>
      </c>
      <c r="H11" s="21">
        <f t="shared" si="0"/>
        <v>2472</v>
      </c>
      <c r="I11" s="28"/>
      <c r="J11" s="26">
        <f t="shared" si="1"/>
        <v>0</v>
      </c>
      <c r="K11" s="11">
        <f t="shared" si="2"/>
        <v>0</v>
      </c>
    </row>
    <row r="12" spans="1:11" ht="85.5" x14ac:dyDescent="0.2">
      <c r="A12" s="17" t="s">
        <v>10</v>
      </c>
      <c r="B12" s="17">
        <v>5</v>
      </c>
      <c r="C12" s="17" t="s">
        <v>101</v>
      </c>
      <c r="D12" s="18" t="s">
        <v>12</v>
      </c>
      <c r="E12" s="17" t="s">
        <v>102</v>
      </c>
      <c r="F12" s="19">
        <v>376.98</v>
      </c>
      <c r="G12" s="23">
        <v>10</v>
      </c>
      <c r="H12" s="21">
        <f t="shared" si="0"/>
        <v>3769.8</v>
      </c>
      <c r="I12" s="28"/>
      <c r="J12" s="26">
        <f t="shared" ref="J12:J17" si="3">IF(I12&gt;F12,F12,I12)</f>
        <v>0</v>
      </c>
      <c r="K12" s="11">
        <f t="shared" ref="K12:K17" si="4">J12*G12</f>
        <v>0</v>
      </c>
    </row>
    <row r="13" spans="1:11" ht="85.5" x14ac:dyDescent="0.2">
      <c r="A13" s="17" t="s">
        <v>10</v>
      </c>
      <c r="B13" s="17">
        <v>6</v>
      </c>
      <c r="C13" s="17" t="s">
        <v>103</v>
      </c>
      <c r="D13" s="18" t="s">
        <v>12</v>
      </c>
      <c r="E13" s="17" t="s">
        <v>104</v>
      </c>
      <c r="F13" s="19">
        <v>284.12</v>
      </c>
      <c r="G13" s="23">
        <v>1</v>
      </c>
      <c r="H13" s="21">
        <f t="shared" si="0"/>
        <v>284.12</v>
      </c>
      <c r="I13" s="28"/>
      <c r="J13" s="26">
        <f t="shared" si="3"/>
        <v>0</v>
      </c>
      <c r="K13" s="11">
        <f t="shared" si="4"/>
        <v>0</v>
      </c>
    </row>
    <row r="14" spans="1:11" ht="71.25" x14ac:dyDescent="0.2">
      <c r="A14" s="17" t="s">
        <v>10</v>
      </c>
      <c r="B14" s="17">
        <v>7</v>
      </c>
      <c r="C14" s="17" t="s">
        <v>105</v>
      </c>
      <c r="D14" s="18" t="s">
        <v>12</v>
      </c>
      <c r="E14" s="17" t="s">
        <v>106</v>
      </c>
      <c r="F14" s="19">
        <v>64.540000000000006</v>
      </c>
      <c r="G14" s="23">
        <v>12</v>
      </c>
      <c r="H14" s="21">
        <f t="shared" si="0"/>
        <v>774.48</v>
      </c>
      <c r="I14" s="28"/>
      <c r="J14" s="26">
        <f t="shared" si="3"/>
        <v>0</v>
      </c>
      <c r="K14" s="11">
        <f t="shared" si="4"/>
        <v>0</v>
      </c>
    </row>
    <row r="15" spans="1:11" ht="99.75" x14ac:dyDescent="0.2">
      <c r="A15" s="17" t="s">
        <v>10</v>
      </c>
      <c r="B15" s="17">
        <v>8</v>
      </c>
      <c r="C15" s="17" t="s">
        <v>107</v>
      </c>
      <c r="D15" s="18" t="s">
        <v>12</v>
      </c>
      <c r="E15" s="17" t="s">
        <v>108</v>
      </c>
      <c r="F15" s="19">
        <v>217.06</v>
      </c>
      <c r="G15" s="23">
        <v>30</v>
      </c>
      <c r="H15" s="21">
        <f t="shared" si="0"/>
        <v>6511.8</v>
      </c>
      <c r="I15" s="28"/>
      <c r="J15" s="26">
        <f t="shared" si="3"/>
        <v>0</v>
      </c>
      <c r="K15" s="11">
        <f t="shared" si="4"/>
        <v>0</v>
      </c>
    </row>
    <row r="16" spans="1:11" ht="28.5" x14ac:dyDescent="0.2">
      <c r="A16" s="17" t="s">
        <v>10</v>
      </c>
      <c r="B16" s="17">
        <v>9</v>
      </c>
      <c r="C16" s="17" t="s">
        <v>109</v>
      </c>
      <c r="D16" s="18" t="s">
        <v>12</v>
      </c>
      <c r="E16" s="17" t="s">
        <v>110</v>
      </c>
      <c r="F16" s="19">
        <v>49.91</v>
      </c>
      <c r="G16" s="23">
        <v>1</v>
      </c>
      <c r="H16" s="21">
        <f t="shared" si="0"/>
        <v>49.91</v>
      </c>
      <c r="I16" s="28"/>
      <c r="J16" s="26">
        <f t="shared" si="3"/>
        <v>0</v>
      </c>
      <c r="K16" s="11">
        <f t="shared" si="4"/>
        <v>0</v>
      </c>
    </row>
    <row r="17" spans="1:11" ht="28.5" x14ac:dyDescent="0.2">
      <c r="A17" s="17" t="s">
        <v>10</v>
      </c>
      <c r="B17" s="17">
        <v>10</v>
      </c>
      <c r="C17" s="17" t="s">
        <v>111</v>
      </c>
      <c r="D17" s="18" t="s">
        <v>112</v>
      </c>
      <c r="E17" s="17" t="s">
        <v>113</v>
      </c>
      <c r="F17" s="19">
        <v>2</v>
      </c>
      <c r="G17" s="23">
        <v>85.5</v>
      </c>
      <c r="H17" s="21">
        <f t="shared" si="0"/>
        <v>171</v>
      </c>
      <c r="I17" s="28"/>
      <c r="J17" s="26">
        <f t="shared" si="3"/>
        <v>0</v>
      </c>
      <c r="K17" s="11">
        <f t="shared" si="4"/>
        <v>0</v>
      </c>
    </row>
    <row r="18" spans="1:11" x14ac:dyDescent="0.2">
      <c r="E18" s="7" t="s">
        <v>26</v>
      </c>
      <c r="F18" s="7"/>
      <c r="G18" s="7"/>
      <c r="H18" s="9">
        <f>SUM(H8:H17)</f>
        <v>17017.510000000002</v>
      </c>
      <c r="K18" s="9">
        <f>SUM(K8:K17)</f>
        <v>0</v>
      </c>
    </row>
    <row r="20" spans="1:11" x14ac:dyDescent="0.2">
      <c r="C20" s="7" t="s">
        <v>5</v>
      </c>
      <c r="D20" s="14" t="s">
        <v>6</v>
      </c>
      <c r="E20" s="7" t="s">
        <v>91</v>
      </c>
    </row>
    <row r="21" spans="1:11" x14ac:dyDescent="0.2">
      <c r="C21" s="7" t="s">
        <v>8</v>
      </c>
      <c r="D21" s="14" t="s">
        <v>27</v>
      </c>
      <c r="E21" s="7" t="s">
        <v>114</v>
      </c>
    </row>
    <row r="23" spans="1:11" ht="28.5" x14ac:dyDescent="0.2">
      <c r="A23" s="17" t="s">
        <v>29</v>
      </c>
      <c r="B23" s="17">
        <v>1</v>
      </c>
      <c r="C23" s="17" t="s">
        <v>115</v>
      </c>
      <c r="D23" s="18" t="s">
        <v>12</v>
      </c>
      <c r="E23" s="17" t="s">
        <v>66</v>
      </c>
      <c r="F23" s="19">
        <v>1000</v>
      </c>
      <c r="G23" s="23">
        <v>1</v>
      </c>
      <c r="H23" s="21">
        <f>ROUND(ROUND(F23,2)*ROUND(G23,3),2)</f>
        <v>1000</v>
      </c>
      <c r="I23" s="28"/>
      <c r="J23" s="26">
        <f t="shared" ref="J23" si="5">IF(I23&gt;F23,F23,I23)</f>
        <v>0</v>
      </c>
      <c r="K23" s="11">
        <f t="shared" ref="K23" si="6">J23*G23</f>
        <v>0</v>
      </c>
    </row>
    <row r="24" spans="1:11" x14ac:dyDescent="0.2">
      <c r="E24" s="7" t="s">
        <v>26</v>
      </c>
      <c r="F24" s="7"/>
      <c r="G24" s="7"/>
      <c r="H24" s="9">
        <f>SUM(H23:H23)</f>
        <v>1000</v>
      </c>
      <c r="K24" s="9">
        <f>SUM(K23:K23)</f>
        <v>0</v>
      </c>
    </row>
    <row r="26" spans="1:11" x14ac:dyDescent="0.2">
      <c r="C26" s="7" t="s">
        <v>5</v>
      </c>
      <c r="D26" s="14" t="s">
        <v>6</v>
      </c>
      <c r="E26" s="7" t="s">
        <v>91</v>
      </c>
    </row>
    <row r="27" spans="1:11" x14ac:dyDescent="0.2">
      <c r="C27" s="7" t="s">
        <v>8</v>
      </c>
      <c r="D27" s="14" t="s">
        <v>44</v>
      </c>
      <c r="E27" s="7" t="s">
        <v>116</v>
      </c>
    </row>
    <row r="29" spans="1:11" ht="57" x14ac:dyDescent="0.2">
      <c r="A29" s="17" t="s">
        <v>46</v>
      </c>
      <c r="B29" s="17">
        <v>1</v>
      </c>
      <c r="C29" s="17" t="s">
        <v>74</v>
      </c>
      <c r="D29" s="18" t="s">
        <v>12</v>
      </c>
      <c r="E29" s="17" t="s">
        <v>117</v>
      </c>
      <c r="F29" s="19">
        <v>500</v>
      </c>
      <c r="G29" s="23">
        <v>1</v>
      </c>
      <c r="H29" s="21">
        <f>ROUND(ROUND(F29,2)*ROUND(G29,3),2)</f>
        <v>500</v>
      </c>
      <c r="I29" s="28"/>
      <c r="J29" s="26">
        <f t="shared" ref="J29" si="7">IF(I29&gt;F29,F29,I29)</f>
        <v>0</v>
      </c>
      <c r="K29" s="11">
        <f t="shared" ref="K29" si="8">J29*G29</f>
        <v>0</v>
      </c>
    </row>
    <row r="30" spans="1:11" x14ac:dyDescent="0.2">
      <c r="E30" s="7" t="s">
        <v>26</v>
      </c>
      <c r="F30" s="7"/>
      <c r="G30" s="7"/>
      <c r="H30" s="9">
        <f>SUM(H29:H29)</f>
        <v>500</v>
      </c>
      <c r="K30" s="9">
        <f>SUM(K29:K29)</f>
        <v>0</v>
      </c>
    </row>
    <row r="32" spans="1:11" ht="28.5" x14ac:dyDescent="0.2">
      <c r="E32" s="7" t="s">
        <v>89</v>
      </c>
      <c r="F32" s="8"/>
      <c r="G32" s="8"/>
      <c r="H32" s="9">
        <f>SUM(H4:H31)/2</f>
        <v>18517.510000000002</v>
      </c>
      <c r="K32" s="9">
        <f>SUM(K4:K31)/2</f>
        <v>0</v>
      </c>
    </row>
  </sheetData>
  <sheetProtection algorithmName="SHA-512" hashValue="7DrJ7z8oDXP7K0EreOTEqFMW0vFWJkiOS+s58Eysm1n9efEiLxQVOv3Ih2BLZi2/6OJWUQLRBEZh3euSzCCdeQ==" saltValue="WGn0Iq806CW0aImdiY2q/Q==" spinCount="100000" sheet="1" objects="1" scenarios="1"/>
  <mergeCells count="1">
    <mergeCell ref="E1:H1"/>
  </mergeCells>
  <conditionalFormatting sqref="J8:J17">
    <cfRule type="expression" dxfId="3" priority="3">
      <formula>I8&gt;F8</formula>
    </cfRule>
  </conditionalFormatting>
  <conditionalFormatting sqref="J23">
    <cfRule type="expression" dxfId="2" priority="2">
      <formula>I23&gt;F23</formula>
    </cfRule>
  </conditionalFormatting>
  <conditionalFormatting sqref="J29">
    <cfRule type="expression" dxfId="1" priority="1">
      <formula>I29&gt;F29</formula>
    </cfRule>
  </conditionalFormatting>
  <pageMargins left="0" right="0" top="0.39409448818897641" bottom="0.39409448818897641" header="0" footer="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FDF7C-644E-4B9C-89B8-ADDDF18D63BA}">
  <dimension ref="A1:K29"/>
  <sheetViews>
    <sheetView showGridLines="0" topLeftCell="A9" workbookViewId="0">
      <selection activeCell="J8" sqref="J8"/>
    </sheetView>
  </sheetViews>
  <sheetFormatPr defaultRowHeight="14.25" x14ac:dyDescent="0.2"/>
  <cols>
    <col min="1" max="1" width="6" style="1" customWidth="1"/>
    <col min="2" max="2" width="3" style="1" customWidth="1"/>
    <col min="3" max="3" width="12.5" style="1" customWidth="1"/>
    <col min="4" max="4" width="4.75" style="1" customWidth="1"/>
    <col min="5" max="5" width="38.625" style="1" customWidth="1"/>
    <col min="6" max="6" width="9.875" style="1" customWidth="1"/>
    <col min="7" max="7" width="8" style="1" customWidth="1"/>
    <col min="8" max="8" width="13.125" style="6" customWidth="1"/>
    <col min="9" max="9" width="13.375" style="2" customWidth="1"/>
    <col min="10" max="10" width="12.25" style="2" customWidth="1"/>
    <col min="11" max="11" width="14.25" style="2" customWidth="1"/>
    <col min="12" max="16384" width="9" style="2"/>
  </cols>
  <sheetData>
    <row r="1" spans="1:11" x14ac:dyDescent="0.2">
      <c r="E1" s="29" t="s">
        <v>118</v>
      </c>
      <c r="F1" s="29" t="s">
        <v>118</v>
      </c>
      <c r="G1" s="29" t="s">
        <v>118</v>
      </c>
      <c r="H1" s="29" t="s">
        <v>118</v>
      </c>
    </row>
    <row r="3" spans="1:11" ht="18" x14ac:dyDescent="0.25">
      <c r="C3" s="3"/>
      <c r="D3" s="3"/>
      <c r="E3" s="4" t="s">
        <v>1</v>
      </c>
      <c r="F3" s="3"/>
      <c r="G3" s="3"/>
      <c r="H3" s="5"/>
    </row>
    <row r="5" spans="1:11" x14ac:dyDescent="0.2">
      <c r="C5" s="7" t="s">
        <v>5</v>
      </c>
      <c r="D5" s="14" t="s">
        <v>6</v>
      </c>
      <c r="E5" s="7" t="s">
        <v>119</v>
      </c>
    </row>
    <row r="6" spans="1:11" ht="28.5" x14ac:dyDescent="0.2">
      <c r="C6" s="7" t="s">
        <v>8</v>
      </c>
      <c r="D6" s="14" t="s">
        <v>6</v>
      </c>
      <c r="E6" s="7" t="s">
        <v>120</v>
      </c>
      <c r="F6" s="15" t="s">
        <v>2</v>
      </c>
      <c r="G6" s="15" t="s">
        <v>3</v>
      </c>
      <c r="H6" s="16" t="s">
        <v>4</v>
      </c>
      <c r="I6" s="27" t="s">
        <v>86</v>
      </c>
      <c r="J6" s="25" t="s">
        <v>87</v>
      </c>
      <c r="K6" s="10" t="s">
        <v>88</v>
      </c>
    </row>
    <row r="7" spans="1:11" x14ac:dyDescent="0.2">
      <c r="I7" s="24"/>
      <c r="J7" s="24"/>
    </row>
    <row r="8" spans="1:11" ht="42.75" x14ac:dyDescent="0.2">
      <c r="A8" s="17" t="s">
        <v>10</v>
      </c>
      <c r="B8" s="17">
        <v>1</v>
      </c>
      <c r="C8" s="17" t="s">
        <v>121</v>
      </c>
      <c r="D8" s="18" t="s">
        <v>17</v>
      </c>
      <c r="E8" s="17" t="s">
        <v>122</v>
      </c>
      <c r="F8" s="19">
        <v>85.42</v>
      </c>
      <c r="G8" s="23">
        <v>85.5</v>
      </c>
      <c r="H8" s="21">
        <f t="shared" ref="H8:H26" si="0">ROUND(ROUND(F8,2)*ROUND(G8,3),2)</f>
        <v>7303.41</v>
      </c>
      <c r="I8" s="28"/>
      <c r="J8" s="26">
        <f>IF(I8&gt;F8,F8,I8)</f>
        <v>0</v>
      </c>
      <c r="K8" s="11">
        <f>J8*G8</f>
        <v>0</v>
      </c>
    </row>
    <row r="9" spans="1:11" ht="28.5" x14ac:dyDescent="0.2">
      <c r="A9" s="17" t="s">
        <v>10</v>
      </c>
      <c r="B9" s="17">
        <v>2</v>
      </c>
      <c r="C9" s="17" t="s">
        <v>123</v>
      </c>
      <c r="D9" s="18" t="s">
        <v>12</v>
      </c>
      <c r="E9" s="17" t="s">
        <v>124</v>
      </c>
      <c r="F9" s="19">
        <v>486.44</v>
      </c>
      <c r="G9" s="23">
        <v>2</v>
      </c>
      <c r="H9" s="21">
        <f t="shared" si="0"/>
        <v>972.88</v>
      </c>
      <c r="I9" s="28"/>
      <c r="J9" s="26">
        <f t="shared" ref="J9:J17" si="1">IF(I9&gt;F9,F9,I9)</f>
        <v>0</v>
      </c>
      <c r="K9" s="11">
        <f t="shared" ref="K9:K17" si="2">J9*G9</f>
        <v>0</v>
      </c>
    </row>
    <row r="10" spans="1:11" ht="28.5" x14ac:dyDescent="0.2">
      <c r="A10" s="17" t="s">
        <v>10</v>
      </c>
      <c r="B10" s="17">
        <v>3</v>
      </c>
      <c r="C10" s="17" t="s">
        <v>125</v>
      </c>
      <c r="D10" s="18" t="s">
        <v>12</v>
      </c>
      <c r="E10" s="17" t="s">
        <v>126</v>
      </c>
      <c r="F10" s="19">
        <v>435.45</v>
      </c>
      <c r="G10" s="23">
        <v>2</v>
      </c>
      <c r="H10" s="21">
        <f t="shared" si="0"/>
        <v>870.9</v>
      </c>
      <c r="I10" s="28"/>
      <c r="J10" s="26">
        <f t="shared" si="1"/>
        <v>0</v>
      </c>
      <c r="K10" s="11">
        <f t="shared" si="2"/>
        <v>0</v>
      </c>
    </row>
    <row r="11" spans="1:11" ht="28.5" x14ac:dyDescent="0.2">
      <c r="A11" s="17" t="s">
        <v>10</v>
      </c>
      <c r="B11" s="17">
        <v>4</v>
      </c>
      <c r="C11" s="17" t="s">
        <v>109</v>
      </c>
      <c r="D11" s="18" t="s">
        <v>12</v>
      </c>
      <c r="E11" s="17" t="s">
        <v>110</v>
      </c>
      <c r="F11" s="19">
        <v>49.91</v>
      </c>
      <c r="G11" s="23">
        <v>1</v>
      </c>
      <c r="H11" s="21">
        <f t="shared" si="0"/>
        <v>49.91</v>
      </c>
      <c r="I11" s="28"/>
      <c r="J11" s="26">
        <f t="shared" si="1"/>
        <v>0</v>
      </c>
      <c r="K11" s="11">
        <f t="shared" si="2"/>
        <v>0</v>
      </c>
    </row>
    <row r="12" spans="1:11" ht="28.5" x14ac:dyDescent="0.2">
      <c r="A12" s="17" t="s">
        <v>10</v>
      </c>
      <c r="B12" s="17">
        <v>5</v>
      </c>
      <c r="C12" s="17" t="s">
        <v>127</v>
      </c>
      <c r="D12" s="18" t="s">
        <v>12</v>
      </c>
      <c r="E12" s="17" t="s">
        <v>128</v>
      </c>
      <c r="F12" s="19">
        <v>81.739999999999995</v>
      </c>
      <c r="G12" s="23">
        <v>23</v>
      </c>
      <c r="H12" s="21">
        <f t="shared" si="0"/>
        <v>1880.02</v>
      </c>
      <c r="I12" s="28"/>
      <c r="J12" s="26">
        <f t="shared" si="1"/>
        <v>0</v>
      </c>
      <c r="K12" s="11">
        <f t="shared" si="2"/>
        <v>0</v>
      </c>
    </row>
    <row r="13" spans="1:11" ht="28.5" x14ac:dyDescent="0.2">
      <c r="A13" s="17" t="s">
        <v>10</v>
      </c>
      <c r="B13" s="17">
        <v>6</v>
      </c>
      <c r="C13" s="17" t="s">
        <v>129</v>
      </c>
      <c r="D13" s="18" t="s">
        <v>12</v>
      </c>
      <c r="E13" s="17" t="s">
        <v>130</v>
      </c>
      <c r="F13" s="19">
        <v>122.26</v>
      </c>
      <c r="G13" s="23">
        <v>2</v>
      </c>
      <c r="H13" s="21">
        <f t="shared" si="0"/>
        <v>244.52</v>
      </c>
      <c r="I13" s="28"/>
      <c r="J13" s="26">
        <f t="shared" si="1"/>
        <v>0</v>
      </c>
      <c r="K13" s="11">
        <f t="shared" si="2"/>
        <v>0</v>
      </c>
    </row>
    <row r="14" spans="1:11" ht="28.5" x14ac:dyDescent="0.2">
      <c r="A14" s="17" t="s">
        <v>10</v>
      </c>
      <c r="B14" s="17">
        <v>7</v>
      </c>
      <c r="C14" s="17" t="s">
        <v>131</v>
      </c>
      <c r="D14" s="18" t="s">
        <v>12</v>
      </c>
      <c r="E14" s="17" t="s">
        <v>132</v>
      </c>
      <c r="F14" s="19">
        <v>567.07000000000005</v>
      </c>
      <c r="G14" s="23">
        <v>1</v>
      </c>
      <c r="H14" s="21">
        <f t="shared" si="0"/>
        <v>567.07000000000005</v>
      </c>
      <c r="I14" s="28"/>
      <c r="J14" s="26">
        <f t="shared" si="1"/>
        <v>0</v>
      </c>
      <c r="K14" s="11">
        <f t="shared" si="2"/>
        <v>0</v>
      </c>
    </row>
    <row r="15" spans="1:11" ht="28.5" x14ac:dyDescent="0.2">
      <c r="A15" s="17" t="s">
        <v>10</v>
      </c>
      <c r="B15" s="17">
        <v>8</v>
      </c>
      <c r="C15" s="17" t="s">
        <v>133</v>
      </c>
      <c r="D15" s="18" t="s">
        <v>12</v>
      </c>
      <c r="E15" s="17" t="s">
        <v>134</v>
      </c>
      <c r="F15" s="19">
        <v>956.81</v>
      </c>
      <c r="G15" s="23">
        <v>3</v>
      </c>
      <c r="H15" s="21">
        <f t="shared" si="0"/>
        <v>2870.43</v>
      </c>
      <c r="I15" s="28"/>
      <c r="J15" s="26">
        <f t="shared" si="1"/>
        <v>0</v>
      </c>
      <c r="K15" s="11">
        <f t="shared" si="2"/>
        <v>0</v>
      </c>
    </row>
    <row r="16" spans="1:11" ht="28.5" x14ac:dyDescent="0.2">
      <c r="A16" s="17" t="s">
        <v>10</v>
      </c>
      <c r="B16" s="17">
        <v>9</v>
      </c>
      <c r="C16" s="17" t="s">
        <v>135</v>
      </c>
      <c r="D16" s="18" t="s">
        <v>12</v>
      </c>
      <c r="E16" s="17" t="s">
        <v>136</v>
      </c>
      <c r="F16" s="19">
        <v>433.33</v>
      </c>
      <c r="G16" s="23">
        <v>1</v>
      </c>
      <c r="H16" s="21">
        <f t="shared" si="0"/>
        <v>433.33</v>
      </c>
      <c r="I16" s="28"/>
      <c r="J16" s="26">
        <f t="shared" si="1"/>
        <v>0</v>
      </c>
      <c r="K16" s="11">
        <f t="shared" si="2"/>
        <v>0</v>
      </c>
    </row>
    <row r="17" spans="1:11" ht="28.5" x14ac:dyDescent="0.2">
      <c r="A17" s="17" t="s">
        <v>10</v>
      </c>
      <c r="B17" s="17">
        <v>10</v>
      </c>
      <c r="C17" s="17" t="s">
        <v>137</v>
      </c>
      <c r="D17" s="18" t="s">
        <v>12</v>
      </c>
      <c r="E17" s="17" t="s">
        <v>138</v>
      </c>
      <c r="F17" s="19">
        <v>93.39</v>
      </c>
      <c r="G17" s="23">
        <v>5</v>
      </c>
      <c r="H17" s="21">
        <f t="shared" si="0"/>
        <v>466.95</v>
      </c>
      <c r="I17" s="28"/>
      <c r="J17" s="26">
        <f t="shared" si="1"/>
        <v>0</v>
      </c>
      <c r="K17" s="11">
        <f t="shared" si="2"/>
        <v>0</v>
      </c>
    </row>
    <row r="18" spans="1:11" ht="42.75" x14ac:dyDescent="0.2">
      <c r="A18" s="17" t="s">
        <v>10</v>
      </c>
      <c r="B18" s="17">
        <v>11</v>
      </c>
      <c r="C18" s="17" t="s">
        <v>139</v>
      </c>
      <c r="D18" s="18" t="s">
        <v>12</v>
      </c>
      <c r="E18" s="17" t="s">
        <v>140</v>
      </c>
      <c r="F18" s="19">
        <v>5.29</v>
      </c>
      <c r="G18" s="23">
        <v>7</v>
      </c>
      <c r="H18" s="21">
        <f t="shared" si="0"/>
        <v>37.03</v>
      </c>
      <c r="I18" s="28"/>
      <c r="J18" s="26">
        <f t="shared" ref="J18:J26" si="3">IF(I18&gt;F18,F18,I18)</f>
        <v>0</v>
      </c>
      <c r="K18" s="11">
        <f t="shared" ref="K18:K26" si="4">J18*G18</f>
        <v>0</v>
      </c>
    </row>
    <row r="19" spans="1:11" ht="28.5" x14ac:dyDescent="0.2">
      <c r="A19" s="17" t="s">
        <v>10</v>
      </c>
      <c r="B19" s="17">
        <v>12</v>
      </c>
      <c r="C19" s="17" t="s">
        <v>141</v>
      </c>
      <c r="D19" s="18" t="s">
        <v>12</v>
      </c>
      <c r="E19" s="17" t="s">
        <v>142</v>
      </c>
      <c r="F19" s="19">
        <v>940.81</v>
      </c>
      <c r="G19" s="23">
        <v>2</v>
      </c>
      <c r="H19" s="21">
        <f t="shared" si="0"/>
        <v>1881.62</v>
      </c>
      <c r="I19" s="28"/>
      <c r="J19" s="26">
        <f t="shared" si="3"/>
        <v>0</v>
      </c>
      <c r="K19" s="11">
        <f t="shared" si="4"/>
        <v>0</v>
      </c>
    </row>
    <row r="20" spans="1:11" x14ac:dyDescent="0.2">
      <c r="A20" s="17" t="s">
        <v>10</v>
      </c>
      <c r="B20" s="17">
        <v>13</v>
      </c>
      <c r="C20" s="17" t="s">
        <v>143</v>
      </c>
      <c r="D20" s="18" t="s">
        <v>12</v>
      </c>
      <c r="E20" s="17" t="s">
        <v>144</v>
      </c>
      <c r="F20" s="19">
        <v>32.58</v>
      </c>
      <c r="G20" s="23">
        <v>1</v>
      </c>
      <c r="H20" s="21">
        <f t="shared" si="0"/>
        <v>32.58</v>
      </c>
      <c r="I20" s="28"/>
      <c r="J20" s="26">
        <f t="shared" si="3"/>
        <v>0</v>
      </c>
      <c r="K20" s="11">
        <f t="shared" si="4"/>
        <v>0</v>
      </c>
    </row>
    <row r="21" spans="1:11" ht="28.5" x14ac:dyDescent="0.2">
      <c r="A21" s="17" t="s">
        <v>10</v>
      </c>
      <c r="B21" s="17">
        <v>14</v>
      </c>
      <c r="C21" s="17" t="s">
        <v>145</v>
      </c>
      <c r="D21" s="18" t="s">
        <v>12</v>
      </c>
      <c r="E21" s="17" t="s">
        <v>146</v>
      </c>
      <c r="F21" s="19">
        <v>3.65</v>
      </c>
      <c r="G21" s="23">
        <v>2</v>
      </c>
      <c r="H21" s="21">
        <f t="shared" si="0"/>
        <v>7.3</v>
      </c>
      <c r="I21" s="28"/>
      <c r="J21" s="26">
        <f t="shared" si="3"/>
        <v>0</v>
      </c>
      <c r="K21" s="11">
        <f t="shared" si="4"/>
        <v>0</v>
      </c>
    </row>
    <row r="22" spans="1:11" ht="42.75" x14ac:dyDescent="0.2">
      <c r="A22" s="17" t="s">
        <v>10</v>
      </c>
      <c r="B22" s="17">
        <v>15</v>
      </c>
      <c r="C22" s="17" t="s">
        <v>147</v>
      </c>
      <c r="D22" s="18" t="s">
        <v>17</v>
      </c>
      <c r="E22" s="17" t="s">
        <v>148</v>
      </c>
      <c r="F22" s="19">
        <v>3.49</v>
      </c>
      <c r="G22" s="23">
        <v>22</v>
      </c>
      <c r="H22" s="21">
        <f t="shared" si="0"/>
        <v>76.78</v>
      </c>
      <c r="I22" s="28"/>
      <c r="J22" s="26">
        <f t="shared" si="3"/>
        <v>0</v>
      </c>
      <c r="K22" s="11">
        <f t="shared" si="4"/>
        <v>0</v>
      </c>
    </row>
    <row r="23" spans="1:11" ht="28.5" x14ac:dyDescent="0.2">
      <c r="A23" s="17" t="s">
        <v>10</v>
      </c>
      <c r="B23" s="17">
        <v>16</v>
      </c>
      <c r="C23" s="17" t="s">
        <v>149</v>
      </c>
      <c r="D23" s="18" t="s">
        <v>12</v>
      </c>
      <c r="E23" s="17" t="s">
        <v>150</v>
      </c>
      <c r="F23" s="19">
        <v>54.57</v>
      </c>
      <c r="G23" s="23">
        <v>11</v>
      </c>
      <c r="H23" s="21">
        <f t="shared" si="0"/>
        <v>600.27</v>
      </c>
      <c r="I23" s="28"/>
      <c r="J23" s="26">
        <f t="shared" si="3"/>
        <v>0</v>
      </c>
      <c r="K23" s="11">
        <f t="shared" si="4"/>
        <v>0</v>
      </c>
    </row>
    <row r="24" spans="1:11" ht="28.5" x14ac:dyDescent="0.2">
      <c r="A24" s="17" t="s">
        <v>10</v>
      </c>
      <c r="B24" s="17">
        <v>17</v>
      </c>
      <c r="C24" s="17" t="s">
        <v>151</v>
      </c>
      <c r="D24" s="18" t="s">
        <v>12</v>
      </c>
      <c r="E24" s="17" t="s">
        <v>152</v>
      </c>
      <c r="F24" s="19">
        <v>101.12</v>
      </c>
      <c r="G24" s="23">
        <v>6</v>
      </c>
      <c r="H24" s="21">
        <f t="shared" si="0"/>
        <v>606.72</v>
      </c>
      <c r="I24" s="28"/>
      <c r="J24" s="26">
        <f t="shared" si="3"/>
        <v>0</v>
      </c>
      <c r="K24" s="11">
        <f t="shared" si="4"/>
        <v>0</v>
      </c>
    </row>
    <row r="25" spans="1:11" ht="28.5" x14ac:dyDescent="0.2">
      <c r="A25" s="17" t="s">
        <v>10</v>
      </c>
      <c r="B25" s="17">
        <v>18</v>
      </c>
      <c r="C25" s="17" t="s">
        <v>153</v>
      </c>
      <c r="D25" s="18" t="s">
        <v>12</v>
      </c>
      <c r="E25" s="17" t="s">
        <v>154</v>
      </c>
      <c r="F25" s="19">
        <v>151.91999999999999</v>
      </c>
      <c r="G25" s="23">
        <v>11</v>
      </c>
      <c r="H25" s="21">
        <f t="shared" si="0"/>
        <v>1671.12</v>
      </c>
      <c r="I25" s="28"/>
      <c r="J25" s="26">
        <f t="shared" si="3"/>
        <v>0</v>
      </c>
      <c r="K25" s="11">
        <f t="shared" si="4"/>
        <v>0</v>
      </c>
    </row>
    <row r="26" spans="1:11" x14ac:dyDescent="0.2">
      <c r="A26" s="17" t="s">
        <v>10</v>
      </c>
      <c r="B26" s="17">
        <v>19</v>
      </c>
      <c r="C26" s="17" t="s">
        <v>155</v>
      </c>
      <c r="D26" s="18" t="s">
        <v>12</v>
      </c>
      <c r="E26" s="17" t="s">
        <v>156</v>
      </c>
      <c r="F26" s="19">
        <v>14.73</v>
      </c>
      <c r="G26" s="23">
        <v>2</v>
      </c>
      <c r="H26" s="21">
        <f t="shared" si="0"/>
        <v>29.46</v>
      </c>
      <c r="I26" s="28"/>
      <c r="J26" s="26">
        <f t="shared" si="3"/>
        <v>0</v>
      </c>
      <c r="K26" s="11">
        <f t="shared" si="4"/>
        <v>0</v>
      </c>
    </row>
    <row r="27" spans="1:11" x14ac:dyDescent="0.2">
      <c r="E27" s="7" t="s">
        <v>26</v>
      </c>
      <c r="F27" s="7"/>
      <c r="G27" s="7"/>
      <c r="H27" s="9">
        <f>SUM(H8:H26)</f>
        <v>20602.3</v>
      </c>
      <c r="K27" s="9">
        <f>SUM(K8:K26)</f>
        <v>0</v>
      </c>
    </row>
    <row r="29" spans="1:11" x14ac:dyDescent="0.2">
      <c r="E29" s="7" t="s">
        <v>82</v>
      </c>
      <c r="F29" s="8"/>
      <c r="G29" s="8"/>
      <c r="H29" s="9">
        <f>SUM(H4:H28)/2</f>
        <v>20602.3</v>
      </c>
      <c r="K29" s="9">
        <f>SUM(K4:K28)/2</f>
        <v>0</v>
      </c>
    </row>
  </sheetData>
  <sheetProtection algorithmName="SHA-512" hashValue="Tbl/hAkEKOZeAXGlRfZ4lp0g+KI9hIQpM3eIq6hhI+9hcWRrVzwweus3oGplBuXY3UhR2aHJDSsfjSAxneyIyA==" saltValue="mfmH4Ke51I//UTqtoAmm6g==" spinCount="100000" sheet="1" objects="1" scenarios="1"/>
  <mergeCells count="1">
    <mergeCell ref="E1:H1"/>
  </mergeCells>
  <conditionalFormatting sqref="J8:J26">
    <cfRule type="expression" dxfId="0" priority="3">
      <formula>I8&gt;F8</formula>
    </cfRule>
  </conditionalFormatting>
  <pageMargins left="0" right="0" top="0.39409448818897641" bottom="0.39409448818897641" header="0" footer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LOT 1 - Obra Civil</vt:lpstr>
      <vt:lpstr>LOT 1 - Obra Mecànica</vt:lpstr>
      <vt:lpstr>LOT 2 - Subministraments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XAVIER LUDEVID I MASSANA</cp:lastModifiedBy>
  <cp:revision>2</cp:revision>
  <dcterms:created xsi:type="dcterms:W3CDTF">2009-04-16T11:32:48Z</dcterms:created>
  <dcterms:modified xsi:type="dcterms:W3CDTF">2025-07-30T12:57:12Z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