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juntamentabreracat.sharepoint.com/sites/Contractaci/Documentos compartidos/General/Contractes/OBRES COMPTADORS TELELECTURA/"/>
    </mc:Choice>
  </mc:AlternateContent>
  <xr:revisionPtr revIDLastSave="0" documentId="8_{22EEEBC2-1E7B-48CC-91C9-6F465F520454}" xr6:coauthVersionLast="47" xr6:coauthVersionMax="47" xr10:uidLastSave="{00000000-0000-0000-0000-000000000000}"/>
  <bookViews>
    <workbookView xWindow="-120" yWindow="-120" windowWidth="24240" windowHeight="13140" xr2:uid="{A0E66164-5D49-4932-9585-0635911130D7}"/>
  </bookViews>
  <sheets>
    <sheet name="FASE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2" i="1" l="1"/>
  <c r="M140" i="1"/>
  <c r="L143" i="1" s="1"/>
  <c r="K139" i="1"/>
  <c r="J134" i="1"/>
  <c r="J133" i="1"/>
  <c r="K135" i="1" s="1"/>
  <c r="L131" i="1"/>
  <c r="J128" i="1"/>
  <c r="J127" i="1"/>
  <c r="K129" i="1" s="1"/>
  <c r="L125" i="1"/>
  <c r="K124" i="1"/>
  <c r="M120" i="1"/>
  <c r="L118" i="1"/>
  <c r="M118" i="1" s="1"/>
  <c r="M115" i="1" s="1"/>
  <c r="M117" i="1"/>
  <c r="M116" i="1"/>
  <c r="L115" i="1"/>
  <c r="K115" i="1"/>
  <c r="M113" i="1"/>
  <c r="M109" i="1" s="1"/>
  <c r="L113" i="1"/>
  <c r="L109" i="1" s="1"/>
  <c r="M112" i="1"/>
  <c r="M111" i="1"/>
  <c r="K109" i="1"/>
  <c r="L107" i="1"/>
  <c r="L103" i="1" s="1"/>
  <c r="M106" i="1"/>
  <c r="M105" i="1"/>
  <c r="K103" i="1"/>
  <c r="M100" i="1"/>
  <c r="L101" i="1" s="1"/>
  <c r="M99" i="1"/>
  <c r="K97" i="1"/>
  <c r="L95" i="1"/>
  <c r="L91" i="1" s="1"/>
  <c r="M94" i="1"/>
  <c r="M93" i="1"/>
  <c r="K91" i="1"/>
  <c r="K90" i="1"/>
  <c r="M86" i="1"/>
  <c r="J83" i="1"/>
  <c r="K84" i="1" s="1"/>
  <c r="L81" i="1"/>
  <c r="M78" i="1"/>
  <c r="M77" i="1"/>
  <c r="M76" i="1"/>
  <c r="M75" i="1"/>
  <c r="M74" i="1"/>
  <c r="M73" i="1"/>
  <c r="M72" i="1"/>
  <c r="L79" i="1" s="1"/>
  <c r="K70" i="1"/>
  <c r="M67" i="1"/>
  <c r="M66" i="1"/>
  <c r="M65" i="1"/>
  <c r="M64" i="1"/>
  <c r="M63" i="1"/>
  <c r="L68" i="1" s="1"/>
  <c r="K61" i="1"/>
  <c r="M58" i="1"/>
  <c r="M57" i="1"/>
  <c r="M56" i="1"/>
  <c r="M55" i="1"/>
  <c r="M54" i="1"/>
  <c r="L59" i="1" s="1"/>
  <c r="K52" i="1"/>
  <c r="J49" i="1"/>
  <c r="J48" i="1"/>
  <c r="J47" i="1"/>
  <c r="J46" i="1"/>
  <c r="J45" i="1"/>
  <c r="J44" i="1"/>
  <c r="J43" i="1"/>
  <c r="J42" i="1"/>
  <c r="J41" i="1"/>
  <c r="J40" i="1"/>
  <c r="K50" i="1" s="1"/>
  <c r="M39" i="1"/>
  <c r="M38" i="1"/>
  <c r="M37" i="1"/>
  <c r="M36" i="1"/>
  <c r="M35" i="1"/>
  <c r="L50" i="1" s="1"/>
  <c r="L33" i="1" s="1"/>
  <c r="K32" i="1"/>
  <c r="M28" i="1"/>
  <c r="M26" i="1"/>
  <c r="M24" i="1"/>
  <c r="K22" i="1"/>
  <c r="K19" i="1" s="1"/>
  <c r="J21" i="1"/>
  <c r="L19" i="1"/>
  <c r="M17" i="1"/>
  <c r="M15" i="1"/>
  <c r="M14" i="1"/>
  <c r="M12" i="1"/>
  <c r="M10" i="1"/>
  <c r="M8" i="1"/>
  <c r="M6" i="1"/>
  <c r="K5" i="1"/>
  <c r="K4" i="1"/>
  <c r="K131" i="1" l="1"/>
  <c r="M135" i="1"/>
  <c r="M131" i="1" s="1"/>
  <c r="L70" i="1"/>
  <c r="M79" i="1"/>
  <c r="M70" i="1" s="1"/>
  <c r="M84" i="1"/>
  <c r="M81" i="1" s="1"/>
  <c r="K81" i="1"/>
  <c r="K33" i="1"/>
  <c r="M50" i="1"/>
  <c r="M33" i="1" s="1"/>
  <c r="L97" i="1"/>
  <c r="M101" i="1"/>
  <c r="M97" i="1" s="1"/>
  <c r="M143" i="1"/>
  <c r="M139" i="1" s="1"/>
  <c r="L139" i="1"/>
  <c r="M68" i="1"/>
  <c r="M61" i="1" s="1"/>
  <c r="L61" i="1"/>
  <c r="K125" i="1"/>
  <c r="M129" i="1"/>
  <c r="M125" i="1" s="1"/>
  <c r="L137" i="1" s="1"/>
  <c r="M59" i="1"/>
  <c r="M52" i="1" s="1"/>
  <c r="L52" i="1"/>
  <c r="M22" i="1"/>
  <c r="M19" i="1" s="1"/>
  <c r="L30" i="1" s="1"/>
  <c r="M107" i="1"/>
  <c r="M103" i="1" s="1"/>
  <c r="M95" i="1"/>
  <c r="M91" i="1" s="1"/>
  <c r="L5" i="1" l="1"/>
  <c r="M30" i="1"/>
  <c r="M5" i="1" s="1"/>
  <c r="M137" i="1"/>
  <c r="M124" i="1" s="1"/>
  <c r="L124" i="1"/>
  <c r="L88" i="1"/>
  <c r="L122" i="1"/>
  <c r="L90" i="1" l="1"/>
  <c r="M122" i="1"/>
  <c r="M90" i="1" s="1"/>
  <c r="L32" i="1"/>
  <c r="M88" i="1"/>
  <c r="M32" i="1" s="1"/>
  <c r="L145" i="1" s="1"/>
  <c r="M145" i="1" l="1"/>
  <c r="M4" i="1" s="1"/>
  <c r="L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Laia Raurell</author>
  </authors>
  <commentList>
    <comment ref="A3" authorId="0" shapeId="0" xr:uid="{15B68038-2FC6-4F3C-93C8-44521CC484C8}">
      <text>
        <r>
          <rPr>
            <b/>
            <sz val="9"/>
            <color indexed="81"/>
            <rFont val="Tahoma"/>
            <family val="2"/>
          </rPr>
          <t>Código único que identifica el concepto. Ver colores en "Entorno de trabajo: Apariencia"
Es el primer campo que hay que rellenar para crear un concepto.
Al escribir un código:
• Si no existe en la obra, se crea un concepto nuevo
• Si ya figura en otro lugar de la obra, se inserta también bajo el concepto superior
• Si deriva de un concepto paramétrico, se inserta el concepto derivado
Es sensible a la opción "Archivo: Entorno de trabajo: Generales: Aceptar códigos en minúsculas"
Los conceptos de tipo subtotal calculan la suma de los importes de los conceptos anteriores y sus códigos comienzan por el carácter 'Ʃ'. Pueden incluirse varios niveles de subtotales jerárquicos. Para insertar 'Ʃ' abra el "Mapa de caracteres" de Windows y busque el símbolo "Suma".
Los conceptos de tipo porcentaje calculan un porcentaje sobre los importes de los conceptos que están por encima de ellos en un análisis de precios y sus códigos contienen el símbolo '%'.
Los conceptos cuyo código comienza por 'Ʃ%', 'ƩƩ%' o 'ƩƩƩ%' calculan porcentajes sobre los distintos niveles de subtotales.</t>
        </r>
      </text>
    </comment>
    <comment ref="B3" authorId="0" shapeId="0" xr:uid="{61582576-C347-40CA-974F-7BFB626637DE}">
      <text>
        <r>
          <rPr>
            <b/>
            <sz val="9"/>
            <color indexed="81"/>
            <rFont val="Tahoma"/>
            <family val="2"/>
          </rPr>
          <t>Naturalesa del concepte o de lentitat (veure menú contextual)</t>
        </r>
      </text>
    </comment>
    <comment ref="C3" authorId="0" shapeId="0" xr:uid="{C2973698-EE62-4C68-9028-E13A01FAB4C8}">
      <text>
        <r>
          <rPr>
            <b/>
            <sz val="9"/>
            <color indexed="81"/>
            <rFont val="Tahoma"/>
            <family val="2"/>
          </rPr>
          <t>Unitat de amidament a què fa referència el preu unitari. Les unitats de temps afecten els càlculs de durades i recursos</t>
        </r>
      </text>
    </comment>
    <comment ref="D3" authorId="0" shapeId="0" xr:uid="{9D6B2F7C-81D9-49F4-8F77-886E437B6A88}">
      <text>
        <r>
          <rPr>
            <b/>
            <sz val="9"/>
            <color indexed="81"/>
            <rFont val="Tahoma"/>
            <family val="2"/>
          </rPr>
          <t>Text breu que facilita la visualització, la cerca i la impressió del concepte en lloc del text</t>
        </r>
      </text>
    </comment>
    <comment ref="E3" authorId="0" shapeId="0" xr:uid="{5132199E-F633-4F1B-92BF-29810E8D1A0A}">
      <text>
        <r>
          <rPr>
            <b/>
            <sz val="9"/>
            <color indexed="81"/>
            <rFont val="Tahoma"/>
            <family val="2"/>
          </rPr>
          <t>Descripció curta de la línia d’amidament</t>
        </r>
      </text>
    </comment>
    <comment ref="F3" authorId="0" shapeId="0" xr:uid="{F86F7AAE-0BDA-4552-B3C5-93E05FC71AB2}">
      <text>
        <r>
          <rPr>
            <b/>
            <sz val="9"/>
            <color indexed="81"/>
            <rFont val="Tahoma"/>
            <family val="2"/>
          </rPr>
          <t>Columna A: Número d’unitats iguals de la línia d’amidament</t>
        </r>
      </text>
    </comment>
    <comment ref="G3" authorId="0" shapeId="0" xr:uid="{C38A4DEF-FC85-4568-B5D9-C0E554F2C0BD}">
      <text>
        <r>
          <rPr>
            <b/>
            <sz val="9"/>
            <color indexed="81"/>
            <rFont val="Tahoma"/>
            <family val="2"/>
          </rPr>
          <t>Columna B: Longitud de la línia d’amidament</t>
        </r>
      </text>
    </comment>
    <comment ref="H3" authorId="0" shapeId="0" xr:uid="{5CECB914-91A4-4199-BB23-84F7233BD986}">
      <text>
        <r>
          <rPr>
            <b/>
            <sz val="9"/>
            <color indexed="81"/>
            <rFont val="Tahoma"/>
            <family val="2"/>
          </rPr>
          <t>Columna C: Amplada de la línia d’amidament</t>
        </r>
      </text>
    </comment>
    <comment ref="I3" authorId="0" shapeId="0" xr:uid="{DFB9B494-AF65-44E1-8340-2BA65B878BF5}">
      <text>
        <r>
          <rPr>
            <b/>
            <sz val="9"/>
            <color indexed="81"/>
            <rFont val="Tahoma"/>
            <family val="2"/>
          </rPr>
          <t>Columna D: Alçada de la línia d’amidament</t>
        </r>
      </text>
    </comment>
    <comment ref="J3" authorId="0" shapeId="0" xr:uid="{C04D9481-21DF-4722-AAE3-316E8F99E0C0}">
      <text>
        <r>
          <rPr>
            <b/>
            <sz val="9"/>
            <color indexed="81"/>
            <rFont val="Tahoma"/>
            <family val="2"/>
          </rPr>
          <t>Quantitat
Verd: Referència a una altra partida 
Taronja: Fórmula de amidament 
Blau: Expressió 
Magenta: Calculat a partir de les dimensions 
Negre: Introduït directament</t>
        </r>
      </text>
    </comment>
    <comment ref="K3" authorId="0" shapeId="0" xr:uid="{C3AB53AC-D93C-4FF6-BD30-D7413CF84C5E}">
      <text>
        <r>
          <rPr>
            <b/>
            <sz val="9"/>
            <color indexed="81"/>
            <rFont val="Tahoma"/>
            <family val="2"/>
          </rPr>
          <t>Rendiment o quantitat pressupostada</t>
        </r>
      </text>
    </comment>
    <comment ref="L3" authorId="0" shapeId="0" xr:uid="{43C48EEF-A4C4-4E1C-AEBA-78200F6FE0B1}">
      <text>
        <r>
          <rPr>
            <b/>
            <sz val="9"/>
            <color indexed="81"/>
            <rFont val="Tahoma"/>
            <family val="2"/>
          </rPr>
          <t>Preu unitari del concepte al pressupost Vermell: Bloquejat Gris: Anul·lat Magenta: Calculat</t>
        </r>
      </text>
    </comment>
    <comment ref="M3" authorId="0" shapeId="0" xr:uid="{83840DED-CE67-4742-8427-3C476C189403}">
      <text>
        <r>
          <rPr>
            <b/>
            <sz val="9"/>
            <color indexed="81"/>
            <rFont val="Tahoma"/>
            <family val="2"/>
          </rPr>
          <t>Import del pressupost
Magenta: Hi ha ajustaments al producte de quantitat per preu unitari</t>
        </r>
      </text>
    </comment>
  </commentList>
</comments>
</file>

<file path=xl/sharedStrings.xml><?xml version="1.0" encoding="utf-8"?>
<sst xmlns="http://schemas.openxmlformats.org/spreadsheetml/2006/main" count="350" uniqueCount="173">
  <si>
    <t>PROJECTE D'IMPLANTACIÓ DE TELELECTURA A ABRERA</t>
  </si>
  <si>
    <t>Pressupost</t>
  </si>
  <si>
    <t>Código</t>
  </si>
  <si>
    <t>Nat</t>
  </si>
  <si>
    <t>Ud</t>
  </si>
  <si>
    <t>Resumen</t>
  </si>
  <si>
    <t>Comentario</t>
  </si>
  <si>
    <t>N</t>
  </si>
  <si>
    <t>Longitud</t>
  </si>
  <si>
    <t>Anchura</t>
  </si>
  <si>
    <t>Altura</t>
  </si>
  <si>
    <t>Cantidad</t>
  </si>
  <si>
    <t>CanPres</t>
  </si>
  <si>
    <t>Pres</t>
  </si>
  <si>
    <t>ImpPres</t>
  </si>
  <si>
    <t>F01</t>
  </si>
  <si>
    <t>Capítol</t>
  </si>
  <si>
    <t/>
  </si>
  <si>
    <t>FASE 1</t>
  </si>
  <si>
    <t>F01.01</t>
  </si>
  <si>
    <t>XARXA DE COMUNICACIONS</t>
  </si>
  <si>
    <t>SGATES</t>
  </si>
  <si>
    <t>Partida</t>
  </si>
  <si>
    <t>u</t>
  </si>
  <si>
    <t>Subministrament de gateway LoRaWAN solar autoalimentada i antena omnidireccional de 6dBi</t>
  </si>
  <si>
    <t>Subministrament de Gateway LoRaWAN IP67 amb connexions ethernet, 4G LTE i Wi-Fi opcional, antena interna GPS i sensibilitat de -140dBm. Ha de permetre comunicacions a la freqüència EU868 i oferir 256 MB de memòria RAM o superior. Inclou 1 placa solar 3,6 V amb bateria de fins a 4 dies sense sol.
Subministrament d'antena omnidireccional amb guany màxim de 6dBi i rang de freqüència que comprèn els 868MHz. Fabricada amb fibra de vidre de 110cm de logitud que incorpora kit de muntatge d'acer inoxidable i cable coaxial de connexió amb la gateway d'1m.
Màstil per a fixació d'antena, de tub d'acer amb tractament anticorrosiu, de 5m d'altura. Grapa d'ancoratge a obra en L per a màstil, per a col·locació en superfície, de 500mm de longitud i 4 mm de gruix.
Inclou caixa de distribució elèctrica amb protecció de 10A
No inclou targeta SIM 4G</t>
  </si>
  <si>
    <t>SGATE</t>
  </si>
  <si>
    <t>Subministrament de gateway LoRaWAN i d'antena ominidireccional 6dBi</t>
  </si>
  <si>
    <t>Subministrament de Gateway LoRaWAN IP67 amb connexions ethernet, 4G LTE i Wi-Fi opcional, antena interna GPS i sensibilitat de -140dBm. Ha de permetre comunicacions a la freqüència EU868 i oferir 256 MB de memòria RAM o superior.
Subministrament d'antena omnidireccional amb guany màxim de 6dBi i rang de freqüència que comprèn els 868MHz. Fabricada amb fibra de vidre de 110cm de logitud que incorpora kit de muntatge d'acer inoxidable i cable coaxial de connexió amb la gateway d'1m.
Màstil per a fixació d'antena, de tub d'acer amb tractament anticorrosiu, de 5m d'altura. Grapa d'ancoratge a obra en L per a màstil, per a col·locació en superfície, de 500mm de longitud i 4 mm de gruix.
Inclou caixa de distribució elèctrica amb protecció de 10A
No inclou targeta SIM 4G</t>
  </si>
  <si>
    <t>MGATE</t>
  </si>
  <si>
    <t>Muntatge de Gateway LoRaWN i antena ominidireccional 6dBi</t>
  </si>
  <si>
    <t>Instal·lació de gateway LoRaWAN i antena omnidireccional.</t>
  </si>
  <si>
    <t>MAT</t>
  </si>
  <si>
    <t>Material per a la instal·lació de la gateway i antena</t>
  </si>
  <si>
    <t>Màstil per a fixació d'antena, de tub d'acer amb tractament anticorrosiu, de 5m d'altura, 40mm de diàmetre i 2mm de gruix. Grapa d'ancoratge a obra en L per a màstil, per a col·locació en superfície, de 500mm de longitudi 4 mm de gruix.</t>
  </si>
  <si>
    <t>PGHV-HAIV</t>
  </si>
  <si>
    <t>Subministrament i muntatge de Torreta amb peu abatible</t>
  </si>
  <si>
    <t>PROG</t>
  </si>
  <si>
    <t>Programació i configuració de les gateways LoRaWAN</t>
  </si>
  <si>
    <t>Programació i configuració de les gateways LoRaWAN cap a la plataforma de gestió de comunicacions LoRaWAN</t>
  </si>
  <si>
    <t>QELEC</t>
  </si>
  <si>
    <t>Subministrament i muntatge quadre elèctric. Connexió amb quadre general de la instal·lació.</t>
  </si>
  <si>
    <t>Subministrament i muntatge armari IP65 amb diferencial magneto i petit material. Inclou connexió de l'armari elèctric al quadre general.
Inclou cablejat fins a l'antena.
No inclou mitjans d'elevació.</t>
  </si>
  <si>
    <t>POMA</t>
  </si>
  <si>
    <t>Gestió i seguiment de les comunicacions dels comptadors i gateways.</t>
  </si>
  <si>
    <t>Assegurar la comunicació de tots els comptadors i gateways cap a la plataforma software de comunicacions.</t>
  </si>
  <si>
    <t>Spc0010</t>
  </si>
  <si>
    <t>Implantació</t>
  </si>
  <si>
    <t>Total POMA</t>
  </si>
  <si>
    <t>PAG</t>
  </si>
  <si>
    <t>Partida alçada a justificar per ampliació de cobertura</t>
  </si>
  <si>
    <t>SMG</t>
  </si>
  <si>
    <t>Subministrament, muntatge i programació de gateway Wireless M-Bus i antena omnidireccional de 6 dBi</t>
  </si>
  <si>
    <t>PAPP</t>
  </si>
  <si>
    <t>Partida per l'aplicació de dades de Wireless M-Bus</t>
  </si>
  <si>
    <t>Partida per l'aplicació de dades de Wireless M-Bus.</t>
  </si>
  <si>
    <t>Total F01.01</t>
  </si>
  <si>
    <t>F01.02</t>
  </si>
  <si>
    <t>COMPTADORS</t>
  </si>
  <si>
    <t>SMC15</t>
  </si>
  <si>
    <t>Subministrament i muntatge de Comptador Ultrasònic DN15 R250 amb mòdul de comunicació LoRa</t>
  </si>
  <si>
    <t>Subministrament de comptador amb les característiques següents:
- Diàmetre nominal DN13-15.
- Rosques d’entrada i sortida ¾”.
- Llargada del comptador de 110mm.
- Precisió mínima R 250.
- Certificat de la Directiva MID.
- Cabal màxim Q4: 3,1 m³/h, cabal nominal Q3: 2,5 m³/h, cabal de transició Q2: 16-20 l/h, cabal mínim Q1: 10 l/h, cabal d’arrancada: 3-5 l/h.
- Pèrdua de càrrega a Q3: 0,17 bar.
- Pressió nominal 16 bar. 
- Incorpora del mòdul de comunicació integrat o clip-on amb el protocol de comunicació LoRaWAN. 
- Enviament diari de les següents dades: totalitzador del comptador, consums horaris (24h) i les alarmes de nivell de bateria, manipulació física del comptador, manipulació electromagnètica i desincronització del mòdul de comunicació.
- Bateria de comptador / mòdul de comunicació amb duració mínima de 12 anys.
- Es requereix el decoder de les trames LoRaWAN degudament especificat.
- Es requereix les claus dels dispositius LoRaWAN, DEVUI i APPKEY, per la configuració dels dispositius en el servei de comunicacions.
- Es requereix Interface i app mòbil per configuració dels mòduls de comunicació.</t>
  </si>
  <si>
    <t>C15</t>
  </si>
  <si>
    <t>Material</t>
  </si>
  <si>
    <t>Comptador DN15 amb LoRaWAN OMS</t>
  </si>
  <si>
    <t>MUNT</t>
  </si>
  <si>
    <t>Ma d’obra</t>
  </si>
  <si>
    <t>h</t>
  </si>
  <si>
    <t>Muntatge del Comptador</t>
  </si>
  <si>
    <t>RACORD</t>
  </si>
  <si>
    <t>Substitució de racords i petit material</t>
  </si>
  <si>
    <t>PRECIN</t>
  </si>
  <si>
    <t>Precintes</t>
  </si>
  <si>
    <t>INVENTARI</t>
  </si>
  <si>
    <t>Altres</t>
  </si>
  <si>
    <t>Realització d'inventari de comptadors.</t>
  </si>
  <si>
    <t>ÚS MUNICIPAL DN15</t>
  </si>
  <si>
    <t>ÚS AGRÍCOLA DN15</t>
  </si>
  <si>
    <t>ÚS DOMÈSTIC DN15:</t>
  </si>
  <si>
    <t>Poligon</t>
  </si>
  <si>
    <t>Les Carpes</t>
  </si>
  <si>
    <t>Can Vilalba</t>
  </si>
  <si>
    <t>Sta. Maria</t>
  </si>
  <si>
    <t>Ca n'Amat</t>
  </si>
  <si>
    <t>Sant Miquel</t>
  </si>
  <si>
    <t>Disseminat</t>
  </si>
  <si>
    <t>Total SMC15</t>
  </si>
  <si>
    <t>SMC25</t>
  </si>
  <si>
    <t>Subministrament i muntatge de Comptador Ultrasònic DN25 R500 amb mòdul de comunicació LoRa</t>
  </si>
  <si>
    <t>Subministrament de comptador amb les característiques següents:
- Diàmetre nominal DN25.
- Rosques d’entrada i sortida a determinar.
- Llargada del comptador de 260 mm.
- Precisió mínima R 500.
- Certificat de la Directiva MID.
- Cabal màxim Q4: 12,5 m³/h, cabal nominal Q3: 10 m³/h, cabal de transició Q2: 32 l/h, cabal mínim Q1: 20 l/h, cabal d’arrancada: 10l/h.
- Pèrdua de càrrega a Q3: 0,25 bar.
- Pressió nominal 16 bar. 
- Incorpora del mòdul de comunicació integrat o clip-on amb el protocol de comunicació LoRaWAN. 
- Enviament diari de les següents dades: totalitzador del comptador, consums horaris (24h) i les alarmes de nivell de bateria, manipulació física del comptador, manipulació electromagnètica i desincronització del mòdul de comunicació.
- Bateria de comptador / mòdul de comunicació amb duració mínima de 12 anys.
- Es requereix el decoder de les trames LoRaWAN degudament especificat.
- Es requereix les claus dels dispositius LoRaWAN, DEVUI i APPKEY, per la configuració dels dispositius en el servei de comunicacions.
- Es requereix Interface i app mòbil per configuració dels mòduls de comunicació.</t>
  </si>
  <si>
    <t>C25</t>
  </si>
  <si>
    <t>Comptador DN25</t>
  </si>
  <si>
    <t>Total SMC25</t>
  </si>
  <si>
    <t>SMC50</t>
  </si>
  <si>
    <t>Subministrament i muntatge de Comptador Ultrasònic DN50 R500 amb mòdul de comunicació LoRa</t>
  </si>
  <si>
    <t>Subministrament de comptador amb les característiques següents:
- Diàmetre nominal DN50.
- Rosques d’entrada i sortida a determinar.
- Llargada del comptador de 300 mm.
- Precisió mínima R 500.
- Certificat de la Directiva MID.
- Cabal màxim Q4: 31 m³/h, cabal nominal Q3: 25 m³/h, cabal de transició Q2: 80 l/h, cabal mínim Q1: 50 l/h, cabal d’arrancada: 25 l/h.
- Pèrdua de càrrega a Q3: 0,25 bar.
- Pressió nominal 16 bar. 
- Incorpora del mòdul de comunicació integrat o clip-on amb el protocol de comunicació LoRaWAN. 
- Enviament diari de les següents dades: totalitzador del comptador, consums horaris (24h) i les alarmes de nivell de bateria, manipulació física del comptador, manipulació electromagnètica i desincronització del mòdul de comunicació.
- Bateria de comptador / mòdul de comunicació amb duració mínima de 12 anys.
- Es requereix el decoder de les trames LoRaWAN degudament especificat.
- Es requereix les claus dels dispositius LoRaWAN, DEVUI i APPKEY, per la configuració dels dispositius en el servei de comunicacions.
- Es requereix Interface i app mòbil per configuració dels mòduls de comunicació.</t>
  </si>
  <si>
    <t>C50</t>
  </si>
  <si>
    <t>Comptador DN50</t>
  </si>
  <si>
    <t>Total SMC50</t>
  </si>
  <si>
    <t>SMC100</t>
  </si>
  <si>
    <t>Subministrament i muntatge de Comptador Ultrasònic DN100 R500 amb mòdul de comunicació LoRa</t>
  </si>
  <si>
    <t>Subministrament de comptador amb les característiques següents:
- Diàmetre nominal DN100.
- Rosques d’entrada i sortida a determinar.
- Llargada del comptador de 250 mm.
- Precisió mínima R 500.
- Certificat de la Directiva MID.
- Cabal màxim Q4: 125 m³/h, cabal nominal Q3: 100 m³/h, cabal de transició Q2: 320 l/h, cabal mínim Q1: 200 l/h, cabal d’arrancada: 25 l/h.
- Pèrdua de càrrega a Q3: 0,63 bar.
- Pressió nominal 16 bar. 
- Incorpora del mòdul de comunicació integrat o clip-on amb el protocol de comunicació LoRaWAN. 
- Enviament diari de les següents dades: totalitzador del comptador, consums horaris (24h) i les alarmes de nivell de bateria, manipulació física del comptador, manipulació electromagnètica i desincronització del mòdul de comunicació.
- Bateria de comptador / mòdul de comunicació amb duració mínima de 12 anys.
- Es requereix el decoder de les trames LoRaWAN degudament especificat.
- Es requereix les claus dels dispositius LoRaWAN, DEVUI i APPKEY, per la configuració dels dispositius en el servei de comunicacions.
- Es requereix Interface i app mòbil per configuració dels mòduls de comunicació.</t>
  </si>
  <si>
    <t>C100</t>
  </si>
  <si>
    <t>Comptador DN100 + emissor de pulsos</t>
  </si>
  <si>
    <t>CABLE</t>
  </si>
  <si>
    <t>Cable de connexió rosca estanca</t>
  </si>
  <si>
    <t>MCL</t>
  </si>
  <si>
    <t>Mòdul de comunicació LoRaWAN amb entrada de pulsos Open Collector</t>
  </si>
  <si>
    <t>Total SMC100</t>
  </si>
  <si>
    <t>APP</t>
  </si>
  <si>
    <t>Subministre d'aplicació mòbil i terminal per configuració i manteniment mòduls de comunicació</t>
  </si>
  <si>
    <t>Subministre i configuració del terminal i aplicació mòbil pel manteniment i reconfiguració dels mòduls de telelectura Lorawan.  Inclou llicències de software. Termini de 12 mesos.</t>
  </si>
  <si>
    <t>Total APP</t>
  </si>
  <si>
    <t>PADAPT</t>
  </si>
  <si>
    <t>Partida per a imprevistos d'adaptació d'escomeses i arquetes, a justificar</t>
  </si>
  <si>
    <t>Partida per a imprevistos d'adaptació d'escomeses i arquetes.
Inclou material i mà d'obra.</t>
  </si>
  <si>
    <t>Total F01.02</t>
  </si>
  <si>
    <t>F01.03</t>
  </si>
  <si>
    <t>PLATAFORMA D'INTEGRACIÓ I EXPLOTACIÓ DE DADES</t>
  </si>
  <si>
    <t>IOTCOM</t>
  </si>
  <si>
    <t>Mòdul de gestió de les comunicacions IoT. Instal·lació i manteniment primer any</t>
  </si>
  <si>
    <t>Mòdul que permet la gestió centralitzada i eficient de xarxes de comunicacions IoT, optimitzant la supervisió i administració dels dispositius connectats. Facilita la integració i l’anàlisi de dades recollides pels sensors desplegats a la xarxa.
Inclou: instal·lació i manteniment pel primer any.</t>
  </si>
  <si>
    <t>INST01</t>
  </si>
  <si>
    <t>Instal·lació</t>
  </si>
  <si>
    <t>MANT01</t>
  </si>
  <si>
    <t>any</t>
  </si>
  <si>
    <t>Manteniment anual</t>
  </si>
  <si>
    <t>Total IOTCOM</t>
  </si>
  <si>
    <t>SMTRNG</t>
  </si>
  <si>
    <t>Mòdul de gestió de comptadors de Telelectura. Instal·lació i manteniment primer any</t>
  </si>
  <si>
    <t>Mòdul per dur a terme la gestió dels comptadors de Telelectura d’abonat. Permet integrar qualsevol marca de comptador i sistema de comunicació. Des d’un sol mòdul es gestiona de forma homogènia els diferents sistemes de comunicació i comptadors del mercat. Ha de permetre la integració de LoRaWAN, NB-IoT i altres sistemes similars.
Inclou: instal·lació i manteniment pel primer any.</t>
  </si>
  <si>
    <t>INST02</t>
  </si>
  <si>
    <t>Total SMTRNG</t>
  </si>
  <si>
    <t>LKDTCTN</t>
  </si>
  <si>
    <t>Mòdul de detecció de fuites mitjançant balanços hidràulics. Instal·lació i manteniment primer any</t>
  </si>
  <si>
    <t>El mòdul de Detecció de fuites mitjançant Balanços hidràulics està orientat a la detecció de fuites a la xarxa a través dels Balanços hidràulics diaris, horaris i càlcul del mínim nocturn, pels diferents sectors de l'abastament.
Inclou: instal·lació i manteniment pel primer any.</t>
  </si>
  <si>
    <t>Total LKDTCTN</t>
  </si>
  <si>
    <t>OFVRTL</t>
  </si>
  <si>
    <t>Mòdul d'Oficina Virtual per l'abonat. Instal·lació i manteniment primer any</t>
  </si>
  <si>
    <t>Mòdul per dur a terme l’atenció a l’abonat online.
Disposa d’aplicació web i aplicació mòbil, tant per IOS com per Android.
Back-Office per l'admininistració.
Front-Office per a l'atenció a l'abonat.
Funcionalitats:
- Gestió de les dades del servei i contractes.
- Consulta de factures.
- Consulta de consums de Telelectura, diari i horari.
- Alarmes de Telelectura: Personalitzada segons llindar de consum, consum continuat (horari), absència de consum (de caire social per a la gent que viu sola) i alerta de consum responsable. Alarmes de consum totalment parametritzables pels abonats.
Inclou: instal·lació i manteniment pel primer any.</t>
  </si>
  <si>
    <t>Total OFVRTL</t>
  </si>
  <si>
    <t>GADM</t>
  </si>
  <si>
    <t>Mòdul de gestió administrativa cap a l'organisme. Instal·lació i manteniment primer any</t>
  </si>
  <si>
    <t>INST04</t>
  </si>
  <si>
    <t>MANT04</t>
  </si>
  <si>
    <t>Total GADM</t>
  </si>
  <si>
    <t>SERV</t>
  </si>
  <si>
    <t>anys</t>
  </si>
  <si>
    <t>Servirdors virtuals</t>
  </si>
  <si>
    <t>Servidors virtuals amb característiques: 
- 2 x Servidor d’aplicació: Sistema Operatiu Linux Ubuntu Server 22.04 o superior, 4 CPU, 8 GB RAM i 100 GB disc.
- 2 x Servidor de dades: Sistema Operatiu Linux Ubuntu Server 22.04 o superior, 8 CPU, 16 GB RAM i 160 GB disc.
Inclou còpies de seguretat diàries i regles Firewall. 
No s'inclou el manteniment ni la gestió de la ciberseguretat.
Els servidors estaran allotjats a la UE.</t>
  </si>
  <si>
    <t>Total F01.03</t>
  </si>
  <si>
    <t>F01.04</t>
  </si>
  <si>
    <t>SUBMINISTRAMENT D'EQUIPS</t>
  </si>
  <si>
    <t>SM</t>
  </si>
  <si>
    <t>Subministrament d'equip controlador i sondes de pH, clor Lliure i Terbolesa</t>
  </si>
  <si>
    <t>Inclou: 
Panel controlador WALCHEM Intuition - 6 Ref.
WDS6-100-H-AC-N-M-L-ENNN + ST-731 + WEL-PHF-72
10 2 5.290,54 10.581,08
COMPUESTO POR:
1x Controlador Intuition - 6.
4x Salidas relés Energizados.
2x Salidas relés libres de tensión.
1x Tarjeta entrada sensor directa WALCHEM.
1x Tarjeta de entrada sensor combinada ( 1 directa + 1 
analógica )
1x Tarjeta de red ethernet con ModbusS TCP + BACnet
1x Maniflods para montaje + Flow switch.
1x Sonda cloro libre de 0-20ppm + rango extendido de pH.
1x Sonda para pH con Pt 1000
1x Sonda de turbidez PIXYS ST-731 ( 0 -10 NTU ).
Montado en paneL</t>
  </si>
  <si>
    <t>Dipòsit de Sant Ermengol</t>
  </si>
  <si>
    <t>Dipòsit de Ca n'Amat</t>
  </si>
  <si>
    <t>Total SM</t>
  </si>
  <si>
    <t>INSTM</t>
  </si>
  <si>
    <t>Instal·lació i posta en funcionament</t>
  </si>
  <si>
    <t>Inclou: connexió dels senyals al SCADA actual.</t>
  </si>
  <si>
    <t>Total INSTM</t>
  </si>
  <si>
    <t>Total F01.04</t>
  </si>
  <si>
    <t>F01.05</t>
  </si>
  <si>
    <t>ALTRES</t>
  </si>
  <si>
    <t>SSF01</t>
  </si>
  <si>
    <t>PA</t>
  </si>
  <si>
    <t>Seguretat i Salut</t>
  </si>
  <si>
    <t>Partida alçada de seguretat i salut a l'obra d'acord amb annex</t>
  </si>
  <si>
    <t>Partida alçada per a imprevistos a l'obra, a justificar</t>
  </si>
  <si>
    <t>Total F01.05</t>
  </si>
  <si>
    <t>Total F01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</si>
</sst>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?????????"/>
    <numFmt numFmtId="165" formatCode="#,##0.000"/>
  </numFmts>
  <fonts count="10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rgb="FFFF40FF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rgb="FFFF40FF"/>
      <name val="Aptos Narrow"/>
      <family val="2"/>
      <scheme val="minor"/>
    </font>
    <font>
      <sz val="8"/>
      <color rgb="FFFF0000"/>
      <name val="Aptos Narrow"/>
      <family val="2"/>
      <scheme val="minor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BED2B7"/>
        <bgColor indexed="64"/>
      </patternFill>
    </fill>
    <fill>
      <patternFill patternType="solid">
        <fgColor rgb="FFCADAC4"/>
        <bgColor indexed="64"/>
      </patternFill>
    </fill>
    <fill>
      <patternFill patternType="solid">
        <fgColor rgb="FFFFEDDB"/>
        <bgColor indexed="64"/>
      </patternFill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49" fontId="4" fillId="2" borderId="0" xfId="0" applyNumberFormat="1" applyFont="1" applyFill="1" applyAlignment="1">
      <alignment vertical="top"/>
    </xf>
    <xf numFmtId="49" fontId="4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/>
    </xf>
    <xf numFmtId="3" fontId="5" fillId="2" borderId="0" xfId="0" applyNumberFormat="1" applyFont="1" applyFill="1" applyAlignment="1">
      <alignment vertical="top"/>
    </xf>
    <xf numFmtId="4" fontId="5" fillId="2" borderId="0" xfId="0" applyNumberFormat="1" applyFont="1" applyFill="1" applyAlignment="1">
      <alignment vertical="top"/>
    </xf>
    <xf numFmtId="49" fontId="4" fillId="3" borderId="0" xfId="0" applyNumberFormat="1" applyFont="1" applyFill="1" applyAlignment="1">
      <alignment vertical="top"/>
    </xf>
    <xf numFmtId="49" fontId="4" fillId="3" borderId="0" xfId="0" applyNumberFormat="1" applyFont="1" applyFill="1" applyAlignment="1">
      <alignment vertical="top" wrapText="1"/>
    </xf>
    <xf numFmtId="0" fontId="4" fillId="3" borderId="0" xfId="0" applyFont="1" applyFill="1" applyAlignment="1">
      <alignment vertical="top"/>
    </xf>
    <xf numFmtId="4" fontId="5" fillId="3" borderId="0" xfId="0" applyNumberFormat="1" applyFont="1" applyFill="1" applyAlignment="1">
      <alignment vertical="top"/>
    </xf>
    <xf numFmtId="49" fontId="6" fillId="4" borderId="0" xfId="0" applyNumberFormat="1" applyFont="1" applyFill="1" applyAlignment="1">
      <alignment vertical="top"/>
    </xf>
    <xf numFmtId="49" fontId="6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top" wrapText="1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vertical="top"/>
    </xf>
    <xf numFmtId="4" fontId="7" fillId="0" borderId="0" xfId="0" applyNumberFormat="1" applyFont="1" applyAlignment="1">
      <alignment vertical="top"/>
    </xf>
    <xf numFmtId="4" fontId="8" fillId="0" borderId="0" xfId="0" applyNumberFormat="1" applyFont="1" applyAlignment="1">
      <alignment vertical="top"/>
    </xf>
    <xf numFmtId="0" fontId="6" fillId="0" borderId="0" xfId="0" applyFont="1" applyAlignment="1">
      <alignment vertical="top" wrapText="1"/>
    </xf>
    <xf numFmtId="164" fontId="6" fillId="0" borderId="0" xfId="0" applyNumberFormat="1" applyFont="1" applyAlignment="1">
      <alignment vertical="top"/>
    </xf>
    <xf numFmtId="49" fontId="4" fillId="0" borderId="0" xfId="0" applyNumberFormat="1" applyFont="1" applyAlignment="1">
      <alignment vertical="top"/>
    </xf>
    <xf numFmtId="4" fontId="5" fillId="0" borderId="0" xfId="0" applyNumberFormat="1" applyFont="1" applyAlignment="1">
      <alignment vertical="top"/>
    </xf>
    <xf numFmtId="0" fontId="6" fillId="5" borderId="0" xfId="0" applyFont="1" applyFill="1" applyAlignment="1">
      <alignment vertical="top"/>
    </xf>
    <xf numFmtId="0" fontId="6" fillId="5" borderId="0" xfId="0" applyFont="1" applyFill="1" applyAlignment="1">
      <alignment vertical="top" wrapText="1"/>
    </xf>
    <xf numFmtId="165" fontId="6" fillId="0" borderId="0" xfId="0" applyNumberFormat="1" applyFont="1" applyAlignment="1">
      <alignment vertical="top"/>
    </xf>
    <xf numFmtId="3" fontId="6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C844E-269D-4191-BCA9-03CBE75F115B}">
  <dimension ref="A1:M146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F7" sqref="F7"/>
    </sheetView>
  </sheetViews>
  <sheetFormatPr baseColWidth="10" defaultRowHeight="15" x14ac:dyDescent="0.25"/>
  <cols>
    <col min="1" max="1" width="8" bestFit="1" customWidth="1"/>
    <col min="2" max="2" width="7.140625" bestFit="1" customWidth="1"/>
    <col min="3" max="3" width="6.7109375" bestFit="1" customWidth="1"/>
    <col min="4" max="4" width="33.140625" customWidth="1"/>
    <col min="5" max="5" width="16.5703125" bestFit="1" customWidth="1"/>
    <col min="6" max="6" width="12.28515625" bestFit="1" customWidth="1"/>
    <col min="7" max="7" width="8.42578125" bestFit="1" customWidth="1"/>
    <col min="8" max="8" width="8.140625" bestFit="1" customWidth="1"/>
    <col min="9" max="9" width="6.28515625" bestFit="1" customWidth="1"/>
    <col min="10" max="10" width="10.28515625" bestFit="1" customWidth="1"/>
    <col min="11" max="11" width="8.28515625" bestFit="1" customWidth="1"/>
    <col min="12" max="13" width="8.4257812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8.75" x14ac:dyDescent="0.25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spans="1:13" x14ac:dyDescent="0.25">
      <c r="A4" s="6" t="s">
        <v>15</v>
      </c>
      <c r="B4" s="6" t="s">
        <v>16</v>
      </c>
      <c r="C4" s="6" t="s">
        <v>17</v>
      </c>
      <c r="D4" s="7" t="s">
        <v>18</v>
      </c>
      <c r="E4" s="8"/>
      <c r="F4" s="8"/>
      <c r="G4" s="8"/>
      <c r="H4" s="8"/>
      <c r="I4" s="8"/>
      <c r="J4" s="8"/>
      <c r="K4" s="9">
        <f>K145</f>
        <v>1</v>
      </c>
      <c r="L4" s="10">
        <f>L145</f>
        <v>354924.44</v>
      </c>
      <c r="M4" s="10">
        <f>M145</f>
        <v>354924.44</v>
      </c>
    </row>
    <row r="5" spans="1:13" x14ac:dyDescent="0.25">
      <c r="A5" s="11" t="s">
        <v>19</v>
      </c>
      <c r="B5" s="11" t="s">
        <v>16</v>
      </c>
      <c r="C5" s="11" t="s">
        <v>17</v>
      </c>
      <c r="D5" s="12" t="s">
        <v>20</v>
      </c>
      <c r="E5" s="13"/>
      <c r="F5" s="13"/>
      <c r="G5" s="13"/>
      <c r="H5" s="13"/>
      <c r="I5" s="13"/>
      <c r="J5" s="13"/>
      <c r="K5" s="14">
        <f>K30</f>
        <v>1</v>
      </c>
      <c r="L5" s="14">
        <f>L30</f>
        <v>50698.8</v>
      </c>
      <c r="M5" s="14">
        <f>M30</f>
        <v>50698.8</v>
      </c>
    </row>
    <row r="6" spans="1:13" ht="22.5" x14ac:dyDescent="0.25">
      <c r="A6" s="15" t="s">
        <v>21</v>
      </c>
      <c r="B6" s="16" t="s">
        <v>22</v>
      </c>
      <c r="C6" s="16" t="s">
        <v>23</v>
      </c>
      <c r="D6" s="17" t="s">
        <v>24</v>
      </c>
      <c r="E6" s="18"/>
      <c r="F6" s="18"/>
      <c r="G6" s="18"/>
      <c r="H6" s="18"/>
      <c r="I6" s="18"/>
      <c r="J6" s="18"/>
      <c r="K6" s="19">
        <v>2</v>
      </c>
      <c r="L6" s="19">
        <v>1080</v>
      </c>
      <c r="M6" s="20">
        <f>ROUND(K6*L6,2)</f>
        <v>2160</v>
      </c>
    </row>
    <row r="7" spans="1:13" ht="236.25" x14ac:dyDescent="0.25">
      <c r="A7" s="18"/>
      <c r="B7" s="18"/>
      <c r="C7" s="18"/>
      <c r="D7" s="17" t="s">
        <v>25</v>
      </c>
      <c r="E7" s="18"/>
      <c r="F7" s="18"/>
      <c r="G7" s="18"/>
      <c r="H7" s="18"/>
      <c r="I7" s="18"/>
      <c r="J7" s="18"/>
      <c r="K7" s="18"/>
      <c r="L7" s="18"/>
      <c r="M7" s="18"/>
    </row>
    <row r="8" spans="1:13" ht="22.5" x14ac:dyDescent="0.25">
      <c r="A8" s="15" t="s">
        <v>26</v>
      </c>
      <c r="B8" s="16" t="s">
        <v>22</v>
      </c>
      <c r="C8" s="16" t="s">
        <v>23</v>
      </c>
      <c r="D8" s="17" t="s">
        <v>27</v>
      </c>
      <c r="E8" s="18"/>
      <c r="F8" s="18"/>
      <c r="G8" s="18"/>
      <c r="H8" s="18"/>
      <c r="I8" s="18"/>
      <c r="J8" s="18"/>
      <c r="K8" s="19">
        <v>6</v>
      </c>
      <c r="L8" s="19">
        <v>1137</v>
      </c>
      <c r="M8" s="20">
        <f>ROUND(K8*L8,2)</f>
        <v>6822</v>
      </c>
    </row>
    <row r="9" spans="1:13" ht="213.75" x14ac:dyDescent="0.25">
      <c r="A9" s="18"/>
      <c r="B9" s="18"/>
      <c r="C9" s="18"/>
      <c r="D9" s="17" t="s">
        <v>28</v>
      </c>
      <c r="E9" s="18"/>
      <c r="F9" s="18"/>
      <c r="G9" s="18"/>
      <c r="H9" s="18"/>
      <c r="I9" s="18"/>
      <c r="J9" s="18"/>
      <c r="K9" s="18"/>
      <c r="L9" s="18"/>
      <c r="M9" s="18"/>
    </row>
    <row r="10" spans="1:13" ht="22.5" x14ac:dyDescent="0.25">
      <c r="A10" s="15" t="s">
        <v>29</v>
      </c>
      <c r="B10" s="16" t="s">
        <v>22</v>
      </c>
      <c r="C10" s="16" t="s">
        <v>23</v>
      </c>
      <c r="D10" s="17" t="s">
        <v>30</v>
      </c>
      <c r="E10" s="18"/>
      <c r="F10" s="18"/>
      <c r="G10" s="18"/>
      <c r="H10" s="18"/>
      <c r="I10" s="18"/>
      <c r="J10" s="18"/>
      <c r="K10" s="19">
        <v>8</v>
      </c>
      <c r="L10" s="19">
        <v>550</v>
      </c>
      <c r="M10" s="20">
        <f>ROUND(K10*L10,2)</f>
        <v>4400</v>
      </c>
    </row>
    <row r="11" spans="1:13" ht="22.5" x14ac:dyDescent="0.25">
      <c r="A11" s="18"/>
      <c r="B11" s="18"/>
      <c r="C11" s="18"/>
      <c r="D11" s="17" t="s">
        <v>31</v>
      </c>
      <c r="E11" s="18"/>
      <c r="F11" s="18"/>
      <c r="G11" s="18"/>
      <c r="H11" s="18"/>
      <c r="I11" s="18"/>
      <c r="J11" s="18"/>
      <c r="K11" s="18"/>
      <c r="L11" s="18"/>
      <c r="M11" s="18"/>
    </row>
    <row r="12" spans="1:13" x14ac:dyDescent="0.25">
      <c r="A12" s="15" t="s">
        <v>32</v>
      </c>
      <c r="B12" s="16" t="s">
        <v>22</v>
      </c>
      <c r="C12" s="16" t="s">
        <v>23</v>
      </c>
      <c r="D12" s="17" t="s">
        <v>33</v>
      </c>
      <c r="E12" s="18"/>
      <c r="F12" s="18"/>
      <c r="G12" s="18"/>
      <c r="H12" s="18"/>
      <c r="I12" s="18"/>
      <c r="J12" s="18"/>
      <c r="K12" s="19">
        <v>8</v>
      </c>
      <c r="L12" s="19">
        <v>375</v>
      </c>
      <c r="M12" s="20">
        <f>ROUND(K12*L12,2)</f>
        <v>3000</v>
      </c>
    </row>
    <row r="13" spans="1:13" ht="56.25" x14ac:dyDescent="0.25">
      <c r="A13" s="18"/>
      <c r="B13" s="18"/>
      <c r="C13" s="18"/>
      <c r="D13" s="17" t="s">
        <v>34</v>
      </c>
      <c r="E13" s="18"/>
      <c r="F13" s="18"/>
      <c r="G13" s="18"/>
      <c r="H13" s="18"/>
      <c r="I13" s="18"/>
      <c r="J13" s="18"/>
      <c r="K13" s="18"/>
      <c r="L13" s="18"/>
      <c r="M13" s="18"/>
    </row>
    <row r="14" spans="1:13" ht="22.5" x14ac:dyDescent="0.25">
      <c r="A14" s="15" t="s">
        <v>35</v>
      </c>
      <c r="B14" s="16" t="s">
        <v>22</v>
      </c>
      <c r="C14" s="16" t="s">
        <v>23</v>
      </c>
      <c r="D14" s="17" t="s">
        <v>36</v>
      </c>
      <c r="E14" s="18"/>
      <c r="F14" s="18"/>
      <c r="G14" s="18"/>
      <c r="H14" s="18"/>
      <c r="I14" s="18"/>
      <c r="J14" s="18"/>
      <c r="K14" s="19">
        <v>8</v>
      </c>
      <c r="L14" s="21">
        <v>402.1</v>
      </c>
      <c r="M14" s="20">
        <f>ROUND(K14*L14,2)</f>
        <v>3216.8</v>
      </c>
    </row>
    <row r="15" spans="1:13" ht="22.5" x14ac:dyDescent="0.25">
      <c r="A15" s="15" t="s">
        <v>37</v>
      </c>
      <c r="B15" s="16" t="s">
        <v>22</v>
      </c>
      <c r="C15" s="16" t="s">
        <v>23</v>
      </c>
      <c r="D15" s="17" t="s">
        <v>38</v>
      </c>
      <c r="E15" s="18"/>
      <c r="F15" s="18"/>
      <c r="G15" s="18"/>
      <c r="H15" s="18"/>
      <c r="I15" s="18"/>
      <c r="J15" s="18"/>
      <c r="K15" s="19">
        <v>8</v>
      </c>
      <c r="L15" s="19">
        <v>150</v>
      </c>
      <c r="M15" s="20">
        <f>ROUND(K15*L15,2)</f>
        <v>1200</v>
      </c>
    </row>
    <row r="16" spans="1:13" ht="33.75" x14ac:dyDescent="0.25">
      <c r="A16" s="18"/>
      <c r="B16" s="18"/>
      <c r="C16" s="18"/>
      <c r="D16" s="17" t="s">
        <v>39</v>
      </c>
      <c r="E16" s="18"/>
      <c r="F16" s="18"/>
      <c r="G16" s="18"/>
      <c r="H16" s="18"/>
      <c r="I16" s="18"/>
      <c r="J16" s="18"/>
      <c r="K16" s="18"/>
      <c r="L16" s="18"/>
      <c r="M16" s="18"/>
    </row>
    <row r="17" spans="1:13" ht="22.5" x14ac:dyDescent="0.25">
      <c r="A17" s="15" t="s">
        <v>40</v>
      </c>
      <c r="B17" s="16" t="s">
        <v>22</v>
      </c>
      <c r="C17" s="16" t="s">
        <v>23</v>
      </c>
      <c r="D17" s="17" t="s">
        <v>41</v>
      </c>
      <c r="E17" s="18"/>
      <c r="F17" s="18"/>
      <c r="G17" s="18"/>
      <c r="H17" s="18"/>
      <c r="I17" s="18"/>
      <c r="J17" s="18"/>
      <c r="K17" s="19">
        <v>8</v>
      </c>
      <c r="L17" s="19">
        <v>300</v>
      </c>
      <c r="M17" s="20">
        <f>ROUND(K17*L17,2)</f>
        <v>2400</v>
      </c>
    </row>
    <row r="18" spans="1:13" ht="67.5" x14ac:dyDescent="0.25">
      <c r="A18" s="18"/>
      <c r="B18" s="18"/>
      <c r="C18" s="18"/>
      <c r="D18" s="17" t="s">
        <v>42</v>
      </c>
      <c r="E18" s="18"/>
      <c r="F18" s="18"/>
      <c r="G18" s="18"/>
      <c r="H18" s="18"/>
      <c r="I18" s="18"/>
      <c r="J18" s="18"/>
      <c r="K18" s="18"/>
      <c r="L18" s="18"/>
      <c r="M18" s="18"/>
    </row>
    <row r="19" spans="1:13" ht="22.5" x14ac:dyDescent="0.25">
      <c r="A19" s="15" t="s">
        <v>43</v>
      </c>
      <c r="B19" s="16" t="s">
        <v>22</v>
      </c>
      <c r="C19" s="16" t="s">
        <v>23</v>
      </c>
      <c r="D19" s="17" t="s">
        <v>44</v>
      </c>
      <c r="E19" s="18"/>
      <c r="F19" s="18"/>
      <c r="G19" s="18"/>
      <c r="H19" s="18"/>
      <c r="I19" s="18"/>
      <c r="J19" s="18"/>
      <c r="K19" s="20">
        <f>K22</f>
        <v>1</v>
      </c>
      <c r="L19" s="20">
        <f>L22</f>
        <v>2000</v>
      </c>
      <c r="M19" s="20">
        <f>M22</f>
        <v>2000</v>
      </c>
    </row>
    <row r="20" spans="1:13" ht="33.75" x14ac:dyDescent="0.25">
      <c r="A20" s="18"/>
      <c r="B20" s="18"/>
      <c r="C20" s="18"/>
      <c r="D20" s="17" t="s">
        <v>45</v>
      </c>
      <c r="E20" s="18"/>
      <c r="F20" s="18"/>
      <c r="G20" s="18"/>
      <c r="H20" s="18"/>
      <c r="I20" s="18"/>
      <c r="J20" s="18"/>
      <c r="K20" s="18"/>
      <c r="L20" s="18"/>
      <c r="M20" s="18"/>
    </row>
    <row r="21" spans="1:13" x14ac:dyDescent="0.25">
      <c r="A21" s="18"/>
      <c r="B21" s="18"/>
      <c r="C21" s="16" t="s">
        <v>46</v>
      </c>
      <c r="D21" s="22"/>
      <c r="E21" s="16" t="s">
        <v>47</v>
      </c>
      <c r="F21" s="23">
        <v>1</v>
      </c>
      <c r="G21" s="19">
        <v>0</v>
      </c>
      <c r="H21" s="19">
        <v>0</v>
      </c>
      <c r="I21" s="19">
        <v>0</v>
      </c>
      <c r="J21" s="20">
        <f>OR(F21&lt;&gt;0,G21&lt;&gt;0,H21&lt;&gt;0,I21&lt;&gt;0)*(F21 + (F21 = 0))*(G21 + (G21 = 0))*(H21 + (H21 = 0))*(I21 + (I21 = 0))</f>
        <v>1</v>
      </c>
      <c r="K21" s="18"/>
      <c r="L21" s="18"/>
      <c r="M21" s="18"/>
    </row>
    <row r="22" spans="1:13" x14ac:dyDescent="0.25">
      <c r="A22" s="18"/>
      <c r="B22" s="18"/>
      <c r="C22" s="18"/>
      <c r="D22" s="22"/>
      <c r="E22" s="18"/>
      <c r="F22" s="18"/>
      <c r="G22" s="18"/>
      <c r="H22" s="18"/>
      <c r="I22" s="18"/>
      <c r="J22" s="24" t="s">
        <v>48</v>
      </c>
      <c r="K22" s="25">
        <f>J21</f>
        <v>1</v>
      </c>
      <c r="L22" s="19">
        <v>2000</v>
      </c>
      <c r="M22" s="25">
        <f>ROUND(K22*L22,2)</f>
        <v>2000</v>
      </c>
    </row>
    <row r="23" spans="1:13" ht="1.1499999999999999" customHeight="1" x14ac:dyDescent="0.25">
      <c r="A23" s="26"/>
      <c r="B23" s="26"/>
      <c r="C23" s="26"/>
      <c r="D23" s="27"/>
      <c r="E23" s="26"/>
      <c r="F23" s="26"/>
      <c r="G23" s="26"/>
      <c r="H23" s="26"/>
      <c r="I23" s="26"/>
      <c r="J23" s="26"/>
      <c r="K23" s="26"/>
      <c r="L23" s="26"/>
      <c r="M23" s="26"/>
    </row>
    <row r="24" spans="1:13" ht="22.5" x14ac:dyDescent="0.25">
      <c r="A24" s="15" t="s">
        <v>49</v>
      </c>
      <c r="B24" s="16" t="s">
        <v>22</v>
      </c>
      <c r="C24" s="16" t="s">
        <v>23</v>
      </c>
      <c r="D24" s="17" t="s">
        <v>50</v>
      </c>
      <c r="E24" s="18"/>
      <c r="F24" s="18"/>
      <c r="G24" s="18"/>
      <c r="H24" s="18"/>
      <c r="I24" s="18"/>
      <c r="J24" s="18"/>
      <c r="K24" s="19">
        <v>2</v>
      </c>
      <c r="L24" s="19">
        <v>2500</v>
      </c>
      <c r="M24" s="20">
        <f>ROUND(K24*L24,2)</f>
        <v>5000</v>
      </c>
    </row>
    <row r="25" spans="1:13" ht="22.5" x14ac:dyDescent="0.25">
      <c r="A25" s="18"/>
      <c r="B25" s="18"/>
      <c r="C25" s="18"/>
      <c r="D25" s="17" t="s">
        <v>50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1:13" ht="33.75" x14ac:dyDescent="0.25">
      <c r="A26" s="15" t="s">
        <v>51</v>
      </c>
      <c r="B26" s="16" t="s">
        <v>22</v>
      </c>
      <c r="C26" s="16" t="s">
        <v>23</v>
      </c>
      <c r="D26" s="17" t="s">
        <v>52</v>
      </c>
      <c r="E26" s="18"/>
      <c r="F26" s="18"/>
      <c r="G26" s="18"/>
      <c r="H26" s="18"/>
      <c r="I26" s="18"/>
      <c r="J26" s="18"/>
      <c r="K26" s="19">
        <v>4</v>
      </c>
      <c r="L26" s="19">
        <v>3500</v>
      </c>
      <c r="M26" s="20">
        <f>ROUND(K26*L26,2)</f>
        <v>14000</v>
      </c>
    </row>
    <row r="27" spans="1:13" ht="33.75" x14ac:dyDescent="0.25">
      <c r="A27" s="18"/>
      <c r="B27" s="18"/>
      <c r="C27" s="18"/>
      <c r="D27" s="17" t="s">
        <v>52</v>
      </c>
      <c r="E27" s="18"/>
      <c r="F27" s="18"/>
      <c r="G27" s="18"/>
      <c r="H27" s="18"/>
      <c r="I27" s="18"/>
      <c r="J27" s="18"/>
      <c r="K27" s="18"/>
      <c r="L27" s="18"/>
      <c r="M27" s="18"/>
    </row>
    <row r="28" spans="1:13" x14ac:dyDescent="0.25">
      <c r="A28" s="15" t="s">
        <v>53</v>
      </c>
      <c r="B28" s="16" t="s">
        <v>22</v>
      </c>
      <c r="C28" s="16" t="s">
        <v>23</v>
      </c>
      <c r="D28" s="17" t="s">
        <v>54</v>
      </c>
      <c r="E28" s="18"/>
      <c r="F28" s="18"/>
      <c r="G28" s="18"/>
      <c r="H28" s="18"/>
      <c r="I28" s="18"/>
      <c r="J28" s="18"/>
      <c r="K28" s="19">
        <v>1</v>
      </c>
      <c r="L28" s="19">
        <v>6500</v>
      </c>
      <c r="M28" s="20">
        <f>ROUND(K28*L28,2)</f>
        <v>6500</v>
      </c>
    </row>
    <row r="29" spans="1:13" x14ac:dyDescent="0.25">
      <c r="A29" s="18"/>
      <c r="B29" s="18"/>
      <c r="C29" s="18"/>
      <c r="D29" s="17" t="s">
        <v>55</v>
      </c>
      <c r="E29" s="18"/>
      <c r="F29" s="18"/>
      <c r="G29" s="18"/>
      <c r="H29" s="18"/>
      <c r="I29" s="18"/>
      <c r="J29" s="18"/>
      <c r="K29" s="18"/>
      <c r="L29" s="18"/>
      <c r="M29" s="18"/>
    </row>
    <row r="30" spans="1:13" x14ac:dyDescent="0.25">
      <c r="A30" s="18"/>
      <c r="B30" s="18"/>
      <c r="C30" s="18"/>
      <c r="D30" s="22"/>
      <c r="E30" s="18"/>
      <c r="F30" s="18"/>
      <c r="G30" s="18"/>
      <c r="H30" s="18"/>
      <c r="I30" s="18"/>
      <c r="J30" s="24" t="s">
        <v>56</v>
      </c>
      <c r="K30" s="19">
        <v>1</v>
      </c>
      <c r="L30" s="25">
        <f>M6+M8+M10+M12+M14+M15+M17+M19+M24+M26+M28</f>
        <v>50698.8</v>
      </c>
      <c r="M30" s="25">
        <f>ROUND(K30*L30,2)</f>
        <v>50698.8</v>
      </c>
    </row>
    <row r="31" spans="1:13" ht="1.1499999999999999" customHeight="1" x14ac:dyDescent="0.25">
      <c r="A31" s="26"/>
      <c r="B31" s="26"/>
      <c r="C31" s="26"/>
      <c r="D31" s="27"/>
      <c r="E31" s="26"/>
      <c r="F31" s="26"/>
      <c r="G31" s="26"/>
      <c r="H31" s="26"/>
      <c r="I31" s="26"/>
      <c r="J31" s="26"/>
      <c r="K31" s="26"/>
      <c r="L31" s="26"/>
      <c r="M31" s="26"/>
    </row>
    <row r="32" spans="1:13" x14ac:dyDescent="0.25">
      <c r="A32" s="11" t="s">
        <v>57</v>
      </c>
      <c r="B32" s="11" t="s">
        <v>16</v>
      </c>
      <c r="C32" s="11" t="s">
        <v>17</v>
      </c>
      <c r="D32" s="12" t="s">
        <v>58</v>
      </c>
      <c r="E32" s="13"/>
      <c r="F32" s="13"/>
      <c r="G32" s="13"/>
      <c r="H32" s="13"/>
      <c r="I32" s="13"/>
      <c r="J32" s="13"/>
      <c r="K32" s="14">
        <f>K88</f>
        <v>1</v>
      </c>
      <c r="L32" s="14">
        <f>L88</f>
        <v>221141.63</v>
      </c>
      <c r="M32" s="14">
        <f>M88</f>
        <v>221141.63</v>
      </c>
    </row>
    <row r="33" spans="1:13" ht="33.75" x14ac:dyDescent="0.25">
      <c r="A33" s="15" t="s">
        <v>59</v>
      </c>
      <c r="B33" s="16" t="s">
        <v>22</v>
      </c>
      <c r="C33" s="16" t="s">
        <v>23</v>
      </c>
      <c r="D33" s="17" t="s">
        <v>60</v>
      </c>
      <c r="E33" s="18"/>
      <c r="F33" s="18"/>
      <c r="G33" s="18"/>
      <c r="H33" s="18"/>
      <c r="I33" s="18"/>
      <c r="J33" s="18"/>
      <c r="K33" s="20">
        <f>K50</f>
        <v>1445</v>
      </c>
      <c r="L33" s="20">
        <f>L50</f>
        <v>131.77000000000001</v>
      </c>
      <c r="M33" s="20">
        <f>M50</f>
        <v>190407.65</v>
      </c>
    </row>
    <row r="34" spans="1:13" ht="326.25" x14ac:dyDescent="0.25">
      <c r="A34" s="18"/>
      <c r="B34" s="18"/>
      <c r="C34" s="18"/>
      <c r="D34" s="17" t="s">
        <v>61</v>
      </c>
      <c r="E34" s="18"/>
      <c r="F34" s="18"/>
      <c r="G34" s="18"/>
      <c r="H34" s="18"/>
      <c r="I34" s="18"/>
      <c r="J34" s="18"/>
      <c r="K34" s="18"/>
      <c r="L34" s="18"/>
      <c r="M34" s="18"/>
    </row>
    <row r="35" spans="1:13" x14ac:dyDescent="0.25">
      <c r="A35" s="16" t="s">
        <v>62</v>
      </c>
      <c r="B35" s="16" t="s">
        <v>63</v>
      </c>
      <c r="C35" s="16" t="s">
        <v>23</v>
      </c>
      <c r="D35" s="17" t="s">
        <v>64</v>
      </c>
      <c r="E35" s="18"/>
      <c r="F35" s="18"/>
      <c r="G35" s="18"/>
      <c r="H35" s="18"/>
      <c r="I35" s="18"/>
      <c r="J35" s="18"/>
      <c r="K35" s="28">
        <v>1</v>
      </c>
      <c r="L35" s="19">
        <v>99</v>
      </c>
      <c r="M35" s="20">
        <f>ROUND(K35*L35,2)</f>
        <v>99</v>
      </c>
    </row>
    <row r="36" spans="1:13" x14ac:dyDescent="0.25">
      <c r="A36" s="16" t="s">
        <v>65</v>
      </c>
      <c r="B36" s="16" t="s">
        <v>66</v>
      </c>
      <c r="C36" s="16" t="s">
        <v>67</v>
      </c>
      <c r="D36" s="17" t="s">
        <v>68</v>
      </c>
      <c r="E36" s="18"/>
      <c r="F36" s="18"/>
      <c r="G36" s="18"/>
      <c r="H36" s="18"/>
      <c r="I36" s="18"/>
      <c r="J36" s="18"/>
      <c r="K36" s="28">
        <v>1</v>
      </c>
      <c r="L36" s="19">
        <v>22.71</v>
      </c>
      <c r="M36" s="20">
        <f>ROUND(K36*L36,2)</f>
        <v>22.71</v>
      </c>
    </row>
    <row r="37" spans="1:13" x14ac:dyDescent="0.25">
      <c r="A37" s="16" t="s">
        <v>69</v>
      </c>
      <c r="B37" s="16" t="s">
        <v>63</v>
      </c>
      <c r="C37" s="16" t="s">
        <v>23</v>
      </c>
      <c r="D37" s="17" t="s">
        <v>70</v>
      </c>
      <c r="E37" s="18"/>
      <c r="F37" s="18"/>
      <c r="G37" s="18"/>
      <c r="H37" s="18"/>
      <c r="I37" s="18"/>
      <c r="J37" s="18"/>
      <c r="K37" s="28">
        <v>1</v>
      </c>
      <c r="L37" s="19">
        <v>5.35</v>
      </c>
      <c r="M37" s="20">
        <f>ROUND(K37*L37,2)</f>
        <v>5.35</v>
      </c>
    </row>
    <row r="38" spans="1:13" x14ac:dyDescent="0.25">
      <c r="A38" s="16" t="s">
        <v>71</v>
      </c>
      <c r="B38" s="16" t="s">
        <v>63</v>
      </c>
      <c r="C38" s="16" t="s">
        <v>23</v>
      </c>
      <c r="D38" s="17" t="s">
        <v>72</v>
      </c>
      <c r="E38" s="18"/>
      <c r="F38" s="18"/>
      <c r="G38" s="18"/>
      <c r="H38" s="18"/>
      <c r="I38" s="18"/>
      <c r="J38" s="18"/>
      <c r="K38" s="28">
        <v>1</v>
      </c>
      <c r="L38" s="19">
        <v>1.5</v>
      </c>
      <c r="M38" s="20">
        <f>ROUND(K38*L38,2)</f>
        <v>1.5</v>
      </c>
    </row>
    <row r="39" spans="1:13" x14ac:dyDescent="0.25">
      <c r="A39" s="16" t="s">
        <v>73</v>
      </c>
      <c r="B39" s="16" t="s">
        <v>74</v>
      </c>
      <c r="C39" s="16" t="s">
        <v>23</v>
      </c>
      <c r="D39" s="17" t="s">
        <v>75</v>
      </c>
      <c r="E39" s="18"/>
      <c r="F39" s="18"/>
      <c r="G39" s="18"/>
      <c r="H39" s="18"/>
      <c r="I39" s="18"/>
      <c r="J39" s="18"/>
      <c r="K39" s="28">
        <v>1</v>
      </c>
      <c r="L39" s="19">
        <v>3.21</v>
      </c>
      <c r="M39" s="20">
        <f>ROUND(K39*L39,2)</f>
        <v>3.21</v>
      </c>
    </row>
    <row r="40" spans="1:13" x14ac:dyDescent="0.25">
      <c r="A40" s="18"/>
      <c r="B40" s="18"/>
      <c r="C40" s="16" t="s">
        <v>46</v>
      </c>
      <c r="D40" s="22"/>
      <c r="E40" s="16" t="s">
        <v>76</v>
      </c>
      <c r="F40" s="23">
        <v>62</v>
      </c>
      <c r="G40" s="19">
        <v>0</v>
      </c>
      <c r="H40" s="19">
        <v>0</v>
      </c>
      <c r="I40" s="19">
        <v>0</v>
      </c>
      <c r="J40" s="20">
        <f t="shared" ref="J40:J49" si="0">OR(F40&lt;&gt;0,G40&lt;&gt;0,H40&lt;&gt;0,I40&lt;&gt;0)*(F40 + (F40 = 0))*(G40 + (G40 = 0))*(H40 + (H40 = 0))*(I40 + (I40 = 0))</f>
        <v>62</v>
      </c>
      <c r="K40" s="18"/>
      <c r="L40" s="18"/>
      <c r="M40" s="18"/>
    </row>
    <row r="41" spans="1:13" x14ac:dyDescent="0.25">
      <c r="A41" s="18"/>
      <c r="B41" s="18"/>
      <c r="C41" s="16" t="s">
        <v>46</v>
      </c>
      <c r="D41" s="22"/>
      <c r="E41" s="16" t="s">
        <v>77</v>
      </c>
      <c r="F41" s="23">
        <v>8</v>
      </c>
      <c r="G41" s="19">
        <v>0</v>
      </c>
      <c r="H41" s="19">
        <v>0</v>
      </c>
      <c r="I41" s="19">
        <v>0</v>
      </c>
      <c r="J41" s="20">
        <f t="shared" si="0"/>
        <v>8</v>
      </c>
      <c r="K41" s="18"/>
      <c r="L41" s="18"/>
      <c r="M41" s="18"/>
    </row>
    <row r="42" spans="1:13" x14ac:dyDescent="0.25">
      <c r="A42" s="18"/>
      <c r="B42" s="18"/>
      <c r="C42" s="16" t="s">
        <v>46</v>
      </c>
      <c r="D42" s="22"/>
      <c r="E42" s="16" t="s">
        <v>78</v>
      </c>
      <c r="F42" s="23"/>
      <c r="G42" s="19"/>
      <c r="H42" s="19"/>
      <c r="I42" s="19"/>
      <c r="J42" s="20">
        <f t="shared" si="0"/>
        <v>0</v>
      </c>
      <c r="K42" s="18"/>
      <c r="L42" s="18"/>
      <c r="M42" s="18"/>
    </row>
    <row r="43" spans="1:13" x14ac:dyDescent="0.25">
      <c r="A43" s="18"/>
      <c r="B43" s="18"/>
      <c r="C43" s="16" t="s">
        <v>46</v>
      </c>
      <c r="D43" s="22"/>
      <c r="E43" s="16" t="s">
        <v>79</v>
      </c>
      <c r="F43" s="23">
        <v>242</v>
      </c>
      <c r="G43" s="19">
        <v>0</v>
      </c>
      <c r="H43" s="19">
        <v>0</v>
      </c>
      <c r="I43" s="19">
        <v>0</v>
      </c>
      <c r="J43" s="20">
        <f t="shared" si="0"/>
        <v>242</v>
      </c>
      <c r="K43" s="18"/>
      <c r="L43" s="18"/>
      <c r="M43" s="18"/>
    </row>
    <row r="44" spans="1:13" x14ac:dyDescent="0.25">
      <c r="A44" s="18"/>
      <c r="B44" s="18"/>
      <c r="C44" s="16" t="s">
        <v>46</v>
      </c>
      <c r="D44" s="22"/>
      <c r="E44" s="16" t="s">
        <v>80</v>
      </c>
      <c r="F44" s="23">
        <v>459</v>
      </c>
      <c r="G44" s="19">
        <v>0</v>
      </c>
      <c r="H44" s="19">
        <v>0</v>
      </c>
      <c r="I44" s="19">
        <v>0</v>
      </c>
      <c r="J44" s="20">
        <f t="shared" si="0"/>
        <v>459</v>
      </c>
      <c r="K44" s="18"/>
      <c r="L44" s="18"/>
      <c r="M44" s="18"/>
    </row>
    <row r="45" spans="1:13" x14ac:dyDescent="0.25">
      <c r="A45" s="18"/>
      <c r="B45" s="18"/>
      <c r="C45" s="16" t="s">
        <v>46</v>
      </c>
      <c r="D45" s="22"/>
      <c r="E45" s="16" t="s">
        <v>81</v>
      </c>
      <c r="F45" s="23">
        <v>183</v>
      </c>
      <c r="G45" s="19">
        <v>0</v>
      </c>
      <c r="H45" s="19">
        <v>0</v>
      </c>
      <c r="I45" s="19">
        <v>0</v>
      </c>
      <c r="J45" s="20">
        <f t="shared" si="0"/>
        <v>183</v>
      </c>
      <c r="K45" s="18"/>
      <c r="L45" s="18"/>
      <c r="M45" s="18"/>
    </row>
    <row r="46" spans="1:13" x14ac:dyDescent="0.25">
      <c r="A46" s="18"/>
      <c r="B46" s="18"/>
      <c r="C46" s="16" t="s">
        <v>46</v>
      </c>
      <c r="D46" s="22"/>
      <c r="E46" s="16" t="s">
        <v>82</v>
      </c>
      <c r="F46" s="23">
        <v>91</v>
      </c>
      <c r="G46" s="19">
        <v>0</v>
      </c>
      <c r="H46" s="19">
        <v>0</v>
      </c>
      <c r="I46" s="19">
        <v>0</v>
      </c>
      <c r="J46" s="20">
        <f t="shared" si="0"/>
        <v>91</v>
      </c>
      <c r="K46" s="18"/>
      <c r="L46" s="18"/>
      <c r="M46" s="18"/>
    </row>
    <row r="47" spans="1:13" x14ac:dyDescent="0.25">
      <c r="A47" s="18"/>
      <c r="B47" s="18"/>
      <c r="C47" s="16" t="s">
        <v>46</v>
      </c>
      <c r="D47" s="22"/>
      <c r="E47" s="16" t="s">
        <v>83</v>
      </c>
      <c r="F47" s="23">
        <v>365</v>
      </c>
      <c r="G47" s="19">
        <v>0</v>
      </c>
      <c r="H47" s="19">
        <v>0</v>
      </c>
      <c r="I47" s="19">
        <v>0</v>
      </c>
      <c r="J47" s="20">
        <f t="shared" si="0"/>
        <v>365</v>
      </c>
      <c r="K47" s="18"/>
      <c r="L47" s="18"/>
      <c r="M47" s="18"/>
    </row>
    <row r="48" spans="1:13" x14ac:dyDescent="0.25">
      <c r="A48" s="18"/>
      <c r="B48" s="18"/>
      <c r="C48" s="16" t="s">
        <v>46</v>
      </c>
      <c r="D48" s="22"/>
      <c r="E48" s="16" t="s">
        <v>84</v>
      </c>
      <c r="F48" s="23">
        <v>30</v>
      </c>
      <c r="G48" s="19">
        <v>0</v>
      </c>
      <c r="H48" s="19">
        <v>0</v>
      </c>
      <c r="I48" s="19">
        <v>0</v>
      </c>
      <c r="J48" s="20">
        <f t="shared" si="0"/>
        <v>30</v>
      </c>
      <c r="K48" s="18"/>
      <c r="L48" s="18"/>
      <c r="M48" s="18"/>
    </row>
    <row r="49" spans="1:13" x14ac:dyDescent="0.25">
      <c r="A49" s="18"/>
      <c r="B49" s="18"/>
      <c r="C49" s="16" t="s">
        <v>46</v>
      </c>
      <c r="D49" s="22"/>
      <c r="E49" s="16" t="s">
        <v>85</v>
      </c>
      <c r="F49" s="23">
        <v>5</v>
      </c>
      <c r="G49" s="19">
        <v>0</v>
      </c>
      <c r="H49" s="19">
        <v>0</v>
      </c>
      <c r="I49" s="19">
        <v>0</v>
      </c>
      <c r="J49" s="20">
        <f t="shared" si="0"/>
        <v>5</v>
      </c>
      <c r="K49" s="18"/>
      <c r="L49" s="18"/>
      <c r="M49" s="18"/>
    </row>
    <row r="50" spans="1:13" x14ac:dyDescent="0.25">
      <c r="A50" s="18"/>
      <c r="B50" s="18"/>
      <c r="C50" s="18"/>
      <c r="D50" s="22"/>
      <c r="E50" s="18"/>
      <c r="F50" s="18"/>
      <c r="G50" s="18"/>
      <c r="H50" s="18"/>
      <c r="I50" s="18"/>
      <c r="J50" s="24" t="s">
        <v>86</v>
      </c>
      <c r="K50" s="25">
        <f>SUM(J40:J49)</f>
        <v>1445</v>
      </c>
      <c r="L50" s="25">
        <f>SUM(M35:M39)</f>
        <v>131.77000000000001</v>
      </c>
      <c r="M50" s="25">
        <f>ROUND(K50*L50,2)</f>
        <v>190407.65</v>
      </c>
    </row>
    <row r="51" spans="1:13" ht="1.1499999999999999" customHeight="1" x14ac:dyDescent="0.25">
      <c r="A51" s="26"/>
      <c r="B51" s="26"/>
      <c r="C51" s="26"/>
      <c r="D51" s="27"/>
      <c r="E51" s="26"/>
      <c r="F51" s="26"/>
      <c r="G51" s="26"/>
      <c r="H51" s="26"/>
      <c r="I51" s="26"/>
      <c r="J51" s="26"/>
      <c r="K51" s="26"/>
      <c r="L51" s="26"/>
      <c r="M51" s="26"/>
    </row>
    <row r="52" spans="1:13" ht="33.75" x14ac:dyDescent="0.25">
      <c r="A52" s="15" t="s">
        <v>87</v>
      </c>
      <c r="B52" s="16" t="s">
        <v>22</v>
      </c>
      <c r="C52" s="16" t="s">
        <v>23</v>
      </c>
      <c r="D52" s="17" t="s">
        <v>88</v>
      </c>
      <c r="E52" s="18"/>
      <c r="F52" s="18"/>
      <c r="G52" s="18"/>
      <c r="H52" s="18"/>
      <c r="I52" s="18"/>
      <c r="J52" s="18"/>
      <c r="K52" s="20">
        <f>K59</f>
        <v>19</v>
      </c>
      <c r="L52" s="20">
        <f>L59</f>
        <v>237.95999999999998</v>
      </c>
      <c r="M52" s="20">
        <f>M59</f>
        <v>4521.24</v>
      </c>
    </row>
    <row r="53" spans="1:13" ht="326.25" x14ac:dyDescent="0.25">
      <c r="A53" s="18"/>
      <c r="B53" s="18"/>
      <c r="C53" s="18"/>
      <c r="D53" s="17" t="s">
        <v>89</v>
      </c>
      <c r="E53" s="18"/>
      <c r="F53" s="18"/>
      <c r="G53" s="18"/>
      <c r="H53" s="18"/>
      <c r="I53" s="18"/>
      <c r="J53" s="18"/>
      <c r="K53" s="18"/>
      <c r="L53" s="18"/>
      <c r="M53" s="18"/>
    </row>
    <row r="54" spans="1:13" x14ac:dyDescent="0.25">
      <c r="A54" s="16" t="s">
        <v>90</v>
      </c>
      <c r="B54" s="16" t="s">
        <v>63</v>
      </c>
      <c r="C54" s="16" t="s">
        <v>23</v>
      </c>
      <c r="D54" s="17" t="s">
        <v>91</v>
      </c>
      <c r="E54" s="18"/>
      <c r="F54" s="18"/>
      <c r="G54" s="18"/>
      <c r="H54" s="18"/>
      <c r="I54" s="18"/>
      <c r="J54" s="18"/>
      <c r="K54" s="28">
        <v>1</v>
      </c>
      <c r="L54" s="19">
        <v>182.48</v>
      </c>
      <c r="M54" s="20">
        <f t="shared" ref="M54:M59" si="1">ROUND(K54*L54,2)</f>
        <v>182.48</v>
      </c>
    </row>
    <row r="55" spans="1:13" x14ac:dyDescent="0.25">
      <c r="A55" s="16" t="s">
        <v>65</v>
      </c>
      <c r="B55" s="16" t="s">
        <v>66</v>
      </c>
      <c r="C55" s="16" t="s">
        <v>67</v>
      </c>
      <c r="D55" s="17" t="s">
        <v>68</v>
      </c>
      <c r="E55" s="18"/>
      <c r="F55" s="18"/>
      <c r="G55" s="18"/>
      <c r="H55" s="18"/>
      <c r="I55" s="18"/>
      <c r="J55" s="18"/>
      <c r="K55" s="28">
        <v>2</v>
      </c>
      <c r="L55" s="19">
        <v>22.71</v>
      </c>
      <c r="M55" s="20">
        <f t="shared" si="1"/>
        <v>45.42</v>
      </c>
    </row>
    <row r="56" spans="1:13" x14ac:dyDescent="0.25">
      <c r="A56" s="16" t="s">
        <v>69</v>
      </c>
      <c r="B56" s="16" t="s">
        <v>63</v>
      </c>
      <c r="C56" s="16" t="s">
        <v>23</v>
      </c>
      <c r="D56" s="17" t="s">
        <v>70</v>
      </c>
      <c r="E56" s="18"/>
      <c r="F56" s="18"/>
      <c r="G56" s="18"/>
      <c r="H56" s="18"/>
      <c r="I56" s="18"/>
      <c r="J56" s="18"/>
      <c r="K56" s="28">
        <v>1</v>
      </c>
      <c r="L56" s="19">
        <v>5.35</v>
      </c>
      <c r="M56" s="20">
        <f t="shared" si="1"/>
        <v>5.35</v>
      </c>
    </row>
    <row r="57" spans="1:13" x14ac:dyDescent="0.25">
      <c r="A57" s="16" t="s">
        <v>71</v>
      </c>
      <c r="B57" s="16" t="s">
        <v>63</v>
      </c>
      <c r="C57" s="16" t="s">
        <v>23</v>
      </c>
      <c r="D57" s="17" t="s">
        <v>72</v>
      </c>
      <c r="E57" s="18"/>
      <c r="F57" s="18"/>
      <c r="G57" s="18"/>
      <c r="H57" s="18"/>
      <c r="I57" s="18"/>
      <c r="J57" s="18"/>
      <c r="K57" s="28">
        <v>1</v>
      </c>
      <c r="L57" s="19">
        <v>1.5</v>
      </c>
      <c r="M57" s="20">
        <f t="shared" si="1"/>
        <v>1.5</v>
      </c>
    </row>
    <row r="58" spans="1:13" x14ac:dyDescent="0.25">
      <c r="A58" s="16" t="s">
        <v>73</v>
      </c>
      <c r="B58" s="16" t="s">
        <v>74</v>
      </c>
      <c r="C58" s="16" t="s">
        <v>23</v>
      </c>
      <c r="D58" s="17" t="s">
        <v>75</v>
      </c>
      <c r="E58" s="18"/>
      <c r="F58" s="18"/>
      <c r="G58" s="18"/>
      <c r="H58" s="18"/>
      <c r="I58" s="18"/>
      <c r="J58" s="18"/>
      <c r="K58" s="28">
        <v>1</v>
      </c>
      <c r="L58" s="19">
        <v>3.21</v>
      </c>
      <c r="M58" s="20">
        <f t="shared" si="1"/>
        <v>3.21</v>
      </c>
    </row>
    <row r="59" spans="1:13" x14ac:dyDescent="0.25">
      <c r="A59" s="18"/>
      <c r="B59" s="18"/>
      <c r="C59" s="18"/>
      <c r="D59" s="22"/>
      <c r="E59" s="18"/>
      <c r="F59" s="18"/>
      <c r="G59" s="18"/>
      <c r="H59" s="18"/>
      <c r="I59" s="18"/>
      <c r="J59" s="24" t="s">
        <v>92</v>
      </c>
      <c r="K59" s="19">
        <v>19</v>
      </c>
      <c r="L59" s="25">
        <f>SUM(M54:M58)</f>
        <v>237.95999999999998</v>
      </c>
      <c r="M59" s="25">
        <f t="shared" si="1"/>
        <v>4521.24</v>
      </c>
    </row>
    <row r="60" spans="1:13" ht="1.1499999999999999" customHeight="1" x14ac:dyDescent="0.25">
      <c r="A60" s="26"/>
      <c r="B60" s="26"/>
      <c r="C60" s="26"/>
      <c r="D60" s="27"/>
      <c r="E60" s="26"/>
      <c r="F60" s="26"/>
      <c r="G60" s="26"/>
      <c r="H60" s="26"/>
      <c r="I60" s="26"/>
      <c r="J60" s="26"/>
      <c r="K60" s="26"/>
      <c r="L60" s="26"/>
      <c r="M60" s="26"/>
    </row>
    <row r="61" spans="1:13" ht="33.75" x14ac:dyDescent="0.25">
      <c r="A61" s="15" t="s">
        <v>93</v>
      </c>
      <c r="B61" s="16" t="s">
        <v>22</v>
      </c>
      <c r="C61" s="16" t="s">
        <v>23</v>
      </c>
      <c r="D61" s="17" t="s">
        <v>94</v>
      </c>
      <c r="E61" s="18"/>
      <c r="F61" s="18"/>
      <c r="G61" s="18"/>
      <c r="H61" s="18"/>
      <c r="I61" s="18"/>
      <c r="J61" s="18"/>
      <c r="K61" s="20">
        <f>K68</f>
        <v>14</v>
      </c>
      <c r="L61" s="20">
        <f>L68</f>
        <v>454.63</v>
      </c>
      <c r="M61" s="20">
        <f>M68</f>
        <v>6364.82</v>
      </c>
    </row>
    <row r="62" spans="1:13" ht="326.25" x14ac:dyDescent="0.25">
      <c r="A62" s="18"/>
      <c r="B62" s="18"/>
      <c r="C62" s="18"/>
      <c r="D62" s="17" t="s">
        <v>95</v>
      </c>
      <c r="E62" s="18"/>
      <c r="F62" s="18"/>
      <c r="G62" s="18"/>
      <c r="H62" s="18"/>
      <c r="I62" s="18"/>
      <c r="J62" s="18"/>
      <c r="K62" s="18"/>
      <c r="L62" s="18"/>
      <c r="M62" s="18"/>
    </row>
    <row r="63" spans="1:13" x14ac:dyDescent="0.25">
      <c r="A63" s="16" t="s">
        <v>96</v>
      </c>
      <c r="B63" s="16" t="s">
        <v>63</v>
      </c>
      <c r="C63" s="16" t="s">
        <v>17</v>
      </c>
      <c r="D63" s="17" t="s">
        <v>97</v>
      </c>
      <c r="E63" s="18"/>
      <c r="F63" s="18"/>
      <c r="G63" s="18"/>
      <c r="H63" s="18"/>
      <c r="I63" s="18"/>
      <c r="J63" s="18"/>
      <c r="K63" s="28">
        <v>1</v>
      </c>
      <c r="L63" s="19">
        <v>399.15</v>
      </c>
      <c r="M63" s="20">
        <f t="shared" ref="M63:M68" si="2">ROUND(K63*L63,2)</f>
        <v>399.15</v>
      </c>
    </row>
    <row r="64" spans="1:13" x14ac:dyDescent="0.25">
      <c r="A64" s="16" t="s">
        <v>65</v>
      </c>
      <c r="B64" s="16" t="s">
        <v>66</v>
      </c>
      <c r="C64" s="16" t="s">
        <v>67</v>
      </c>
      <c r="D64" s="17" t="s">
        <v>68</v>
      </c>
      <c r="E64" s="18"/>
      <c r="F64" s="18"/>
      <c r="G64" s="18"/>
      <c r="H64" s="18"/>
      <c r="I64" s="18"/>
      <c r="J64" s="18"/>
      <c r="K64" s="28">
        <v>2</v>
      </c>
      <c r="L64" s="19">
        <v>22.71</v>
      </c>
      <c r="M64" s="20">
        <f t="shared" si="2"/>
        <v>45.42</v>
      </c>
    </row>
    <row r="65" spans="1:13" x14ac:dyDescent="0.25">
      <c r="A65" s="16" t="s">
        <v>69</v>
      </c>
      <c r="B65" s="16" t="s">
        <v>63</v>
      </c>
      <c r="C65" s="16" t="s">
        <v>23</v>
      </c>
      <c r="D65" s="17" t="s">
        <v>70</v>
      </c>
      <c r="E65" s="18"/>
      <c r="F65" s="18"/>
      <c r="G65" s="18"/>
      <c r="H65" s="18"/>
      <c r="I65" s="18"/>
      <c r="J65" s="18"/>
      <c r="K65" s="28">
        <v>1</v>
      </c>
      <c r="L65" s="19">
        <v>5.35</v>
      </c>
      <c r="M65" s="20">
        <f t="shared" si="2"/>
        <v>5.35</v>
      </c>
    </row>
    <row r="66" spans="1:13" x14ac:dyDescent="0.25">
      <c r="A66" s="16" t="s">
        <v>71</v>
      </c>
      <c r="B66" s="16" t="s">
        <v>63</v>
      </c>
      <c r="C66" s="16" t="s">
        <v>23</v>
      </c>
      <c r="D66" s="17" t="s">
        <v>72</v>
      </c>
      <c r="E66" s="18"/>
      <c r="F66" s="18"/>
      <c r="G66" s="18"/>
      <c r="H66" s="18"/>
      <c r="I66" s="18"/>
      <c r="J66" s="18"/>
      <c r="K66" s="28">
        <v>1</v>
      </c>
      <c r="L66" s="19">
        <v>1.5</v>
      </c>
      <c r="M66" s="20">
        <f t="shared" si="2"/>
        <v>1.5</v>
      </c>
    </row>
    <row r="67" spans="1:13" x14ac:dyDescent="0.25">
      <c r="A67" s="16" t="s">
        <v>73</v>
      </c>
      <c r="B67" s="16" t="s">
        <v>74</v>
      </c>
      <c r="C67" s="16" t="s">
        <v>23</v>
      </c>
      <c r="D67" s="17" t="s">
        <v>75</v>
      </c>
      <c r="E67" s="18"/>
      <c r="F67" s="18"/>
      <c r="G67" s="18"/>
      <c r="H67" s="18"/>
      <c r="I67" s="18"/>
      <c r="J67" s="18"/>
      <c r="K67" s="28">
        <v>1</v>
      </c>
      <c r="L67" s="19">
        <v>3.21</v>
      </c>
      <c r="M67" s="20">
        <f t="shared" si="2"/>
        <v>3.21</v>
      </c>
    </row>
    <row r="68" spans="1:13" x14ac:dyDescent="0.25">
      <c r="A68" s="18"/>
      <c r="B68" s="18"/>
      <c r="C68" s="18"/>
      <c r="D68" s="22"/>
      <c r="E68" s="18"/>
      <c r="F68" s="18"/>
      <c r="G68" s="18"/>
      <c r="H68" s="18"/>
      <c r="I68" s="18"/>
      <c r="J68" s="24" t="s">
        <v>98</v>
      </c>
      <c r="K68" s="19">
        <v>14</v>
      </c>
      <c r="L68" s="25">
        <f>SUM(M63:M67)</f>
        <v>454.63</v>
      </c>
      <c r="M68" s="25">
        <f t="shared" si="2"/>
        <v>6364.82</v>
      </c>
    </row>
    <row r="69" spans="1:13" ht="1.1499999999999999" customHeight="1" x14ac:dyDescent="0.25">
      <c r="A69" s="26"/>
      <c r="B69" s="26"/>
      <c r="C69" s="26"/>
      <c r="D69" s="27"/>
      <c r="E69" s="26"/>
      <c r="F69" s="26"/>
      <c r="G69" s="26"/>
      <c r="H69" s="26"/>
      <c r="I69" s="26"/>
      <c r="J69" s="26"/>
      <c r="K69" s="26"/>
      <c r="L69" s="26"/>
      <c r="M69" s="26"/>
    </row>
    <row r="70" spans="1:13" ht="33.75" x14ac:dyDescent="0.25">
      <c r="A70" s="15" t="s">
        <v>99</v>
      </c>
      <c r="B70" s="16" t="s">
        <v>22</v>
      </c>
      <c r="C70" s="16" t="s">
        <v>23</v>
      </c>
      <c r="D70" s="17" t="s">
        <v>100</v>
      </c>
      <c r="E70" s="18"/>
      <c r="F70" s="18"/>
      <c r="G70" s="18"/>
      <c r="H70" s="18"/>
      <c r="I70" s="18"/>
      <c r="J70" s="18"/>
      <c r="K70" s="20">
        <f>K79</f>
        <v>4</v>
      </c>
      <c r="L70" s="20">
        <f>L79</f>
        <v>1499.48</v>
      </c>
      <c r="M70" s="20">
        <f>M79</f>
        <v>5997.92</v>
      </c>
    </row>
    <row r="71" spans="1:13" ht="326.25" x14ac:dyDescent="0.25">
      <c r="A71" s="18"/>
      <c r="B71" s="18"/>
      <c r="C71" s="18"/>
      <c r="D71" s="17" t="s">
        <v>101</v>
      </c>
      <c r="E71" s="18"/>
      <c r="F71" s="18"/>
      <c r="G71" s="18"/>
      <c r="H71" s="18"/>
      <c r="I71" s="18"/>
      <c r="J71" s="18"/>
      <c r="K71" s="18"/>
      <c r="L71" s="18"/>
      <c r="M71" s="18"/>
    </row>
    <row r="72" spans="1:13" x14ac:dyDescent="0.25">
      <c r="A72" s="16" t="s">
        <v>102</v>
      </c>
      <c r="B72" s="16" t="s">
        <v>63</v>
      </c>
      <c r="C72" s="16" t="s">
        <v>17</v>
      </c>
      <c r="D72" s="17" t="s">
        <v>103</v>
      </c>
      <c r="E72" s="18"/>
      <c r="F72" s="18"/>
      <c r="G72" s="18"/>
      <c r="H72" s="18"/>
      <c r="I72" s="18"/>
      <c r="J72" s="18"/>
      <c r="K72" s="28">
        <v>1</v>
      </c>
      <c r="L72" s="19">
        <v>1238</v>
      </c>
      <c r="M72" s="20">
        <f t="shared" ref="M72:M79" si="3">ROUND(K72*L72,2)</f>
        <v>1238</v>
      </c>
    </row>
    <row r="73" spans="1:13" x14ac:dyDescent="0.25">
      <c r="A73" s="16" t="s">
        <v>65</v>
      </c>
      <c r="B73" s="16" t="s">
        <v>66</v>
      </c>
      <c r="C73" s="16" t="s">
        <v>67</v>
      </c>
      <c r="D73" s="17" t="s">
        <v>68</v>
      </c>
      <c r="E73" s="18"/>
      <c r="F73" s="18"/>
      <c r="G73" s="18"/>
      <c r="H73" s="18"/>
      <c r="I73" s="18"/>
      <c r="J73" s="18"/>
      <c r="K73" s="28">
        <v>2</v>
      </c>
      <c r="L73" s="19">
        <v>22.71</v>
      </c>
      <c r="M73" s="20">
        <f t="shared" si="3"/>
        <v>45.42</v>
      </c>
    </row>
    <row r="74" spans="1:13" x14ac:dyDescent="0.25">
      <c r="A74" s="16" t="s">
        <v>69</v>
      </c>
      <c r="B74" s="16" t="s">
        <v>63</v>
      </c>
      <c r="C74" s="16" t="s">
        <v>23</v>
      </c>
      <c r="D74" s="17" t="s">
        <v>70</v>
      </c>
      <c r="E74" s="18"/>
      <c r="F74" s="18"/>
      <c r="G74" s="18"/>
      <c r="H74" s="18"/>
      <c r="I74" s="18"/>
      <c r="J74" s="18"/>
      <c r="K74" s="28">
        <v>1</v>
      </c>
      <c r="L74" s="19">
        <v>5.35</v>
      </c>
      <c r="M74" s="20">
        <f t="shared" si="3"/>
        <v>5.35</v>
      </c>
    </row>
    <row r="75" spans="1:13" x14ac:dyDescent="0.25">
      <c r="A75" s="16" t="s">
        <v>71</v>
      </c>
      <c r="B75" s="16" t="s">
        <v>63</v>
      </c>
      <c r="C75" s="16" t="s">
        <v>23</v>
      </c>
      <c r="D75" s="17" t="s">
        <v>72</v>
      </c>
      <c r="E75" s="18"/>
      <c r="F75" s="18"/>
      <c r="G75" s="18"/>
      <c r="H75" s="18"/>
      <c r="I75" s="18"/>
      <c r="J75" s="18"/>
      <c r="K75" s="28">
        <v>1</v>
      </c>
      <c r="L75" s="19">
        <v>1.5</v>
      </c>
      <c r="M75" s="20">
        <f t="shared" si="3"/>
        <v>1.5</v>
      </c>
    </row>
    <row r="76" spans="1:13" x14ac:dyDescent="0.25">
      <c r="A76" s="16" t="s">
        <v>104</v>
      </c>
      <c r="B76" s="16" t="s">
        <v>63</v>
      </c>
      <c r="C76" s="16" t="s">
        <v>23</v>
      </c>
      <c r="D76" s="17" t="s">
        <v>105</v>
      </c>
      <c r="E76" s="18"/>
      <c r="F76" s="18"/>
      <c r="G76" s="18"/>
      <c r="H76" s="18"/>
      <c r="I76" s="18"/>
      <c r="J76" s="18"/>
      <c r="K76" s="28">
        <v>1</v>
      </c>
      <c r="L76" s="19">
        <v>56</v>
      </c>
      <c r="M76" s="20">
        <f t="shared" si="3"/>
        <v>56</v>
      </c>
    </row>
    <row r="77" spans="1:13" ht="22.5" x14ac:dyDescent="0.25">
      <c r="A77" s="16" t="s">
        <v>106</v>
      </c>
      <c r="B77" s="16" t="s">
        <v>63</v>
      </c>
      <c r="C77" s="16" t="s">
        <v>23</v>
      </c>
      <c r="D77" s="17" t="s">
        <v>107</v>
      </c>
      <c r="E77" s="18"/>
      <c r="F77" s="18"/>
      <c r="G77" s="18"/>
      <c r="H77" s="18"/>
      <c r="I77" s="18"/>
      <c r="J77" s="18"/>
      <c r="K77" s="28">
        <v>1</v>
      </c>
      <c r="L77" s="19">
        <v>150</v>
      </c>
      <c r="M77" s="20">
        <f t="shared" si="3"/>
        <v>150</v>
      </c>
    </row>
    <row r="78" spans="1:13" x14ac:dyDescent="0.25">
      <c r="A78" s="16" t="s">
        <v>73</v>
      </c>
      <c r="B78" s="16" t="s">
        <v>74</v>
      </c>
      <c r="C78" s="16" t="s">
        <v>23</v>
      </c>
      <c r="D78" s="17" t="s">
        <v>75</v>
      </c>
      <c r="E78" s="18"/>
      <c r="F78" s="18"/>
      <c r="G78" s="18"/>
      <c r="H78" s="18"/>
      <c r="I78" s="18"/>
      <c r="J78" s="18"/>
      <c r="K78" s="28">
        <v>1</v>
      </c>
      <c r="L78" s="19">
        <v>3.21</v>
      </c>
      <c r="M78" s="20">
        <f t="shared" si="3"/>
        <v>3.21</v>
      </c>
    </row>
    <row r="79" spans="1:13" x14ac:dyDescent="0.25">
      <c r="A79" s="18"/>
      <c r="B79" s="18"/>
      <c r="C79" s="18"/>
      <c r="D79" s="22"/>
      <c r="E79" s="18"/>
      <c r="F79" s="18"/>
      <c r="G79" s="18"/>
      <c r="H79" s="18"/>
      <c r="I79" s="18"/>
      <c r="J79" s="24" t="s">
        <v>108</v>
      </c>
      <c r="K79" s="19">
        <v>4</v>
      </c>
      <c r="L79" s="25">
        <f>SUM(M72:M78)</f>
        <v>1499.48</v>
      </c>
      <c r="M79" s="25">
        <f t="shared" si="3"/>
        <v>5997.92</v>
      </c>
    </row>
    <row r="80" spans="1:13" ht="1.1499999999999999" customHeight="1" x14ac:dyDescent="0.25">
      <c r="A80" s="26"/>
      <c r="B80" s="26"/>
      <c r="C80" s="26"/>
      <c r="D80" s="27"/>
      <c r="E80" s="26"/>
      <c r="F80" s="26"/>
      <c r="G80" s="26"/>
      <c r="H80" s="26"/>
      <c r="I80" s="26"/>
      <c r="J80" s="26"/>
      <c r="K80" s="26"/>
      <c r="L80" s="26"/>
      <c r="M80" s="26"/>
    </row>
    <row r="81" spans="1:13" ht="33.75" x14ac:dyDescent="0.25">
      <c r="A81" s="15" t="s">
        <v>109</v>
      </c>
      <c r="B81" s="16" t="s">
        <v>22</v>
      </c>
      <c r="C81" s="16" t="s">
        <v>23</v>
      </c>
      <c r="D81" s="17" t="s">
        <v>110</v>
      </c>
      <c r="E81" s="18"/>
      <c r="F81" s="18"/>
      <c r="G81" s="18"/>
      <c r="H81" s="18"/>
      <c r="I81" s="18"/>
      <c r="J81" s="18"/>
      <c r="K81" s="20">
        <f>K84</f>
        <v>1</v>
      </c>
      <c r="L81" s="20">
        <f>L84</f>
        <v>3850</v>
      </c>
      <c r="M81" s="20">
        <f>M84</f>
        <v>3850</v>
      </c>
    </row>
    <row r="82" spans="1:13" ht="45" x14ac:dyDescent="0.25">
      <c r="A82" s="18"/>
      <c r="B82" s="18"/>
      <c r="C82" s="18"/>
      <c r="D82" s="17" t="s">
        <v>111</v>
      </c>
      <c r="E82" s="18"/>
      <c r="F82" s="18"/>
      <c r="G82" s="18"/>
      <c r="H82" s="18"/>
      <c r="I82" s="18"/>
      <c r="J82" s="18"/>
      <c r="K82" s="18"/>
      <c r="L82" s="18"/>
      <c r="M82" s="18"/>
    </row>
    <row r="83" spans="1:13" x14ac:dyDescent="0.25">
      <c r="A83" s="18"/>
      <c r="B83" s="18"/>
      <c r="C83" s="16" t="s">
        <v>46</v>
      </c>
      <c r="D83" s="22"/>
      <c r="E83" s="16" t="s">
        <v>109</v>
      </c>
      <c r="F83" s="23">
        <v>1</v>
      </c>
      <c r="G83" s="19">
        <v>0</v>
      </c>
      <c r="H83" s="19">
        <v>0</v>
      </c>
      <c r="I83" s="19">
        <v>0</v>
      </c>
      <c r="J83" s="20">
        <f>OR(F83&lt;&gt;0,G83&lt;&gt;0,H83&lt;&gt;0,I83&lt;&gt;0)*(F83 + (F83 = 0))*(G83 + (G83 = 0))*(H83 + (H83 = 0))*(I83 + (I83 = 0))</f>
        <v>1</v>
      </c>
      <c r="K83" s="18"/>
      <c r="L83" s="18"/>
      <c r="M83" s="18"/>
    </row>
    <row r="84" spans="1:13" x14ac:dyDescent="0.25">
      <c r="A84" s="18"/>
      <c r="B84" s="18"/>
      <c r="C84" s="18"/>
      <c r="D84" s="22"/>
      <c r="E84" s="18"/>
      <c r="F84" s="18"/>
      <c r="G84" s="18"/>
      <c r="H84" s="18"/>
      <c r="I84" s="18"/>
      <c r="J84" s="24" t="s">
        <v>112</v>
      </c>
      <c r="K84" s="25">
        <f>J83</f>
        <v>1</v>
      </c>
      <c r="L84" s="19">
        <v>3850</v>
      </c>
      <c r="M84" s="25">
        <f>ROUND(K84*L84,2)</f>
        <v>3850</v>
      </c>
    </row>
    <row r="85" spans="1:13" ht="1.1499999999999999" customHeight="1" x14ac:dyDescent="0.25">
      <c r="A85" s="26"/>
      <c r="B85" s="26"/>
      <c r="C85" s="26"/>
      <c r="D85" s="27"/>
      <c r="E85" s="26"/>
      <c r="F85" s="26"/>
      <c r="G85" s="26"/>
      <c r="H85" s="26"/>
      <c r="I85" s="26"/>
      <c r="J85" s="26"/>
      <c r="K85" s="26"/>
      <c r="L85" s="26"/>
      <c r="M85" s="26"/>
    </row>
    <row r="86" spans="1:13" ht="22.5" x14ac:dyDescent="0.25">
      <c r="A86" s="15" t="s">
        <v>113</v>
      </c>
      <c r="B86" s="16" t="s">
        <v>22</v>
      </c>
      <c r="C86" s="16" t="s">
        <v>23</v>
      </c>
      <c r="D86" s="17" t="s">
        <v>114</v>
      </c>
      <c r="E86" s="18"/>
      <c r="F86" s="18"/>
      <c r="G86" s="18"/>
      <c r="H86" s="18"/>
      <c r="I86" s="18"/>
      <c r="J86" s="18"/>
      <c r="K86" s="19">
        <v>200</v>
      </c>
      <c r="L86" s="19">
        <v>50</v>
      </c>
      <c r="M86" s="20">
        <f>ROUND(K86*L86,2)</f>
        <v>10000</v>
      </c>
    </row>
    <row r="87" spans="1:13" ht="33.75" x14ac:dyDescent="0.25">
      <c r="A87" s="18"/>
      <c r="B87" s="18"/>
      <c r="C87" s="18"/>
      <c r="D87" s="17" t="s">
        <v>115</v>
      </c>
      <c r="E87" s="18"/>
      <c r="F87" s="18"/>
      <c r="G87" s="18"/>
      <c r="H87" s="18"/>
      <c r="I87" s="18"/>
      <c r="J87" s="18"/>
      <c r="K87" s="18"/>
      <c r="L87" s="18"/>
      <c r="M87" s="18"/>
    </row>
    <row r="88" spans="1:13" x14ac:dyDescent="0.25">
      <c r="A88" s="18"/>
      <c r="B88" s="18"/>
      <c r="C88" s="18"/>
      <c r="D88" s="22"/>
      <c r="E88" s="18"/>
      <c r="F88" s="18"/>
      <c r="G88" s="18"/>
      <c r="H88" s="18"/>
      <c r="I88" s="18"/>
      <c r="J88" s="24" t="s">
        <v>116</v>
      </c>
      <c r="K88" s="19">
        <v>1</v>
      </c>
      <c r="L88" s="25">
        <f>M33+M52+M61+M70+M81+M86</f>
        <v>221141.63</v>
      </c>
      <c r="M88" s="25">
        <f>ROUND(K88*L88,2)</f>
        <v>221141.63</v>
      </c>
    </row>
    <row r="89" spans="1:13" ht="1.1499999999999999" customHeight="1" x14ac:dyDescent="0.25">
      <c r="A89" s="26"/>
      <c r="B89" s="26"/>
      <c r="C89" s="26"/>
      <c r="D89" s="27"/>
      <c r="E89" s="26"/>
      <c r="F89" s="26"/>
      <c r="G89" s="26"/>
      <c r="H89" s="26"/>
      <c r="I89" s="26"/>
      <c r="J89" s="26"/>
      <c r="K89" s="26"/>
      <c r="L89" s="26"/>
      <c r="M89" s="26"/>
    </row>
    <row r="90" spans="1:13" ht="22.5" x14ac:dyDescent="0.25">
      <c r="A90" s="11" t="s">
        <v>117</v>
      </c>
      <c r="B90" s="11" t="s">
        <v>16</v>
      </c>
      <c r="C90" s="11" t="s">
        <v>17</v>
      </c>
      <c r="D90" s="12" t="s">
        <v>118</v>
      </c>
      <c r="E90" s="13"/>
      <c r="F90" s="13"/>
      <c r="G90" s="13"/>
      <c r="H90" s="13"/>
      <c r="I90" s="13"/>
      <c r="J90" s="13"/>
      <c r="K90" s="14">
        <f>K122</f>
        <v>1</v>
      </c>
      <c r="L90" s="14">
        <f>L122</f>
        <v>60502.929999999993</v>
      </c>
      <c r="M90" s="14">
        <f>M122</f>
        <v>60502.93</v>
      </c>
    </row>
    <row r="91" spans="1:13" ht="22.5" x14ac:dyDescent="0.25">
      <c r="A91" s="15" t="s">
        <v>119</v>
      </c>
      <c r="B91" s="16" t="s">
        <v>22</v>
      </c>
      <c r="C91" s="16" t="s">
        <v>23</v>
      </c>
      <c r="D91" s="17" t="s">
        <v>120</v>
      </c>
      <c r="E91" s="18"/>
      <c r="F91" s="18"/>
      <c r="G91" s="18"/>
      <c r="H91" s="18"/>
      <c r="I91" s="18"/>
      <c r="J91" s="18"/>
      <c r="K91" s="20">
        <f>K95</f>
        <v>1</v>
      </c>
      <c r="L91" s="20">
        <f>L95</f>
        <v>8174.13</v>
      </c>
      <c r="M91" s="20">
        <f>M95</f>
        <v>8174.13</v>
      </c>
    </row>
    <row r="92" spans="1:13" ht="67.5" x14ac:dyDescent="0.25">
      <c r="A92" s="18"/>
      <c r="B92" s="18"/>
      <c r="C92" s="18"/>
      <c r="D92" s="17" t="s">
        <v>121</v>
      </c>
      <c r="E92" s="18"/>
      <c r="F92" s="18"/>
      <c r="G92" s="18"/>
      <c r="H92" s="18"/>
      <c r="I92" s="18"/>
      <c r="J92" s="18"/>
      <c r="K92" s="18"/>
      <c r="L92" s="18"/>
      <c r="M92" s="18"/>
    </row>
    <row r="93" spans="1:13" x14ac:dyDescent="0.25">
      <c r="A93" s="16" t="s">
        <v>122</v>
      </c>
      <c r="B93" s="16" t="s">
        <v>74</v>
      </c>
      <c r="C93" s="16" t="s">
        <v>23</v>
      </c>
      <c r="D93" s="17" t="s">
        <v>123</v>
      </c>
      <c r="E93" s="18"/>
      <c r="F93" s="18"/>
      <c r="G93" s="18"/>
      <c r="H93" s="18"/>
      <c r="I93" s="18"/>
      <c r="J93" s="18"/>
      <c r="K93" s="28">
        <v>1</v>
      </c>
      <c r="L93" s="19">
        <v>6224.25</v>
      </c>
      <c r="M93" s="20">
        <f>ROUND(K93*L93,2)</f>
        <v>6224.25</v>
      </c>
    </row>
    <row r="94" spans="1:13" x14ac:dyDescent="0.25">
      <c r="A94" s="16" t="s">
        <v>124</v>
      </c>
      <c r="B94" s="16" t="s">
        <v>74</v>
      </c>
      <c r="C94" s="16" t="s">
        <v>125</v>
      </c>
      <c r="D94" s="17" t="s">
        <v>126</v>
      </c>
      <c r="E94" s="18"/>
      <c r="F94" s="18"/>
      <c r="G94" s="18"/>
      <c r="H94" s="18"/>
      <c r="I94" s="18"/>
      <c r="J94" s="18"/>
      <c r="K94" s="28">
        <v>1</v>
      </c>
      <c r="L94" s="19">
        <v>1949.88</v>
      </c>
      <c r="M94" s="20">
        <f>ROUND(K94*L94,2)</f>
        <v>1949.88</v>
      </c>
    </row>
    <row r="95" spans="1:13" x14ac:dyDescent="0.25">
      <c r="A95" s="18"/>
      <c r="B95" s="18"/>
      <c r="C95" s="18"/>
      <c r="D95" s="22"/>
      <c r="E95" s="18"/>
      <c r="F95" s="18"/>
      <c r="G95" s="18"/>
      <c r="H95" s="18"/>
      <c r="I95" s="18"/>
      <c r="J95" s="24" t="s">
        <v>127</v>
      </c>
      <c r="K95" s="19">
        <v>1</v>
      </c>
      <c r="L95" s="25">
        <f>SUM(M93:M94)</f>
        <v>8174.13</v>
      </c>
      <c r="M95" s="25">
        <f>ROUND(K95*L95,2)</f>
        <v>8174.13</v>
      </c>
    </row>
    <row r="96" spans="1:13" ht="1.1499999999999999" customHeight="1" x14ac:dyDescent="0.25">
      <c r="A96" s="26"/>
      <c r="B96" s="26"/>
      <c r="C96" s="26"/>
      <c r="D96" s="27"/>
      <c r="E96" s="26"/>
      <c r="F96" s="26"/>
      <c r="G96" s="26"/>
      <c r="H96" s="26"/>
      <c r="I96" s="26"/>
      <c r="J96" s="26"/>
      <c r="K96" s="26"/>
      <c r="L96" s="26"/>
      <c r="M96" s="26"/>
    </row>
    <row r="97" spans="1:13" ht="22.5" x14ac:dyDescent="0.25">
      <c r="A97" s="15" t="s">
        <v>128</v>
      </c>
      <c r="B97" s="16" t="s">
        <v>22</v>
      </c>
      <c r="C97" s="16" t="s">
        <v>23</v>
      </c>
      <c r="D97" s="17" t="s">
        <v>129</v>
      </c>
      <c r="E97" s="18"/>
      <c r="F97" s="18"/>
      <c r="G97" s="18"/>
      <c r="H97" s="18"/>
      <c r="I97" s="18"/>
      <c r="J97" s="18"/>
      <c r="K97" s="20">
        <f>K101</f>
        <v>1</v>
      </c>
      <c r="L97" s="20">
        <f>L101</f>
        <v>13648.880000000001</v>
      </c>
      <c r="M97" s="20">
        <f>M101</f>
        <v>13648.88</v>
      </c>
    </row>
    <row r="98" spans="1:13" ht="101.25" x14ac:dyDescent="0.25">
      <c r="A98" s="18"/>
      <c r="B98" s="18"/>
      <c r="C98" s="18"/>
      <c r="D98" s="17" t="s">
        <v>130</v>
      </c>
      <c r="E98" s="18"/>
      <c r="F98" s="18"/>
      <c r="G98" s="18"/>
      <c r="H98" s="18"/>
      <c r="I98" s="18"/>
      <c r="J98" s="18"/>
      <c r="K98" s="18"/>
      <c r="L98" s="18"/>
      <c r="M98" s="18"/>
    </row>
    <row r="99" spans="1:13" x14ac:dyDescent="0.25">
      <c r="A99" s="16" t="s">
        <v>131</v>
      </c>
      <c r="B99" s="16" t="s">
        <v>74</v>
      </c>
      <c r="C99" s="16" t="s">
        <v>23</v>
      </c>
      <c r="D99" s="17" t="s">
        <v>123</v>
      </c>
      <c r="E99" s="18"/>
      <c r="F99" s="18"/>
      <c r="G99" s="18"/>
      <c r="H99" s="18"/>
      <c r="I99" s="18"/>
      <c r="J99" s="18"/>
      <c r="K99" s="28">
        <v>1</v>
      </c>
      <c r="L99" s="19">
        <v>11699</v>
      </c>
      <c r="M99" s="20">
        <f>ROUND(K99*L99,2)</f>
        <v>11699</v>
      </c>
    </row>
    <row r="100" spans="1:13" x14ac:dyDescent="0.25">
      <c r="A100" s="16" t="s">
        <v>124</v>
      </c>
      <c r="B100" s="16" t="s">
        <v>74</v>
      </c>
      <c r="C100" s="16" t="s">
        <v>125</v>
      </c>
      <c r="D100" s="17" t="s">
        <v>126</v>
      </c>
      <c r="E100" s="18"/>
      <c r="F100" s="18"/>
      <c r="G100" s="18"/>
      <c r="H100" s="18"/>
      <c r="I100" s="18"/>
      <c r="J100" s="18"/>
      <c r="K100" s="28">
        <v>1</v>
      </c>
      <c r="L100" s="19">
        <v>1949.88</v>
      </c>
      <c r="M100" s="20">
        <f>ROUND(K100*L100,2)</f>
        <v>1949.88</v>
      </c>
    </row>
    <row r="101" spans="1:13" x14ac:dyDescent="0.25">
      <c r="A101" s="18"/>
      <c r="B101" s="18"/>
      <c r="C101" s="18"/>
      <c r="D101" s="22"/>
      <c r="E101" s="18"/>
      <c r="F101" s="18"/>
      <c r="G101" s="18"/>
      <c r="H101" s="18"/>
      <c r="I101" s="18"/>
      <c r="J101" s="24" t="s">
        <v>132</v>
      </c>
      <c r="K101" s="19">
        <v>1</v>
      </c>
      <c r="L101" s="25">
        <f>SUM(M99:M100)</f>
        <v>13648.880000000001</v>
      </c>
      <c r="M101" s="25">
        <f>ROUND(K101*L101,2)</f>
        <v>13648.88</v>
      </c>
    </row>
    <row r="102" spans="1:13" ht="1.1499999999999999" customHeight="1" x14ac:dyDescent="0.25">
      <c r="A102" s="26"/>
      <c r="B102" s="26"/>
      <c r="C102" s="26"/>
      <c r="D102" s="27"/>
      <c r="E102" s="26"/>
      <c r="F102" s="26"/>
      <c r="G102" s="26"/>
      <c r="H102" s="26"/>
      <c r="I102" s="26"/>
      <c r="J102" s="26"/>
      <c r="K102" s="26"/>
      <c r="L102" s="26"/>
      <c r="M102" s="26"/>
    </row>
    <row r="103" spans="1:13" ht="22.5" x14ac:dyDescent="0.25">
      <c r="A103" s="15" t="s">
        <v>133</v>
      </c>
      <c r="B103" s="16" t="s">
        <v>22</v>
      </c>
      <c r="C103" s="16" t="s">
        <v>23</v>
      </c>
      <c r="D103" s="17" t="s">
        <v>134</v>
      </c>
      <c r="E103" s="18"/>
      <c r="F103" s="18"/>
      <c r="G103" s="18"/>
      <c r="H103" s="18"/>
      <c r="I103" s="18"/>
      <c r="J103" s="18"/>
      <c r="K103" s="20">
        <f>K107</f>
        <v>1</v>
      </c>
      <c r="L103" s="20">
        <f>L107</f>
        <v>13648.880000000001</v>
      </c>
      <c r="M103" s="20">
        <f>M107</f>
        <v>13648.88</v>
      </c>
    </row>
    <row r="104" spans="1:13" ht="67.5" x14ac:dyDescent="0.25">
      <c r="A104" s="18"/>
      <c r="B104" s="18"/>
      <c r="C104" s="18"/>
      <c r="D104" s="17" t="s">
        <v>135</v>
      </c>
      <c r="E104" s="18"/>
      <c r="F104" s="18"/>
      <c r="G104" s="18"/>
      <c r="H104" s="18"/>
      <c r="I104" s="18"/>
      <c r="J104" s="18"/>
      <c r="K104" s="18"/>
      <c r="L104" s="18"/>
      <c r="M104" s="18"/>
    </row>
    <row r="105" spans="1:13" x14ac:dyDescent="0.25">
      <c r="A105" s="16" t="s">
        <v>131</v>
      </c>
      <c r="B105" s="16" t="s">
        <v>74</v>
      </c>
      <c r="C105" s="16" t="s">
        <v>23</v>
      </c>
      <c r="D105" s="17" t="s">
        <v>123</v>
      </c>
      <c r="E105" s="18"/>
      <c r="F105" s="18"/>
      <c r="G105" s="18"/>
      <c r="H105" s="18"/>
      <c r="I105" s="18"/>
      <c r="J105" s="18"/>
      <c r="K105" s="28">
        <v>1</v>
      </c>
      <c r="L105" s="19">
        <v>11699</v>
      </c>
      <c r="M105" s="20">
        <f>ROUND(K105*L105,2)</f>
        <v>11699</v>
      </c>
    </row>
    <row r="106" spans="1:13" x14ac:dyDescent="0.25">
      <c r="A106" s="16" t="s">
        <v>124</v>
      </c>
      <c r="B106" s="16" t="s">
        <v>74</v>
      </c>
      <c r="C106" s="16" t="s">
        <v>125</v>
      </c>
      <c r="D106" s="17" t="s">
        <v>126</v>
      </c>
      <c r="E106" s="18"/>
      <c r="F106" s="18"/>
      <c r="G106" s="18"/>
      <c r="H106" s="18"/>
      <c r="I106" s="18"/>
      <c r="J106" s="18"/>
      <c r="K106" s="28">
        <v>1</v>
      </c>
      <c r="L106" s="19">
        <v>1949.88</v>
      </c>
      <c r="M106" s="20">
        <f>ROUND(K106*L106,2)</f>
        <v>1949.88</v>
      </c>
    </row>
    <row r="107" spans="1:13" x14ac:dyDescent="0.25">
      <c r="A107" s="18"/>
      <c r="B107" s="18"/>
      <c r="C107" s="18"/>
      <c r="D107" s="22"/>
      <c r="E107" s="18"/>
      <c r="F107" s="18"/>
      <c r="G107" s="18"/>
      <c r="H107" s="18"/>
      <c r="I107" s="18"/>
      <c r="J107" s="24" t="s">
        <v>136</v>
      </c>
      <c r="K107" s="19">
        <v>1</v>
      </c>
      <c r="L107" s="25">
        <f>SUM(M105:M106)</f>
        <v>13648.880000000001</v>
      </c>
      <c r="M107" s="25">
        <f>ROUND(K107*L107,2)</f>
        <v>13648.88</v>
      </c>
    </row>
    <row r="108" spans="1:13" ht="1.1499999999999999" customHeight="1" x14ac:dyDescent="0.25">
      <c r="A108" s="26"/>
      <c r="B108" s="26"/>
      <c r="C108" s="26"/>
      <c r="D108" s="27"/>
      <c r="E108" s="26"/>
      <c r="F108" s="26"/>
      <c r="G108" s="26"/>
      <c r="H108" s="26"/>
      <c r="I108" s="26"/>
      <c r="J108" s="26"/>
      <c r="K108" s="26"/>
      <c r="L108" s="26"/>
      <c r="M108" s="26"/>
    </row>
    <row r="109" spans="1:13" ht="22.5" x14ac:dyDescent="0.25">
      <c r="A109" s="15" t="s">
        <v>137</v>
      </c>
      <c r="B109" s="16" t="s">
        <v>22</v>
      </c>
      <c r="C109" s="16" t="s">
        <v>23</v>
      </c>
      <c r="D109" s="17" t="s">
        <v>138</v>
      </c>
      <c r="E109" s="18"/>
      <c r="F109" s="18"/>
      <c r="G109" s="18"/>
      <c r="H109" s="18"/>
      <c r="I109" s="18"/>
      <c r="J109" s="18"/>
      <c r="K109" s="20">
        <f>K113</f>
        <v>1</v>
      </c>
      <c r="L109" s="20">
        <f>L113</f>
        <v>13648.880000000001</v>
      </c>
      <c r="M109" s="20">
        <f>M113</f>
        <v>13648.88</v>
      </c>
    </row>
    <row r="110" spans="1:13" ht="202.5" x14ac:dyDescent="0.25">
      <c r="A110" s="18"/>
      <c r="B110" s="18"/>
      <c r="C110" s="18"/>
      <c r="D110" s="17" t="s">
        <v>139</v>
      </c>
      <c r="E110" s="18"/>
      <c r="F110" s="18"/>
      <c r="G110" s="18"/>
      <c r="H110" s="18"/>
      <c r="I110" s="18"/>
      <c r="J110" s="18"/>
      <c r="K110" s="18"/>
      <c r="L110" s="18"/>
      <c r="M110" s="18"/>
    </row>
    <row r="111" spans="1:13" x14ac:dyDescent="0.25">
      <c r="A111" s="16" t="s">
        <v>131</v>
      </c>
      <c r="B111" s="16" t="s">
        <v>74</v>
      </c>
      <c r="C111" s="16" t="s">
        <v>23</v>
      </c>
      <c r="D111" s="17" t="s">
        <v>123</v>
      </c>
      <c r="E111" s="18"/>
      <c r="F111" s="18"/>
      <c r="G111" s="18"/>
      <c r="H111" s="18"/>
      <c r="I111" s="18"/>
      <c r="J111" s="18"/>
      <c r="K111" s="28">
        <v>1</v>
      </c>
      <c r="L111" s="19">
        <v>11699</v>
      </c>
      <c r="M111" s="20">
        <f>ROUND(K111*L111,2)</f>
        <v>11699</v>
      </c>
    </row>
    <row r="112" spans="1:13" x14ac:dyDescent="0.25">
      <c r="A112" s="16" t="s">
        <v>124</v>
      </c>
      <c r="B112" s="16" t="s">
        <v>74</v>
      </c>
      <c r="C112" s="16" t="s">
        <v>125</v>
      </c>
      <c r="D112" s="17" t="s">
        <v>126</v>
      </c>
      <c r="E112" s="18"/>
      <c r="F112" s="18"/>
      <c r="G112" s="18"/>
      <c r="H112" s="18"/>
      <c r="I112" s="18"/>
      <c r="J112" s="18"/>
      <c r="K112" s="28">
        <v>1</v>
      </c>
      <c r="L112" s="19">
        <v>1949.88</v>
      </c>
      <c r="M112" s="20">
        <f>ROUND(K112*L112,2)</f>
        <v>1949.88</v>
      </c>
    </row>
    <row r="113" spans="1:13" x14ac:dyDescent="0.25">
      <c r="A113" s="18"/>
      <c r="B113" s="18"/>
      <c r="C113" s="18"/>
      <c r="D113" s="22"/>
      <c r="E113" s="18"/>
      <c r="F113" s="18"/>
      <c r="G113" s="18"/>
      <c r="H113" s="18"/>
      <c r="I113" s="18"/>
      <c r="J113" s="24" t="s">
        <v>140</v>
      </c>
      <c r="K113" s="19">
        <v>1</v>
      </c>
      <c r="L113" s="25">
        <f>SUM(M111:M112)</f>
        <v>13648.880000000001</v>
      </c>
      <c r="M113" s="25">
        <f>ROUND(K113*L113,2)</f>
        <v>13648.88</v>
      </c>
    </row>
    <row r="114" spans="1:13" ht="1.1499999999999999" customHeight="1" x14ac:dyDescent="0.25">
      <c r="A114" s="26"/>
      <c r="B114" s="26"/>
      <c r="C114" s="26"/>
      <c r="D114" s="27"/>
      <c r="E114" s="26"/>
      <c r="F114" s="26"/>
      <c r="G114" s="26"/>
      <c r="H114" s="26"/>
      <c r="I114" s="26"/>
      <c r="J114" s="26"/>
      <c r="K114" s="26"/>
      <c r="L114" s="26"/>
      <c r="M114" s="26"/>
    </row>
    <row r="115" spans="1:13" ht="22.5" x14ac:dyDescent="0.25">
      <c r="A115" s="15" t="s">
        <v>141</v>
      </c>
      <c r="B115" s="16" t="s">
        <v>22</v>
      </c>
      <c r="C115" s="16" t="s">
        <v>23</v>
      </c>
      <c r="D115" s="17" t="s">
        <v>142</v>
      </c>
      <c r="E115" s="18"/>
      <c r="F115" s="18"/>
      <c r="G115" s="18"/>
      <c r="H115" s="18"/>
      <c r="I115" s="18"/>
      <c r="J115" s="18"/>
      <c r="K115" s="20">
        <f>K118</f>
        <v>1</v>
      </c>
      <c r="L115" s="20">
        <f>L118</f>
        <v>8982.16</v>
      </c>
      <c r="M115" s="20">
        <f>M118</f>
        <v>8982.16</v>
      </c>
    </row>
    <row r="116" spans="1:13" x14ac:dyDescent="0.25">
      <c r="A116" s="16" t="s">
        <v>143</v>
      </c>
      <c r="B116" s="16" t="s">
        <v>74</v>
      </c>
      <c r="C116" s="16" t="s">
        <v>23</v>
      </c>
      <c r="D116" s="17" t="s">
        <v>123</v>
      </c>
      <c r="E116" s="18"/>
      <c r="F116" s="18"/>
      <c r="G116" s="18"/>
      <c r="H116" s="18"/>
      <c r="I116" s="18"/>
      <c r="J116" s="18"/>
      <c r="K116" s="28">
        <v>1</v>
      </c>
      <c r="L116" s="19">
        <v>7699</v>
      </c>
      <c r="M116" s="20">
        <f>ROUND(K116*L116,2)</f>
        <v>7699</v>
      </c>
    </row>
    <row r="117" spans="1:13" x14ac:dyDescent="0.25">
      <c r="A117" s="16" t="s">
        <v>144</v>
      </c>
      <c r="B117" s="16" t="s">
        <v>74</v>
      </c>
      <c r="C117" s="16" t="s">
        <v>125</v>
      </c>
      <c r="D117" s="17" t="s">
        <v>126</v>
      </c>
      <c r="E117" s="18"/>
      <c r="F117" s="18"/>
      <c r="G117" s="18"/>
      <c r="H117" s="18"/>
      <c r="I117" s="18"/>
      <c r="J117" s="18"/>
      <c r="K117" s="28">
        <v>1</v>
      </c>
      <c r="L117" s="19">
        <v>1283.1600000000001</v>
      </c>
      <c r="M117" s="20">
        <f>ROUND(K117*L117,2)</f>
        <v>1283.1600000000001</v>
      </c>
    </row>
    <row r="118" spans="1:13" x14ac:dyDescent="0.25">
      <c r="A118" s="18"/>
      <c r="B118" s="18"/>
      <c r="C118" s="18"/>
      <c r="D118" s="22"/>
      <c r="E118" s="18"/>
      <c r="F118" s="18"/>
      <c r="G118" s="18"/>
      <c r="H118" s="18"/>
      <c r="I118" s="18"/>
      <c r="J118" s="24" t="s">
        <v>145</v>
      </c>
      <c r="K118" s="19">
        <v>1</v>
      </c>
      <c r="L118" s="25">
        <f>SUM(M116:M117)</f>
        <v>8982.16</v>
      </c>
      <c r="M118" s="25">
        <f>ROUND(K118*L118,2)</f>
        <v>8982.16</v>
      </c>
    </row>
    <row r="119" spans="1:13" ht="1.1499999999999999" customHeight="1" x14ac:dyDescent="0.25">
      <c r="A119" s="26"/>
      <c r="B119" s="26"/>
      <c r="C119" s="26"/>
      <c r="D119" s="27"/>
      <c r="E119" s="26"/>
      <c r="F119" s="26"/>
      <c r="G119" s="26"/>
      <c r="H119" s="26"/>
      <c r="I119" s="26"/>
      <c r="J119" s="26"/>
      <c r="K119" s="26"/>
      <c r="L119" s="26"/>
      <c r="M119" s="26"/>
    </row>
    <row r="120" spans="1:13" x14ac:dyDescent="0.25">
      <c r="A120" s="15" t="s">
        <v>146</v>
      </c>
      <c r="B120" s="16" t="s">
        <v>22</v>
      </c>
      <c r="C120" s="16" t="s">
        <v>147</v>
      </c>
      <c r="D120" s="17" t="s">
        <v>148</v>
      </c>
      <c r="E120" s="18"/>
      <c r="F120" s="18"/>
      <c r="G120" s="18"/>
      <c r="H120" s="18"/>
      <c r="I120" s="18"/>
      <c r="J120" s="18"/>
      <c r="K120" s="19">
        <v>5</v>
      </c>
      <c r="L120" s="19">
        <v>480</v>
      </c>
      <c r="M120" s="20">
        <f>ROUND(K120*L120,2)</f>
        <v>2400</v>
      </c>
    </row>
    <row r="121" spans="1:13" ht="123.75" x14ac:dyDescent="0.25">
      <c r="A121" s="18"/>
      <c r="B121" s="18"/>
      <c r="C121" s="18"/>
      <c r="D121" s="17" t="s">
        <v>149</v>
      </c>
      <c r="E121" s="18"/>
      <c r="F121" s="18"/>
      <c r="G121" s="18"/>
      <c r="H121" s="18"/>
      <c r="I121" s="18"/>
      <c r="J121" s="18"/>
      <c r="K121" s="18"/>
      <c r="L121" s="18"/>
      <c r="M121" s="18"/>
    </row>
    <row r="122" spans="1:13" x14ac:dyDescent="0.25">
      <c r="A122" s="18"/>
      <c r="B122" s="18"/>
      <c r="C122" s="18"/>
      <c r="D122" s="22"/>
      <c r="E122" s="18"/>
      <c r="F122" s="18"/>
      <c r="G122" s="18"/>
      <c r="H122" s="18"/>
      <c r="I122" s="18"/>
      <c r="J122" s="24" t="s">
        <v>150</v>
      </c>
      <c r="K122" s="19">
        <v>1</v>
      </c>
      <c r="L122" s="25">
        <f>M91+M97+M103+M109+M115+M120</f>
        <v>60502.929999999993</v>
      </c>
      <c r="M122" s="25">
        <f>ROUND(K122*L122,2)</f>
        <v>60502.93</v>
      </c>
    </row>
    <row r="123" spans="1:13" ht="1.1499999999999999" customHeight="1" x14ac:dyDescent="0.25">
      <c r="A123" s="26"/>
      <c r="B123" s="26"/>
      <c r="C123" s="26"/>
      <c r="D123" s="27"/>
      <c r="E123" s="26"/>
      <c r="F123" s="26"/>
      <c r="G123" s="26"/>
      <c r="H123" s="26"/>
      <c r="I123" s="26"/>
      <c r="J123" s="26"/>
      <c r="K123" s="26"/>
      <c r="L123" s="26"/>
      <c r="M123" s="26"/>
    </row>
    <row r="124" spans="1:13" x14ac:dyDescent="0.25">
      <c r="A124" s="11" t="s">
        <v>151</v>
      </c>
      <c r="B124" s="11" t="s">
        <v>16</v>
      </c>
      <c r="C124" s="11" t="s">
        <v>17</v>
      </c>
      <c r="D124" s="12" t="s">
        <v>152</v>
      </c>
      <c r="E124" s="13"/>
      <c r="F124" s="13"/>
      <c r="G124" s="13"/>
      <c r="H124" s="13"/>
      <c r="I124" s="13"/>
      <c r="J124" s="13"/>
      <c r="K124" s="14">
        <f>K137</f>
        <v>1</v>
      </c>
      <c r="L124" s="14">
        <f>L137</f>
        <v>14581.08</v>
      </c>
      <c r="M124" s="14">
        <f>M137</f>
        <v>14581.08</v>
      </c>
    </row>
    <row r="125" spans="1:13" ht="22.5" x14ac:dyDescent="0.25">
      <c r="A125" s="15" t="s">
        <v>153</v>
      </c>
      <c r="B125" s="16" t="s">
        <v>22</v>
      </c>
      <c r="C125" s="16" t="s">
        <v>17</v>
      </c>
      <c r="D125" s="17" t="s">
        <v>154</v>
      </c>
      <c r="E125" s="18"/>
      <c r="F125" s="18"/>
      <c r="G125" s="18"/>
      <c r="H125" s="18"/>
      <c r="I125" s="18"/>
      <c r="J125" s="18"/>
      <c r="K125" s="20">
        <f>K129</f>
        <v>2</v>
      </c>
      <c r="L125" s="20">
        <f>L129</f>
        <v>5290.54</v>
      </c>
      <c r="M125" s="20">
        <f>M129</f>
        <v>10581.08</v>
      </c>
    </row>
    <row r="126" spans="1:13" ht="236.25" x14ac:dyDescent="0.25">
      <c r="A126" s="18"/>
      <c r="B126" s="18"/>
      <c r="C126" s="18"/>
      <c r="D126" s="17" t="s">
        <v>155</v>
      </c>
      <c r="E126" s="18"/>
      <c r="F126" s="18"/>
      <c r="G126" s="18"/>
      <c r="H126" s="18"/>
      <c r="I126" s="18"/>
      <c r="J126" s="18"/>
      <c r="K126" s="18"/>
      <c r="L126" s="18"/>
      <c r="M126" s="18"/>
    </row>
    <row r="127" spans="1:13" x14ac:dyDescent="0.25">
      <c r="A127" s="18"/>
      <c r="B127" s="18"/>
      <c r="C127" s="16" t="s">
        <v>46</v>
      </c>
      <c r="D127" s="22"/>
      <c r="E127" s="16" t="s">
        <v>156</v>
      </c>
      <c r="F127" s="23">
        <v>1</v>
      </c>
      <c r="G127" s="19">
        <v>0</v>
      </c>
      <c r="H127" s="19">
        <v>0</v>
      </c>
      <c r="I127" s="19">
        <v>0</v>
      </c>
      <c r="J127" s="20">
        <f>OR(F127&lt;&gt;0,G127&lt;&gt;0,H127&lt;&gt;0,I127&lt;&gt;0)*(F127 + (F127 = 0))*(G127 + (G127 = 0))*(H127 + (H127 = 0))*(I127 + (I127 = 0))</f>
        <v>1</v>
      </c>
      <c r="K127" s="18"/>
      <c r="L127" s="18"/>
      <c r="M127" s="18"/>
    </row>
    <row r="128" spans="1:13" x14ac:dyDescent="0.25">
      <c r="A128" s="18"/>
      <c r="B128" s="18"/>
      <c r="C128" s="16" t="s">
        <v>46</v>
      </c>
      <c r="D128" s="22"/>
      <c r="E128" s="16" t="s">
        <v>157</v>
      </c>
      <c r="F128" s="23">
        <v>1</v>
      </c>
      <c r="G128" s="19">
        <v>0</v>
      </c>
      <c r="H128" s="19">
        <v>0</v>
      </c>
      <c r="I128" s="19">
        <v>0</v>
      </c>
      <c r="J128" s="20">
        <f>OR(F128&lt;&gt;0,G128&lt;&gt;0,H128&lt;&gt;0,I128&lt;&gt;0)*(F128 + (F128 = 0))*(G128 + (G128 = 0))*(H128 + (H128 = 0))*(I128 + (I128 = 0))</f>
        <v>1</v>
      </c>
      <c r="K128" s="18"/>
      <c r="L128" s="18"/>
      <c r="M128" s="18"/>
    </row>
    <row r="129" spans="1:13" x14ac:dyDescent="0.25">
      <c r="A129" s="18"/>
      <c r="B129" s="18"/>
      <c r="C129" s="18"/>
      <c r="D129" s="22"/>
      <c r="E129" s="18"/>
      <c r="F129" s="18"/>
      <c r="G129" s="18"/>
      <c r="H129" s="18"/>
      <c r="I129" s="18"/>
      <c r="J129" s="24" t="s">
        <v>158</v>
      </c>
      <c r="K129" s="25">
        <f>SUM(J127:J128)</f>
        <v>2</v>
      </c>
      <c r="L129" s="19">
        <v>5290.54</v>
      </c>
      <c r="M129" s="25">
        <f>ROUND(K129*L129,2)</f>
        <v>10581.08</v>
      </c>
    </row>
    <row r="130" spans="1:13" ht="1.1499999999999999" customHeight="1" x14ac:dyDescent="0.25">
      <c r="A130" s="26"/>
      <c r="B130" s="26"/>
      <c r="C130" s="26"/>
      <c r="D130" s="27"/>
      <c r="E130" s="26"/>
      <c r="F130" s="26"/>
      <c r="G130" s="26"/>
      <c r="H130" s="26"/>
      <c r="I130" s="26"/>
      <c r="J130" s="26"/>
      <c r="K130" s="26"/>
      <c r="L130" s="26"/>
      <c r="M130" s="26"/>
    </row>
    <row r="131" spans="1:13" x14ac:dyDescent="0.25">
      <c r="A131" s="15" t="s">
        <v>159</v>
      </c>
      <c r="B131" s="16" t="s">
        <v>22</v>
      </c>
      <c r="C131" s="16" t="s">
        <v>17</v>
      </c>
      <c r="D131" s="17" t="s">
        <v>160</v>
      </c>
      <c r="E131" s="18"/>
      <c r="F131" s="18"/>
      <c r="G131" s="18"/>
      <c r="H131" s="18"/>
      <c r="I131" s="18"/>
      <c r="J131" s="18"/>
      <c r="K131" s="20">
        <f>K135</f>
        <v>2</v>
      </c>
      <c r="L131" s="20">
        <f>L135</f>
        <v>2000</v>
      </c>
      <c r="M131" s="20">
        <f>M135</f>
        <v>4000</v>
      </c>
    </row>
    <row r="132" spans="1:13" x14ac:dyDescent="0.25">
      <c r="A132" s="18"/>
      <c r="B132" s="18"/>
      <c r="C132" s="18"/>
      <c r="D132" s="17" t="s">
        <v>161</v>
      </c>
      <c r="E132" s="18"/>
      <c r="F132" s="18"/>
      <c r="G132" s="18"/>
      <c r="H132" s="18"/>
      <c r="I132" s="18"/>
      <c r="J132" s="18"/>
      <c r="K132" s="18"/>
      <c r="L132" s="18"/>
      <c r="M132" s="18"/>
    </row>
    <row r="133" spans="1:13" x14ac:dyDescent="0.25">
      <c r="A133" s="18"/>
      <c r="B133" s="18"/>
      <c r="C133" s="16" t="s">
        <v>46</v>
      </c>
      <c r="D133" s="22"/>
      <c r="E133" s="16" t="s">
        <v>156</v>
      </c>
      <c r="F133" s="23">
        <v>1</v>
      </c>
      <c r="G133" s="19">
        <v>0</v>
      </c>
      <c r="H133" s="19">
        <v>0</v>
      </c>
      <c r="I133" s="19">
        <v>0</v>
      </c>
      <c r="J133" s="20">
        <f>OR(F133&lt;&gt;0,G133&lt;&gt;0,H133&lt;&gt;0,I133&lt;&gt;0)*(F133 + (F133 = 0))*(G133 + (G133 = 0))*(H133 + (H133 = 0))*(I133 + (I133 = 0))</f>
        <v>1</v>
      </c>
      <c r="K133" s="18"/>
      <c r="L133" s="18"/>
      <c r="M133" s="18"/>
    </row>
    <row r="134" spans="1:13" x14ac:dyDescent="0.25">
      <c r="A134" s="18"/>
      <c r="B134" s="18"/>
      <c r="C134" s="16" t="s">
        <v>46</v>
      </c>
      <c r="D134" s="22"/>
      <c r="E134" s="16" t="s">
        <v>157</v>
      </c>
      <c r="F134" s="23">
        <v>1</v>
      </c>
      <c r="G134" s="19">
        <v>0</v>
      </c>
      <c r="H134" s="19">
        <v>0</v>
      </c>
      <c r="I134" s="19">
        <v>0</v>
      </c>
      <c r="J134" s="20">
        <f>OR(F134&lt;&gt;0,G134&lt;&gt;0,H134&lt;&gt;0,I134&lt;&gt;0)*(F134 + (F134 = 0))*(G134 + (G134 = 0))*(H134 + (H134 = 0))*(I134 + (I134 = 0))</f>
        <v>1</v>
      </c>
      <c r="K134" s="18"/>
      <c r="L134" s="18"/>
      <c r="M134" s="18"/>
    </row>
    <row r="135" spans="1:13" x14ac:dyDescent="0.25">
      <c r="A135" s="18"/>
      <c r="B135" s="18"/>
      <c r="C135" s="18"/>
      <c r="D135" s="22"/>
      <c r="E135" s="18"/>
      <c r="F135" s="18"/>
      <c r="G135" s="18"/>
      <c r="H135" s="18"/>
      <c r="I135" s="18"/>
      <c r="J135" s="24" t="s">
        <v>162</v>
      </c>
      <c r="K135" s="25">
        <f>SUM(J133:J134)</f>
        <v>2</v>
      </c>
      <c r="L135" s="19">
        <v>2000</v>
      </c>
      <c r="M135" s="25">
        <f>ROUND(K135*L135,2)</f>
        <v>4000</v>
      </c>
    </row>
    <row r="136" spans="1:13" ht="1.1499999999999999" customHeight="1" x14ac:dyDescent="0.25">
      <c r="A136" s="26"/>
      <c r="B136" s="26"/>
      <c r="C136" s="26"/>
      <c r="D136" s="27"/>
      <c r="E136" s="26"/>
      <c r="F136" s="26"/>
      <c r="G136" s="26"/>
      <c r="H136" s="26"/>
      <c r="I136" s="26"/>
      <c r="J136" s="26"/>
      <c r="K136" s="26"/>
      <c r="L136" s="26"/>
      <c r="M136" s="26"/>
    </row>
    <row r="137" spans="1:13" x14ac:dyDescent="0.25">
      <c r="A137" s="18"/>
      <c r="B137" s="18"/>
      <c r="C137" s="18"/>
      <c r="D137" s="22"/>
      <c r="E137" s="18"/>
      <c r="F137" s="18"/>
      <c r="G137" s="18"/>
      <c r="H137" s="18"/>
      <c r="I137" s="18"/>
      <c r="J137" s="24" t="s">
        <v>163</v>
      </c>
      <c r="K137" s="19">
        <v>1</v>
      </c>
      <c r="L137" s="25">
        <f>M125+M131</f>
        <v>14581.08</v>
      </c>
      <c r="M137" s="25">
        <f>ROUND(K137*L137,2)</f>
        <v>14581.08</v>
      </c>
    </row>
    <row r="138" spans="1:13" ht="1.1499999999999999" customHeight="1" x14ac:dyDescent="0.25">
      <c r="A138" s="26"/>
      <c r="B138" s="26"/>
      <c r="C138" s="26"/>
      <c r="D138" s="27"/>
      <c r="E138" s="26"/>
      <c r="F138" s="26"/>
      <c r="G138" s="26"/>
      <c r="H138" s="26"/>
      <c r="I138" s="26"/>
      <c r="J138" s="26"/>
      <c r="K138" s="26"/>
      <c r="L138" s="26"/>
      <c r="M138" s="26"/>
    </row>
    <row r="139" spans="1:13" x14ac:dyDescent="0.25">
      <c r="A139" s="11" t="s">
        <v>164</v>
      </c>
      <c r="B139" s="11" t="s">
        <v>16</v>
      </c>
      <c r="C139" s="11" t="s">
        <v>17</v>
      </c>
      <c r="D139" s="12" t="s">
        <v>165</v>
      </c>
      <c r="E139" s="13"/>
      <c r="F139" s="13"/>
      <c r="G139" s="13"/>
      <c r="H139" s="13"/>
      <c r="I139" s="13"/>
      <c r="J139" s="13"/>
      <c r="K139" s="14">
        <f>K143</f>
        <v>1</v>
      </c>
      <c r="L139" s="14">
        <f>L143</f>
        <v>8000</v>
      </c>
      <c r="M139" s="14">
        <f>M143</f>
        <v>8000</v>
      </c>
    </row>
    <row r="140" spans="1:13" x14ac:dyDescent="0.25">
      <c r="A140" s="15" t="s">
        <v>166</v>
      </c>
      <c r="B140" s="16" t="s">
        <v>22</v>
      </c>
      <c r="C140" s="16" t="s">
        <v>167</v>
      </c>
      <c r="D140" s="17" t="s">
        <v>168</v>
      </c>
      <c r="E140" s="18"/>
      <c r="F140" s="18"/>
      <c r="G140" s="18"/>
      <c r="H140" s="18"/>
      <c r="I140" s="18"/>
      <c r="J140" s="18"/>
      <c r="K140" s="19">
        <v>1</v>
      </c>
      <c r="L140" s="19">
        <v>4500</v>
      </c>
      <c r="M140" s="20">
        <f>ROUND(K140*L140,2)</f>
        <v>4500</v>
      </c>
    </row>
    <row r="141" spans="1:13" ht="22.5" x14ac:dyDescent="0.25">
      <c r="A141" s="18"/>
      <c r="B141" s="18"/>
      <c r="C141" s="18"/>
      <c r="D141" s="17" t="s">
        <v>169</v>
      </c>
      <c r="E141" s="18"/>
      <c r="F141" s="18"/>
      <c r="G141" s="18"/>
      <c r="H141" s="18"/>
      <c r="I141" s="18"/>
      <c r="J141" s="18"/>
      <c r="K141" s="18"/>
      <c r="L141" s="18"/>
      <c r="M141" s="18"/>
    </row>
    <row r="142" spans="1:13" x14ac:dyDescent="0.25">
      <c r="A142" s="15" t="s">
        <v>167</v>
      </c>
      <c r="B142" s="16" t="s">
        <v>22</v>
      </c>
      <c r="C142" s="16" t="s">
        <v>167</v>
      </c>
      <c r="D142" s="17" t="s">
        <v>170</v>
      </c>
      <c r="E142" s="18"/>
      <c r="F142" s="18"/>
      <c r="G142" s="18"/>
      <c r="H142" s="18"/>
      <c r="I142" s="18"/>
      <c r="J142" s="18"/>
      <c r="K142" s="19">
        <v>1</v>
      </c>
      <c r="L142" s="19">
        <v>3500</v>
      </c>
      <c r="M142" s="20">
        <f>ROUND(K142*L142,2)</f>
        <v>3500</v>
      </c>
    </row>
    <row r="143" spans="1:13" x14ac:dyDescent="0.25">
      <c r="A143" s="18"/>
      <c r="B143" s="18"/>
      <c r="C143" s="18"/>
      <c r="D143" s="22"/>
      <c r="E143" s="18"/>
      <c r="F143" s="18"/>
      <c r="G143" s="18"/>
      <c r="H143" s="18"/>
      <c r="I143" s="18"/>
      <c r="J143" s="24" t="s">
        <v>171</v>
      </c>
      <c r="K143" s="19">
        <v>1</v>
      </c>
      <c r="L143" s="25">
        <f>M140+M142</f>
        <v>8000</v>
      </c>
      <c r="M143" s="25">
        <f>ROUND(K143*L143,2)</f>
        <v>8000</v>
      </c>
    </row>
    <row r="144" spans="1:13" ht="1.1499999999999999" customHeight="1" x14ac:dyDescent="0.25">
      <c r="A144" s="26"/>
      <c r="B144" s="26"/>
      <c r="C144" s="26"/>
      <c r="D144" s="27"/>
      <c r="E144" s="26"/>
      <c r="F144" s="26"/>
      <c r="G144" s="26"/>
      <c r="H144" s="26"/>
      <c r="I144" s="26"/>
      <c r="J144" s="26"/>
      <c r="K144" s="26"/>
      <c r="L144" s="26"/>
      <c r="M144" s="26"/>
    </row>
    <row r="145" spans="1:13" x14ac:dyDescent="0.25">
      <c r="A145" s="18"/>
      <c r="B145" s="18"/>
      <c r="C145" s="18"/>
      <c r="D145" s="22"/>
      <c r="E145" s="18"/>
      <c r="F145" s="18"/>
      <c r="G145" s="18"/>
      <c r="H145" s="18"/>
      <c r="I145" s="18"/>
      <c r="J145" s="24" t="s">
        <v>172</v>
      </c>
      <c r="K145" s="29">
        <v>1</v>
      </c>
      <c r="L145" s="25">
        <f>M5+M32+M90+M124+M139</f>
        <v>354924.44</v>
      </c>
      <c r="M145" s="25">
        <f>ROUND(K145*L145,2)</f>
        <v>354924.44</v>
      </c>
    </row>
    <row r="146" spans="1:13" ht="1.1499999999999999" customHeight="1" x14ac:dyDescent="0.25">
      <c r="A146" s="26"/>
      <c r="B146" s="26"/>
      <c r="C146" s="26"/>
      <c r="D146" s="27"/>
      <c r="E146" s="26"/>
      <c r="F146" s="26"/>
      <c r="G146" s="26"/>
      <c r="H146" s="26"/>
      <c r="I146" s="26"/>
      <c r="J146" s="26"/>
      <c r="K146" s="26"/>
      <c r="L146" s="26"/>
      <c r="M146" s="26"/>
    </row>
  </sheetData>
  <dataValidations count="1">
    <dataValidation type="list" allowBlank="1" showInputMessage="1" showErrorMessage="1" sqref="B4:B146" xr:uid="{CA2853E7-9EC1-4F3C-80B0-A2ED164952D1}">
      <formula1>"Capítol,Partida,Ma d’obra,Maquinària,Material,Altres,Tasca,"</formula1>
    </dataValidation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AB636F85C7EA41807933048BAE39D8" ma:contentTypeVersion="9" ma:contentTypeDescription="Crear nuevo documento." ma:contentTypeScope="" ma:versionID="bf0507c5af935746d8f3dc5a2acb60b5">
  <xsd:schema xmlns:xsd="http://www.w3.org/2001/XMLSchema" xmlns:xs="http://www.w3.org/2001/XMLSchema" xmlns:p="http://schemas.microsoft.com/office/2006/metadata/properties" xmlns:ns2="1731abab-98e3-4ff7-8053-7cc113af5c16" xmlns:ns3="befeb666-ac42-4201-b59f-caa194af8795" targetNamespace="http://schemas.microsoft.com/office/2006/metadata/properties" ma:root="true" ma:fieldsID="8dafb8fe0a75f2a1da7ed0468227b964" ns2:_="" ns3:_="">
    <xsd:import namespace="1731abab-98e3-4ff7-8053-7cc113af5c16"/>
    <xsd:import namespace="befeb666-ac42-4201-b59f-caa194af87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31abab-98e3-4ff7-8053-7cc113af5c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feb666-ac42-4201-b59f-caa194af879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A627EB-2209-4D1C-91C0-500DA3A7B4FE}"/>
</file>

<file path=customXml/itemProps2.xml><?xml version="1.0" encoding="utf-8"?>
<ds:datastoreItem xmlns:ds="http://schemas.openxmlformats.org/officeDocument/2006/customXml" ds:itemID="{0B117783-EAC9-4C8A-8B12-FC1CFC1B815F}"/>
</file>

<file path=customXml/itemProps3.xml><?xml version="1.0" encoding="utf-8"?>
<ds:datastoreItem xmlns:ds="http://schemas.openxmlformats.org/officeDocument/2006/customXml" ds:itemID="{BA40417F-A22D-48B9-80AE-7D65892B686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FASE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MARQUEZ FRIAS Monica</dc:creator>
  <cp:lastModifiedBy>PICAZOS SEPÚLVEDA Olga Eva</cp:lastModifiedBy>
  <dcterms:created xsi:type="dcterms:W3CDTF">2025-07-25T08:23:33Z</dcterms:created>
  <dcterms:modified xsi:type="dcterms:W3CDTF">2025-07-25T08:58:17Z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0x010100CDAB636F85C7EA41807933048BAE39D8</vt:lpwstr>
  </property>
</Properties>
</file>