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330" yWindow="510" windowWidth="20775" windowHeight="7620"/>
  </bookViews>
  <sheets>
    <sheet name="Hoja 1" sheetId="1" r:id="rId1"/>
  </sheets>
  <calcPr calcId="145621"/>
</workbook>
</file>

<file path=xl/calcChain.xml><?xml version="1.0" encoding="utf-8"?>
<calcChain xmlns="http://schemas.openxmlformats.org/spreadsheetml/2006/main">
  <c r="F124" i="1" l="1"/>
  <c r="F68" i="1"/>
  <c r="F10" i="1"/>
  <c r="F152" i="1"/>
  <c r="F224" i="1" l="1"/>
  <c r="F191" i="1" l="1"/>
  <c r="F208" i="1"/>
  <c r="F215" i="1"/>
  <c r="F199" i="1"/>
  <c r="F225" i="1" l="1"/>
  <c r="G225" i="1" s="1"/>
  <c r="G114" i="1" l="1"/>
  <c r="G116" i="1"/>
  <c r="G118" i="1"/>
  <c r="F149" i="1"/>
  <c r="F147" i="1"/>
  <c r="F128" i="1"/>
  <c r="F120" i="1"/>
  <c r="F102" i="1"/>
  <c r="F110" i="1"/>
  <c r="F94" i="1"/>
  <c r="F64" i="1"/>
  <c r="G64" i="1" s="1"/>
  <c r="G63" i="1"/>
  <c r="G62" i="1"/>
  <c r="G61" i="1"/>
  <c r="G60" i="1"/>
  <c r="G59" i="1"/>
  <c r="G58" i="1"/>
  <c r="G57" i="1"/>
  <c r="G56" i="1"/>
  <c r="G55" i="1"/>
  <c r="G54" i="1"/>
  <c r="F65" i="1" l="1"/>
  <c r="F49" i="1" l="1"/>
  <c r="G49" i="1" s="1"/>
  <c r="G48" i="1"/>
  <c r="F87" i="1"/>
  <c r="F188" i="1" l="1"/>
  <c r="G189" i="1"/>
  <c r="G190" i="1"/>
  <c r="G187" i="1"/>
  <c r="F194" i="1"/>
  <c r="F143" i="1"/>
  <c r="F145" i="1" s="1"/>
  <c r="G199" i="1"/>
  <c r="F125" i="1"/>
  <c r="G125" i="1" s="1"/>
  <c r="G124" i="1"/>
  <c r="G164" i="1"/>
  <c r="G166" i="1"/>
  <c r="G168" i="1"/>
  <c r="G170" i="1"/>
  <c r="G172" i="1"/>
  <c r="G174" i="1"/>
  <c r="F171" i="1"/>
  <c r="F173" i="1"/>
  <c r="G173" i="1" s="1"/>
  <c r="F167" i="1"/>
  <c r="G167" i="1" s="1"/>
  <c r="F169" i="1"/>
  <c r="G169" i="1" s="1"/>
  <c r="F165" i="1"/>
  <c r="G165" i="1" s="1"/>
  <c r="F163" i="1"/>
  <c r="G163" i="1" s="1"/>
  <c r="F159" i="1"/>
  <c r="F161" i="1" s="1"/>
  <c r="F35" i="1"/>
  <c r="F33" i="1"/>
  <c r="F31" i="1"/>
  <c r="F29" i="1"/>
  <c r="F27" i="1"/>
  <c r="F25" i="1"/>
  <c r="F151" i="1"/>
  <c r="G151" i="1" s="1"/>
  <c r="F150" i="1"/>
  <c r="G150" i="1" s="1"/>
  <c r="G106" i="1"/>
  <c r="G108" i="1"/>
  <c r="G100" i="1"/>
  <c r="F89" i="1"/>
  <c r="F85" i="1"/>
  <c r="F83" i="1"/>
  <c r="F91" i="1"/>
  <c r="F93" i="1"/>
  <c r="F134" i="1"/>
  <c r="G134" i="1" s="1"/>
  <c r="G133" i="1"/>
  <c r="F21" i="1"/>
  <c r="G20" i="1"/>
  <c r="F107" i="1"/>
  <c r="G107" i="1" s="1"/>
  <c r="F19" i="1"/>
  <c r="G19" i="1" s="1"/>
  <c r="G18" i="1"/>
  <c r="F22" i="1"/>
  <c r="F155" i="1"/>
  <c r="G155" i="1" s="1"/>
  <c r="G154" i="1"/>
  <c r="G153" i="1"/>
  <c r="G145" i="1" l="1"/>
  <c r="G143" i="1"/>
  <c r="F175" i="1"/>
  <c r="G171" i="1"/>
  <c r="G21" i="1"/>
  <c r="F123" i="1" l="1"/>
  <c r="F126" i="1" s="1"/>
  <c r="F132" i="1"/>
  <c r="F144" i="1"/>
  <c r="F17" i="1"/>
  <c r="G17" i="1" s="1"/>
  <c r="G16" i="1"/>
  <c r="G8" i="1"/>
  <c r="G22" i="1"/>
  <c r="F15" i="1"/>
  <c r="G15" i="1" s="1"/>
  <c r="G14" i="1"/>
  <c r="F115" i="1"/>
  <c r="G115" i="1" s="1"/>
  <c r="F113" i="1"/>
  <c r="G113" i="1" s="1"/>
  <c r="F13" i="1"/>
  <c r="F117" i="1"/>
  <c r="G117" i="1" s="1"/>
  <c r="G98" i="1"/>
  <c r="F99" i="1"/>
  <c r="G99" i="1" s="1"/>
  <c r="F97" i="1"/>
  <c r="G102" i="1"/>
  <c r="F136" i="1"/>
  <c r="F79" i="1"/>
  <c r="F77" i="1"/>
  <c r="F75" i="1"/>
  <c r="F71" i="1"/>
  <c r="F73" i="1"/>
  <c r="F101" i="1"/>
  <c r="G101" i="1" s="1"/>
  <c r="F105" i="1"/>
  <c r="F109" i="1"/>
  <c r="G109" i="1" s="1"/>
  <c r="F39" i="1"/>
  <c r="F41" i="1"/>
  <c r="F43" i="1"/>
  <c r="F45" i="1"/>
  <c r="F47" i="1"/>
  <c r="G47" i="1" s="1"/>
  <c r="G46" i="1"/>
  <c r="F9" i="1"/>
  <c r="F5" i="1"/>
  <c r="F119" i="1"/>
  <c r="G119" i="1" s="1"/>
  <c r="F7" i="1"/>
  <c r="F23" i="1" l="1"/>
  <c r="F11" i="1"/>
  <c r="F103" i="1"/>
  <c r="G105" i="1"/>
  <c r="G9" i="1"/>
  <c r="F148" i="1"/>
  <c r="F146" i="1"/>
  <c r="F156" i="1" s="1"/>
  <c r="G132" i="1" l="1"/>
  <c r="G131" i="1"/>
  <c r="F195" i="1" l="1"/>
  <c r="G195" i="1" s="1"/>
  <c r="G5" i="1" l="1"/>
  <c r="G6" i="1"/>
  <c r="G7" i="1"/>
  <c r="G24" i="1"/>
  <c r="G25" i="1"/>
  <c r="G26" i="1"/>
  <c r="G27" i="1"/>
  <c r="G28" i="1"/>
  <c r="G29" i="1"/>
  <c r="G30" i="1"/>
  <c r="G31" i="1"/>
  <c r="G32" i="1"/>
  <c r="G33" i="1"/>
  <c r="G34" i="1"/>
  <c r="G35" i="1"/>
  <c r="G38" i="1"/>
  <c r="G39" i="1"/>
  <c r="G40" i="1"/>
  <c r="G41" i="1"/>
  <c r="G42" i="1"/>
  <c r="G43" i="1"/>
  <c r="G44" i="1"/>
  <c r="G45" i="1"/>
  <c r="G52" i="1"/>
  <c r="G53" i="1"/>
  <c r="G65" i="1"/>
  <c r="G139" i="1"/>
  <c r="G140" i="1"/>
  <c r="G141" i="1"/>
  <c r="G142" i="1"/>
  <c r="G66" i="1"/>
  <c r="G67" i="1"/>
  <c r="G70" i="1"/>
  <c r="G71" i="1"/>
  <c r="G72" i="1"/>
  <c r="G73" i="1"/>
  <c r="G74" i="1"/>
  <c r="G75" i="1"/>
  <c r="G76" i="1"/>
  <c r="G77" i="1"/>
  <c r="G78" i="1"/>
  <c r="G79" i="1"/>
  <c r="G135" i="1"/>
  <c r="G136" i="1"/>
  <c r="G82" i="1"/>
  <c r="G83" i="1"/>
  <c r="G84" i="1"/>
  <c r="G85" i="1"/>
  <c r="G86" i="1"/>
  <c r="G87" i="1"/>
  <c r="G88" i="1"/>
  <c r="G89" i="1"/>
  <c r="G90" i="1"/>
  <c r="G91" i="1"/>
  <c r="G92" i="1"/>
  <c r="G93" i="1"/>
  <c r="G96" i="1"/>
  <c r="G97" i="1"/>
  <c r="G104" i="1"/>
  <c r="G12" i="1"/>
  <c r="G13" i="1"/>
  <c r="G112" i="1"/>
  <c r="G122" i="1"/>
  <c r="G123" i="1"/>
  <c r="G127" i="1"/>
  <c r="G128" i="1"/>
  <c r="G129" i="1"/>
  <c r="G130" i="1"/>
  <c r="G144" i="1"/>
  <c r="G146" i="1"/>
  <c r="G147" i="1"/>
  <c r="G148" i="1"/>
  <c r="G149" i="1"/>
  <c r="G152" i="1"/>
  <c r="G158" i="1"/>
  <c r="G159" i="1"/>
  <c r="G160" i="1"/>
  <c r="G162" i="1"/>
  <c r="G179" i="1"/>
  <c r="G180" i="1"/>
  <c r="G181" i="1"/>
  <c r="G182" i="1"/>
  <c r="G183" i="1"/>
  <c r="G184" i="1"/>
  <c r="G185" i="1"/>
  <c r="G186" i="1"/>
  <c r="G193" i="1"/>
  <c r="G194" i="1"/>
  <c r="G4" i="1"/>
  <c r="G156" i="1"/>
  <c r="F137" i="1"/>
  <c r="F138" i="1" s="1"/>
  <c r="F121" i="1"/>
  <c r="G121" i="1" s="1"/>
  <c r="F111" i="1"/>
  <c r="G103" i="1"/>
  <c r="F95" i="1"/>
  <c r="F80" i="1"/>
  <c r="F81" i="1" s="1"/>
  <c r="F69" i="1"/>
  <c r="F36" i="1"/>
  <c r="F37" i="1" s="1"/>
  <c r="F50" i="1"/>
  <c r="F51" i="1" s="1"/>
  <c r="G23" i="1"/>
  <c r="F192" i="1"/>
  <c r="F176" i="1" l="1"/>
  <c r="F196" i="1"/>
  <c r="G196" i="1" s="1"/>
  <c r="G192" i="1"/>
  <c r="G111" i="1"/>
  <c r="G110" i="1"/>
  <c r="G120" i="1"/>
  <c r="G37" i="1"/>
  <c r="G69" i="1"/>
  <c r="G81" i="1"/>
  <c r="G95" i="1"/>
  <c r="G175" i="1"/>
  <c r="G161" i="1"/>
  <c r="G137" i="1"/>
  <c r="G138" i="1"/>
  <c r="G126" i="1"/>
  <c r="G191" i="1"/>
  <c r="G68" i="1"/>
  <c r="G36" i="1"/>
  <c r="G80" i="1"/>
  <c r="G94" i="1"/>
  <c r="G50" i="1"/>
  <c r="G10" i="1"/>
  <c r="F198" i="1" l="1"/>
  <c r="F228" i="1" s="1"/>
  <c r="G51" i="1"/>
  <c r="G11" i="1"/>
  <c r="F229" i="1" l="1"/>
  <c r="F230" i="1" s="1"/>
  <c r="G176" i="1"/>
  <c r="G198" i="1"/>
</calcChain>
</file>

<file path=xl/sharedStrings.xml><?xml version="1.0" encoding="utf-8"?>
<sst xmlns="http://schemas.openxmlformats.org/spreadsheetml/2006/main" count="453" uniqueCount="153">
  <si>
    <t>Vilanova i la Geltrú</t>
  </si>
  <si>
    <t>Museu-Biblioteca Víctor Balaguer</t>
  </si>
  <si>
    <t>Cardedeu</t>
  </si>
  <si>
    <t>Museu Arxiu-Tomàs Balvey</t>
  </si>
  <si>
    <t>Subtotal</t>
  </si>
  <si>
    <t>Barcelona</t>
  </si>
  <si>
    <t>Biblioteca de l'Ateneu Barcelonès</t>
  </si>
  <si>
    <t>Museu Etnogràfic Andino-Amazònic dels Caputxins de Catalunya, Barcelona</t>
  </si>
  <si>
    <t>Biblioteca de Catalunya</t>
  </si>
  <si>
    <t>Museu Nacional d'Art de Catalunya, MNAC</t>
  </si>
  <si>
    <t xml:space="preserve">Arxiu Fotogràfic de Barcelona
</t>
  </si>
  <si>
    <t>Museu de Disseny</t>
  </si>
  <si>
    <t xml:space="preserve">Museu Etnològic i de Cultures del Món
</t>
  </si>
  <si>
    <t>Madrid</t>
  </si>
  <si>
    <t>Brussel·les</t>
  </si>
  <si>
    <t>Fundación Francisco Godia</t>
  </si>
  <si>
    <t xml:space="preserve">Institut del Teatre
</t>
  </si>
  <si>
    <t xml:space="preserve">Biblioteca Pública Arús
</t>
  </si>
  <si>
    <t xml:space="preserve">Arxiu de la Reial Acadèmia de Ciències i Arts de Barcelona
</t>
  </si>
  <si>
    <t xml:space="preserve">Col·legi d'Arquitectes de Catalunya (COAC)
</t>
  </si>
  <si>
    <t>Arxiu Històric de la Ciutat de Barcelona</t>
  </si>
  <si>
    <t>Sitges</t>
  </si>
  <si>
    <t>Vic</t>
  </si>
  <si>
    <t>Sabadell</t>
  </si>
  <si>
    <t>Sant Cugat</t>
  </si>
  <si>
    <t xml:space="preserve">Arxiu Nacional de Catalunya
</t>
  </si>
  <si>
    <t>Museo Nacional del Prado</t>
  </si>
  <si>
    <t>Museo Nacional Centro de Arte Reina Sofía</t>
  </si>
  <si>
    <t>Museo Nacional de Antropología</t>
  </si>
  <si>
    <t>FRANÇA</t>
  </si>
  <si>
    <t>Paris</t>
  </si>
  <si>
    <t>Lormont</t>
  </si>
  <si>
    <t>MARROC</t>
  </si>
  <si>
    <t>Marrakech</t>
  </si>
  <si>
    <t>ALEMANYA</t>
  </si>
  <si>
    <t>Berlin</t>
  </si>
  <si>
    <t>Camió exclusiu Berlin-BCN</t>
  </si>
  <si>
    <t>Fundació Institut Amatller d'Art Hispànic</t>
  </si>
  <si>
    <t>Cátedra Gaudí, UPC</t>
  </si>
  <si>
    <t>TBA 21</t>
  </si>
  <si>
    <t>1 camió per la ruta</t>
  </si>
  <si>
    <t>IVA</t>
  </si>
  <si>
    <t>TOTAL BASE sense IVA</t>
  </si>
  <si>
    <t>TOTAL PRESSUPOST (IVA inclòs)</t>
  </si>
  <si>
    <t>SUBTOTAL TRANSPORT OBRES</t>
  </si>
  <si>
    <t>ESPANYA</t>
  </si>
  <si>
    <t>OBSERVACIONS</t>
  </si>
  <si>
    <t>SENSE IVA</t>
  </si>
  <si>
    <t>SEU 1: VICTORIA EUGENIA</t>
  </si>
  <si>
    <t>NOM SEU</t>
  </si>
  <si>
    <t>CIUTAT</t>
  </si>
  <si>
    <t>PRESTADOR</t>
  </si>
  <si>
    <t>BÈLGICA</t>
  </si>
  <si>
    <t>Museu de la Immigració</t>
  </si>
  <si>
    <t>Sant Adrià de Besòs</t>
  </si>
  <si>
    <t>1 camió per la ruta Brussel·les-París</t>
  </si>
  <si>
    <t>AMB IVA</t>
  </si>
  <si>
    <t>Colección BBVA</t>
  </si>
  <si>
    <t>SUBTOTAL MOJA</t>
  </si>
  <si>
    <t>SUBTOTAL Victòria Eugènia</t>
  </si>
  <si>
    <t>SEU 2: PALAU MOJA</t>
  </si>
  <si>
    <t xml:space="preserve">MEV 
</t>
  </si>
  <si>
    <t>Barbara Wien Gallery</t>
  </si>
  <si>
    <t>Barbara Wien storage</t>
  </si>
  <si>
    <t>PAÍS entrega</t>
  </si>
  <si>
    <t>Punt de entrega</t>
  </si>
  <si>
    <t>Punt d'entrega</t>
  </si>
  <si>
    <t>Desembalatge</t>
  </si>
  <si>
    <t>Igualada</t>
  </si>
  <si>
    <t>Museu de la Pell d'Igualada i Comarcal de l'Anoia, MNATEC</t>
  </si>
  <si>
    <t>Mataró</t>
  </si>
  <si>
    <t>Museu de Mataró</t>
  </si>
  <si>
    <t>Girona</t>
  </si>
  <si>
    <t>Rubí</t>
  </si>
  <si>
    <t xml:space="preserve">Punt d'entrega </t>
  </si>
  <si>
    <t>Museu de Terrassa</t>
  </si>
  <si>
    <t>Terrassa</t>
  </si>
  <si>
    <t>1 camió exclusiu per la ruta MAD-BCN</t>
  </si>
  <si>
    <t>1 camió per la ruta BCN-BORDEUS-PARIS</t>
  </si>
  <si>
    <t>Mulhouse</t>
  </si>
  <si>
    <t>1 camió exclusiu per la ruta BCN-MULHOUSE</t>
  </si>
  <si>
    <t>1 camió exclusiu per la ruta MARRAKECH-BCN</t>
  </si>
  <si>
    <t xml:space="preserve">CRAI Biblioteca del Pavelló de la República, Universitat de Barcelona </t>
  </si>
  <si>
    <t>Biblioteca Santiago Rusiñol</t>
  </si>
  <si>
    <t>Esplugues de Llobregat</t>
  </si>
  <si>
    <t>Sant Andreu Contemporani</t>
  </si>
  <si>
    <t>Imane Fares Gallery</t>
  </si>
  <si>
    <t>KOW Gallery</t>
  </si>
  <si>
    <t>KOW Gallery storage</t>
  </si>
  <si>
    <t>Camió exclusiu MADRID-BCN</t>
  </si>
  <si>
    <t>Suport càrregues a Victòria Eugenia i Palau Moja</t>
  </si>
  <si>
    <t>Museu de Ciències Naturals</t>
  </si>
  <si>
    <t>Fundació Tàpies</t>
  </si>
  <si>
    <t>Es retorna obra de Victòria Eugènia i de Palau Moja</t>
  </si>
  <si>
    <t>Santa Coloma de Cervelló</t>
  </si>
  <si>
    <t>Palau de la Virreina</t>
  </si>
  <si>
    <t>Escorta privada</t>
  </si>
  <si>
    <t>El transport fins a Madrid es fa amb un dels camions de Madrid de Victòria Eugènia</t>
  </si>
  <si>
    <t>CORREUS</t>
  </si>
  <si>
    <t>MNCARS. Bitllets AVE Madrid/Barcelona/Madrid</t>
  </si>
  <si>
    <t>MUSEO NACIONAL ANTROPOLOGIA. Bitllets AVE Madrid/Barcelona/Madrid</t>
  </si>
  <si>
    <t>BBVA. Bitllets AVE Madrid/Barcelona/Madrid</t>
  </si>
  <si>
    <t>MUSEO DEL PRADO. Bitllets AVE Madrid/Barcelona/Madrid</t>
  </si>
  <si>
    <t>SUBTOTAL BITLLETS</t>
  </si>
  <si>
    <t>SUBTOTAL HOTEL</t>
  </si>
  <si>
    <t>MNCARS. 70,00 eur/dia * 2 dies</t>
  </si>
  <si>
    <t>MUSEO NACIONAL ANTROPOLOGIA. 37,40 eur/dia * 2 dies</t>
  </si>
  <si>
    <t>BBVA. 65,00 eur/dia * 2 dies</t>
  </si>
  <si>
    <t>MUSEO DEL PRADO. 65,89 eur/día * 2 dies</t>
  </si>
  <si>
    <t>MEV - VIC 60,00 eur/dia * 1 dia + quilometratge   (74,5km x 2= 149km x 0,30  €/km = 44,70€)</t>
  </si>
  <si>
    <t>BMVB- VILANOVA. 35,87eur/dia * 2 dies</t>
  </si>
  <si>
    <t>COAC. 15,00 eur/dia * 1 dia</t>
  </si>
  <si>
    <t>SUBTOTAL DIETES</t>
  </si>
  <si>
    <t>BITLLETS</t>
  </si>
  <si>
    <t xml:space="preserve"> HOTEL</t>
  </si>
  <si>
    <t>MNCARS. 1 nit d' hotel a Barcelona</t>
  </si>
  <si>
    <t>MUSEO NACIONAL ANTROPOLOGIA.1 nit d' hotel a Barcelona</t>
  </si>
  <si>
    <t>BBVA. 1 nit d' hotel a Barcelona</t>
  </si>
  <si>
    <t>MUSEO DEL PRADO. 1 nit d' hotel a Barcelona</t>
  </si>
  <si>
    <t>SUBTOTAL CORREUS</t>
  </si>
  <si>
    <t xml:space="preserve"> DIETES</t>
  </si>
  <si>
    <t xml:space="preserve">Privat 31 </t>
  </si>
  <si>
    <t xml:space="preserve">Privat 30 </t>
  </si>
  <si>
    <t xml:space="preserve">Privat 21 </t>
  </si>
  <si>
    <t xml:space="preserve">Privat 32 </t>
  </si>
  <si>
    <t>Privat 29</t>
  </si>
  <si>
    <t>Privat 17</t>
  </si>
  <si>
    <t xml:space="preserve">Privat 16 </t>
  </si>
  <si>
    <t xml:space="preserve">Privat 2 </t>
  </si>
  <si>
    <t>Privat 14</t>
  </si>
  <si>
    <t>Privat 13</t>
  </si>
  <si>
    <t xml:space="preserve">Privat 4 </t>
  </si>
  <si>
    <t xml:space="preserve">Privat 3 </t>
  </si>
  <si>
    <t>Privat 7</t>
  </si>
  <si>
    <t>Privat 27</t>
  </si>
  <si>
    <t>Privat 12</t>
  </si>
  <si>
    <t xml:space="preserve">Privat 10 </t>
  </si>
  <si>
    <t xml:space="preserve">Privat 24 </t>
  </si>
  <si>
    <t>Privat 9</t>
  </si>
  <si>
    <t xml:space="preserve">Privat 8 </t>
  </si>
  <si>
    <t xml:space="preserve">Privat 6 </t>
  </si>
  <si>
    <t>Privat 5</t>
  </si>
  <si>
    <t>Privat 36</t>
  </si>
  <si>
    <t>Privat 35</t>
  </si>
  <si>
    <t>Privat 34</t>
  </si>
  <si>
    <t>Privat 33</t>
  </si>
  <si>
    <t>Privat 1</t>
  </si>
  <si>
    <t>Privat 23</t>
  </si>
  <si>
    <t xml:space="preserve">Privat 28 </t>
  </si>
  <si>
    <t xml:space="preserve">Privat 26 </t>
  </si>
  <si>
    <t>Privat 25</t>
  </si>
  <si>
    <t xml:space="preserve">Privat 11 </t>
  </si>
  <si>
    <t xml:space="preserve">Particular 22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</si>
</sst>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0&quot; €&quot;"/>
    <numFmt numFmtId="165" formatCode="#,##0.00\ &quot;€&quot;"/>
  </numFmts>
  <fonts count="24" x14ac:knownFonts="1">
    <font>
      <sz val="11"/>
      <color rgb="FF000000"/>
      <name val="Arial"/>
      <family val="2"/>
    </font>
    <font>
      <sz val="11"/>
      <color rgb="FF000000"/>
      <name val="Arial"/>
      <family val="2"/>
    </font>
    <font>
      <b/>
      <sz val="10"/>
      <color rgb="FF000000"/>
      <name val="Arial"/>
      <family val="2"/>
    </font>
    <font>
      <sz val="10"/>
      <color rgb="FFFFFFFF"/>
      <name val="Arial"/>
      <family val="2"/>
    </font>
    <font>
      <sz val="10"/>
      <color rgb="FFCC0000"/>
      <name val="Arial"/>
      <family val="2"/>
    </font>
    <font>
      <b/>
      <sz val="10"/>
      <color rgb="FFFFFFFF"/>
      <name val="Arial"/>
      <family val="2"/>
    </font>
    <font>
      <i/>
      <sz val="10"/>
      <color rgb="FF808080"/>
      <name val="Arial"/>
      <family val="2"/>
    </font>
    <font>
      <sz val="10"/>
      <color rgb="FF006600"/>
      <name val="Arial"/>
      <family val="2"/>
    </font>
    <font>
      <b/>
      <sz val="24"/>
      <color rgb="FF000000"/>
      <name val="Arial"/>
      <family val="2"/>
    </font>
    <font>
      <sz val="18"/>
      <color rgb="FF000000"/>
      <name val="Arial"/>
      <family val="2"/>
    </font>
    <font>
      <sz val="12"/>
      <color rgb="FF000000"/>
      <name val="Arial"/>
      <family val="2"/>
    </font>
    <font>
      <u/>
      <sz val="10"/>
      <color rgb="FF0000EE"/>
      <name val="Arial"/>
      <family val="2"/>
    </font>
    <font>
      <sz val="10"/>
      <color rgb="FF996600"/>
      <name val="Arial"/>
      <family val="2"/>
    </font>
    <font>
      <sz val="10"/>
      <color rgb="FF333333"/>
      <name val="Arial"/>
      <family val="2"/>
    </font>
    <font>
      <sz val="11"/>
      <color rgb="FF000000"/>
      <name val="Calibri"/>
      <family val="2"/>
    </font>
    <font>
      <b/>
      <sz val="11"/>
      <color rgb="FF000000"/>
      <name val="Arial"/>
      <family val="2"/>
    </font>
    <font>
      <b/>
      <sz val="15"/>
      <color rgb="FF000000"/>
      <name val="Calibri"/>
      <family val="2"/>
    </font>
    <font>
      <sz val="14"/>
      <color rgb="FF000000"/>
      <name val="Calibri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b/>
      <sz val="10"/>
      <color theme="0"/>
      <name val="Calibri"/>
      <family val="2"/>
      <scheme val="minor"/>
    </font>
    <font>
      <sz val="11"/>
      <name val="Calibri"/>
      <family val="2"/>
      <scheme val="minor"/>
    </font>
    <font>
      <sz val="10"/>
      <name val="Calibri Light"/>
      <family val="2"/>
    </font>
    <font>
      <b/>
      <sz val="10"/>
      <name val="Calibri Light"/>
      <family val="2"/>
    </font>
  </fonts>
  <fills count="15">
    <fill>
      <patternFill patternType="none"/>
    </fill>
    <fill>
      <patternFill patternType="gray125"/>
    </fill>
    <fill>
      <patternFill patternType="solid">
        <fgColor rgb="FF000000"/>
        <bgColor rgb="FF000000"/>
      </patternFill>
    </fill>
    <fill>
      <patternFill patternType="solid">
        <fgColor rgb="FF808080"/>
        <bgColor rgb="FF808080"/>
      </patternFill>
    </fill>
    <fill>
      <patternFill patternType="solid">
        <fgColor rgb="FFDDDDDD"/>
        <bgColor rgb="FFDDDDDD"/>
      </patternFill>
    </fill>
    <fill>
      <patternFill patternType="solid">
        <fgColor rgb="FFFFCCCC"/>
        <bgColor rgb="FFFFCCCC"/>
      </patternFill>
    </fill>
    <fill>
      <patternFill patternType="solid">
        <fgColor rgb="FFCC0000"/>
        <bgColor rgb="FFCC0000"/>
      </patternFill>
    </fill>
    <fill>
      <patternFill patternType="solid">
        <fgColor rgb="FFCCFFCC"/>
        <bgColor rgb="FFCCFFCC"/>
      </patternFill>
    </fill>
    <fill>
      <patternFill patternType="solid">
        <fgColor rgb="FFFFFFCC"/>
        <bgColor rgb="FFFFFFCC"/>
      </patternFill>
    </fill>
    <fill>
      <patternFill patternType="solid">
        <fgColor rgb="FFFBBC04"/>
        <bgColor rgb="FFFBBC04"/>
      </patternFill>
    </fill>
    <fill>
      <patternFill patternType="solid">
        <fgColor rgb="FFFFC000"/>
        <bgColor rgb="FFFFC000"/>
      </patternFill>
    </fill>
    <fill>
      <patternFill patternType="solid">
        <fgColor rgb="FF92D050"/>
        <bgColor rgb="FF92D050"/>
      </patternFill>
    </fill>
    <fill>
      <patternFill patternType="solid">
        <fgColor rgb="FFB6D7A8"/>
        <bgColor rgb="FFB6D7A8"/>
      </patternFill>
    </fill>
    <fill>
      <patternFill patternType="solid">
        <fgColor rgb="FF92D050"/>
        <bgColor indexed="64"/>
      </patternFill>
    </fill>
    <fill>
      <patternFill patternType="solid">
        <fgColor theme="0"/>
        <bgColor indexed="64"/>
      </patternFill>
    </fill>
  </fills>
  <borders count="25">
    <border>
      <left/>
      <right/>
      <top/>
      <bottom/>
      <diagonal/>
    </border>
    <border>
      <left style="thin">
        <color rgb="FF808080"/>
      </left>
      <right style="thin">
        <color rgb="FF808080"/>
      </right>
      <top style="thin">
        <color rgb="FF808080"/>
      </top>
      <bottom style="thin">
        <color rgb="FF80808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rgb="FF000000"/>
      </right>
      <top/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rgb="FF000000"/>
      </right>
      <top style="thin">
        <color indexed="64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</borders>
  <cellStyleXfs count="18">
    <xf numFmtId="0" fontId="0" fillId="0" borderId="0"/>
    <xf numFmtId="0" fontId="12" fillId="8" borderId="0"/>
    <xf numFmtId="0" fontId="2" fillId="0" borderId="0"/>
    <xf numFmtId="0" fontId="3" fillId="2" borderId="0"/>
    <xf numFmtId="0" fontId="3" fillId="3" borderId="0"/>
    <xf numFmtId="0" fontId="2" fillId="4" borderId="0"/>
    <xf numFmtId="0" fontId="4" fillId="5" borderId="0"/>
    <xf numFmtId="0" fontId="5" fillId="6" borderId="0"/>
    <xf numFmtId="0" fontId="6" fillId="0" borderId="0"/>
    <xf numFmtId="0" fontId="7" fillId="7" borderId="0"/>
    <xf numFmtId="0" fontId="8" fillId="0" borderId="0"/>
    <xf numFmtId="0" fontId="9" fillId="0" borderId="0"/>
    <xf numFmtId="0" fontId="10" fillId="0" borderId="0"/>
    <xf numFmtId="0" fontId="11" fillId="0" borderId="0"/>
    <xf numFmtId="0" fontId="13" fillId="8" borderId="1"/>
    <xf numFmtId="0" fontId="1" fillId="0" borderId="0"/>
    <xf numFmtId="0" fontId="1" fillId="0" borderId="0"/>
    <xf numFmtId="0" fontId="4" fillId="0" borderId="0"/>
  </cellStyleXfs>
  <cellXfs count="138">
    <xf numFmtId="0" fontId="0" fillId="0" borderId="0" xfId="0"/>
    <xf numFmtId="0" fontId="14" fillId="0" borderId="0" xfId="0" applyFont="1" applyAlignment="1"/>
    <xf numFmtId="0" fontId="0" fillId="0" borderId="0" xfId="0" applyFont="1" applyAlignment="1">
      <alignment wrapText="1"/>
    </xf>
    <xf numFmtId="0" fontId="14" fillId="2" borderId="0" xfId="0" applyFont="1" applyFill="1" applyBorder="1" applyAlignment="1"/>
    <xf numFmtId="164" fontId="14" fillId="0" borderId="0" xfId="0" applyNumberFormat="1" applyFont="1" applyAlignment="1"/>
    <xf numFmtId="0" fontId="0" fillId="0" borderId="2" xfId="0" applyFont="1" applyBorder="1" applyAlignment="1">
      <alignment vertical="top" wrapText="1"/>
    </xf>
    <xf numFmtId="0" fontId="15" fillId="0" borderId="2" xfId="0" applyFont="1" applyBorder="1" applyAlignment="1">
      <alignment vertical="top" wrapText="1"/>
    </xf>
    <xf numFmtId="0" fontId="0" fillId="0" borderId="2" xfId="0" applyFont="1" applyBorder="1" applyAlignment="1">
      <alignment horizontal="right"/>
    </xf>
    <xf numFmtId="0" fontId="0" fillId="0" borderId="0" xfId="0" applyFont="1" applyAlignment="1"/>
    <xf numFmtId="0" fontId="15" fillId="0" borderId="3" xfId="0" applyFont="1" applyBorder="1" applyAlignment="1">
      <alignment vertical="top" wrapText="1"/>
    </xf>
    <xf numFmtId="0" fontId="0" fillId="0" borderId="3" xfId="0" applyFont="1" applyBorder="1" applyAlignment="1">
      <alignment horizontal="right"/>
    </xf>
    <xf numFmtId="0" fontId="0" fillId="9" borderId="2" xfId="0" applyFont="1" applyFill="1" applyBorder="1" applyAlignment="1">
      <alignment horizontal="right"/>
    </xf>
    <xf numFmtId="0" fontId="0" fillId="0" borderId="3" xfId="0" applyFont="1" applyBorder="1" applyAlignment="1">
      <alignment horizontal="right" wrapText="1"/>
    </xf>
    <xf numFmtId="0" fontId="0" fillId="0" borderId="4" xfId="0" applyFont="1" applyBorder="1" applyAlignment="1">
      <alignment horizontal="right"/>
    </xf>
    <xf numFmtId="0" fontId="0" fillId="10" borderId="3" xfId="0" applyFont="1" applyFill="1" applyBorder="1" applyAlignment="1">
      <alignment horizontal="right"/>
    </xf>
    <xf numFmtId="0" fontId="0" fillId="10" borderId="2" xfId="0" applyFont="1" applyFill="1" applyBorder="1" applyAlignment="1">
      <alignment horizontal="right"/>
    </xf>
    <xf numFmtId="0" fontId="0" fillId="0" borderId="0" xfId="0" applyFont="1" applyAlignment="1">
      <alignment horizontal="center" wrapText="1"/>
    </xf>
    <xf numFmtId="0" fontId="0" fillId="0" borderId="2" xfId="0" applyFont="1" applyBorder="1" applyAlignment="1">
      <alignment horizontal="right" vertical="top" wrapText="1"/>
    </xf>
    <xf numFmtId="0" fontId="0" fillId="10" borderId="5" xfId="0" applyFont="1" applyFill="1" applyBorder="1" applyAlignment="1">
      <alignment horizontal="right" vertical="top" wrapText="1"/>
    </xf>
    <xf numFmtId="0" fontId="0" fillId="10" borderId="3" xfId="0" applyFont="1" applyFill="1" applyBorder="1" applyAlignment="1">
      <alignment horizontal="right" vertical="top" wrapText="1"/>
    </xf>
    <xf numFmtId="0" fontId="0" fillId="10" borderId="2" xfId="0" applyFont="1" applyFill="1" applyBorder="1" applyAlignment="1">
      <alignment horizontal="right" vertical="top" wrapText="1"/>
    </xf>
    <xf numFmtId="0" fontId="0" fillId="0" borderId="3" xfId="0" applyFont="1" applyBorder="1" applyAlignment="1">
      <alignment horizontal="right" vertical="top" wrapText="1"/>
    </xf>
    <xf numFmtId="0" fontId="16" fillId="0" borderId="0" xfId="0" applyFont="1" applyAlignment="1"/>
    <xf numFmtId="0" fontId="0" fillId="0" borderId="2" xfId="0" applyFont="1" applyBorder="1" applyAlignment="1"/>
    <xf numFmtId="164" fontId="15" fillId="10" borderId="2" xfId="0" applyNumberFormat="1" applyFont="1" applyFill="1" applyBorder="1" applyAlignment="1">
      <alignment horizontal="right"/>
    </xf>
    <xf numFmtId="0" fontId="15" fillId="0" borderId="0" xfId="0" applyFont="1" applyAlignment="1"/>
    <xf numFmtId="0" fontId="15" fillId="12" borderId="10" xfId="0" applyFont="1" applyFill="1" applyBorder="1" applyAlignment="1">
      <alignment vertical="top" wrapText="1"/>
    </xf>
    <xf numFmtId="0" fontId="14" fillId="12" borderId="10" xfId="0" applyFont="1" applyFill="1" applyBorder="1" applyAlignment="1"/>
    <xf numFmtId="0" fontId="14" fillId="11" borderId="10" xfId="0" applyFont="1" applyFill="1" applyBorder="1" applyAlignment="1"/>
    <xf numFmtId="0" fontId="0" fillId="10" borderId="10" xfId="0" applyFont="1" applyFill="1" applyBorder="1" applyAlignment="1">
      <alignment horizontal="right" vertical="top" wrapText="1"/>
    </xf>
    <xf numFmtId="0" fontId="0" fillId="0" borderId="10" xfId="0" applyFont="1" applyBorder="1" applyAlignment="1">
      <alignment horizontal="right" vertical="top" wrapText="1"/>
    </xf>
    <xf numFmtId="0" fontId="16" fillId="0" borderId="0" xfId="0" applyFont="1" applyAlignment="1">
      <alignment wrapText="1"/>
    </xf>
    <xf numFmtId="0" fontId="0" fillId="0" borderId="2" xfId="0" applyFont="1" applyBorder="1" applyAlignment="1">
      <alignment horizontal="right" wrapText="1"/>
    </xf>
    <xf numFmtId="0" fontId="0" fillId="0" borderId="10" xfId="0" applyFont="1" applyBorder="1" applyAlignment="1">
      <alignment horizontal="right"/>
    </xf>
    <xf numFmtId="0" fontId="0" fillId="0" borderId="0" xfId="0" applyFont="1" applyAlignment="1">
      <alignment horizontal="left" wrapText="1"/>
    </xf>
    <xf numFmtId="0" fontId="14" fillId="0" borderId="0" xfId="0" applyFont="1" applyAlignment="1">
      <alignment horizontal="left"/>
    </xf>
    <xf numFmtId="0" fontId="0" fillId="0" borderId="10" xfId="0" applyFont="1" applyBorder="1" applyAlignment="1">
      <alignment horizontal="right" wrapText="1"/>
    </xf>
    <xf numFmtId="4" fontId="14" fillId="0" borderId="0" xfId="0" applyNumberFormat="1" applyFont="1" applyAlignment="1"/>
    <xf numFmtId="0" fontId="15" fillId="12" borderId="10" xfId="0" applyFont="1" applyFill="1" applyBorder="1" applyAlignment="1">
      <alignment horizontal="right" vertical="top" wrapText="1"/>
    </xf>
    <xf numFmtId="0" fontId="15" fillId="11" borderId="10" xfId="0" applyFont="1" applyFill="1" applyBorder="1" applyAlignment="1">
      <alignment horizontal="right" vertical="top" wrapText="1"/>
    </xf>
    <xf numFmtId="164" fontId="0" fillId="0" borderId="2" xfId="0" applyNumberFormat="1" applyFont="1" applyBorder="1" applyAlignment="1">
      <alignment horizontal="right"/>
    </xf>
    <xf numFmtId="164" fontId="0" fillId="0" borderId="2" xfId="0" applyNumberFormat="1" applyFont="1" applyBorder="1" applyAlignment="1"/>
    <xf numFmtId="0" fontId="0" fillId="0" borderId="2" xfId="0" applyFont="1" applyBorder="1" applyAlignment="1">
      <alignment vertical="top"/>
    </xf>
    <xf numFmtId="164" fontId="0" fillId="0" borderId="3" xfId="0" applyNumberFormat="1" applyFont="1" applyBorder="1" applyAlignment="1">
      <alignment horizontal="right"/>
    </xf>
    <xf numFmtId="0" fontId="0" fillId="0" borderId="4" xfId="0" applyFont="1" applyBorder="1" applyAlignment="1">
      <alignment vertical="top"/>
    </xf>
    <xf numFmtId="164" fontId="0" fillId="0" borderId="4" xfId="0" applyNumberFormat="1" applyFont="1" applyBorder="1" applyAlignment="1">
      <alignment horizontal="right"/>
    </xf>
    <xf numFmtId="0" fontId="0" fillId="0" borderId="3" xfId="0" applyFont="1" applyBorder="1" applyAlignment="1">
      <alignment vertical="top"/>
    </xf>
    <xf numFmtId="0" fontId="0" fillId="0" borderId="3" xfId="0" applyFont="1" applyBorder="1" applyAlignment="1"/>
    <xf numFmtId="164" fontId="15" fillId="10" borderId="3" xfId="0" applyNumberFormat="1" applyFont="1" applyFill="1" applyBorder="1" applyAlignment="1">
      <alignment horizontal="right"/>
    </xf>
    <xf numFmtId="0" fontId="0" fillId="0" borderId="10" xfId="0" applyFont="1" applyBorder="1" applyAlignment="1">
      <alignment vertical="top"/>
    </xf>
    <xf numFmtId="164" fontId="15" fillId="10" borderId="10" xfId="0" applyNumberFormat="1" applyFont="1" applyFill="1" applyBorder="1" applyAlignment="1">
      <alignment horizontal="right"/>
    </xf>
    <xf numFmtId="164" fontId="0" fillId="0" borderId="10" xfId="0" applyNumberFormat="1" applyFont="1" applyBorder="1" applyAlignment="1">
      <alignment horizontal="right"/>
    </xf>
    <xf numFmtId="0" fontId="0" fillId="0" borderId="0" xfId="0" applyFont="1" applyAlignment="1">
      <alignment vertical="top"/>
    </xf>
    <xf numFmtId="0" fontId="0" fillId="10" borderId="0" xfId="0" applyFont="1" applyFill="1" applyAlignment="1">
      <alignment horizontal="right"/>
    </xf>
    <xf numFmtId="164" fontId="15" fillId="10" borderId="0" xfId="0" applyNumberFormat="1" applyFont="1" applyFill="1" applyBorder="1" applyAlignment="1">
      <alignment horizontal="right"/>
    </xf>
    <xf numFmtId="0" fontId="0" fillId="0" borderId="5" xfId="0" applyFont="1" applyBorder="1" applyAlignment="1">
      <alignment vertical="top"/>
    </xf>
    <xf numFmtId="164" fontId="15" fillId="10" borderId="5" xfId="0" applyNumberFormat="1" applyFont="1" applyFill="1" applyBorder="1" applyAlignment="1">
      <alignment horizontal="right"/>
    </xf>
    <xf numFmtId="164" fontId="0" fillId="0" borderId="7" xfId="0" applyNumberFormat="1" applyFont="1" applyFill="1" applyBorder="1" applyAlignment="1">
      <alignment horizontal="right"/>
    </xf>
    <xf numFmtId="0" fontId="0" fillId="0" borderId="5" xfId="0" applyFont="1" applyBorder="1" applyAlignment="1"/>
    <xf numFmtId="164" fontId="0" fillId="0" borderId="5" xfId="0" applyNumberFormat="1" applyFont="1" applyBorder="1" applyAlignment="1"/>
    <xf numFmtId="0" fontId="0" fillId="0" borderId="0" xfId="0" applyFont="1" applyAlignment="1">
      <alignment horizontal="right" wrapText="1"/>
    </xf>
    <xf numFmtId="0" fontId="0" fillId="2" borderId="0" xfId="0" applyFont="1" applyFill="1" applyBorder="1" applyAlignment="1"/>
    <xf numFmtId="164" fontId="0" fillId="0" borderId="10" xfId="0" applyNumberFormat="1" applyFont="1" applyFill="1" applyBorder="1" applyAlignment="1">
      <alignment horizontal="right"/>
    </xf>
    <xf numFmtId="0" fontId="0" fillId="0" borderId="8" xfId="0" applyFont="1" applyBorder="1" applyAlignment="1">
      <alignment vertical="top"/>
    </xf>
    <xf numFmtId="164" fontId="15" fillId="12" borderId="10" xfId="0" applyNumberFormat="1" applyFont="1" applyFill="1" applyBorder="1" applyAlignment="1">
      <alignment horizontal="right"/>
    </xf>
    <xf numFmtId="0" fontId="0" fillId="2" borderId="10" xfId="0" applyFont="1" applyFill="1" applyBorder="1" applyAlignment="1"/>
    <xf numFmtId="0" fontId="15" fillId="0" borderId="0" xfId="0" applyFont="1" applyAlignment="1">
      <alignment horizontal="right" wrapText="1"/>
    </xf>
    <xf numFmtId="164" fontId="15" fillId="11" borderId="10" xfId="0" applyNumberFormat="1" applyFont="1" applyFill="1" applyBorder="1" applyAlignment="1">
      <alignment horizontal="right"/>
    </xf>
    <xf numFmtId="0" fontId="0" fillId="10" borderId="11" xfId="0" applyFont="1" applyFill="1" applyBorder="1" applyAlignment="1">
      <alignment horizontal="right" vertical="top" wrapText="1"/>
    </xf>
    <xf numFmtId="0" fontId="0" fillId="0" borderId="9" xfId="0" applyFont="1" applyBorder="1" applyAlignment="1">
      <alignment horizontal="right" vertical="top" wrapText="1"/>
    </xf>
    <xf numFmtId="0" fontId="0" fillId="10" borderId="9" xfId="0" applyFont="1" applyFill="1" applyBorder="1" applyAlignment="1">
      <alignment horizontal="right" vertical="top" wrapText="1"/>
    </xf>
    <xf numFmtId="0" fontId="0" fillId="0" borderId="9" xfId="0" applyFont="1" applyBorder="1" applyAlignment="1">
      <alignment horizontal="right"/>
    </xf>
    <xf numFmtId="0" fontId="17" fillId="0" borderId="0" xfId="0" applyFont="1" applyAlignment="1">
      <alignment horizontal="center"/>
    </xf>
    <xf numFmtId="0" fontId="15" fillId="13" borderId="2" xfId="0" applyFont="1" applyFill="1" applyBorder="1" applyAlignment="1">
      <alignment vertical="top" wrapText="1"/>
    </xf>
    <xf numFmtId="0" fontId="15" fillId="13" borderId="6" xfId="0" applyFont="1" applyFill="1" applyBorder="1" applyAlignment="1">
      <alignment vertical="top" wrapText="1"/>
    </xf>
    <xf numFmtId="0" fontId="0" fillId="13" borderId="2" xfId="0" applyFont="1" applyFill="1" applyBorder="1" applyAlignment="1">
      <alignment vertical="top" wrapText="1"/>
    </xf>
    <xf numFmtId="0" fontId="0" fillId="13" borderId="6" xfId="0" applyFont="1" applyFill="1" applyBorder="1" applyAlignment="1">
      <alignment vertical="top" wrapText="1"/>
    </xf>
    <xf numFmtId="0" fontId="15" fillId="13" borderId="3" xfId="0" applyFont="1" applyFill="1" applyBorder="1" applyAlignment="1">
      <alignment vertical="top" wrapText="1"/>
    </xf>
    <xf numFmtId="0" fontId="0" fillId="13" borderId="3" xfId="0" applyFont="1" applyFill="1" applyBorder="1" applyAlignment="1">
      <alignment vertical="top" wrapText="1"/>
    </xf>
    <xf numFmtId="164" fontId="0" fillId="0" borderId="2" xfId="0" applyNumberFormat="1" applyFont="1" applyFill="1" applyBorder="1" applyAlignment="1">
      <alignment horizontal="right"/>
    </xf>
    <xf numFmtId="0" fontId="0" fillId="13" borderId="5" xfId="0" applyFont="1" applyFill="1" applyBorder="1" applyAlignment="1">
      <alignment vertical="top" wrapText="1"/>
    </xf>
    <xf numFmtId="0" fontId="15" fillId="13" borderId="5" xfId="0" applyFont="1" applyFill="1" applyBorder="1" applyAlignment="1">
      <alignment vertical="top" wrapText="1"/>
    </xf>
    <xf numFmtId="0" fontId="0" fillId="0" borderId="0" xfId="0" applyFont="1" applyBorder="1" applyAlignment="1">
      <alignment vertical="top"/>
    </xf>
    <xf numFmtId="0" fontId="0" fillId="13" borderId="10" xfId="0" applyFont="1" applyFill="1" applyBorder="1" applyAlignment="1">
      <alignment vertical="top" wrapText="1"/>
    </xf>
    <xf numFmtId="0" fontId="15" fillId="13" borderId="9" xfId="0" applyFont="1" applyFill="1" applyBorder="1" applyAlignment="1">
      <alignment vertical="top" wrapText="1"/>
    </xf>
    <xf numFmtId="0" fontId="15" fillId="13" borderId="4" xfId="0" applyFont="1" applyFill="1" applyBorder="1" applyAlignment="1">
      <alignment vertical="top" wrapText="1"/>
    </xf>
    <xf numFmtId="0" fontId="0" fillId="0" borderId="4" xfId="0" applyFont="1" applyFill="1" applyBorder="1" applyAlignment="1">
      <alignment vertical="top"/>
    </xf>
    <xf numFmtId="0" fontId="0" fillId="0" borderId="2" xfId="0" applyFont="1" applyFill="1" applyBorder="1" applyAlignment="1">
      <alignment vertical="top"/>
    </xf>
    <xf numFmtId="0" fontId="15" fillId="0" borderId="4" xfId="0" applyFont="1" applyFill="1" applyBorder="1" applyAlignment="1">
      <alignment vertical="top" wrapText="1"/>
    </xf>
    <xf numFmtId="0" fontId="0" fillId="0" borderId="12" xfId="0" applyFont="1" applyBorder="1" applyAlignment="1">
      <alignment vertical="top"/>
    </xf>
    <xf numFmtId="0" fontId="0" fillId="0" borderId="11" xfId="0" applyFont="1" applyBorder="1" applyAlignment="1">
      <alignment vertical="top"/>
    </xf>
    <xf numFmtId="0" fontId="0" fillId="0" borderId="14" xfId="0" applyFont="1" applyBorder="1" applyAlignment="1">
      <alignment vertical="top"/>
    </xf>
    <xf numFmtId="0" fontId="0" fillId="0" borderId="15" xfId="0" applyFont="1" applyBorder="1" applyAlignment="1">
      <alignment vertical="top"/>
    </xf>
    <xf numFmtId="0" fontId="0" fillId="0" borderId="16" xfId="0" applyFont="1" applyBorder="1" applyAlignment="1">
      <alignment vertical="top"/>
    </xf>
    <xf numFmtId="0" fontId="14" fillId="0" borderId="0" xfId="0" applyFont="1" applyBorder="1" applyAlignment="1"/>
    <xf numFmtId="0" fontId="0" fillId="0" borderId="17" xfId="0" applyFont="1" applyBorder="1" applyAlignment="1">
      <alignment vertical="top"/>
    </xf>
    <xf numFmtId="0" fontId="0" fillId="0" borderId="18" xfId="0" applyFont="1" applyBorder="1" applyAlignment="1">
      <alignment vertical="top"/>
    </xf>
    <xf numFmtId="0" fontId="0" fillId="0" borderId="19" xfId="0" applyFont="1" applyBorder="1" applyAlignment="1">
      <alignment vertical="top"/>
    </xf>
    <xf numFmtId="0" fontId="0" fillId="0" borderId="9" xfId="0" applyFont="1" applyBorder="1" applyAlignment="1">
      <alignment vertical="top"/>
    </xf>
    <xf numFmtId="0" fontId="0" fillId="0" borderId="6" xfId="0" applyFont="1" applyBorder="1" applyAlignment="1">
      <alignment vertical="top"/>
    </xf>
    <xf numFmtId="0" fontId="0" fillId="0" borderId="16" xfId="0" applyFont="1" applyBorder="1" applyAlignment="1">
      <alignment horizontal="right" vertical="top" wrapText="1"/>
    </xf>
    <xf numFmtId="0" fontId="0" fillId="0" borderId="20" xfId="0" applyFont="1" applyBorder="1" applyAlignment="1">
      <alignment vertical="top"/>
    </xf>
    <xf numFmtId="0" fontId="0" fillId="0" borderId="21" xfId="0" applyFont="1" applyBorder="1" applyAlignment="1">
      <alignment vertical="top"/>
    </xf>
    <xf numFmtId="0" fontId="0" fillId="0" borderId="23" xfId="0" applyFont="1" applyBorder="1" applyAlignment="1">
      <alignment vertical="top"/>
    </xf>
    <xf numFmtId="164" fontId="0" fillId="0" borderId="24" xfId="0" applyNumberFormat="1" applyFont="1" applyBorder="1" applyAlignment="1">
      <alignment horizontal="right"/>
    </xf>
    <xf numFmtId="0" fontId="0" fillId="0" borderId="6" xfId="0" applyFont="1" applyBorder="1" applyAlignment="1"/>
    <xf numFmtId="164" fontId="0" fillId="0" borderId="16" xfId="0" applyNumberFormat="1" applyFont="1" applyBorder="1" applyAlignment="1">
      <alignment horizontal="right"/>
    </xf>
    <xf numFmtId="164" fontId="0" fillId="0" borderId="9" xfId="0" applyNumberFormat="1" applyFont="1" applyBorder="1" applyAlignment="1">
      <alignment horizontal="right"/>
    </xf>
    <xf numFmtId="0" fontId="0" fillId="0" borderId="5" xfId="0" applyFont="1" applyBorder="1" applyAlignment="1">
      <alignment horizontal="right"/>
    </xf>
    <xf numFmtId="0" fontId="0" fillId="13" borderId="4" xfId="0" applyFont="1" applyFill="1" applyBorder="1" applyAlignment="1">
      <alignment vertical="top" wrapText="1"/>
    </xf>
    <xf numFmtId="0" fontId="14" fillId="0" borderId="0" xfId="0" applyFont="1" applyAlignment="1">
      <alignment wrapText="1"/>
    </xf>
    <xf numFmtId="0" fontId="15" fillId="13" borderId="8" xfId="0" applyFont="1" applyFill="1" applyBorder="1" applyAlignment="1">
      <alignment vertical="top" wrapText="1"/>
    </xf>
    <xf numFmtId="164" fontId="0" fillId="0" borderId="4" xfId="0" applyNumberFormat="1" applyFont="1" applyBorder="1" applyAlignment="1"/>
    <xf numFmtId="164" fontId="0" fillId="0" borderId="13" xfId="0" applyNumberFormat="1" applyFont="1" applyBorder="1" applyAlignment="1">
      <alignment horizontal="right"/>
    </xf>
    <xf numFmtId="164" fontId="0" fillId="0" borderId="3" xfId="0" applyNumberFormat="1" applyFont="1" applyBorder="1" applyAlignment="1"/>
    <xf numFmtId="164" fontId="0" fillId="0" borderId="10" xfId="0" applyNumberFormat="1" applyFont="1" applyBorder="1" applyAlignment="1"/>
    <xf numFmtId="0" fontId="15" fillId="13" borderId="22" xfId="0" applyFont="1" applyFill="1" applyBorder="1" applyAlignment="1">
      <alignment vertical="top" wrapText="1"/>
    </xf>
    <xf numFmtId="0" fontId="0" fillId="0" borderId="10" xfId="0" applyFont="1" applyFill="1" applyBorder="1" applyAlignment="1">
      <alignment vertical="top" wrapText="1"/>
    </xf>
    <xf numFmtId="0" fontId="15" fillId="0" borderId="10" xfId="0" applyFont="1" applyFill="1" applyBorder="1" applyAlignment="1">
      <alignment vertical="top" wrapText="1"/>
    </xf>
    <xf numFmtId="0" fontId="18" fillId="13" borderId="2" xfId="0" applyFont="1" applyFill="1" applyBorder="1" applyAlignment="1">
      <alignment vertical="top" wrapText="1"/>
    </xf>
    <xf numFmtId="0" fontId="19" fillId="13" borderId="2" xfId="0" quotePrefix="1" applyFont="1" applyFill="1" applyBorder="1" applyAlignment="1">
      <alignment vertical="top" wrapText="1"/>
    </xf>
    <xf numFmtId="0" fontId="0" fillId="0" borderId="2" xfId="0" applyFont="1" applyFill="1" applyBorder="1" applyAlignment="1">
      <alignment vertical="top" wrapText="1"/>
    </xf>
    <xf numFmtId="0" fontId="15" fillId="0" borderId="2" xfId="0" applyFont="1" applyFill="1" applyBorder="1" applyAlignment="1">
      <alignment vertical="top" wrapText="1"/>
    </xf>
    <xf numFmtId="0" fontId="0" fillId="0" borderId="22" xfId="0" applyFont="1" applyBorder="1" applyAlignment="1">
      <alignment vertical="top"/>
    </xf>
    <xf numFmtId="0" fontId="15" fillId="13" borderId="10" xfId="0" applyFont="1" applyFill="1" applyBorder="1" applyAlignment="1">
      <alignment vertical="top" wrapText="1"/>
    </xf>
    <xf numFmtId="0" fontId="0" fillId="0" borderId="24" xfId="0" applyFont="1" applyBorder="1" applyAlignment="1">
      <alignment vertical="top"/>
    </xf>
    <xf numFmtId="0" fontId="14" fillId="0" borderId="0" xfId="0" applyFont="1" applyFill="1" applyBorder="1" applyAlignment="1"/>
    <xf numFmtId="165" fontId="20" fillId="0" borderId="0" xfId="0" applyNumberFormat="1" applyFont="1" applyAlignment="1">
      <alignment horizontal="center" vertical="center" wrapText="1"/>
    </xf>
    <xf numFmtId="0" fontId="20" fillId="0" borderId="0" xfId="0" applyFont="1" applyAlignment="1">
      <alignment horizontal="center" vertical="center"/>
    </xf>
    <xf numFmtId="165" fontId="22" fillId="14" borderId="0" xfId="0" applyNumberFormat="1" applyFont="1" applyFill="1" applyAlignment="1">
      <alignment horizontal="right" vertical="center" wrapText="1"/>
    </xf>
    <xf numFmtId="0" fontId="21" fillId="14" borderId="0" xfId="0" applyFont="1" applyFill="1"/>
    <xf numFmtId="0" fontId="23" fillId="0" borderId="0" xfId="0" applyFont="1" applyFill="1" applyAlignment="1">
      <alignment vertical="center"/>
    </xf>
    <xf numFmtId="0" fontId="0" fillId="0" borderId="10" xfId="0" applyBorder="1"/>
    <xf numFmtId="164" fontId="15" fillId="10" borderId="11" xfId="0" applyNumberFormat="1" applyFont="1" applyFill="1" applyBorder="1" applyAlignment="1">
      <alignment horizontal="right"/>
    </xf>
    <xf numFmtId="164" fontId="0" fillId="0" borderId="11" xfId="0" applyNumberFormat="1" applyFont="1" applyBorder="1" applyAlignment="1">
      <alignment horizontal="right"/>
    </xf>
    <xf numFmtId="0" fontId="21" fillId="14" borderId="10" xfId="0" applyFont="1" applyFill="1" applyBorder="1"/>
    <xf numFmtId="4" fontId="14" fillId="0" borderId="0" xfId="0" applyNumberFormat="1" applyFont="1" applyFill="1" applyAlignment="1"/>
    <xf numFmtId="0" fontId="0" fillId="0" borderId="4" xfId="0" applyFont="1" applyBorder="1" applyAlignment="1">
      <alignment horizontal="right" wrapText="1"/>
    </xf>
  </cellXfs>
  <cellStyles count="18">
    <cellStyle name="Accent" xfId="2"/>
    <cellStyle name="Accent 1" xfId="3"/>
    <cellStyle name="Accent 2" xfId="4"/>
    <cellStyle name="Accent 3" xfId="5"/>
    <cellStyle name="Bad" xfId="6"/>
    <cellStyle name="Error" xfId="7"/>
    <cellStyle name="Footnote" xfId="8"/>
    <cellStyle name="Good" xfId="9"/>
    <cellStyle name="Heading" xfId="10"/>
    <cellStyle name="Heading 1" xfId="11"/>
    <cellStyle name="Heading 2" xfId="12"/>
    <cellStyle name="Hyperlink" xfId="13"/>
    <cellStyle name="Neutral" xfId="1" builtinId="28" customBuiltin="1"/>
    <cellStyle name="Normal" xfId="0" builtinId="0" customBuiltin="1"/>
    <cellStyle name="Note" xfId="14"/>
    <cellStyle name="Status" xfId="15"/>
    <cellStyle name="Text" xfId="16"/>
    <cellStyle name="Warning" xfId="17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l'Office">
  <a:themeElements>
    <a:clrScheme name="Oficin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cin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icin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30"/>
  <sheetViews>
    <sheetView tabSelected="1" topLeftCell="A216" workbookViewId="0">
      <selection activeCell="F125" sqref="F125"/>
    </sheetView>
  </sheetViews>
  <sheetFormatPr defaultRowHeight="15.75" customHeight="1" x14ac:dyDescent="0.2"/>
  <cols>
    <col min="1" max="1" width="15" customWidth="1"/>
    <col min="2" max="2" width="17.875" customWidth="1"/>
    <col min="3" max="3" width="14.375" customWidth="1"/>
    <col min="4" max="4" width="25" customWidth="1"/>
    <col min="5" max="5" width="31.25" customWidth="1"/>
    <col min="6" max="6" width="15.75" customWidth="1"/>
    <col min="7" max="7" width="11.75" customWidth="1"/>
    <col min="8" max="8" width="16.875" customWidth="1"/>
    <col min="9" max="1025" width="11.75" customWidth="1"/>
  </cols>
  <sheetData>
    <row r="1" spans="1:8" ht="34.5" customHeight="1" x14ac:dyDescent="0.3">
      <c r="A1" s="72" t="s">
        <v>49</v>
      </c>
      <c r="B1" s="72" t="s">
        <v>64</v>
      </c>
      <c r="C1" s="72" t="s">
        <v>50</v>
      </c>
      <c r="D1" s="72" t="s">
        <v>51</v>
      </c>
      <c r="E1" s="72"/>
      <c r="F1" s="72" t="s">
        <v>47</v>
      </c>
      <c r="G1" s="72" t="s">
        <v>56</v>
      </c>
      <c r="H1" s="72" t="s">
        <v>46</v>
      </c>
    </row>
    <row r="2" spans="1:8" ht="15" x14ac:dyDescent="0.25">
      <c r="A2" s="3"/>
      <c r="B2" s="3"/>
      <c r="C2" s="3"/>
      <c r="D2" s="3"/>
      <c r="E2" s="3"/>
      <c r="F2" s="3"/>
      <c r="G2" s="3"/>
      <c r="H2" s="3"/>
    </row>
    <row r="3" spans="1:8" ht="58.5" x14ac:dyDescent="0.3">
      <c r="A3" s="31" t="s">
        <v>48</v>
      </c>
      <c r="C3" s="1"/>
      <c r="D3" s="1"/>
      <c r="E3" s="1"/>
      <c r="F3" s="4"/>
      <c r="G3" s="4"/>
      <c r="H3" s="1"/>
    </row>
    <row r="4" spans="1:8" ht="15" x14ac:dyDescent="0.25">
      <c r="B4" s="1" t="s">
        <v>45</v>
      </c>
      <c r="C4" s="75" t="s">
        <v>70</v>
      </c>
      <c r="D4" s="73" t="s">
        <v>71</v>
      </c>
      <c r="E4" s="7" t="s">
        <v>66</v>
      </c>
      <c r="F4" s="40">
        <v>350</v>
      </c>
      <c r="G4" s="41">
        <f>F4*1.21</f>
        <v>423.5</v>
      </c>
      <c r="H4" s="1"/>
    </row>
    <row r="5" spans="1:8" ht="15" x14ac:dyDescent="0.25">
      <c r="B5" s="1"/>
      <c r="C5" s="42"/>
      <c r="D5" s="23"/>
      <c r="E5" s="7" t="s">
        <v>67</v>
      </c>
      <c r="F5" s="40">
        <f>60</f>
        <v>60</v>
      </c>
      <c r="G5" s="41">
        <f t="shared" ref="G5:G81" si="0">F5*1.21</f>
        <v>72.599999999999994</v>
      </c>
      <c r="H5" s="8"/>
    </row>
    <row r="6" spans="1:8" ht="30" x14ac:dyDescent="0.25">
      <c r="B6" s="1" t="s">
        <v>45</v>
      </c>
      <c r="C6" s="78" t="s">
        <v>2</v>
      </c>
      <c r="D6" s="77" t="s">
        <v>3</v>
      </c>
      <c r="E6" s="10" t="s">
        <v>66</v>
      </c>
      <c r="F6" s="43">
        <v>350</v>
      </c>
      <c r="G6" s="41">
        <f t="shared" si="0"/>
        <v>423.5</v>
      </c>
      <c r="H6" s="1"/>
    </row>
    <row r="7" spans="1:8" ht="15" x14ac:dyDescent="0.25">
      <c r="B7" s="1"/>
      <c r="C7" s="42"/>
      <c r="D7" s="23"/>
      <c r="E7" s="7" t="s">
        <v>67</v>
      </c>
      <c r="F7" s="40">
        <f>50</f>
        <v>50</v>
      </c>
      <c r="G7" s="41">
        <f t="shared" si="0"/>
        <v>60.5</v>
      </c>
      <c r="H7" s="8"/>
    </row>
    <row r="8" spans="1:8" ht="15" x14ac:dyDescent="0.25">
      <c r="B8" s="1" t="s">
        <v>45</v>
      </c>
      <c r="C8" s="75" t="s">
        <v>72</v>
      </c>
      <c r="D8" s="73" t="s">
        <v>152</v>
      </c>
      <c r="E8" s="7" t="s">
        <v>66</v>
      </c>
      <c r="F8" s="40">
        <v>250</v>
      </c>
      <c r="G8" s="79">
        <f>F8*1.21</f>
        <v>302.5</v>
      </c>
      <c r="H8" s="8"/>
    </row>
    <row r="9" spans="1:8" ht="15" x14ac:dyDescent="0.25">
      <c r="B9" s="1"/>
      <c r="C9" s="42"/>
      <c r="D9" s="23"/>
      <c r="E9" s="7" t="s">
        <v>67</v>
      </c>
      <c r="F9" s="40">
        <f>60</f>
        <v>60</v>
      </c>
      <c r="G9" s="79">
        <f>F9*1.21</f>
        <v>72.599999999999994</v>
      </c>
      <c r="H9" s="8"/>
    </row>
    <row r="10" spans="1:8" ht="15" x14ac:dyDescent="0.25">
      <c r="B10" s="1"/>
      <c r="C10" s="42"/>
      <c r="D10" s="23"/>
      <c r="E10" s="7" t="s">
        <v>40</v>
      </c>
      <c r="F10" s="40">
        <f>900</f>
        <v>900</v>
      </c>
      <c r="G10" s="41">
        <f>F10*1.21</f>
        <v>1089</v>
      </c>
      <c r="H10" s="8"/>
    </row>
    <row r="11" spans="1:8" ht="15" x14ac:dyDescent="0.25">
      <c r="B11" s="1"/>
      <c r="C11" s="42"/>
      <c r="D11" s="23"/>
      <c r="E11" s="11" t="s">
        <v>4</v>
      </c>
      <c r="F11" s="24">
        <f>SUM(F4:F10)</f>
        <v>2020</v>
      </c>
      <c r="G11" s="24">
        <f t="shared" si="0"/>
        <v>2444.1999999999998</v>
      </c>
      <c r="H11" s="8"/>
    </row>
    <row r="12" spans="1:8" ht="24" customHeight="1" x14ac:dyDescent="0.25">
      <c r="B12" s="1" t="s">
        <v>45</v>
      </c>
      <c r="C12" s="78" t="s">
        <v>5</v>
      </c>
      <c r="D12" s="77" t="s">
        <v>151</v>
      </c>
      <c r="E12" s="17" t="s">
        <v>66</v>
      </c>
      <c r="F12" s="40">
        <v>250</v>
      </c>
      <c r="G12" s="41">
        <f t="shared" ref="G12:G23" si="1">F12*1.21</f>
        <v>302.5</v>
      </c>
      <c r="H12" s="1"/>
    </row>
    <row r="13" spans="1:8" ht="15" x14ac:dyDescent="0.25">
      <c r="B13" s="1"/>
      <c r="C13" s="42"/>
      <c r="D13" s="42"/>
      <c r="E13" s="17" t="s">
        <v>67</v>
      </c>
      <c r="F13" s="40">
        <f>60</f>
        <v>60</v>
      </c>
      <c r="G13" s="41">
        <f t="shared" si="1"/>
        <v>72.599999999999994</v>
      </c>
      <c r="H13" s="8"/>
    </row>
    <row r="14" spans="1:8" ht="15" x14ac:dyDescent="0.25">
      <c r="B14" s="1" t="s">
        <v>45</v>
      </c>
      <c r="C14" s="78" t="s">
        <v>5</v>
      </c>
      <c r="D14" s="77" t="s">
        <v>150</v>
      </c>
      <c r="E14" s="17" t="s">
        <v>66</v>
      </c>
      <c r="F14" s="40">
        <v>250</v>
      </c>
      <c r="G14" s="41">
        <f t="shared" si="1"/>
        <v>302.5</v>
      </c>
      <c r="H14" s="8"/>
    </row>
    <row r="15" spans="1:8" ht="15" x14ac:dyDescent="0.25">
      <c r="B15" s="1"/>
      <c r="C15" s="42"/>
      <c r="D15" s="42"/>
      <c r="E15" s="17" t="s">
        <v>67</v>
      </c>
      <c r="F15" s="40">
        <f>60</f>
        <v>60</v>
      </c>
      <c r="G15" s="41">
        <f t="shared" si="1"/>
        <v>72.599999999999994</v>
      </c>
      <c r="H15" s="8"/>
    </row>
    <row r="16" spans="1:8" ht="15" x14ac:dyDescent="0.25">
      <c r="B16" s="1" t="s">
        <v>45</v>
      </c>
      <c r="C16" s="78" t="s">
        <v>5</v>
      </c>
      <c r="D16" s="77" t="s">
        <v>149</v>
      </c>
      <c r="E16" s="17" t="s">
        <v>66</v>
      </c>
      <c r="F16" s="40">
        <v>250</v>
      </c>
      <c r="G16" s="41">
        <f t="shared" si="1"/>
        <v>302.5</v>
      </c>
      <c r="H16" s="8"/>
    </row>
    <row r="17" spans="2:8" ht="15" x14ac:dyDescent="0.25">
      <c r="B17" s="1"/>
      <c r="C17" s="42"/>
      <c r="D17" s="42"/>
      <c r="E17" s="17" t="s">
        <v>67</v>
      </c>
      <c r="F17" s="40">
        <f>60</f>
        <v>60</v>
      </c>
      <c r="G17" s="41">
        <f t="shared" si="1"/>
        <v>72.599999999999994</v>
      </c>
      <c r="H17" s="8"/>
    </row>
    <row r="18" spans="2:8" ht="45" x14ac:dyDescent="0.25">
      <c r="B18" s="1" t="s">
        <v>45</v>
      </c>
      <c r="C18" s="78" t="s">
        <v>5</v>
      </c>
      <c r="D18" s="77" t="s">
        <v>82</v>
      </c>
      <c r="E18" s="17" t="s">
        <v>66</v>
      </c>
      <c r="F18" s="40">
        <v>250</v>
      </c>
      <c r="G18" s="41">
        <f t="shared" si="1"/>
        <v>302.5</v>
      </c>
      <c r="H18" s="8"/>
    </row>
    <row r="19" spans="2:8" ht="15" x14ac:dyDescent="0.25">
      <c r="B19" s="1"/>
      <c r="C19" s="42"/>
      <c r="D19" s="42"/>
      <c r="E19" s="17" t="s">
        <v>67</v>
      </c>
      <c r="F19" s="40">
        <f>60</f>
        <v>60</v>
      </c>
      <c r="G19" s="41">
        <f t="shared" si="1"/>
        <v>72.599999999999994</v>
      </c>
      <c r="H19" s="8"/>
    </row>
    <row r="20" spans="2:8" ht="15" x14ac:dyDescent="0.25">
      <c r="B20" s="1" t="s">
        <v>45</v>
      </c>
      <c r="C20" s="78" t="s">
        <v>5</v>
      </c>
      <c r="D20" s="77" t="s">
        <v>134</v>
      </c>
      <c r="E20" s="17" t="s">
        <v>66</v>
      </c>
      <c r="F20" s="40">
        <v>250</v>
      </c>
      <c r="G20" s="41">
        <f t="shared" si="1"/>
        <v>302.5</v>
      </c>
      <c r="H20" s="8"/>
    </row>
    <row r="21" spans="2:8" ht="15" x14ac:dyDescent="0.25">
      <c r="B21" s="1"/>
      <c r="C21" s="42"/>
      <c r="D21" s="42"/>
      <c r="E21" s="17" t="s">
        <v>67</v>
      </c>
      <c r="F21" s="40">
        <f>60</f>
        <v>60</v>
      </c>
      <c r="G21" s="41">
        <f t="shared" si="1"/>
        <v>72.599999999999994</v>
      </c>
      <c r="H21" s="8"/>
    </row>
    <row r="22" spans="2:8" ht="15" x14ac:dyDescent="0.25">
      <c r="B22" s="1"/>
      <c r="C22" s="46"/>
      <c r="D22" s="47"/>
      <c r="E22" s="7" t="s">
        <v>40</v>
      </c>
      <c r="F22" s="40">
        <f>900</f>
        <v>900</v>
      </c>
      <c r="G22" s="41">
        <f t="shared" si="1"/>
        <v>1089</v>
      </c>
      <c r="H22" s="8"/>
    </row>
    <row r="23" spans="2:8" ht="15" x14ac:dyDescent="0.25">
      <c r="B23" s="1"/>
      <c r="C23" s="46"/>
      <c r="D23" s="47"/>
      <c r="E23" s="11" t="s">
        <v>4</v>
      </c>
      <c r="F23" s="48">
        <f>SUM(F12:F22)</f>
        <v>2450</v>
      </c>
      <c r="G23" s="24">
        <f t="shared" si="1"/>
        <v>2964.5</v>
      </c>
      <c r="H23" s="8"/>
    </row>
    <row r="24" spans="2:8" ht="15" x14ac:dyDescent="0.25">
      <c r="B24" s="1" t="s">
        <v>45</v>
      </c>
      <c r="C24" s="78" t="s">
        <v>5</v>
      </c>
      <c r="D24" s="77" t="s">
        <v>148</v>
      </c>
      <c r="E24" s="17" t="s">
        <v>66</v>
      </c>
      <c r="F24" s="43">
        <v>250</v>
      </c>
      <c r="G24" s="41">
        <f t="shared" si="0"/>
        <v>302.5</v>
      </c>
      <c r="H24" s="1"/>
    </row>
    <row r="25" spans="2:8" ht="15" x14ac:dyDescent="0.25">
      <c r="B25" s="1"/>
      <c r="C25" s="42"/>
      <c r="D25" s="23"/>
      <c r="E25" s="7" t="s">
        <v>67</v>
      </c>
      <c r="F25" s="40">
        <f>60</f>
        <v>60</v>
      </c>
      <c r="G25" s="41">
        <f t="shared" si="0"/>
        <v>72.599999999999994</v>
      </c>
      <c r="H25" s="8"/>
    </row>
    <row r="26" spans="2:8" ht="30" x14ac:dyDescent="0.25">
      <c r="B26" s="1" t="s">
        <v>45</v>
      </c>
      <c r="C26" s="78" t="s">
        <v>5</v>
      </c>
      <c r="D26" s="77" t="s">
        <v>6</v>
      </c>
      <c r="E26" s="17" t="s">
        <v>66</v>
      </c>
      <c r="F26" s="43">
        <v>250</v>
      </c>
      <c r="G26" s="41">
        <f t="shared" si="0"/>
        <v>302.5</v>
      </c>
      <c r="H26" s="8"/>
    </row>
    <row r="27" spans="2:8" ht="15" x14ac:dyDescent="0.25">
      <c r="B27" s="1"/>
      <c r="C27" s="42"/>
      <c r="D27" s="42"/>
      <c r="E27" s="7" t="s">
        <v>67</v>
      </c>
      <c r="F27" s="40">
        <f>60</f>
        <v>60</v>
      </c>
      <c r="G27" s="41">
        <f t="shared" si="0"/>
        <v>72.599999999999994</v>
      </c>
      <c r="H27" s="1"/>
    </row>
    <row r="28" spans="2:8" ht="45" x14ac:dyDescent="0.25">
      <c r="B28" s="1" t="s">
        <v>45</v>
      </c>
      <c r="C28" s="78" t="s">
        <v>5</v>
      </c>
      <c r="D28" s="77" t="s">
        <v>7</v>
      </c>
      <c r="E28" s="17" t="s">
        <v>66</v>
      </c>
      <c r="F28" s="43">
        <v>250</v>
      </c>
      <c r="G28" s="41">
        <f t="shared" si="0"/>
        <v>302.5</v>
      </c>
      <c r="H28" s="1"/>
    </row>
    <row r="29" spans="2:8" ht="15" x14ac:dyDescent="0.25">
      <c r="B29" s="1"/>
      <c r="C29" s="42"/>
      <c r="D29" s="42"/>
      <c r="E29" s="7" t="s">
        <v>67</v>
      </c>
      <c r="F29" s="40">
        <f>60</f>
        <v>60</v>
      </c>
      <c r="G29" s="41">
        <f t="shared" si="0"/>
        <v>72.599999999999994</v>
      </c>
      <c r="H29" s="8"/>
    </row>
    <row r="30" spans="2:8" ht="15" x14ac:dyDescent="0.25">
      <c r="B30" s="1" t="s">
        <v>45</v>
      </c>
      <c r="C30" s="78" t="s">
        <v>5</v>
      </c>
      <c r="D30" s="77" t="s">
        <v>92</v>
      </c>
      <c r="E30" s="10" t="s">
        <v>74</v>
      </c>
      <c r="F30" s="43">
        <v>250</v>
      </c>
      <c r="G30" s="41">
        <f t="shared" si="0"/>
        <v>302.5</v>
      </c>
      <c r="H30" s="1"/>
    </row>
    <row r="31" spans="2:8" ht="15" x14ac:dyDescent="0.25">
      <c r="B31" s="1"/>
      <c r="C31" s="42"/>
      <c r="D31" s="42"/>
      <c r="E31" s="7" t="s">
        <v>67</v>
      </c>
      <c r="F31" s="40">
        <f>60</f>
        <v>60</v>
      </c>
      <c r="G31" s="41">
        <f t="shared" si="0"/>
        <v>72.599999999999994</v>
      </c>
      <c r="H31" s="8"/>
    </row>
    <row r="32" spans="2:8" ht="30" x14ac:dyDescent="0.25">
      <c r="B32" s="1" t="s">
        <v>45</v>
      </c>
      <c r="C32" s="78" t="s">
        <v>5</v>
      </c>
      <c r="D32" s="77" t="s">
        <v>91</v>
      </c>
      <c r="E32" s="17" t="s">
        <v>66</v>
      </c>
      <c r="F32" s="43">
        <v>250</v>
      </c>
      <c r="G32" s="41">
        <f t="shared" si="0"/>
        <v>302.5</v>
      </c>
      <c r="H32" s="8"/>
    </row>
    <row r="33" spans="2:8" ht="15" x14ac:dyDescent="0.25">
      <c r="B33" s="1"/>
      <c r="C33" s="42"/>
      <c r="D33" s="42"/>
      <c r="E33" s="7" t="s">
        <v>67</v>
      </c>
      <c r="F33" s="40">
        <f>60</f>
        <v>60</v>
      </c>
      <c r="G33" s="41">
        <f t="shared" si="0"/>
        <v>72.599999999999994</v>
      </c>
      <c r="H33" s="1"/>
    </row>
    <row r="34" spans="2:8" ht="45" x14ac:dyDescent="0.25">
      <c r="B34" s="1" t="s">
        <v>45</v>
      </c>
      <c r="C34" s="78" t="s">
        <v>5</v>
      </c>
      <c r="D34" s="77" t="s">
        <v>8</v>
      </c>
      <c r="E34" s="12" t="s">
        <v>74</v>
      </c>
      <c r="F34" s="43">
        <v>250</v>
      </c>
      <c r="G34" s="41">
        <f t="shared" si="0"/>
        <v>302.5</v>
      </c>
      <c r="H34" s="110" t="s">
        <v>93</v>
      </c>
    </row>
    <row r="35" spans="2:8" ht="15" x14ac:dyDescent="0.25">
      <c r="B35" s="1"/>
      <c r="C35" s="42"/>
      <c r="D35" s="42"/>
      <c r="E35" s="7" t="s">
        <v>67</v>
      </c>
      <c r="F35" s="40">
        <f>60</f>
        <v>60</v>
      </c>
      <c r="G35" s="41">
        <f t="shared" si="0"/>
        <v>72.599999999999994</v>
      </c>
      <c r="H35" s="8"/>
    </row>
    <row r="36" spans="2:8" ht="15" x14ac:dyDescent="0.25">
      <c r="B36" s="1"/>
      <c r="C36" s="42"/>
      <c r="D36" s="42"/>
      <c r="E36" s="7" t="s">
        <v>40</v>
      </c>
      <c r="F36" s="40">
        <f>900</f>
        <v>900</v>
      </c>
      <c r="G36" s="41">
        <f t="shared" si="0"/>
        <v>1089</v>
      </c>
      <c r="H36" s="8"/>
    </row>
    <row r="37" spans="2:8" ht="15" x14ac:dyDescent="0.25">
      <c r="B37" s="1"/>
      <c r="C37" s="42"/>
      <c r="D37" s="42"/>
      <c r="E37" s="11" t="s">
        <v>4</v>
      </c>
      <c r="F37" s="24">
        <f>SUM(F24:F36)</f>
        <v>2760</v>
      </c>
      <c r="G37" s="24">
        <f t="shared" si="0"/>
        <v>3339.6</v>
      </c>
      <c r="H37" s="8"/>
    </row>
    <row r="38" spans="2:8" ht="30" x14ac:dyDescent="0.25">
      <c r="B38" s="1" t="s">
        <v>45</v>
      </c>
      <c r="C38" s="78" t="s">
        <v>5</v>
      </c>
      <c r="D38" s="77" t="s">
        <v>9</v>
      </c>
      <c r="E38" s="10" t="s">
        <v>66</v>
      </c>
      <c r="F38" s="43">
        <v>250</v>
      </c>
      <c r="G38" s="41">
        <f t="shared" si="0"/>
        <v>302.5</v>
      </c>
      <c r="H38" s="1"/>
    </row>
    <row r="39" spans="2:8" ht="15" x14ac:dyDescent="0.25">
      <c r="B39" s="1"/>
      <c r="C39" s="42"/>
      <c r="D39" s="42"/>
      <c r="E39" s="7" t="s">
        <v>67</v>
      </c>
      <c r="F39" s="40">
        <f>60</f>
        <v>60</v>
      </c>
      <c r="G39" s="41">
        <f t="shared" si="0"/>
        <v>72.599999999999994</v>
      </c>
      <c r="H39" s="2"/>
    </row>
    <row r="40" spans="2:8" ht="60" x14ac:dyDescent="0.25">
      <c r="B40" s="1" t="s">
        <v>45</v>
      </c>
      <c r="C40" s="78" t="s">
        <v>5</v>
      </c>
      <c r="D40" s="77" t="s">
        <v>10</v>
      </c>
      <c r="E40" s="10" t="s">
        <v>66</v>
      </c>
      <c r="F40" s="43">
        <v>250</v>
      </c>
      <c r="G40" s="41">
        <f t="shared" si="0"/>
        <v>302.5</v>
      </c>
      <c r="H40" s="1"/>
    </row>
    <row r="41" spans="2:8" ht="15" x14ac:dyDescent="0.25">
      <c r="B41" s="1"/>
      <c r="C41" s="42"/>
      <c r="D41" s="42"/>
      <c r="E41" s="7" t="s">
        <v>67</v>
      </c>
      <c r="F41" s="40">
        <f>60</f>
        <v>60</v>
      </c>
      <c r="G41" s="41">
        <f t="shared" si="0"/>
        <v>72.599999999999994</v>
      </c>
      <c r="H41" s="8"/>
    </row>
    <row r="42" spans="2:8" ht="15" x14ac:dyDescent="0.25">
      <c r="B42" s="1" t="s">
        <v>45</v>
      </c>
      <c r="C42" s="78" t="s">
        <v>5</v>
      </c>
      <c r="D42" s="77" t="s">
        <v>11</v>
      </c>
      <c r="E42" s="108" t="s">
        <v>66</v>
      </c>
      <c r="F42" s="43">
        <v>250</v>
      </c>
      <c r="G42" s="41">
        <f t="shared" si="0"/>
        <v>302.5</v>
      </c>
      <c r="H42" s="2"/>
    </row>
    <row r="43" spans="2:8" ht="15" x14ac:dyDescent="0.25">
      <c r="B43" s="1"/>
      <c r="C43" s="44"/>
      <c r="D43" s="105"/>
      <c r="E43" s="33" t="s">
        <v>67</v>
      </c>
      <c r="F43" s="106">
        <f>60</f>
        <v>60</v>
      </c>
      <c r="G43" s="41">
        <f t="shared" si="0"/>
        <v>72.599999999999994</v>
      </c>
      <c r="H43" s="1"/>
    </row>
    <row r="44" spans="2:8" ht="45" x14ac:dyDescent="0.25">
      <c r="B44" s="1" t="s">
        <v>45</v>
      </c>
      <c r="C44" s="78" t="s">
        <v>5</v>
      </c>
      <c r="D44" s="77" t="s">
        <v>12</v>
      </c>
      <c r="E44" s="33" t="s">
        <v>66</v>
      </c>
      <c r="F44" s="107">
        <v>250</v>
      </c>
      <c r="G44" s="41">
        <f t="shared" si="0"/>
        <v>302.5</v>
      </c>
      <c r="H44" s="1"/>
    </row>
    <row r="45" spans="2:8" ht="15" x14ac:dyDescent="0.25">
      <c r="B45" s="1"/>
      <c r="C45" s="42"/>
      <c r="D45" s="42"/>
      <c r="E45" s="10" t="s">
        <v>67</v>
      </c>
      <c r="F45" s="40">
        <f>60</f>
        <v>60</v>
      </c>
      <c r="G45" s="41">
        <f t="shared" si="0"/>
        <v>72.599999999999994</v>
      </c>
      <c r="H45" s="1"/>
    </row>
    <row r="46" spans="2:8" ht="15" x14ac:dyDescent="0.25">
      <c r="B46" s="1" t="s">
        <v>45</v>
      </c>
      <c r="C46" s="75" t="s">
        <v>5</v>
      </c>
      <c r="D46" s="73" t="s">
        <v>147</v>
      </c>
      <c r="E46" s="10" t="s">
        <v>66</v>
      </c>
      <c r="F46" s="40">
        <v>250</v>
      </c>
      <c r="G46" s="41">
        <f t="shared" ref="G46:G47" si="2">F46*1.21</f>
        <v>302.5</v>
      </c>
      <c r="H46" s="1"/>
    </row>
    <row r="47" spans="2:8" ht="15" x14ac:dyDescent="0.25">
      <c r="B47" s="1"/>
      <c r="C47" s="42"/>
      <c r="D47" s="42"/>
      <c r="E47" s="7" t="s">
        <v>67</v>
      </c>
      <c r="F47" s="40">
        <f>60</f>
        <v>60</v>
      </c>
      <c r="G47" s="41">
        <f t="shared" si="2"/>
        <v>72.599999999999994</v>
      </c>
      <c r="H47" s="1"/>
    </row>
    <row r="48" spans="2:8" ht="15" x14ac:dyDescent="0.25">
      <c r="B48" s="1" t="s">
        <v>45</v>
      </c>
      <c r="C48" s="75" t="s">
        <v>5</v>
      </c>
      <c r="D48" s="73" t="s">
        <v>95</v>
      </c>
      <c r="E48" s="10" t="s">
        <v>66</v>
      </c>
      <c r="F48" s="40">
        <v>250</v>
      </c>
      <c r="G48" s="41">
        <f t="shared" ref="G48:G49" si="3">F48*1.21</f>
        <v>302.5</v>
      </c>
      <c r="H48" s="1"/>
    </row>
    <row r="49" spans="2:8" ht="15" x14ac:dyDescent="0.25">
      <c r="B49" s="1"/>
      <c r="C49" s="42"/>
      <c r="D49" s="42"/>
      <c r="E49" s="7" t="s">
        <v>67</v>
      </c>
      <c r="F49" s="40">
        <f>60</f>
        <v>60</v>
      </c>
      <c r="G49" s="41">
        <f t="shared" si="3"/>
        <v>72.599999999999994</v>
      </c>
      <c r="H49" s="1"/>
    </row>
    <row r="50" spans="2:8" ht="15" x14ac:dyDescent="0.25">
      <c r="B50" s="1"/>
      <c r="C50" s="46"/>
      <c r="D50" s="46"/>
      <c r="E50" s="7" t="s">
        <v>40</v>
      </c>
      <c r="F50" s="40">
        <f>900</f>
        <v>900</v>
      </c>
      <c r="G50" s="41">
        <f>F50*1.21</f>
        <v>1089</v>
      </c>
      <c r="H50" s="1"/>
    </row>
    <row r="51" spans="2:8" ht="15" x14ac:dyDescent="0.25">
      <c r="B51" s="1"/>
      <c r="C51" s="46"/>
      <c r="D51" s="47"/>
      <c r="E51" s="14" t="s">
        <v>4</v>
      </c>
      <c r="F51" s="48">
        <f>SUM(F38:F50)</f>
        <v>2760</v>
      </c>
      <c r="G51" s="48">
        <f t="shared" si="0"/>
        <v>3339.6</v>
      </c>
      <c r="H51" s="8"/>
    </row>
    <row r="52" spans="2:8" ht="15" x14ac:dyDescent="0.25">
      <c r="B52" s="1" t="s">
        <v>45</v>
      </c>
      <c r="C52" s="75" t="s">
        <v>5</v>
      </c>
      <c r="D52" s="73" t="s">
        <v>146</v>
      </c>
      <c r="E52" s="10" t="s">
        <v>66</v>
      </c>
      <c r="F52" s="43">
        <v>250</v>
      </c>
      <c r="G52" s="41">
        <f t="shared" si="0"/>
        <v>302.5</v>
      </c>
      <c r="H52" s="1"/>
    </row>
    <row r="53" spans="2:8" ht="15" x14ac:dyDescent="0.25">
      <c r="B53" s="1"/>
      <c r="C53" s="42"/>
      <c r="D53" s="42"/>
      <c r="E53" s="7" t="s">
        <v>67</v>
      </c>
      <c r="F53" s="40">
        <v>60</v>
      </c>
      <c r="G53" s="41">
        <f t="shared" si="0"/>
        <v>72.599999999999994</v>
      </c>
      <c r="H53" s="2"/>
    </row>
    <row r="54" spans="2:8" ht="15" x14ac:dyDescent="0.25">
      <c r="B54" s="1" t="s">
        <v>45</v>
      </c>
      <c r="C54" s="75" t="s">
        <v>5</v>
      </c>
      <c r="D54" s="73" t="s">
        <v>124</v>
      </c>
      <c r="E54" s="10" t="s">
        <v>66</v>
      </c>
      <c r="F54" s="43">
        <v>250</v>
      </c>
      <c r="G54" s="41">
        <f t="shared" ref="G54:G55" si="4">F54*1.21</f>
        <v>302.5</v>
      </c>
      <c r="H54" s="2"/>
    </row>
    <row r="55" spans="2:8" ht="15" x14ac:dyDescent="0.25">
      <c r="B55" s="1"/>
      <c r="C55" s="42"/>
      <c r="D55" s="42"/>
      <c r="E55" s="7" t="s">
        <v>67</v>
      </c>
      <c r="F55" s="40">
        <v>60</v>
      </c>
      <c r="G55" s="41">
        <f t="shared" si="4"/>
        <v>72.599999999999994</v>
      </c>
      <c r="H55" s="2"/>
    </row>
    <row r="56" spans="2:8" ht="15" x14ac:dyDescent="0.25">
      <c r="B56" s="1" t="s">
        <v>45</v>
      </c>
      <c r="C56" s="75" t="s">
        <v>5</v>
      </c>
      <c r="D56" s="73" t="s">
        <v>145</v>
      </c>
      <c r="E56" s="10" t="s">
        <v>66</v>
      </c>
      <c r="F56" s="43">
        <v>250</v>
      </c>
      <c r="G56" s="41">
        <f t="shared" ref="G56:G63" si="5">F56*1.21</f>
        <v>302.5</v>
      </c>
      <c r="H56" s="2"/>
    </row>
    <row r="57" spans="2:8" ht="15" x14ac:dyDescent="0.25">
      <c r="B57" s="1"/>
      <c r="C57" s="42"/>
      <c r="D57" s="42"/>
      <c r="E57" s="7" t="s">
        <v>67</v>
      </c>
      <c r="F57" s="40">
        <v>60</v>
      </c>
      <c r="G57" s="41">
        <f t="shared" si="5"/>
        <v>72.599999999999994</v>
      </c>
      <c r="H57" s="2"/>
    </row>
    <row r="58" spans="2:8" ht="15" x14ac:dyDescent="0.25">
      <c r="B58" s="1" t="s">
        <v>45</v>
      </c>
      <c r="C58" s="75" t="s">
        <v>5</v>
      </c>
      <c r="D58" s="73" t="s">
        <v>144</v>
      </c>
      <c r="E58" s="10" t="s">
        <v>66</v>
      </c>
      <c r="F58" s="43">
        <v>250</v>
      </c>
      <c r="G58" s="41">
        <f t="shared" si="5"/>
        <v>302.5</v>
      </c>
      <c r="H58" s="2"/>
    </row>
    <row r="59" spans="2:8" ht="15" x14ac:dyDescent="0.25">
      <c r="B59" s="1"/>
      <c r="C59" s="121"/>
      <c r="D59" s="122"/>
      <c r="E59" s="7" t="s">
        <v>67</v>
      </c>
      <c r="F59" s="40">
        <v>60</v>
      </c>
      <c r="G59" s="41">
        <f t="shared" si="5"/>
        <v>72.599999999999994</v>
      </c>
      <c r="H59" s="2"/>
    </row>
    <row r="60" spans="2:8" ht="15" x14ac:dyDescent="0.25">
      <c r="B60" s="1" t="s">
        <v>45</v>
      </c>
      <c r="C60" s="75" t="s">
        <v>5</v>
      </c>
      <c r="D60" s="73" t="s">
        <v>143</v>
      </c>
      <c r="E60" s="10" t="s">
        <v>66</v>
      </c>
      <c r="F60" s="43">
        <v>250</v>
      </c>
      <c r="G60" s="41">
        <f t="shared" si="5"/>
        <v>302.5</v>
      </c>
      <c r="H60" s="2"/>
    </row>
    <row r="61" spans="2:8" ht="15" x14ac:dyDescent="0.25">
      <c r="B61" s="1"/>
      <c r="C61" s="122"/>
      <c r="E61" s="7" t="s">
        <v>67</v>
      </c>
      <c r="F61" s="40">
        <v>60</v>
      </c>
      <c r="G61" s="41">
        <f t="shared" si="5"/>
        <v>72.599999999999994</v>
      </c>
      <c r="H61" s="2"/>
    </row>
    <row r="62" spans="2:8" ht="15" x14ac:dyDescent="0.25">
      <c r="B62" s="1" t="s">
        <v>45</v>
      </c>
      <c r="C62" s="75" t="s">
        <v>5</v>
      </c>
      <c r="D62" s="73" t="s">
        <v>142</v>
      </c>
      <c r="E62" s="10" t="s">
        <v>66</v>
      </c>
      <c r="F62" s="43">
        <v>250</v>
      </c>
      <c r="G62" s="41">
        <f t="shared" si="5"/>
        <v>302.5</v>
      </c>
      <c r="H62" s="2"/>
    </row>
    <row r="63" spans="2:8" ht="15" x14ac:dyDescent="0.25">
      <c r="B63" s="1"/>
      <c r="C63" s="42"/>
      <c r="D63" s="42"/>
      <c r="E63" s="7" t="s">
        <v>67</v>
      </c>
      <c r="F63" s="40">
        <v>60</v>
      </c>
      <c r="G63" s="41">
        <f t="shared" si="5"/>
        <v>72.599999999999994</v>
      </c>
      <c r="H63" s="2"/>
    </row>
    <row r="64" spans="2:8" ht="15" x14ac:dyDescent="0.25">
      <c r="B64" s="1"/>
      <c r="C64" s="42"/>
      <c r="D64" s="42"/>
      <c r="E64" s="7" t="s">
        <v>40</v>
      </c>
      <c r="F64" s="40">
        <f>900</f>
        <v>900</v>
      </c>
      <c r="G64" s="41">
        <f>F64*1.21</f>
        <v>1089</v>
      </c>
      <c r="H64" s="2"/>
    </row>
    <row r="65" spans="2:8" ht="15" x14ac:dyDescent="0.25">
      <c r="B65" s="1"/>
      <c r="C65" s="42"/>
      <c r="D65" s="42"/>
      <c r="E65" s="15" t="s">
        <v>4</v>
      </c>
      <c r="F65" s="24">
        <f>SUM(F52:F64)</f>
        <v>2760</v>
      </c>
      <c r="G65" s="24">
        <f t="shared" si="0"/>
        <v>3339.6</v>
      </c>
    </row>
    <row r="66" spans="2:8" ht="15" x14ac:dyDescent="0.25">
      <c r="B66" s="1" t="s">
        <v>52</v>
      </c>
      <c r="C66" s="75" t="s">
        <v>14</v>
      </c>
      <c r="D66" s="73" t="s">
        <v>141</v>
      </c>
      <c r="E66" s="10" t="s">
        <v>66</v>
      </c>
      <c r="F66" s="40">
        <v>450</v>
      </c>
      <c r="G66" s="41">
        <f t="shared" si="0"/>
        <v>544.5</v>
      </c>
      <c r="H66" s="34"/>
    </row>
    <row r="67" spans="2:8" ht="15" x14ac:dyDescent="0.25">
      <c r="B67" s="1"/>
      <c r="C67" s="44"/>
      <c r="D67" s="44"/>
      <c r="E67" s="13" t="s">
        <v>67</v>
      </c>
      <c r="F67" s="45">
        <v>1000</v>
      </c>
      <c r="G67" s="41">
        <f t="shared" si="0"/>
        <v>1210</v>
      </c>
      <c r="H67" s="1"/>
    </row>
    <row r="68" spans="2:8" ht="15" x14ac:dyDescent="0.25">
      <c r="B68" s="1"/>
      <c r="C68" s="49"/>
      <c r="D68" s="49"/>
      <c r="E68" s="33" t="s">
        <v>55</v>
      </c>
      <c r="F68" s="51">
        <f>2000</f>
        <v>2000</v>
      </c>
      <c r="G68" s="41">
        <f t="shared" si="0"/>
        <v>2420</v>
      </c>
      <c r="H68" s="1"/>
    </row>
    <row r="69" spans="2:8" ht="27.75" customHeight="1" x14ac:dyDescent="0.25">
      <c r="B69" s="1"/>
      <c r="C69" s="52"/>
      <c r="D69" s="52"/>
      <c r="E69" s="53" t="s">
        <v>4</v>
      </c>
      <c r="F69" s="54">
        <f>SUM(F66:F68)</f>
        <v>3450</v>
      </c>
      <c r="G69" s="54">
        <f t="shared" si="0"/>
        <v>4174.5</v>
      </c>
      <c r="H69" s="16"/>
    </row>
    <row r="70" spans="2:8" ht="30" x14ac:dyDescent="0.25">
      <c r="B70" s="1" t="s">
        <v>45</v>
      </c>
      <c r="C70" s="75" t="s">
        <v>73</v>
      </c>
      <c r="D70" s="73" t="s">
        <v>15</v>
      </c>
      <c r="E70" s="17" t="s">
        <v>66</v>
      </c>
      <c r="F70" s="40">
        <v>250</v>
      </c>
      <c r="G70" s="41">
        <f t="shared" si="0"/>
        <v>302.5</v>
      </c>
      <c r="H70" s="1"/>
    </row>
    <row r="71" spans="2:8" ht="15" x14ac:dyDescent="0.25">
      <c r="B71" s="1"/>
      <c r="C71" s="42"/>
      <c r="D71" s="42"/>
      <c r="E71" s="17" t="s">
        <v>67</v>
      </c>
      <c r="F71" s="40">
        <f>60</f>
        <v>60</v>
      </c>
      <c r="G71" s="41">
        <f t="shared" si="0"/>
        <v>72.599999999999994</v>
      </c>
      <c r="H71" s="8"/>
    </row>
    <row r="72" spans="2:8" ht="15" x14ac:dyDescent="0.25">
      <c r="B72" s="1" t="s">
        <v>45</v>
      </c>
      <c r="C72" s="75" t="s">
        <v>5</v>
      </c>
      <c r="D72" s="73" t="s">
        <v>140</v>
      </c>
      <c r="E72" s="17" t="s">
        <v>66</v>
      </c>
      <c r="F72" s="40">
        <v>250</v>
      </c>
      <c r="G72" s="41">
        <f t="shared" si="0"/>
        <v>302.5</v>
      </c>
      <c r="H72" s="1"/>
    </row>
    <row r="73" spans="2:8" ht="15" x14ac:dyDescent="0.25">
      <c r="B73" s="1"/>
      <c r="C73" s="42"/>
      <c r="D73" s="42"/>
      <c r="E73" s="17" t="s">
        <v>67</v>
      </c>
      <c r="F73" s="40">
        <f>60</f>
        <v>60</v>
      </c>
      <c r="G73" s="41">
        <f t="shared" si="0"/>
        <v>72.599999999999994</v>
      </c>
      <c r="H73" s="8"/>
    </row>
    <row r="74" spans="2:8" ht="45" x14ac:dyDescent="0.25">
      <c r="B74" s="1" t="s">
        <v>45</v>
      </c>
      <c r="C74" s="75" t="s">
        <v>5</v>
      </c>
      <c r="D74" s="73" t="s">
        <v>16</v>
      </c>
      <c r="E74" s="17" t="s">
        <v>66</v>
      </c>
      <c r="F74" s="40">
        <v>250</v>
      </c>
      <c r="G74" s="41">
        <f t="shared" si="0"/>
        <v>302.5</v>
      </c>
      <c r="H74" s="1"/>
    </row>
    <row r="75" spans="2:8" ht="15" x14ac:dyDescent="0.25">
      <c r="B75" s="1"/>
      <c r="C75" s="42"/>
      <c r="D75" s="42"/>
      <c r="E75" s="17" t="s">
        <v>67</v>
      </c>
      <c r="F75" s="40">
        <f>60</f>
        <v>60</v>
      </c>
      <c r="G75" s="41">
        <f t="shared" si="0"/>
        <v>72.599999999999994</v>
      </c>
      <c r="H75" s="8"/>
    </row>
    <row r="76" spans="2:8" ht="30" x14ac:dyDescent="0.25">
      <c r="B76" s="1" t="s">
        <v>45</v>
      </c>
      <c r="C76" s="75" t="s">
        <v>5</v>
      </c>
      <c r="D76" s="73" t="s">
        <v>17</v>
      </c>
      <c r="E76" s="17" t="s">
        <v>66</v>
      </c>
      <c r="F76" s="40">
        <v>250</v>
      </c>
      <c r="G76" s="41">
        <f t="shared" si="0"/>
        <v>302.5</v>
      </c>
      <c r="H76" s="1"/>
    </row>
    <row r="77" spans="2:8" ht="15" x14ac:dyDescent="0.25">
      <c r="B77" s="1"/>
      <c r="C77" s="42"/>
      <c r="D77" s="42"/>
      <c r="E77" s="17" t="s">
        <v>67</v>
      </c>
      <c r="F77" s="40">
        <f>60</f>
        <v>60</v>
      </c>
      <c r="G77" s="41">
        <f t="shared" si="0"/>
        <v>72.599999999999994</v>
      </c>
      <c r="H77" s="8"/>
    </row>
    <row r="78" spans="2:8" ht="60" x14ac:dyDescent="0.25">
      <c r="B78" s="1" t="s">
        <v>45</v>
      </c>
      <c r="C78" s="75" t="s">
        <v>5</v>
      </c>
      <c r="D78" s="73" t="s">
        <v>18</v>
      </c>
      <c r="E78" s="17" t="s">
        <v>66</v>
      </c>
      <c r="F78" s="40">
        <v>250</v>
      </c>
      <c r="G78" s="41">
        <f t="shared" si="0"/>
        <v>302.5</v>
      </c>
      <c r="H78" s="1"/>
    </row>
    <row r="79" spans="2:8" ht="15" x14ac:dyDescent="0.25">
      <c r="B79" s="1"/>
      <c r="C79" s="44"/>
      <c r="D79" s="44"/>
      <c r="E79" s="17" t="s">
        <v>67</v>
      </c>
      <c r="F79" s="40">
        <f>60</f>
        <v>60</v>
      </c>
      <c r="G79" s="41">
        <f t="shared" si="0"/>
        <v>72.599999999999994</v>
      </c>
      <c r="H79" s="8"/>
    </row>
    <row r="80" spans="2:8" ht="15" x14ac:dyDescent="0.25">
      <c r="B80" s="1"/>
      <c r="C80" s="55"/>
      <c r="D80" s="55"/>
      <c r="E80" s="7" t="s">
        <v>40</v>
      </c>
      <c r="F80" s="40">
        <f>900</f>
        <v>900</v>
      </c>
      <c r="G80" s="41">
        <f t="shared" si="0"/>
        <v>1089</v>
      </c>
      <c r="H80" s="1"/>
    </row>
    <row r="81" spans="2:8" ht="15" x14ac:dyDescent="0.25">
      <c r="B81" s="1"/>
      <c r="C81" s="55"/>
      <c r="D81" s="55"/>
      <c r="E81" s="18" t="s">
        <v>4</v>
      </c>
      <c r="F81" s="48">
        <f>SUM(F70:F80)</f>
        <v>2450</v>
      </c>
      <c r="G81" s="48">
        <f t="shared" si="0"/>
        <v>2964.5</v>
      </c>
      <c r="H81" s="2"/>
    </row>
    <row r="82" spans="2:8" ht="45" x14ac:dyDescent="0.25">
      <c r="B82" s="1" t="s">
        <v>45</v>
      </c>
      <c r="C82" s="75" t="s">
        <v>5</v>
      </c>
      <c r="D82" s="73" t="s">
        <v>19</v>
      </c>
      <c r="E82" s="17" t="s">
        <v>66</v>
      </c>
      <c r="F82" s="40">
        <v>250</v>
      </c>
      <c r="G82" s="41">
        <f t="shared" ref="G82:G149" si="6">F82*1.21</f>
        <v>302.5</v>
      </c>
      <c r="H82" s="1"/>
    </row>
    <row r="83" spans="2:8" ht="15" x14ac:dyDescent="0.25">
      <c r="B83" s="1"/>
      <c r="C83" s="42"/>
      <c r="D83" s="42"/>
      <c r="E83" s="17" t="s">
        <v>67</v>
      </c>
      <c r="F83" s="40">
        <f>60</f>
        <v>60</v>
      </c>
      <c r="G83" s="41">
        <f t="shared" si="6"/>
        <v>72.599999999999994</v>
      </c>
      <c r="H83" s="8"/>
    </row>
    <row r="84" spans="2:8" ht="45" x14ac:dyDescent="0.25">
      <c r="B84" s="1" t="s">
        <v>45</v>
      </c>
      <c r="C84" s="75" t="s">
        <v>5</v>
      </c>
      <c r="D84" s="73" t="s">
        <v>20</v>
      </c>
      <c r="E84" s="17" t="s">
        <v>66</v>
      </c>
      <c r="F84" s="40">
        <v>250</v>
      </c>
      <c r="G84" s="41">
        <f t="shared" si="6"/>
        <v>302.5</v>
      </c>
      <c r="H84" s="110" t="s">
        <v>93</v>
      </c>
    </row>
    <row r="85" spans="2:8" ht="15" x14ac:dyDescent="0.25">
      <c r="B85" s="1"/>
      <c r="C85" s="42"/>
      <c r="D85" s="42"/>
      <c r="E85" s="17" t="s">
        <v>67</v>
      </c>
      <c r="F85" s="40">
        <f>60</f>
        <v>60</v>
      </c>
      <c r="G85" s="41">
        <f t="shared" si="6"/>
        <v>72.599999999999994</v>
      </c>
      <c r="H85" s="8"/>
    </row>
    <row r="86" spans="2:8" ht="15" x14ac:dyDescent="0.25">
      <c r="B86" s="1" t="s">
        <v>45</v>
      </c>
      <c r="C86" s="119" t="s">
        <v>5</v>
      </c>
      <c r="D86" s="120" t="s">
        <v>92</v>
      </c>
      <c r="E86" s="17" t="s">
        <v>66</v>
      </c>
      <c r="F86" s="40">
        <v>250</v>
      </c>
      <c r="G86" s="41">
        <f t="shared" si="6"/>
        <v>302.5</v>
      </c>
      <c r="H86" s="1"/>
    </row>
    <row r="87" spans="2:8" ht="15" x14ac:dyDescent="0.25">
      <c r="B87" s="1"/>
      <c r="C87" s="42"/>
      <c r="D87" s="42"/>
      <c r="E87" s="17" t="s">
        <v>67</v>
      </c>
      <c r="F87" s="40">
        <f>120</f>
        <v>120</v>
      </c>
      <c r="G87" s="41">
        <f t="shared" si="6"/>
        <v>145.19999999999999</v>
      </c>
      <c r="H87" s="8"/>
    </row>
    <row r="88" spans="2:8" ht="28.5" x14ac:dyDescent="0.25">
      <c r="B88" s="1" t="s">
        <v>45</v>
      </c>
      <c r="C88" s="75" t="s">
        <v>54</v>
      </c>
      <c r="D88" s="73" t="s">
        <v>53</v>
      </c>
      <c r="E88" s="17" t="s">
        <v>66</v>
      </c>
      <c r="F88" s="40">
        <v>250</v>
      </c>
      <c r="G88" s="41">
        <f t="shared" si="6"/>
        <v>302.5</v>
      </c>
      <c r="H88" s="1"/>
    </row>
    <row r="89" spans="2:8" ht="15" x14ac:dyDescent="0.25">
      <c r="B89" s="1"/>
      <c r="C89" s="42"/>
      <c r="D89" s="42"/>
      <c r="E89" s="17" t="s">
        <v>67</v>
      </c>
      <c r="F89" s="40">
        <f>120</f>
        <v>120</v>
      </c>
      <c r="G89" s="41">
        <f t="shared" si="6"/>
        <v>145.19999999999999</v>
      </c>
      <c r="H89" s="2"/>
    </row>
    <row r="90" spans="2:8" ht="30" x14ac:dyDescent="0.25">
      <c r="B90" s="1" t="s">
        <v>45</v>
      </c>
      <c r="C90" s="75" t="s">
        <v>5</v>
      </c>
      <c r="D90" s="73" t="s">
        <v>85</v>
      </c>
      <c r="E90" s="17" t="s">
        <v>66</v>
      </c>
      <c r="F90" s="40">
        <v>250</v>
      </c>
      <c r="G90" s="41">
        <f t="shared" si="6"/>
        <v>302.5</v>
      </c>
      <c r="H90" s="1"/>
    </row>
    <row r="91" spans="2:8" ht="15" x14ac:dyDescent="0.25">
      <c r="B91" s="1"/>
      <c r="C91" s="44"/>
      <c r="D91" s="44"/>
      <c r="E91" s="17" t="s">
        <v>67</v>
      </c>
      <c r="F91" s="45">
        <f>60</f>
        <v>60</v>
      </c>
      <c r="G91" s="41">
        <f t="shared" si="6"/>
        <v>72.599999999999994</v>
      </c>
      <c r="H91" s="8"/>
    </row>
    <row r="92" spans="2:8" ht="28.5" x14ac:dyDescent="0.25">
      <c r="B92" s="1" t="s">
        <v>45</v>
      </c>
      <c r="C92" s="75" t="s">
        <v>84</v>
      </c>
      <c r="D92" s="73" t="s">
        <v>139</v>
      </c>
      <c r="E92" s="17" t="s">
        <v>66</v>
      </c>
      <c r="F92" s="40">
        <v>250</v>
      </c>
      <c r="G92" s="41">
        <f t="shared" si="6"/>
        <v>302.5</v>
      </c>
      <c r="H92" s="1"/>
    </row>
    <row r="93" spans="2:8" ht="15" x14ac:dyDescent="0.25">
      <c r="B93" s="1"/>
      <c r="C93" s="42"/>
      <c r="D93" s="42"/>
      <c r="E93" s="17" t="s">
        <v>67</v>
      </c>
      <c r="F93" s="40">
        <f>60</f>
        <v>60</v>
      </c>
      <c r="G93" s="41">
        <f t="shared" si="6"/>
        <v>72.599999999999994</v>
      </c>
      <c r="H93" s="8"/>
    </row>
    <row r="94" spans="2:8" ht="15" x14ac:dyDescent="0.25">
      <c r="B94" s="1"/>
      <c r="C94" s="46"/>
      <c r="D94" s="46"/>
      <c r="E94" s="7" t="s">
        <v>40</v>
      </c>
      <c r="F94" s="40">
        <f>1000</f>
        <v>1000</v>
      </c>
      <c r="G94" s="41">
        <f t="shared" si="6"/>
        <v>1210</v>
      </c>
      <c r="H94" s="8"/>
    </row>
    <row r="95" spans="2:8" ht="15" x14ac:dyDescent="0.25">
      <c r="B95" s="1"/>
      <c r="C95" s="46"/>
      <c r="D95" s="46"/>
      <c r="E95" s="19" t="s">
        <v>4</v>
      </c>
      <c r="F95" s="48">
        <f>SUM(F82:F94)</f>
        <v>2980</v>
      </c>
      <c r="G95" s="48">
        <f t="shared" si="6"/>
        <v>3605.7999999999997</v>
      </c>
      <c r="H95" s="2"/>
    </row>
    <row r="96" spans="2:8" ht="63.75" customHeight="1" x14ac:dyDescent="0.25">
      <c r="B96" s="1" t="s">
        <v>45</v>
      </c>
      <c r="C96" s="75" t="s">
        <v>5</v>
      </c>
      <c r="D96" s="73" t="s">
        <v>138</v>
      </c>
      <c r="E96" s="17" t="s">
        <v>66</v>
      </c>
      <c r="F96" s="40">
        <v>250</v>
      </c>
      <c r="G96" s="41">
        <f t="shared" si="6"/>
        <v>302.5</v>
      </c>
      <c r="H96" s="1"/>
    </row>
    <row r="97" spans="2:8" ht="15" x14ac:dyDescent="0.25">
      <c r="B97" s="1"/>
      <c r="C97" s="49"/>
      <c r="D97" s="49"/>
      <c r="E97" s="69" t="s">
        <v>67</v>
      </c>
      <c r="F97" s="40">
        <f>60</f>
        <v>60</v>
      </c>
      <c r="G97" s="41">
        <f t="shared" si="6"/>
        <v>72.599999999999994</v>
      </c>
      <c r="H97" s="8"/>
    </row>
    <row r="98" spans="2:8" ht="15" x14ac:dyDescent="0.25">
      <c r="B98" s="1" t="s">
        <v>45</v>
      </c>
      <c r="C98" s="75" t="s">
        <v>5</v>
      </c>
      <c r="D98" s="73" t="s">
        <v>137</v>
      </c>
      <c r="E98" s="17" t="s">
        <v>66</v>
      </c>
      <c r="F98" s="40">
        <v>250</v>
      </c>
      <c r="G98" s="41">
        <f t="shared" ref="G98:G102" si="7">F98*1.21</f>
        <v>302.5</v>
      </c>
      <c r="H98" s="8"/>
    </row>
    <row r="99" spans="2:8" ht="15" x14ac:dyDescent="0.25">
      <c r="B99" s="1"/>
      <c r="C99" s="49"/>
      <c r="D99" s="49"/>
      <c r="E99" s="69" t="s">
        <v>67</v>
      </c>
      <c r="F99" s="40">
        <f>60</f>
        <v>60</v>
      </c>
      <c r="G99" s="41">
        <f t="shared" si="7"/>
        <v>72.599999999999994</v>
      </c>
      <c r="H99" s="8"/>
    </row>
    <row r="100" spans="2:8" ht="30" x14ac:dyDescent="0.25">
      <c r="B100" s="1" t="s">
        <v>45</v>
      </c>
      <c r="C100" s="75" t="s">
        <v>22</v>
      </c>
      <c r="D100" s="73" t="s">
        <v>61</v>
      </c>
      <c r="E100" s="17" t="s">
        <v>66</v>
      </c>
      <c r="F100" s="40">
        <v>250</v>
      </c>
      <c r="G100" s="41">
        <f>F100*1.21</f>
        <v>302.5</v>
      </c>
      <c r="H100" s="1"/>
    </row>
    <row r="101" spans="2:8" ht="15" x14ac:dyDescent="0.25">
      <c r="B101" s="1"/>
      <c r="C101" s="42"/>
      <c r="D101" s="42"/>
      <c r="E101" s="17" t="s">
        <v>67</v>
      </c>
      <c r="F101" s="40">
        <f>60</f>
        <v>60</v>
      </c>
      <c r="G101" s="41">
        <f>F101*1.21</f>
        <v>72.599999999999994</v>
      </c>
      <c r="H101" s="8"/>
    </row>
    <row r="102" spans="2:8" ht="15" x14ac:dyDescent="0.25">
      <c r="B102" s="1"/>
      <c r="C102" s="49"/>
      <c r="D102" s="49"/>
      <c r="E102" s="71" t="s">
        <v>40</v>
      </c>
      <c r="F102" s="40">
        <f>900</f>
        <v>900</v>
      </c>
      <c r="G102" s="41">
        <f t="shared" si="7"/>
        <v>1089</v>
      </c>
      <c r="H102" s="8"/>
    </row>
    <row r="103" spans="2:8" ht="15" x14ac:dyDescent="0.25">
      <c r="B103" s="1"/>
      <c r="C103" s="46"/>
      <c r="D103" s="46"/>
      <c r="E103" s="20" t="s">
        <v>4</v>
      </c>
      <c r="F103" s="24">
        <f>SUM(F96:F102)</f>
        <v>1830</v>
      </c>
      <c r="G103" s="48">
        <f t="shared" si="6"/>
        <v>2214.2999999999997</v>
      </c>
      <c r="H103" s="8"/>
    </row>
    <row r="104" spans="2:8" ht="46.5" customHeight="1" x14ac:dyDescent="0.25">
      <c r="B104" s="1" t="s">
        <v>45</v>
      </c>
      <c r="C104" s="75" t="s">
        <v>21</v>
      </c>
      <c r="D104" s="77" t="s">
        <v>136</v>
      </c>
      <c r="E104" s="17" t="s">
        <v>66</v>
      </c>
      <c r="F104" s="40">
        <v>250</v>
      </c>
      <c r="G104" s="41">
        <f t="shared" si="6"/>
        <v>302.5</v>
      </c>
      <c r="H104" s="1"/>
    </row>
    <row r="105" spans="2:8" ht="21.75" customHeight="1" x14ac:dyDescent="0.25">
      <c r="B105" s="1"/>
      <c r="C105" s="5"/>
      <c r="D105" s="9"/>
      <c r="E105" s="17" t="s">
        <v>67</v>
      </c>
      <c r="F105" s="40">
        <f>60</f>
        <v>60</v>
      </c>
      <c r="G105" s="41">
        <f t="shared" si="6"/>
        <v>72.599999999999994</v>
      </c>
      <c r="H105" s="1"/>
    </row>
    <row r="106" spans="2:8" ht="46.5" customHeight="1" x14ac:dyDescent="0.25">
      <c r="B106" s="1" t="s">
        <v>45</v>
      </c>
      <c r="C106" s="75" t="s">
        <v>21</v>
      </c>
      <c r="D106" s="77" t="s">
        <v>83</v>
      </c>
      <c r="E106" s="17" t="s">
        <v>66</v>
      </c>
      <c r="F106" s="40">
        <v>250</v>
      </c>
      <c r="G106" s="41">
        <f t="shared" si="6"/>
        <v>302.5</v>
      </c>
      <c r="H106" s="1"/>
    </row>
    <row r="107" spans="2:8" ht="24" customHeight="1" x14ac:dyDescent="0.25">
      <c r="B107" s="1"/>
      <c r="C107" s="5"/>
      <c r="D107" s="9"/>
      <c r="E107" s="17" t="s">
        <v>67</v>
      </c>
      <c r="F107" s="40">
        <f>60</f>
        <v>60</v>
      </c>
      <c r="G107" s="41">
        <f t="shared" si="6"/>
        <v>72.599999999999994</v>
      </c>
      <c r="H107" s="1"/>
    </row>
    <row r="108" spans="2:8" ht="30" x14ac:dyDescent="0.25">
      <c r="B108" s="1" t="s">
        <v>45</v>
      </c>
      <c r="C108" s="75" t="s">
        <v>0</v>
      </c>
      <c r="D108" s="73" t="s">
        <v>1</v>
      </c>
      <c r="E108" s="17" t="s">
        <v>66</v>
      </c>
      <c r="F108" s="40">
        <v>250</v>
      </c>
      <c r="G108" s="41">
        <f t="shared" si="6"/>
        <v>302.5</v>
      </c>
      <c r="H108" s="8"/>
    </row>
    <row r="109" spans="2:8" ht="15" x14ac:dyDescent="0.25">
      <c r="B109" s="1"/>
      <c r="C109" s="5"/>
      <c r="D109" s="6"/>
      <c r="E109" s="17" t="s">
        <v>67</v>
      </c>
      <c r="F109" s="40">
        <f>60</f>
        <v>60</v>
      </c>
      <c r="G109" s="41">
        <f t="shared" si="6"/>
        <v>72.599999999999994</v>
      </c>
      <c r="H109" s="8"/>
    </row>
    <row r="110" spans="2:8" ht="15" x14ac:dyDescent="0.25">
      <c r="B110" s="1"/>
      <c r="C110" s="55"/>
      <c r="D110" s="55"/>
      <c r="E110" s="7" t="s">
        <v>40</v>
      </c>
      <c r="F110" s="40">
        <f>900</f>
        <v>900</v>
      </c>
      <c r="G110" s="41">
        <f t="shared" si="6"/>
        <v>1089</v>
      </c>
      <c r="H110" s="8"/>
    </row>
    <row r="111" spans="2:8" ht="15" x14ac:dyDescent="0.25">
      <c r="B111" s="1"/>
      <c r="C111" s="49"/>
      <c r="D111" s="49"/>
      <c r="E111" s="70" t="s">
        <v>4</v>
      </c>
      <c r="F111" s="24">
        <f>SUM(F104:F110)</f>
        <v>1830</v>
      </c>
      <c r="G111" s="24">
        <f>F111*1.21</f>
        <v>2214.2999999999997</v>
      </c>
      <c r="H111" s="8"/>
    </row>
    <row r="112" spans="2:8" ht="48.75" customHeight="1" x14ac:dyDescent="0.25">
      <c r="B112" s="1" t="s">
        <v>45</v>
      </c>
      <c r="C112" s="75" t="s">
        <v>23</v>
      </c>
      <c r="D112" s="73" t="s">
        <v>135</v>
      </c>
      <c r="E112" s="17" t="s">
        <v>66</v>
      </c>
      <c r="F112" s="40">
        <v>250</v>
      </c>
      <c r="G112" s="41">
        <f t="shared" si="6"/>
        <v>302.5</v>
      </c>
      <c r="H112" s="1"/>
    </row>
    <row r="113" spans="2:8" ht="32.25" customHeight="1" x14ac:dyDescent="0.25">
      <c r="B113" s="1"/>
      <c r="C113" s="42"/>
      <c r="D113" s="42"/>
      <c r="E113" s="17" t="s">
        <v>67</v>
      </c>
      <c r="F113" s="40">
        <f>60</f>
        <v>60</v>
      </c>
      <c r="G113" s="41">
        <f t="shared" si="6"/>
        <v>72.599999999999994</v>
      </c>
      <c r="H113" s="8"/>
    </row>
    <row r="114" spans="2:8" ht="32.25" customHeight="1" x14ac:dyDescent="0.25">
      <c r="B114" s="1" t="s">
        <v>45</v>
      </c>
      <c r="C114" s="75" t="s">
        <v>76</v>
      </c>
      <c r="D114" s="73" t="s">
        <v>75</v>
      </c>
      <c r="E114" s="17" t="s">
        <v>66</v>
      </c>
      <c r="F114" s="40">
        <v>250</v>
      </c>
      <c r="G114" s="41">
        <f t="shared" si="6"/>
        <v>302.5</v>
      </c>
      <c r="H114" s="8"/>
    </row>
    <row r="115" spans="2:8" ht="32.25" customHeight="1" x14ac:dyDescent="0.25">
      <c r="B115" s="1"/>
      <c r="C115" s="42"/>
      <c r="D115" s="42"/>
      <c r="E115" s="17" t="s">
        <v>67</v>
      </c>
      <c r="F115" s="40">
        <f>60</f>
        <v>60</v>
      </c>
      <c r="G115" s="41">
        <f t="shared" si="6"/>
        <v>72.599999999999994</v>
      </c>
      <c r="H115" s="8"/>
    </row>
    <row r="116" spans="2:8" ht="60" x14ac:dyDescent="0.25">
      <c r="B116" s="1" t="s">
        <v>45</v>
      </c>
      <c r="C116" s="76" t="s">
        <v>24</v>
      </c>
      <c r="D116" s="74" t="s">
        <v>25</v>
      </c>
      <c r="E116" s="17" t="s">
        <v>66</v>
      </c>
      <c r="F116" s="40">
        <v>250</v>
      </c>
      <c r="G116" s="41">
        <f t="shared" si="6"/>
        <v>302.5</v>
      </c>
      <c r="H116" s="110" t="s">
        <v>93</v>
      </c>
    </row>
    <row r="117" spans="2:8" ht="15" x14ac:dyDescent="0.25">
      <c r="B117" s="1"/>
      <c r="C117" s="49"/>
      <c r="D117" s="49"/>
      <c r="E117" s="17" t="s">
        <v>67</v>
      </c>
      <c r="F117" s="40">
        <f>60</f>
        <v>60</v>
      </c>
      <c r="G117" s="41">
        <f t="shared" si="6"/>
        <v>72.599999999999994</v>
      </c>
      <c r="H117" s="8"/>
    </row>
    <row r="118" spans="2:8" ht="45" x14ac:dyDescent="0.25">
      <c r="B118" s="1" t="s">
        <v>45</v>
      </c>
      <c r="C118" s="76" t="s">
        <v>68</v>
      </c>
      <c r="D118" s="74" t="s">
        <v>69</v>
      </c>
      <c r="E118" s="17" t="s">
        <v>66</v>
      </c>
      <c r="F118" s="40">
        <v>250</v>
      </c>
      <c r="G118" s="41">
        <f t="shared" si="6"/>
        <v>302.5</v>
      </c>
      <c r="H118" s="8"/>
    </row>
    <row r="119" spans="2:8" ht="15" x14ac:dyDescent="0.25">
      <c r="B119" s="94"/>
      <c r="C119" s="96"/>
      <c r="D119" s="102"/>
      <c r="E119" s="17" t="s">
        <v>67</v>
      </c>
      <c r="F119" s="40">
        <f>60</f>
        <v>60</v>
      </c>
      <c r="G119" s="41">
        <f t="shared" si="6"/>
        <v>72.599999999999994</v>
      </c>
      <c r="H119" s="8"/>
    </row>
    <row r="120" spans="2:8" ht="15" x14ac:dyDescent="0.25">
      <c r="B120" s="94"/>
      <c r="C120" s="82"/>
      <c r="D120" s="91"/>
      <c r="E120" s="71" t="s">
        <v>40</v>
      </c>
      <c r="F120" s="40">
        <f>1200</f>
        <v>1200</v>
      </c>
      <c r="G120" s="41">
        <f t="shared" si="6"/>
        <v>1452</v>
      </c>
      <c r="H120" s="8"/>
    </row>
    <row r="121" spans="2:8" ht="15" x14ac:dyDescent="0.25">
      <c r="B121" s="94"/>
      <c r="C121" s="95"/>
      <c r="D121" s="101"/>
      <c r="E121" s="70" t="s">
        <v>4</v>
      </c>
      <c r="F121" s="24">
        <f>SUM(F112:F120)</f>
        <v>2440</v>
      </c>
      <c r="G121" s="24">
        <f>F121*1.21</f>
        <v>2952.4</v>
      </c>
      <c r="H121" s="8"/>
    </row>
    <row r="122" spans="2:8" ht="15" x14ac:dyDescent="0.25">
      <c r="B122" s="1" t="s">
        <v>45</v>
      </c>
      <c r="C122" s="80" t="s">
        <v>13</v>
      </c>
      <c r="D122" s="81" t="s">
        <v>26</v>
      </c>
      <c r="E122" s="17" t="s">
        <v>66</v>
      </c>
      <c r="F122" s="40">
        <v>250</v>
      </c>
      <c r="G122" s="41">
        <f t="shared" si="6"/>
        <v>302.5</v>
      </c>
      <c r="H122" s="1"/>
    </row>
    <row r="123" spans="2:8" ht="15" x14ac:dyDescent="0.25">
      <c r="B123" s="94"/>
      <c r="C123" s="96"/>
      <c r="D123" s="89"/>
      <c r="E123" s="100" t="s">
        <v>67</v>
      </c>
      <c r="F123" s="43">
        <f>120</f>
        <v>120</v>
      </c>
      <c r="G123" s="41">
        <f t="shared" si="6"/>
        <v>145.19999999999999</v>
      </c>
      <c r="H123" s="8"/>
    </row>
    <row r="124" spans="2:8" ht="15" x14ac:dyDescent="0.25">
      <c r="B124" s="1"/>
      <c r="C124" s="82"/>
      <c r="D124" s="82"/>
      <c r="E124" s="30" t="s">
        <v>96</v>
      </c>
      <c r="F124" s="104">
        <f>3500</f>
        <v>3500</v>
      </c>
      <c r="G124" s="41">
        <f t="shared" si="6"/>
        <v>4235</v>
      </c>
      <c r="H124" s="8"/>
    </row>
    <row r="125" spans="2:8" ht="15" x14ac:dyDescent="0.25">
      <c r="B125" s="1"/>
      <c r="C125" s="82"/>
      <c r="D125" s="82"/>
      <c r="E125" s="30" t="s">
        <v>89</v>
      </c>
      <c r="F125" s="104">
        <f>3000</f>
        <v>3000</v>
      </c>
      <c r="G125" s="41">
        <f t="shared" si="6"/>
        <v>3630</v>
      </c>
      <c r="H125" s="8"/>
    </row>
    <row r="126" spans="2:8" ht="15" x14ac:dyDescent="0.25">
      <c r="B126" s="94"/>
      <c r="C126" s="103"/>
      <c r="D126" s="92"/>
      <c r="E126" s="18" t="s">
        <v>4</v>
      </c>
      <c r="F126" s="24">
        <f>SUM(F122:F125)</f>
        <v>6870</v>
      </c>
      <c r="G126" s="24">
        <f t="shared" si="6"/>
        <v>8312.6999999999989</v>
      </c>
      <c r="H126" s="8"/>
    </row>
    <row r="127" spans="2:8" ht="30" x14ac:dyDescent="0.25">
      <c r="B127" s="1" t="s">
        <v>45</v>
      </c>
      <c r="C127" s="75" t="s">
        <v>13</v>
      </c>
      <c r="D127" s="73" t="s">
        <v>27</v>
      </c>
      <c r="E127" s="7" t="s">
        <v>66</v>
      </c>
      <c r="F127" s="40">
        <v>250</v>
      </c>
      <c r="G127" s="41">
        <f t="shared" si="6"/>
        <v>302.5</v>
      </c>
      <c r="H127" s="1"/>
    </row>
    <row r="128" spans="2:8" ht="15" x14ac:dyDescent="0.25">
      <c r="B128" s="1"/>
      <c r="C128" s="63"/>
      <c r="D128" s="98"/>
      <c r="E128" s="17" t="s">
        <v>67</v>
      </c>
      <c r="F128" s="40">
        <f>240</f>
        <v>240</v>
      </c>
      <c r="G128" s="41">
        <f t="shared" si="6"/>
        <v>290.39999999999998</v>
      </c>
      <c r="H128" s="2"/>
    </row>
    <row r="129" spans="2:8" ht="30" x14ac:dyDescent="0.25">
      <c r="B129" s="1" t="s">
        <v>45</v>
      </c>
      <c r="C129" s="75" t="s">
        <v>13</v>
      </c>
      <c r="D129" s="73" t="s">
        <v>28</v>
      </c>
      <c r="E129" s="7" t="s">
        <v>66</v>
      </c>
      <c r="F129" s="40">
        <v>250</v>
      </c>
      <c r="G129" s="41">
        <f t="shared" si="6"/>
        <v>302.5</v>
      </c>
      <c r="H129" s="1"/>
    </row>
    <row r="130" spans="2:8" ht="15" x14ac:dyDescent="0.25">
      <c r="B130" s="1"/>
      <c r="C130" s="63"/>
      <c r="D130" s="93"/>
      <c r="E130" s="17" t="s">
        <v>67</v>
      </c>
      <c r="F130" s="45">
        <v>150</v>
      </c>
      <c r="G130" s="41">
        <f t="shared" si="6"/>
        <v>181.5</v>
      </c>
      <c r="H130" s="8"/>
    </row>
    <row r="131" spans="2:8" ht="15" x14ac:dyDescent="0.25">
      <c r="B131" s="1" t="s">
        <v>45</v>
      </c>
      <c r="C131" s="75" t="s">
        <v>13</v>
      </c>
      <c r="D131" s="73" t="s">
        <v>57</v>
      </c>
      <c r="E131" s="7" t="s">
        <v>66</v>
      </c>
      <c r="F131" s="40">
        <v>250</v>
      </c>
      <c r="G131" s="41">
        <f t="shared" ref="G131:G132" si="8">F131*1.21</f>
        <v>302.5</v>
      </c>
      <c r="H131" s="1"/>
    </row>
    <row r="132" spans="2:8" ht="15" x14ac:dyDescent="0.25">
      <c r="B132" s="1"/>
      <c r="C132" s="99"/>
      <c r="D132" s="93"/>
      <c r="E132" s="17" t="s">
        <v>67</v>
      </c>
      <c r="F132" s="40">
        <f>60</f>
        <v>60</v>
      </c>
      <c r="G132" s="41">
        <f t="shared" si="8"/>
        <v>72.599999999999994</v>
      </c>
      <c r="H132" s="2"/>
    </row>
    <row r="133" spans="2:8" ht="15" x14ac:dyDescent="0.25">
      <c r="B133" s="1" t="s">
        <v>45</v>
      </c>
      <c r="C133" s="83" t="s">
        <v>13</v>
      </c>
      <c r="D133" s="124" t="s">
        <v>134</v>
      </c>
      <c r="E133" s="71" t="s">
        <v>66</v>
      </c>
      <c r="F133" s="40">
        <v>250</v>
      </c>
      <c r="G133" s="41">
        <f t="shared" ref="G133:G134" si="9">F133*1.21</f>
        <v>302.5</v>
      </c>
      <c r="H133" s="2"/>
    </row>
    <row r="134" spans="2:8" ht="15" x14ac:dyDescent="0.25">
      <c r="B134" s="1"/>
      <c r="C134" s="123"/>
      <c r="D134" s="92"/>
      <c r="E134" s="17" t="s">
        <v>67</v>
      </c>
      <c r="F134" s="40">
        <f>60</f>
        <v>60</v>
      </c>
      <c r="G134" s="41">
        <f t="shared" si="9"/>
        <v>72.599999999999994</v>
      </c>
      <c r="H134" s="2"/>
    </row>
    <row r="135" spans="2:8" ht="15" x14ac:dyDescent="0.25">
      <c r="B135" s="1" t="s">
        <v>45</v>
      </c>
      <c r="C135" s="75" t="s">
        <v>13</v>
      </c>
      <c r="D135" s="73" t="s">
        <v>133</v>
      </c>
      <c r="E135" s="17" t="s">
        <v>66</v>
      </c>
      <c r="F135" s="40">
        <v>250</v>
      </c>
      <c r="G135" s="41">
        <f>F135*1.21</f>
        <v>302.5</v>
      </c>
      <c r="H135" s="1"/>
    </row>
    <row r="136" spans="2:8" ht="15" x14ac:dyDescent="0.25">
      <c r="B136" s="94"/>
      <c r="C136" s="97"/>
      <c r="D136" s="93"/>
      <c r="E136" s="17" t="s">
        <v>67</v>
      </c>
      <c r="F136" s="40">
        <f>60</f>
        <v>60</v>
      </c>
      <c r="G136" s="41">
        <f>F136*1.21</f>
        <v>72.599999999999994</v>
      </c>
      <c r="H136" s="1"/>
    </row>
    <row r="137" spans="2:8" ht="15" x14ac:dyDescent="0.25">
      <c r="B137" s="94"/>
      <c r="C137" s="82"/>
      <c r="D137" s="92"/>
      <c r="E137" s="7" t="s">
        <v>40</v>
      </c>
      <c r="F137" s="40">
        <f>900</f>
        <v>900</v>
      </c>
      <c r="G137" s="41">
        <f>F137*1.21</f>
        <v>1089</v>
      </c>
      <c r="H137" s="8"/>
    </row>
    <row r="138" spans="2:8" ht="15" x14ac:dyDescent="0.25">
      <c r="B138" s="94"/>
      <c r="C138" s="82"/>
      <c r="D138" s="92"/>
      <c r="E138" s="20" t="s">
        <v>4</v>
      </c>
      <c r="F138" s="24">
        <f>SUM(F127:F137)</f>
        <v>2720</v>
      </c>
      <c r="G138" s="24">
        <f t="shared" si="6"/>
        <v>3291.2</v>
      </c>
      <c r="H138" s="8"/>
    </row>
    <row r="139" spans="2:8" ht="15" x14ac:dyDescent="0.25">
      <c r="B139" s="1" t="s">
        <v>45</v>
      </c>
      <c r="C139" s="75" t="s">
        <v>13</v>
      </c>
      <c r="D139" s="73" t="s">
        <v>132</v>
      </c>
      <c r="E139" s="7" t="s">
        <v>65</v>
      </c>
      <c r="F139" s="40">
        <v>350</v>
      </c>
      <c r="G139" s="41">
        <f t="shared" ref="G139:G144" si="10">F139*1.21</f>
        <v>423.5</v>
      </c>
      <c r="H139" s="34"/>
    </row>
    <row r="140" spans="2:8" ht="15" x14ac:dyDescent="0.25">
      <c r="B140" s="1"/>
      <c r="C140" s="42"/>
      <c r="D140" s="42"/>
      <c r="E140" s="7" t="s">
        <v>67</v>
      </c>
      <c r="F140" s="40">
        <v>1000</v>
      </c>
      <c r="G140" s="41">
        <f t="shared" si="10"/>
        <v>1210</v>
      </c>
      <c r="H140" s="35"/>
    </row>
    <row r="141" spans="2:8" ht="15" x14ac:dyDescent="0.25">
      <c r="B141" s="1" t="s">
        <v>45</v>
      </c>
      <c r="C141" s="75" t="s">
        <v>13</v>
      </c>
      <c r="D141" s="73" t="s">
        <v>131</v>
      </c>
      <c r="E141" s="7" t="s">
        <v>65</v>
      </c>
      <c r="F141" s="40">
        <v>350</v>
      </c>
      <c r="G141" s="41">
        <f t="shared" si="10"/>
        <v>423.5</v>
      </c>
      <c r="H141" s="35"/>
    </row>
    <row r="142" spans="2:8" ht="15" x14ac:dyDescent="0.25">
      <c r="B142" s="94"/>
      <c r="C142" s="97"/>
      <c r="D142" s="93"/>
      <c r="E142" s="7" t="s">
        <v>67</v>
      </c>
      <c r="F142" s="40">
        <v>750</v>
      </c>
      <c r="G142" s="41">
        <f t="shared" si="10"/>
        <v>907.5</v>
      </c>
      <c r="H142" s="35"/>
    </row>
    <row r="143" spans="2:8" ht="15" x14ac:dyDescent="0.25">
      <c r="B143" s="94"/>
      <c r="C143" s="82"/>
      <c r="D143" s="92"/>
      <c r="E143" s="7" t="s">
        <v>40</v>
      </c>
      <c r="F143" s="40">
        <f>900</f>
        <v>900</v>
      </c>
      <c r="G143" s="41">
        <f t="shared" si="10"/>
        <v>1089</v>
      </c>
      <c r="H143" s="35"/>
    </row>
    <row r="144" spans="2:8" ht="28.5" x14ac:dyDescent="0.25">
      <c r="B144" s="1"/>
      <c r="C144" s="82"/>
      <c r="D144" s="92"/>
      <c r="E144" s="20" t="s">
        <v>77</v>
      </c>
      <c r="F144" s="56">
        <f>2500</f>
        <v>2500</v>
      </c>
      <c r="G144" s="56">
        <f t="shared" si="10"/>
        <v>3025</v>
      </c>
      <c r="H144" s="8"/>
    </row>
    <row r="145" spans="2:8" ht="15" x14ac:dyDescent="0.25">
      <c r="B145" s="94"/>
      <c r="C145" s="103"/>
      <c r="D145" s="125"/>
      <c r="E145" s="20" t="s">
        <v>4</v>
      </c>
      <c r="F145" s="24">
        <f>SUM(F139:F143)</f>
        <v>3350</v>
      </c>
      <c r="G145" s="24">
        <f t="shared" ref="G145" si="11">F145*1.21</f>
        <v>4053.5</v>
      </c>
      <c r="H145" s="35"/>
    </row>
    <row r="146" spans="2:8" ht="39" customHeight="1" x14ac:dyDescent="0.25">
      <c r="B146" s="1" t="s">
        <v>29</v>
      </c>
      <c r="C146" s="75" t="s">
        <v>30</v>
      </c>
      <c r="D146" s="73" t="s">
        <v>130</v>
      </c>
      <c r="E146" s="7" t="s">
        <v>66</v>
      </c>
      <c r="F146" s="40">
        <f>500</f>
        <v>500</v>
      </c>
      <c r="G146" s="41">
        <f t="shared" si="6"/>
        <v>605</v>
      </c>
      <c r="H146" s="1"/>
    </row>
    <row r="147" spans="2:8" ht="15" x14ac:dyDescent="0.25">
      <c r="B147" s="1"/>
      <c r="C147" s="63"/>
      <c r="D147" s="98"/>
      <c r="E147" s="17" t="s">
        <v>67</v>
      </c>
      <c r="F147" s="40">
        <f>120</f>
        <v>120</v>
      </c>
      <c r="G147" s="41">
        <f t="shared" si="6"/>
        <v>145.19999999999999</v>
      </c>
      <c r="H147" s="8"/>
    </row>
    <row r="148" spans="2:8" ht="48" customHeight="1" x14ac:dyDescent="0.25">
      <c r="B148" s="1" t="s">
        <v>29</v>
      </c>
      <c r="C148" s="75" t="s">
        <v>30</v>
      </c>
      <c r="D148" s="73" t="s">
        <v>86</v>
      </c>
      <c r="E148" s="7" t="s">
        <v>66</v>
      </c>
      <c r="F148" s="40">
        <f>500</f>
        <v>500</v>
      </c>
      <c r="G148" s="41">
        <f t="shared" si="6"/>
        <v>605</v>
      </c>
      <c r="H148" s="1"/>
    </row>
    <row r="149" spans="2:8" ht="15" x14ac:dyDescent="0.25">
      <c r="B149" s="1"/>
      <c r="E149" s="17" t="s">
        <v>67</v>
      </c>
      <c r="F149" s="40">
        <f>120</f>
        <v>120</v>
      </c>
      <c r="G149" s="41">
        <f t="shared" si="6"/>
        <v>145.19999999999999</v>
      </c>
      <c r="H149" s="8"/>
    </row>
    <row r="150" spans="2:8" ht="15" x14ac:dyDescent="0.25">
      <c r="B150" s="1" t="s">
        <v>29</v>
      </c>
      <c r="C150" s="75" t="s">
        <v>31</v>
      </c>
      <c r="D150" s="73" t="s">
        <v>129</v>
      </c>
      <c r="E150" s="7" t="s">
        <v>66</v>
      </c>
      <c r="F150" s="40">
        <f>500</f>
        <v>500</v>
      </c>
      <c r="G150" s="41">
        <f t="shared" ref="G150:G151" si="12">F150*1.21</f>
        <v>605</v>
      </c>
      <c r="H150" s="8"/>
    </row>
    <row r="151" spans="2:8" ht="15" x14ac:dyDescent="0.25">
      <c r="B151" s="1"/>
      <c r="E151" s="17" t="s">
        <v>67</v>
      </c>
      <c r="F151" s="40">
        <f>100</f>
        <v>100</v>
      </c>
      <c r="G151" s="41">
        <f t="shared" si="12"/>
        <v>121</v>
      </c>
      <c r="H151" s="8"/>
    </row>
    <row r="152" spans="2:8" ht="29.25" x14ac:dyDescent="0.25">
      <c r="B152" s="1"/>
      <c r="C152" s="52"/>
      <c r="D152" s="52"/>
      <c r="E152" s="32" t="s">
        <v>78</v>
      </c>
      <c r="F152" s="57">
        <f>8500</f>
        <v>8500</v>
      </c>
      <c r="G152" s="41">
        <f t="shared" ref="G152:G199" si="13">F152*1.21</f>
        <v>10285</v>
      </c>
      <c r="H152" s="16"/>
    </row>
    <row r="153" spans="2:8" ht="15" x14ac:dyDescent="0.25">
      <c r="B153" s="1" t="s">
        <v>29</v>
      </c>
      <c r="C153" s="75" t="s">
        <v>79</v>
      </c>
      <c r="D153" s="73" t="s">
        <v>128</v>
      </c>
      <c r="E153" s="7" t="s">
        <v>66</v>
      </c>
      <c r="F153" s="40">
        <v>450</v>
      </c>
      <c r="G153" s="41">
        <f t="shared" si="13"/>
        <v>544.5</v>
      </c>
      <c r="H153" s="16"/>
    </row>
    <row r="154" spans="2:8" ht="15" x14ac:dyDescent="0.25">
      <c r="B154" s="94"/>
      <c r="C154" s="97"/>
      <c r="D154" s="93"/>
      <c r="E154" s="17" t="s">
        <v>67</v>
      </c>
      <c r="F154" s="40">
        <v>100</v>
      </c>
      <c r="G154" s="41">
        <f t="shared" si="13"/>
        <v>121</v>
      </c>
      <c r="H154" s="16"/>
    </row>
    <row r="155" spans="2:8" ht="29.25" x14ac:dyDescent="0.25">
      <c r="B155" s="1"/>
      <c r="C155" s="82"/>
      <c r="D155" s="82"/>
      <c r="E155" s="137" t="s">
        <v>80</v>
      </c>
      <c r="F155" s="57">
        <f>7500</f>
        <v>7500</v>
      </c>
      <c r="G155" s="41">
        <f t="shared" ref="G155" si="14">F155*1.21</f>
        <v>9075</v>
      </c>
      <c r="H155" s="16"/>
    </row>
    <row r="156" spans="2:8" ht="15" x14ac:dyDescent="0.25">
      <c r="B156" s="1"/>
      <c r="C156" s="52"/>
      <c r="D156" s="52"/>
      <c r="E156" s="29" t="s">
        <v>4</v>
      </c>
      <c r="F156" s="50">
        <f>SUM(F146:F155)</f>
        <v>18390</v>
      </c>
      <c r="G156" s="50">
        <f t="shared" si="13"/>
        <v>22251.899999999998</v>
      </c>
      <c r="H156" s="1"/>
    </row>
    <row r="157" spans="2:8" ht="15" x14ac:dyDescent="0.25">
      <c r="B157" s="1" t="s">
        <v>32</v>
      </c>
      <c r="C157" s="83" t="s">
        <v>33</v>
      </c>
      <c r="D157" s="84" t="s">
        <v>127</v>
      </c>
      <c r="E157" s="58"/>
      <c r="F157" s="59"/>
      <c r="G157" s="41"/>
      <c r="H157" s="1"/>
    </row>
    <row r="158" spans="2:8" ht="15" x14ac:dyDescent="0.25">
      <c r="B158" s="94"/>
      <c r="C158" s="96"/>
      <c r="D158" s="93"/>
      <c r="E158" s="7" t="s">
        <v>66</v>
      </c>
      <c r="F158" s="51">
        <v>1000</v>
      </c>
      <c r="G158" s="41">
        <f t="shared" si="13"/>
        <v>1210</v>
      </c>
      <c r="H158" s="1"/>
    </row>
    <row r="159" spans="2:8" ht="15" x14ac:dyDescent="0.25">
      <c r="B159" s="94"/>
      <c r="C159" s="82"/>
      <c r="D159" s="92"/>
      <c r="E159" s="17" t="s">
        <v>67</v>
      </c>
      <c r="F159" s="51">
        <f>500</f>
        <v>500</v>
      </c>
      <c r="G159" s="41">
        <f t="shared" si="13"/>
        <v>605</v>
      </c>
      <c r="H159" s="1"/>
    </row>
    <row r="160" spans="2:8" ht="29.25" x14ac:dyDescent="0.25">
      <c r="B160" s="94"/>
      <c r="C160" s="82"/>
      <c r="D160" s="91"/>
      <c r="E160" s="36" t="s">
        <v>81</v>
      </c>
      <c r="F160" s="51">
        <v>5600</v>
      </c>
      <c r="G160" s="41">
        <f t="shared" si="13"/>
        <v>6776</v>
      </c>
      <c r="H160" s="16"/>
    </row>
    <row r="161" spans="2:8" ht="15" x14ac:dyDescent="0.25">
      <c r="B161" s="1"/>
      <c r="C161" s="52"/>
      <c r="D161" s="52"/>
      <c r="E161" s="29" t="s">
        <v>4</v>
      </c>
      <c r="F161" s="56">
        <f>F158+F159+F160</f>
        <v>7100</v>
      </c>
      <c r="G161" s="56">
        <f t="shared" si="13"/>
        <v>8591</v>
      </c>
      <c r="H161" s="1"/>
    </row>
    <row r="162" spans="2:8" ht="21" customHeight="1" x14ac:dyDescent="0.25">
      <c r="B162" s="1" t="s">
        <v>34</v>
      </c>
      <c r="C162" s="75" t="s">
        <v>35</v>
      </c>
      <c r="D162" s="73" t="s">
        <v>126</v>
      </c>
      <c r="E162" s="7" t="s">
        <v>66</v>
      </c>
      <c r="F162" s="40">
        <v>450</v>
      </c>
      <c r="G162" s="41">
        <f t="shared" si="13"/>
        <v>544.5</v>
      </c>
      <c r="H162" s="1"/>
    </row>
    <row r="163" spans="2:8" ht="15" x14ac:dyDescent="0.25">
      <c r="B163" s="1"/>
      <c r="C163" s="87"/>
      <c r="D163" s="87"/>
      <c r="E163" s="17" t="s">
        <v>67</v>
      </c>
      <c r="F163" s="40">
        <f>400</f>
        <v>400</v>
      </c>
      <c r="G163" s="41">
        <f t="shared" si="13"/>
        <v>484</v>
      </c>
      <c r="H163" s="1"/>
    </row>
    <row r="164" spans="2:8" ht="15" x14ac:dyDescent="0.25">
      <c r="B164" s="1" t="s">
        <v>34</v>
      </c>
      <c r="C164" s="75" t="s">
        <v>35</v>
      </c>
      <c r="D164" s="73" t="s">
        <v>62</v>
      </c>
      <c r="E164" s="7" t="s">
        <v>66</v>
      </c>
      <c r="F164" s="40">
        <v>450</v>
      </c>
      <c r="G164" s="41">
        <f t="shared" si="13"/>
        <v>544.5</v>
      </c>
      <c r="H164" s="1"/>
    </row>
    <row r="165" spans="2:8" ht="15" x14ac:dyDescent="0.25">
      <c r="B165" s="1"/>
      <c r="C165" s="86"/>
      <c r="D165" s="88"/>
      <c r="E165" s="17" t="s">
        <v>67</v>
      </c>
      <c r="F165" s="40">
        <f>400</f>
        <v>400</v>
      </c>
      <c r="G165" s="41">
        <f t="shared" si="13"/>
        <v>484</v>
      </c>
      <c r="H165" s="1"/>
    </row>
    <row r="166" spans="2:8" ht="15" x14ac:dyDescent="0.25">
      <c r="B166" s="1" t="s">
        <v>34</v>
      </c>
      <c r="C166" s="75" t="s">
        <v>35</v>
      </c>
      <c r="D166" s="85" t="s">
        <v>63</v>
      </c>
      <c r="E166" s="7" t="s">
        <v>66</v>
      </c>
      <c r="F166" s="40">
        <v>450</v>
      </c>
      <c r="G166" s="41">
        <f t="shared" si="13"/>
        <v>544.5</v>
      </c>
      <c r="H166" s="1"/>
    </row>
    <row r="167" spans="2:8" ht="15" x14ac:dyDescent="0.25">
      <c r="B167" s="1"/>
      <c r="C167" s="86"/>
      <c r="D167" s="86"/>
      <c r="E167" s="17" t="s">
        <v>67</v>
      </c>
      <c r="F167" s="40">
        <f>100</f>
        <v>100</v>
      </c>
      <c r="G167" s="41">
        <f t="shared" si="13"/>
        <v>121</v>
      </c>
      <c r="H167" s="1"/>
    </row>
    <row r="168" spans="2:8" ht="15" x14ac:dyDescent="0.25">
      <c r="B168" s="1" t="s">
        <v>34</v>
      </c>
      <c r="C168" s="75" t="s">
        <v>35</v>
      </c>
      <c r="D168" s="85" t="s">
        <v>87</v>
      </c>
      <c r="E168" s="7" t="s">
        <v>66</v>
      </c>
      <c r="F168" s="40">
        <v>450</v>
      </c>
      <c r="G168" s="41">
        <f t="shared" si="13"/>
        <v>544.5</v>
      </c>
      <c r="H168" s="1"/>
    </row>
    <row r="169" spans="2:8" ht="15" x14ac:dyDescent="0.25">
      <c r="B169" s="1"/>
      <c r="C169" s="44"/>
      <c r="D169" s="44"/>
      <c r="E169" s="17" t="s">
        <v>67</v>
      </c>
      <c r="F169" s="40">
        <f>400</f>
        <v>400</v>
      </c>
      <c r="G169" s="41">
        <f t="shared" si="13"/>
        <v>484</v>
      </c>
      <c r="H169" s="1"/>
    </row>
    <row r="170" spans="2:8" ht="15" x14ac:dyDescent="0.25">
      <c r="B170" s="1" t="s">
        <v>34</v>
      </c>
      <c r="C170" s="75" t="s">
        <v>35</v>
      </c>
      <c r="D170" s="85" t="s">
        <v>88</v>
      </c>
      <c r="E170" s="7" t="s">
        <v>66</v>
      </c>
      <c r="F170" s="40">
        <v>450</v>
      </c>
      <c r="G170" s="41">
        <f t="shared" si="13"/>
        <v>544.5</v>
      </c>
      <c r="H170" s="1"/>
    </row>
    <row r="171" spans="2:8" ht="15" x14ac:dyDescent="0.25">
      <c r="B171" s="1"/>
      <c r="C171" s="44"/>
      <c r="D171" s="44"/>
      <c r="E171" s="17" t="s">
        <v>67</v>
      </c>
      <c r="F171" s="40">
        <f>100</f>
        <v>100</v>
      </c>
      <c r="G171" s="41">
        <f t="shared" si="13"/>
        <v>121</v>
      </c>
      <c r="H171" s="1"/>
    </row>
    <row r="172" spans="2:8" ht="15" x14ac:dyDescent="0.25">
      <c r="B172" s="1" t="s">
        <v>34</v>
      </c>
      <c r="C172" s="75" t="s">
        <v>35</v>
      </c>
      <c r="D172" s="73" t="s">
        <v>125</v>
      </c>
      <c r="E172" s="7" t="s">
        <v>66</v>
      </c>
      <c r="F172" s="40">
        <v>450</v>
      </c>
      <c r="G172" s="41">
        <f t="shared" si="13"/>
        <v>544.5</v>
      </c>
      <c r="H172" s="1"/>
    </row>
    <row r="173" spans="2:8" ht="15" x14ac:dyDescent="0.25">
      <c r="B173" s="94"/>
      <c r="C173" s="97"/>
      <c r="D173" s="93"/>
      <c r="E173" s="17" t="s">
        <v>67</v>
      </c>
      <c r="F173" s="40">
        <f>400</f>
        <v>400</v>
      </c>
      <c r="G173" s="41">
        <f t="shared" si="13"/>
        <v>484</v>
      </c>
      <c r="H173" s="1"/>
    </row>
    <row r="174" spans="2:8" ht="15" x14ac:dyDescent="0.25">
      <c r="B174" s="94"/>
      <c r="C174" s="82"/>
      <c r="D174" s="91"/>
      <c r="E174" s="36" t="s">
        <v>36</v>
      </c>
      <c r="F174" s="62">
        <v>12000</v>
      </c>
      <c r="G174" s="41">
        <f t="shared" si="13"/>
        <v>14520</v>
      </c>
      <c r="H174" s="16"/>
    </row>
    <row r="175" spans="2:8" ht="15" x14ac:dyDescent="0.25">
      <c r="B175" s="94"/>
      <c r="C175" s="82"/>
      <c r="D175" s="91"/>
      <c r="E175" s="29" t="s">
        <v>4</v>
      </c>
      <c r="F175" s="50">
        <f>SUM(F162:F174)</f>
        <v>16500</v>
      </c>
      <c r="G175" s="50">
        <f t="shared" si="13"/>
        <v>19965</v>
      </c>
      <c r="H175" s="1"/>
    </row>
    <row r="176" spans="2:8" ht="41.25" customHeight="1" x14ac:dyDescent="0.25">
      <c r="C176" s="52"/>
      <c r="D176" s="52"/>
      <c r="E176" s="60" t="s">
        <v>59</v>
      </c>
      <c r="F176" s="67">
        <f>F175+F161+F156+F145+F144+F138+F126+F121+F111+F103+F95+F81+F69+F65+F51+F37+F11+F23</f>
        <v>85160</v>
      </c>
      <c r="G176" s="67">
        <f t="shared" si="13"/>
        <v>103043.59999999999</v>
      </c>
      <c r="H176" s="1"/>
    </row>
    <row r="177" spans="1:8" ht="15" x14ac:dyDescent="0.25">
      <c r="A177" s="3"/>
      <c r="B177" s="3"/>
      <c r="C177" s="61"/>
      <c r="D177" s="61"/>
      <c r="E177" s="61"/>
      <c r="F177" s="61"/>
      <c r="G177" s="61"/>
      <c r="H177" s="3"/>
    </row>
    <row r="178" spans="1:8" ht="58.5" x14ac:dyDescent="0.3">
      <c r="A178" s="31" t="s">
        <v>60</v>
      </c>
      <c r="B178" s="22"/>
      <c r="C178" s="8"/>
      <c r="D178" s="8"/>
      <c r="E178" s="8"/>
      <c r="F178" s="8"/>
      <c r="G178" s="112"/>
      <c r="H178" s="1"/>
    </row>
    <row r="179" spans="1:8" ht="30" x14ac:dyDescent="0.25">
      <c r="B179" s="1" t="s">
        <v>45</v>
      </c>
      <c r="C179" s="75" t="s">
        <v>5</v>
      </c>
      <c r="D179" s="111" t="s">
        <v>37</v>
      </c>
      <c r="E179" s="30" t="s">
        <v>66</v>
      </c>
      <c r="F179" s="51">
        <v>250</v>
      </c>
      <c r="G179" s="115">
        <f t="shared" si="13"/>
        <v>302.5</v>
      </c>
      <c r="H179" s="1"/>
    </row>
    <row r="180" spans="1:8" ht="15" x14ac:dyDescent="0.25">
      <c r="B180" s="1"/>
      <c r="C180" s="44"/>
      <c r="D180" s="99"/>
      <c r="E180" s="30" t="s">
        <v>67</v>
      </c>
      <c r="F180" s="51">
        <v>60</v>
      </c>
      <c r="G180" s="115">
        <f t="shared" si="13"/>
        <v>72.599999999999994</v>
      </c>
      <c r="H180" s="8"/>
    </row>
    <row r="181" spans="1:8" ht="15" x14ac:dyDescent="0.25">
      <c r="B181" s="1" t="s">
        <v>45</v>
      </c>
      <c r="C181" s="75" t="s">
        <v>5</v>
      </c>
      <c r="D181" s="111" t="s">
        <v>38</v>
      </c>
      <c r="E181" s="30" t="s">
        <v>66</v>
      </c>
      <c r="F181" s="51">
        <v>250</v>
      </c>
      <c r="G181" s="115">
        <f t="shared" si="13"/>
        <v>302.5</v>
      </c>
      <c r="H181" s="1"/>
    </row>
    <row r="182" spans="1:8" ht="15" x14ac:dyDescent="0.25">
      <c r="B182" s="1"/>
      <c r="C182" s="44"/>
      <c r="D182" s="99"/>
      <c r="E182" s="30" t="s">
        <v>67</v>
      </c>
      <c r="F182" s="51">
        <v>60</v>
      </c>
      <c r="G182" s="115">
        <f t="shared" si="13"/>
        <v>72.599999999999994</v>
      </c>
      <c r="H182" s="8"/>
    </row>
    <row r="183" spans="1:8" ht="35.25" customHeight="1" x14ac:dyDescent="0.25">
      <c r="B183" s="1" t="s">
        <v>45</v>
      </c>
      <c r="C183" s="109" t="s">
        <v>5</v>
      </c>
      <c r="D183" s="111" t="s">
        <v>124</v>
      </c>
      <c r="E183" s="30" t="s">
        <v>66</v>
      </c>
      <c r="F183" s="51">
        <v>250</v>
      </c>
      <c r="G183" s="115">
        <f t="shared" si="13"/>
        <v>302.5</v>
      </c>
      <c r="H183" s="1"/>
    </row>
    <row r="184" spans="1:8" ht="18.75" customHeight="1" x14ac:dyDescent="0.25">
      <c r="B184" s="1"/>
      <c r="C184" s="42"/>
      <c r="D184" s="63"/>
      <c r="E184" s="30" t="s">
        <v>67</v>
      </c>
      <c r="F184" s="51">
        <v>60</v>
      </c>
      <c r="G184" s="115">
        <f t="shared" si="13"/>
        <v>72.599999999999994</v>
      </c>
      <c r="H184" s="8"/>
    </row>
    <row r="185" spans="1:8" ht="39.75" customHeight="1" x14ac:dyDescent="0.25">
      <c r="B185" s="1" t="s">
        <v>45</v>
      </c>
      <c r="C185" s="109" t="s">
        <v>5</v>
      </c>
      <c r="D185" s="111" t="s">
        <v>123</v>
      </c>
      <c r="E185" s="30" t="s">
        <v>66</v>
      </c>
      <c r="F185" s="51">
        <v>250</v>
      </c>
      <c r="G185" s="115">
        <f t="shared" si="13"/>
        <v>302.5</v>
      </c>
      <c r="H185" s="1"/>
    </row>
    <row r="186" spans="1:8" ht="30.75" customHeight="1" x14ac:dyDescent="0.25">
      <c r="B186" s="1"/>
      <c r="C186" s="49"/>
      <c r="D186" s="90"/>
      <c r="E186" s="30" t="s">
        <v>67</v>
      </c>
      <c r="F186" s="51">
        <v>60</v>
      </c>
      <c r="G186" s="115">
        <f t="shared" si="13"/>
        <v>72.599999999999994</v>
      </c>
      <c r="H186" s="1"/>
    </row>
    <row r="187" spans="1:8" ht="30.75" customHeight="1" x14ac:dyDescent="0.25">
      <c r="B187" s="1" t="s">
        <v>45</v>
      </c>
      <c r="C187" s="109" t="s">
        <v>5</v>
      </c>
      <c r="D187" s="74" t="s">
        <v>122</v>
      </c>
      <c r="E187" s="30" t="s">
        <v>66</v>
      </c>
      <c r="F187" s="51">
        <v>250</v>
      </c>
      <c r="G187" s="115">
        <f t="shared" ref="G187:G190" si="15">F187*1.21</f>
        <v>302.5</v>
      </c>
      <c r="H187" s="1"/>
    </row>
    <row r="188" spans="1:8" ht="30.75" customHeight="1" x14ac:dyDescent="0.25">
      <c r="B188" s="1"/>
      <c r="C188" s="117"/>
      <c r="D188" s="118"/>
      <c r="E188" s="30" t="s">
        <v>67</v>
      </c>
      <c r="F188" s="51">
        <f>60</f>
        <v>60</v>
      </c>
      <c r="G188" s="115"/>
      <c r="H188" s="1"/>
    </row>
    <row r="189" spans="1:8" ht="30.75" customHeight="1" x14ac:dyDescent="0.25">
      <c r="B189" s="1" t="s">
        <v>45</v>
      </c>
      <c r="C189" s="80" t="s">
        <v>94</v>
      </c>
      <c r="D189" s="116" t="s">
        <v>121</v>
      </c>
      <c r="E189" s="30" t="s">
        <v>66</v>
      </c>
      <c r="F189" s="51">
        <v>250</v>
      </c>
      <c r="G189" s="115">
        <f t="shared" ref="G189" si="16">F189*1.21</f>
        <v>302.5</v>
      </c>
      <c r="H189" s="1"/>
    </row>
    <row r="190" spans="1:8" ht="30.75" customHeight="1" x14ac:dyDescent="0.25">
      <c r="B190" s="1"/>
      <c r="C190" s="49"/>
      <c r="D190" s="90"/>
      <c r="E190" s="30" t="s">
        <v>67</v>
      </c>
      <c r="F190" s="51">
        <v>60</v>
      </c>
      <c r="G190" s="115">
        <f t="shared" si="15"/>
        <v>72.599999999999994</v>
      </c>
      <c r="H190" s="1"/>
    </row>
    <row r="191" spans="1:8" ht="30.75" customHeight="1" x14ac:dyDescent="0.25">
      <c r="B191" s="1"/>
      <c r="C191" s="49"/>
      <c r="D191" s="49"/>
      <c r="E191" s="7" t="s">
        <v>40</v>
      </c>
      <c r="F191" s="113">
        <f>900</f>
        <v>900</v>
      </c>
      <c r="G191" s="114">
        <f t="shared" si="13"/>
        <v>1089</v>
      </c>
      <c r="H191" s="1"/>
    </row>
    <row r="192" spans="1:8" ht="28.5" customHeight="1" x14ac:dyDescent="0.25">
      <c r="B192" s="1"/>
      <c r="C192" s="49"/>
      <c r="D192" s="49"/>
      <c r="E192" s="29" t="s">
        <v>4</v>
      </c>
      <c r="F192" s="50">
        <f>SUM(F179:F191)</f>
        <v>2760</v>
      </c>
      <c r="G192" s="50">
        <f>F192*1.21</f>
        <v>3339.6</v>
      </c>
      <c r="H192" s="2"/>
    </row>
    <row r="193" spans="1:8" ht="24" customHeight="1" x14ac:dyDescent="0.25">
      <c r="B193" s="1" t="s">
        <v>45</v>
      </c>
      <c r="C193" s="78" t="s">
        <v>13</v>
      </c>
      <c r="D193" s="77" t="s">
        <v>39</v>
      </c>
      <c r="E193" s="21" t="s">
        <v>65</v>
      </c>
      <c r="F193" s="43">
        <v>250</v>
      </c>
      <c r="G193" s="41">
        <f t="shared" si="13"/>
        <v>302.5</v>
      </c>
      <c r="H193" s="1"/>
    </row>
    <row r="194" spans="1:8" ht="72" x14ac:dyDescent="0.25">
      <c r="B194" s="1"/>
      <c r="C194" s="44"/>
      <c r="D194" s="44"/>
      <c r="E194" s="17" t="s">
        <v>67</v>
      </c>
      <c r="F194" s="40">
        <f>60</f>
        <v>60</v>
      </c>
      <c r="G194" s="41">
        <f t="shared" si="13"/>
        <v>72.599999999999994</v>
      </c>
      <c r="H194" s="2" t="s">
        <v>97</v>
      </c>
    </row>
    <row r="195" spans="1:8" ht="27.75" customHeight="1" x14ac:dyDescent="0.25">
      <c r="B195" s="1"/>
      <c r="C195" s="49"/>
      <c r="D195" s="49"/>
      <c r="E195" s="68" t="s">
        <v>4</v>
      </c>
      <c r="F195" s="50">
        <f>F193+F194</f>
        <v>310</v>
      </c>
      <c r="G195" s="50">
        <f>F195*1.21</f>
        <v>375.09999999999997</v>
      </c>
      <c r="H195" s="1"/>
    </row>
    <row r="196" spans="1:8" ht="24.75" customHeight="1" x14ac:dyDescent="0.25">
      <c r="C196" s="52"/>
      <c r="D196" s="52"/>
      <c r="E196" s="60" t="s">
        <v>58</v>
      </c>
      <c r="F196" s="67">
        <f>F192+F195</f>
        <v>3070</v>
      </c>
      <c r="G196" s="67">
        <f>F196*1.21</f>
        <v>3714.7</v>
      </c>
      <c r="H196" s="1"/>
    </row>
    <row r="197" spans="1:8" ht="29.25" customHeight="1" x14ac:dyDescent="0.25">
      <c r="A197" s="3"/>
      <c r="B197" s="3"/>
      <c r="C197" s="61"/>
      <c r="D197" s="61"/>
      <c r="E197" s="61"/>
      <c r="F197" s="65"/>
      <c r="G197" s="65"/>
      <c r="H197" s="3"/>
    </row>
    <row r="198" spans="1:8" ht="37.5" customHeight="1" x14ac:dyDescent="0.25">
      <c r="C198" s="25"/>
      <c r="D198" s="8"/>
      <c r="E198" s="66" t="s">
        <v>44</v>
      </c>
      <c r="F198" s="67">
        <f>F196+F176</f>
        <v>88230</v>
      </c>
      <c r="G198" s="67">
        <f t="shared" si="13"/>
        <v>106758.3</v>
      </c>
      <c r="H198" s="1"/>
    </row>
    <row r="199" spans="1:8" ht="38.25" customHeight="1" x14ac:dyDescent="0.25">
      <c r="C199" s="25"/>
      <c r="D199" s="8"/>
      <c r="E199" s="66" t="s">
        <v>90</v>
      </c>
      <c r="F199" s="67">
        <f>450*20</f>
        <v>9000</v>
      </c>
      <c r="G199" s="67">
        <f t="shared" si="13"/>
        <v>10890</v>
      </c>
      <c r="H199" s="1"/>
    </row>
    <row r="200" spans="1:8" ht="28.5" customHeight="1" x14ac:dyDescent="0.25">
      <c r="A200" s="3"/>
      <c r="B200" s="3"/>
      <c r="C200" s="61"/>
      <c r="D200" s="61"/>
      <c r="E200" s="61"/>
      <c r="F200" s="61"/>
      <c r="G200" s="61"/>
      <c r="H200" s="3"/>
    </row>
    <row r="201" spans="1:8" ht="48.75" customHeight="1" x14ac:dyDescent="0.3">
      <c r="A201" s="31" t="s">
        <v>98</v>
      </c>
      <c r="B201" s="126"/>
      <c r="C201" s="126"/>
      <c r="D201" s="126"/>
      <c r="E201" s="126"/>
      <c r="F201" s="126"/>
      <c r="G201" s="126"/>
      <c r="H201" s="126"/>
    </row>
    <row r="202" spans="1:8" ht="14.25" x14ac:dyDescent="0.2">
      <c r="A202" s="30" t="s">
        <v>113</v>
      </c>
      <c r="B202" s="127"/>
      <c r="C202" s="127"/>
      <c r="D202" s="128"/>
    </row>
    <row r="203" spans="1:8" ht="28.5" x14ac:dyDescent="0.25">
      <c r="C203" s="25"/>
      <c r="E203" s="30" t="s">
        <v>99</v>
      </c>
      <c r="F203" s="51">
        <v>250</v>
      </c>
      <c r="G203" s="132"/>
    </row>
    <row r="204" spans="1:8" ht="42.75" x14ac:dyDescent="0.25">
      <c r="C204" s="25"/>
      <c r="E204" s="30" t="s">
        <v>100</v>
      </c>
      <c r="F204" s="51">
        <v>250</v>
      </c>
      <c r="G204" s="132"/>
    </row>
    <row r="205" spans="1:8" ht="28.5" x14ac:dyDescent="0.25">
      <c r="C205" s="25"/>
      <c r="E205" s="30" t="s">
        <v>101</v>
      </c>
      <c r="F205" s="51">
        <v>250</v>
      </c>
      <c r="G205" s="132"/>
    </row>
    <row r="206" spans="1:8" ht="28.5" x14ac:dyDescent="0.25">
      <c r="C206" s="25"/>
      <c r="E206" s="30" t="s">
        <v>102</v>
      </c>
      <c r="F206" s="51">
        <v>250</v>
      </c>
      <c r="G206" s="132"/>
    </row>
    <row r="207" spans="1:8" ht="15" x14ac:dyDescent="0.25">
      <c r="C207" s="25"/>
      <c r="F207" s="129"/>
    </row>
    <row r="208" spans="1:8" s="130" customFormat="1" ht="15" x14ac:dyDescent="0.25">
      <c r="A208"/>
      <c r="B208"/>
      <c r="C208" s="25"/>
      <c r="D208"/>
      <c r="E208" s="50" t="s">
        <v>103</v>
      </c>
      <c r="F208" s="133">
        <f>SUM(F203:F207)</f>
        <v>1000</v>
      </c>
      <c r="G208" s="135"/>
    </row>
    <row r="209" spans="1:7" ht="15" x14ac:dyDescent="0.25">
      <c r="A209" s="30" t="s">
        <v>114</v>
      </c>
      <c r="C209" s="25"/>
      <c r="F209" s="129"/>
      <c r="G209" s="132"/>
    </row>
    <row r="210" spans="1:7" ht="15" x14ac:dyDescent="0.25">
      <c r="C210" s="25"/>
      <c r="E210" s="30" t="s">
        <v>115</v>
      </c>
      <c r="F210" s="134">
        <v>250</v>
      </c>
      <c r="G210" s="132"/>
    </row>
    <row r="211" spans="1:7" ht="42.75" x14ac:dyDescent="0.25">
      <c r="C211" s="25"/>
      <c r="E211" s="30" t="s">
        <v>116</v>
      </c>
      <c r="F211" s="134">
        <v>250</v>
      </c>
      <c r="G211" s="132"/>
    </row>
    <row r="212" spans="1:7" ht="15" x14ac:dyDescent="0.25">
      <c r="B212" s="25"/>
      <c r="D212" s="25"/>
      <c r="E212" s="30" t="s">
        <v>117</v>
      </c>
      <c r="F212" s="134">
        <v>250</v>
      </c>
      <c r="G212" s="132"/>
    </row>
    <row r="213" spans="1:7" ht="28.5" x14ac:dyDescent="0.25">
      <c r="B213" s="25"/>
      <c r="D213" s="25"/>
      <c r="E213" s="30" t="s">
        <v>118</v>
      </c>
      <c r="F213" s="134">
        <v>250</v>
      </c>
      <c r="G213" s="132"/>
    </row>
    <row r="214" spans="1:7" ht="15" x14ac:dyDescent="0.25">
      <c r="B214" s="25"/>
      <c r="D214" s="25"/>
      <c r="F214" s="129"/>
      <c r="G214" s="132"/>
    </row>
    <row r="215" spans="1:7" s="130" customFormat="1" ht="15" x14ac:dyDescent="0.25">
      <c r="A215"/>
      <c r="B215"/>
      <c r="C215"/>
      <c r="D215"/>
      <c r="E215" s="50" t="s">
        <v>104</v>
      </c>
      <c r="F215" s="133">
        <f>SUM(F210:F214)</f>
        <v>1000</v>
      </c>
      <c r="G215" s="135"/>
    </row>
    <row r="216" spans="1:7" ht="15" x14ac:dyDescent="0.25">
      <c r="A216" s="30" t="s">
        <v>120</v>
      </c>
      <c r="B216" s="25"/>
      <c r="C216" s="25"/>
      <c r="D216" s="25"/>
      <c r="F216" s="129"/>
      <c r="G216" s="132"/>
    </row>
    <row r="217" spans="1:7" ht="15" x14ac:dyDescent="0.25">
      <c r="B217" s="25"/>
      <c r="C217" s="25"/>
      <c r="D217" s="25"/>
      <c r="E217" s="30" t="s">
        <v>105</v>
      </c>
      <c r="F217" s="134">
        <v>140</v>
      </c>
      <c r="G217" s="132"/>
    </row>
    <row r="218" spans="1:7" ht="42.75" x14ac:dyDescent="0.2">
      <c r="E218" s="30" t="s">
        <v>106</v>
      </c>
      <c r="F218" s="134">
        <v>74.8</v>
      </c>
      <c r="G218" s="132"/>
    </row>
    <row r="219" spans="1:7" ht="15" x14ac:dyDescent="0.25">
      <c r="B219" s="25"/>
      <c r="C219" s="25"/>
      <c r="D219" s="25"/>
      <c r="E219" s="30" t="s">
        <v>107</v>
      </c>
      <c r="F219" s="134">
        <v>130</v>
      </c>
      <c r="G219" s="132"/>
    </row>
    <row r="220" spans="1:7" ht="28.5" x14ac:dyDescent="0.25">
      <c r="B220" s="25"/>
      <c r="C220" s="25"/>
      <c r="D220" s="25"/>
      <c r="E220" s="30" t="s">
        <v>108</v>
      </c>
      <c r="F220" s="134">
        <v>131.78</v>
      </c>
      <c r="G220" s="132"/>
    </row>
    <row r="221" spans="1:7" ht="42.75" x14ac:dyDescent="0.2">
      <c r="E221" s="30" t="s">
        <v>109</v>
      </c>
      <c r="F221" s="134">
        <v>104.7</v>
      </c>
      <c r="G221" s="132"/>
    </row>
    <row r="222" spans="1:7" ht="28.5" x14ac:dyDescent="0.25">
      <c r="B222" s="25"/>
      <c r="C222" s="25"/>
      <c r="D222" s="25"/>
      <c r="E222" s="30" t="s">
        <v>110</v>
      </c>
      <c r="F222" s="134">
        <v>71.739999999999995</v>
      </c>
      <c r="G222" s="132"/>
    </row>
    <row r="223" spans="1:7" ht="15" x14ac:dyDescent="0.25">
      <c r="B223" s="25"/>
      <c r="C223" s="25"/>
      <c r="D223" s="25"/>
      <c r="E223" s="30" t="s">
        <v>111</v>
      </c>
      <c r="F223" s="134">
        <v>15</v>
      </c>
      <c r="G223" s="132"/>
    </row>
    <row r="224" spans="1:7" s="130" customFormat="1" ht="19.5" customHeight="1" x14ac:dyDescent="0.25">
      <c r="A224" s="131"/>
      <c r="B224"/>
      <c r="C224"/>
      <c r="D224"/>
      <c r="E224" s="50" t="s">
        <v>112</v>
      </c>
      <c r="F224" s="133">
        <f>SUM(F217:F223)</f>
        <v>668.0200000000001</v>
      </c>
      <c r="G224" s="135"/>
    </row>
    <row r="225" spans="1:8" ht="39.75" customHeight="1" x14ac:dyDescent="0.25">
      <c r="B225" s="25"/>
      <c r="C225" s="25"/>
      <c r="D225" s="25"/>
      <c r="E225" s="66" t="s">
        <v>119</v>
      </c>
      <c r="F225" s="67">
        <f>F208+F215+F224</f>
        <v>2668.02</v>
      </c>
      <c r="G225" s="67">
        <f t="shared" ref="G225" si="17">F225*1.21</f>
        <v>3228.3042</v>
      </c>
      <c r="H225" s="1"/>
    </row>
    <row r="226" spans="1:8" ht="39.75" customHeight="1" x14ac:dyDescent="0.25">
      <c r="A226" s="3"/>
      <c r="B226" s="3"/>
      <c r="C226" s="61"/>
      <c r="D226" s="61"/>
      <c r="E226" s="61"/>
      <c r="F226" s="61"/>
      <c r="G226" s="61"/>
      <c r="H226" s="3"/>
    </row>
    <row r="227" spans="1:8" ht="22.5" customHeight="1" x14ac:dyDescent="0.3">
      <c r="A227" s="31"/>
      <c r="B227" s="126"/>
      <c r="C227" s="126"/>
      <c r="D227" s="126"/>
      <c r="E227" s="126"/>
      <c r="F227" s="126"/>
      <c r="G227" s="126"/>
      <c r="H227" s="126"/>
    </row>
    <row r="228" spans="1:8" ht="46.5" customHeight="1" x14ac:dyDescent="0.25">
      <c r="B228" s="1"/>
      <c r="C228" s="26"/>
      <c r="D228" s="27"/>
      <c r="E228" s="38" t="s">
        <v>42</v>
      </c>
      <c r="F228" s="64">
        <f>F198+F199+F225</f>
        <v>99898.02</v>
      </c>
      <c r="G228" s="37"/>
      <c r="H228" s="1"/>
    </row>
    <row r="229" spans="1:8" ht="27" customHeight="1" x14ac:dyDescent="0.25">
      <c r="B229" s="1"/>
      <c r="C229" s="26"/>
      <c r="D229" s="27"/>
      <c r="E229" s="38" t="s">
        <v>41</v>
      </c>
      <c r="F229" s="64">
        <f>(F228*1.21)-F228</f>
        <v>20978.584199999998</v>
      </c>
      <c r="G229" s="1"/>
      <c r="H229" s="1"/>
    </row>
    <row r="230" spans="1:8" ht="30" x14ac:dyDescent="0.25">
      <c r="B230" s="1"/>
      <c r="C230" s="28"/>
      <c r="D230" s="28"/>
      <c r="E230" s="39" t="s">
        <v>43</v>
      </c>
      <c r="F230" s="67">
        <f>F228+F229</f>
        <v>120876.6042</v>
      </c>
      <c r="G230" s="136"/>
      <c r="H230" s="1"/>
    </row>
  </sheetData>
  <pageMargins left="0.74805555555555558" right="0.74805555555555558" top="1.3776388888888889" bottom="1.3776388888888889" header="0.98388888888888892" footer="0.98388888888888892"/>
  <pageSetup paperSize="9" fitToWidth="0" fitToHeight="0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Fulls de càlcul</vt:lpstr>
      </vt:variant>
      <vt:variant>
        <vt:i4>1</vt:i4>
      </vt:variant>
    </vt:vector>
  </HeadingPairs>
  <TitlesOfParts>
    <vt:vector size="1" baseType="lpstr">
      <vt:lpstr>Hoja 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CATALÀ CARRERA, GUIM</dc:creator>
  <cp:lastModifiedBy>Ajuntament de Barcelona</cp:lastModifiedBy>
  <dcterms:created xsi:type="dcterms:W3CDTF">2024-10-09T13:46:07Z</dcterms:created>
  <dcterms:modified xsi:type="dcterms:W3CDTF">2025-07-11T08:57:18Z</dcterms:modified>
</cp:coreProperties>
</file>