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\\tmbperfils.xarxa.interna\documents\ut10616\Desktop\vacia\"/>
    </mc:Choice>
  </mc:AlternateContent>
  <xr:revisionPtr revIDLastSave="1" documentId="8_{9BBD4C9F-ACD0-4F57-97B5-A01B539A4634}" xr6:coauthVersionLast="47" xr6:coauthVersionMax="47" xr10:uidLastSave="{9EAF4663-C9FE-4BE4-BE68-EA317580E222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K39" i="1"/>
  <c r="K40" i="1"/>
  <c r="K44" i="1"/>
  <c r="E44" i="1"/>
  <c r="E43" i="1"/>
  <c r="D43" i="1"/>
  <c r="K43" i="1" s="1"/>
  <c r="E42" i="1"/>
  <c r="D42" i="1"/>
  <c r="K42" i="1" s="1"/>
  <c r="E41" i="1"/>
  <c r="D41" i="1"/>
  <c r="K41" i="1" s="1"/>
  <c r="D40" i="1"/>
  <c r="D39" i="1"/>
  <c r="E39" i="1" s="1"/>
  <c r="E38" i="1"/>
  <c r="D38" i="1"/>
  <c r="K38" i="1" s="1"/>
  <c r="E37" i="1"/>
  <c r="D37" i="1"/>
  <c r="K37" i="1" s="1"/>
  <c r="E36" i="1"/>
  <c r="D36" i="1"/>
  <c r="K36" i="1" s="1"/>
  <c r="E35" i="1"/>
  <c r="D35" i="1"/>
  <c r="K35" i="1" s="1"/>
  <c r="E34" i="1"/>
  <c r="D34" i="1"/>
  <c r="K34" i="1" s="1"/>
  <c r="E33" i="1"/>
  <c r="D33" i="1"/>
  <c r="K33" i="1" s="1"/>
  <c r="E32" i="1"/>
  <c r="D32" i="1"/>
  <c r="K32" i="1" s="1"/>
  <c r="E31" i="1"/>
  <c r="D31" i="1"/>
  <c r="K31" i="1" s="1"/>
  <c r="E30" i="1"/>
  <c r="D30" i="1"/>
  <c r="L30" i="1" s="1"/>
  <c r="E29" i="1"/>
  <c r="D29" i="1"/>
  <c r="E28" i="1"/>
  <c r="D28" i="1"/>
  <c r="E27" i="1"/>
  <c r="D27" i="1"/>
  <c r="E26" i="1"/>
  <c r="D26" i="1"/>
  <c r="E25" i="1"/>
  <c r="O25" i="1" s="1"/>
  <c r="D25" i="1"/>
  <c r="K25" i="1" s="1"/>
  <c r="E24" i="1"/>
  <c r="D24" i="1"/>
  <c r="K24" i="1" s="1"/>
  <c r="K23" i="1"/>
  <c r="L24" i="1" l="1"/>
  <c r="K30" i="1"/>
  <c r="M30" i="1"/>
  <c r="M34" i="1"/>
  <c r="O34" i="1"/>
  <c r="M44" i="1"/>
  <c r="M40" i="1"/>
  <c r="M36" i="1"/>
  <c r="M32" i="1"/>
  <c r="M24" i="1"/>
  <c r="M42" i="1"/>
  <c r="M38" i="1"/>
  <c r="O38" i="1"/>
  <c r="M43" i="1"/>
  <c r="M39" i="1"/>
  <c r="M35" i="1"/>
  <c r="M31" i="1"/>
  <c r="O23" i="1"/>
  <c r="M23" i="1"/>
  <c r="L44" i="1"/>
  <c r="L40" i="1"/>
  <c r="L36" i="1"/>
  <c r="L32" i="1"/>
  <c r="L23" i="1"/>
  <c r="L43" i="1"/>
  <c r="L41" i="1"/>
  <c r="L37" i="1"/>
  <c r="L33" i="1"/>
  <c r="L42" i="1"/>
  <c r="L38" i="1"/>
  <c r="L34" i="1"/>
  <c r="L25" i="1"/>
  <c r="L39" i="1"/>
  <c r="L35" i="1"/>
  <c r="L31" i="1"/>
  <c r="O41" i="1"/>
  <c r="N41" i="1"/>
  <c r="O33" i="1"/>
  <c r="N33" i="1"/>
  <c r="O37" i="1"/>
  <c r="N37" i="1"/>
  <c r="N25" i="1"/>
  <c r="M41" i="1"/>
  <c r="M37" i="1"/>
  <c r="N34" i="1"/>
  <c r="M33" i="1"/>
  <c r="M25" i="1"/>
  <c r="N23" i="1"/>
  <c r="E40" i="1"/>
  <c r="N42" i="1" l="1"/>
  <c r="O42" i="1"/>
  <c r="N35" i="1"/>
  <c r="O35" i="1"/>
  <c r="N32" i="1"/>
  <c r="O32" i="1"/>
  <c r="N40" i="1"/>
  <c r="O24" i="1"/>
  <c r="N24" i="1"/>
  <c r="N38" i="1"/>
  <c r="O31" i="1"/>
  <c r="N31" i="1"/>
  <c r="O39" i="1"/>
  <c r="N39" i="1"/>
  <c r="N36" i="1"/>
  <c r="O36" i="1"/>
  <c r="O44" i="1"/>
  <c r="N44" i="1"/>
  <c r="O30" i="1"/>
  <c r="N30" i="1"/>
  <c r="N43" i="1"/>
  <c r="O43" i="1"/>
  <c r="O40" i="1"/>
  <c r="M45" i="1"/>
  <c r="F10" i="1" s="1"/>
  <c r="F12" i="1" s="1"/>
  <c r="F13" i="1" s="1"/>
  <c r="L45" i="1"/>
  <c r="E10" i="1" s="1"/>
  <c r="E12" i="1" s="1"/>
  <c r="E13" i="1" s="1"/>
  <c r="K45" i="1"/>
  <c r="D10" i="1" s="1"/>
  <c r="D12" i="1" s="1"/>
  <c r="D13" i="1" s="1"/>
  <c r="O45" i="1" l="1"/>
  <c r="H10" i="1" s="1"/>
  <c r="H12" i="1" s="1"/>
  <c r="H13" i="1" s="1"/>
  <c r="N45" i="1"/>
  <c r="G10" i="1" s="1"/>
  <c r="G12" i="1" s="1"/>
  <c r="G13" i="1" s="1"/>
</calcChain>
</file>

<file path=xl/sharedStrings.xml><?xml version="1.0" encoding="utf-8"?>
<sst xmlns="http://schemas.openxmlformats.org/spreadsheetml/2006/main" count="85" uniqueCount="76">
  <si>
    <t xml:space="preserve">Cuadro resumen </t>
  </si>
  <si>
    <t>Items</t>
  </si>
  <si>
    <t>Servicio</t>
  </si>
  <si>
    <t xml:space="preserve">Precio anual 
1er año </t>
  </si>
  <si>
    <t xml:space="preserve">Precio anual 
2o año </t>
  </si>
  <si>
    <t xml:space="preserve">Precio anual 
3er año </t>
  </si>
  <si>
    <t xml:space="preserve">Precio anual 
4o año </t>
  </si>
  <si>
    <t xml:space="preserve">Precio anual 
5o año </t>
  </si>
  <si>
    <t xml:space="preserve">NOTA1: Solo se ha de modificar/rellenar las celdas de color gris claro 
NOTA2: Aunque inicialmente 4 equipos se gestionan por 'Bolsa de reparaciones' también se solicita a modo informativo su coste de mantenimiento anual   </t>
  </si>
  <si>
    <t>Guardias 24x7</t>
  </si>
  <si>
    <r>
      <t>Mantenimiento Evolutivo</t>
    </r>
    <r>
      <rPr>
        <sz val="9"/>
        <color indexed="8"/>
        <rFont val="Verdana"/>
        <family val="2"/>
      </rPr>
      <t xml:space="preserve"> (700 horas/año) </t>
    </r>
  </si>
  <si>
    <r>
      <t>Obsolescencia del equipamiento.</t>
    </r>
    <r>
      <rPr>
        <sz val="9"/>
        <color indexed="8"/>
        <rFont val="Verdana"/>
        <family val="2"/>
      </rPr>
      <t xml:space="preserve"> Cuando se requiera incluyendo desarrollos SW y HW para la busqueda de un sustituto equivalente o superior.</t>
    </r>
  </si>
  <si>
    <r>
      <t>Asistencia técnica remota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 xml:space="preserve">en horario laboral, </t>
    </r>
    <r>
      <rPr>
        <sz val="9"/>
        <color indexed="8"/>
        <rFont val="Verdana"/>
        <family val="2"/>
      </rPr>
      <t>para aclaración de dudas y resolución de cualquier cuestión relacionada con el Sistema.</t>
    </r>
    <r>
      <rPr>
        <b/>
        <sz val="9"/>
        <color rgb="FF000000"/>
        <rFont val="Verdana"/>
        <family val="2"/>
      </rPr>
      <t xml:space="preserve">
Centralización de la gestión de mantenimiento</t>
    </r>
    <r>
      <rPr>
        <sz val="9"/>
        <color rgb="FF000000"/>
        <rFont val="Verdana"/>
        <family val="2"/>
      </rPr>
      <t>, para el control de incidencias a través de la Web de mantenimiento.</t>
    </r>
    <r>
      <rPr>
        <b/>
        <sz val="9"/>
        <color rgb="FF000000"/>
        <rFont val="Verdana"/>
        <family val="2"/>
      </rPr>
      <t xml:space="preserve">
Reuniones mensuales de seguimiento.  Informes mensuales de seguimiento de proyecto. 
Jefatura de proyecto</t>
    </r>
    <r>
      <rPr>
        <sz val="9"/>
        <color rgb="FF000000"/>
        <rFont val="Verdana"/>
        <family val="2"/>
      </rPr>
      <t xml:space="preserve">, entre sus funciones controlar el cumplimiento de los SLA y gestión con proveedores (acuerdos, devoluciones, tiempos de reparación). </t>
    </r>
  </si>
  <si>
    <t>Bolsa de reparaciones anual y stock de mantenimiento</t>
  </si>
  <si>
    <r>
      <t xml:space="preserve">Mantenimiento correctivo
Mantenimiento correctivo, </t>
    </r>
    <r>
      <rPr>
        <sz val="9"/>
        <color rgb="FF000000"/>
        <rFont val="Verdana"/>
        <family val="2"/>
      </rPr>
      <t>en las instalaciones de GMV para la reparación y/o sustitución de elementos reemplazables.</t>
    </r>
    <r>
      <rPr>
        <b/>
        <sz val="9"/>
        <color rgb="FF000000"/>
        <rFont val="Verdana"/>
        <family val="2"/>
      </rPr>
      <t xml:space="preserve">
Transporte y seguro de material en el flujo GMV a TMB</t>
    </r>
    <r>
      <rPr>
        <sz val="9"/>
        <color rgb="FF000000"/>
        <rFont val="Verdana"/>
        <family val="2"/>
      </rPr>
      <t>, con exclusividad.</t>
    </r>
    <r>
      <rPr>
        <b/>
        <sz val="9"/>
        <color rgb="FF000000"/>
        <rFont val="Verdana"/>
        <family val="2"/>
      </rPr>
      <t xml:space="preserve">
Transporte y seguro de material con proveedores. </t>
    </r>
  </si>
  <si>
    <t>Total (sin IVA)</t>
  </si>
  <si>
    <t>Total (con IVA)</t>
  </si>
  <si>
    <t>Precios unitarios mantenimiento (IVA no incluido)</t>
  </si>
  <si>
    <t>Unidades teóricas</t>
  </si>
  <si>
    <t>Precio mantenimiento unitario anual (sin IVA)</t>
  </si>
  <si>
    <t>Precio mantenimiento total anual (sin IVA)</t>
  </si>
  <si>
    <t xml:space="preserve">Comentario </t>
  </si>
  <si>
    <t xml:space="preserve">Código GMV </t>
  </si>
  <si>
    <t>EQUIPO</t>
  </si>
  <si>
    <t>1er al 4o año</t>
  </si>
  <si>
    <t>5o año</t>
  </si>
  <si>
    <t>1er año</t>
  </si>
  <si>
    <t>2o año</t>
  </si>
  <si>
    <t>3er año</t>
  </si>
  <si>
    <t>4o año</t>
  </si>
  <si>
    <t>P016062</t>
  </si>
  <si>
    <t xml:space="preserve">Switch Gestionado IPES-5408T 8 PoE+4Giga IP54 </t>
  </si>
  <si>
    <t>EQ002036</t>
  </si>
  <si>
    <t>EGRU DVR PARA cctv, DISCO 1Tb</t>
  </si>
  <si>
    <t>P015464</t>
  </si>
  <si>
    <t>Train PC VTC6210-RA standard 4GB RAM disco SSD 2.5" 64GB</t>
  </si>
  <si>
    <t>P015465</t>
  </si>
  <si>
    <t>Antena Sencity Rail MIMO 2G/3G/4G WiFi 2.4/WiFi 5 GHz</t>
  </si>
  <si>
    <t>A gestionar en 'Bolsa de reparaciones'</t>
  </si>
  <si>
    <t>P015469</t>
  </si>
  <si>
    <t>Antena Sencity Rail 2G/3G/4G/ WiFi 2.4/WiFi 5 GHzr</t>
  </si>
  <si>
    <t>P014621</t>
  </si>
  <si>
    <t>Codificador de video 4 canales analógico/digital AXIS Q7424-R</t>
  </si>
  <si>
    <t>P015468</t>
  </si>
  <si>
    <t xml:space="preserve">Splitter video BNC-H In:1 Out:2 no amplif </t>
  </si>
  <si>
    <t>P015467</t>
  </si>
  <si>
    <t>Cámara CCTV IP domo IR 2MP 2.8mm H.264 WDR PoE Vivotek</t>
  </si>
  <si>
    <t>P015489</t>
  </si>
  <si>
    <t xml:space="preserve">Convertidor DC/DC IN:72Vdc OUT:24Vdc 60W </t>
  </si>
  <si>
    <t>P018526</t>
  </si>
  <si>
    <t>MonitorIP 15”CPU Atom E38xx M12 Táctil Marco</t>
  </si>
  <si>
    <t>P016573</t>
  </si>
  <si>
    <t xml:space="preserve">Cámara CCTV IP domo 1/2,8" 3,6mm AXIS 3905 Mk II </t>
  </si>
  <si>
    <t>P018745</t>
  </si>
  <si>
    <t xml:space="preserve">Conversor I/O a Ethernet 8I 72V Alimentación PoE </t>
  </si>
  <si>
    <t>P016407</t>
  </si>
  <si>
    <t>Conversor MVB a Ethernet AMIT Clase 2 (AMIT:RB-RTM/2B011)</t>
  </si>
  <si>
    <t>EQ001779</t>
  </si>
  <si>
    <t>Equipo R-PA 10 Etiqueta metálica Ingles #LEG#</t>
  </si>
  <si>
    <t>EQ002137</t>
  </si>
  <si>
    <t>EGRU DVR PARA videodifusión, DISCO 128 Gb</t>
  </si>
  <si>
    <t>P016568</t>
  </si>
  <si>
    <t>SWITCH IPES-5416T-X 16b</t>
  </si>
  <si>
    <t>P016496</t>
  </si>
  <si>
    <t>Monitor  IP CK5/CK6 (cabina/motorista)</t>
  </si>
  <si>
    <t>P016497</t>
  </si>
  <si>
    <t>Monitor IP CK5/CK6 (pasaje)</t>
  </si>
  <si>
    <t>EQ002079</t>
  </si>
  <si>
    <t>CONSOLA vhmi  (Equipo Consola CCTV Cabina )</t>
  </si>
  <si>
    <t>P016566</t>
  </si>
  <si>
    <t>Convertidor DC/DC IN:72Vdc OUT:24Vdc 120W (PREMIUM: CTS-120-6875D)</t>
  </si>
  <si>
    <t>P016596</t>
  </si>
  <si>
    <t>Switch conector M23 Lantech 5408T</t>
  </si>
  <si>
    <t>Pdte</t>
  </si>
  <si>
    <t>Sintrones ABOX-5210-M12X y ABOX 5220-M12X</t>
  </si>
  <si>
    <t>Total mantenimiento correctivo anual (sin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</si>
</sst>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>
    <font>
      <sz val="11"/>
      <color theme="1"/>
      <name val="Aptos Narrow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F002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8" fontId="0" fillId="0" borderId="9" xfId="0" applyNumberFormat="1" applyBorder="1"/>
    <xf numFmtId="8" fontId="0" fillId="0" borderId="3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vertical="center"/>
    </xf>
    <xf numFmtId="8" fontId="2" fillId="3" borderId="1" xfId="0" applyNumberFormat="1" applyFont="1" applyFill="1" applyBorder="1" applyAlignment="1">
      <alignment horizontal="center" vertical="center"/>
    </xf>
    <xf numFmtId="8" fontId="2" fillId="3" borderId="3" xfId="0" applyNumberFormat="1" applyFont="1" applyFill="1" applyBorder="1"/>
    <xf numFmtId="8" fontId="2" fillId="3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.sharepoint.com/sites/GestinunidadSOM/Documentos%20compartidos/Embarcado%20Metro/Pliegos-Licitaciones/2025%20-%20Mto%20CCTV%202025-2030/Precios%20Cto%20Mto%202025-2029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EQUIPOS-TREN 2025"/>
      <sheetName val="EQUIPOS-TREN 2029"/>
    </sheetNames>
    <sheetDataSet>
      <sheetData sheetId="0"/>
      <sheetData sheetId="1">
        <row r="50">
          <cell r="D50">
            <v>465</v>
          </cell>
          <cell r="E50">
            <v>312</v>
          </cell>
          <cell r="F50">
            <v>313</v>
          </cell>
          <cell r="G50">
            <v>305</v>
          </cell>
          <cell r="H50">
            <v>303</v>
          </cell>
          <cell r="I50">
            <v>682</v>
          </cell>
          <cell r="J50">
            <v>1852</v>
          </cell>
          <cell r="K50">
            <v>121</v>
          </cell>
          <cell r="L50">
            <v>184</v>
          </cell>
          <cell r="M50">
            <v>38</v>
          </cell>
          <cell r="N50">
            <v>482</v>
          </cell>
          <cell r="O50">
            <v>37</v>
          </cell>
          <cell r="P50">
            <v>84</v>
          </cell>
          <cell r="Q50">
            <v>14</v>
          </cell>
          <cell r="R50">
            <v>11</v>
          </cell>
          <cell r="S50">
            <v>20</v>
          </cell>
          <cell r="U50">
            <v>20</v>
          </cell>
          <cell r="V50">
            <v>20</v>
          </cell>
          <cell r="W50">
            <v>30</v>
          </cell>
        </row>
      </sheetData>
      <sheetData sheetId="2">
        <row r="27">
          <cell r="D27">
            <v>270</v>
          </cell>
          <cell r="E27">
            <v>234</v>
          </cell>
          <cell r="F27">
            <v>235</v>
          </cell>
          <cell r="G27">
            <v>305</v>
          </cell>
          <cell r="H27">
            <v>303</v>
          </cell>
          <cell r="I27">
            <v>409</v>
          </cell>
          <cell r="J27">
            <v>1150</v>
          </cell>
          <cell r="K27">
            <v>199</v>
          </cell>
          <cell r="L27">
            <v>106</v>
          </cell>
          <cell r="M27">
            <v>38</v>
          </cell>
          <cell r="N27">
            <v>1262</v>
          </cell>
          <cell r="O27">
            <v>37</v>
          </cell>
          <cell r="P27">
            <v>84</v>
          </cell>
          <cell r="Q27">
            <v>14</v>
          </cell>
          <cell r="R27">
            <v>11</v>
          </cell>
          <cell r="U27">
            <v>98</v>
          </cell>
          <cell r="V27">
            <v>20</v>
          </cell>
          <cell r="W27">
            <v>30</v>
          </cell>
          <cell r="X27">
            <v>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topLeftCell="A14" zoomScale="85" zoomScaleNormal="85" workbookViewId="0">
      <selection activeCell="C17" sqref="C17"/>
    </sheetView>
  </sheetViews>
  <sheetFormatPr defaultColWidth="9.140625" defaultRowHeight="14.25"/>
  <cols>
    <col min="2" max="2" width="13.140625" bestFit="1" customWidth="1"/>
    <col min="3" max="3" width="70.28515625" bestFit="1" customWidth="1"/>
    <col min="4" max="4" width="16.140625" customWidth="1"/>
    <col min="5" max="5" width="13.5703125" customWidth="1"/>
    <col min="6" max="6" width="17.28515625" customWidth="1"/>
    <col min="7" max="7" width="15.42578125" customWidth="1"/>
    <col min="8" max="8" width="15.85546875" customWidth="1"/>
    <col min="9" max="9" width="14.140625" customWidth="1"/>
    <col min="10" max="10" width="11" customWidth="1"/>
    <col min="11" max="11" width="13.85546875" customWidth="1"/>
    <col min="12" max="12" width="12.85546875" customWidth="1"/>
    <col min="13" max="13" width="12.5703125" customWidth="1"/>
    <col min="14" max="14" width="14.140625" customWidth="1"/>
    <col min="15" max="15" width="13.85546875" customWidth="1"/>
    <col min="16" max="16" width="32.7109375" customWidth="1"/>
    <col min="18" max="18" width="16.140625" customWidth="1"/>
  </cols>
  <sheetData>
    <row r="1" spans="2:14" ht="15" thickBot="1"/>
    <row r="2" spans="2:14" ht="15" thickBot="1">
      <c r="B2" s="30" t="s">
        <v>0</v>
      </c>
      <c r="C2" s="31"/>
      <c r="D2" s="31"/>
      <c r="E2" s="31"/>
      <c r="F2" s="31"/>
      <c r="G2" s="32"/>
    </row>
    <row r="4" spans="2:14" ht="22.5" customHeight="1">
      <c r="B4" s="1" t="s">
        <v>1</v>
      </c>
      <c r="C4" s="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K4" s="33" t="s">
        <v>8</v>
      </c>
      <c r="L4" s="34"/>
      <c r="M4" s="34"/>
      <c r="N4" s="35"/>
    </row>
    <row r="5" spans="2:14" ht="14.25" customHeight="1">
      <c r="B5" s="3">
        <v>1</v>
      </c>
      <c r="C5" s="4" t="s">
        <v>9</v>
      </c>
      <c r="D5" s="26"/>
      <c r="E5" s="26"/>
      <c r="F5" s="26"/>
      <c r="G5" s="26"/>
      <c r="H5" s="26"/>
      <c r="K5" s="36"/>
      <c r="L5" s="37"/>
      <c r="M5" s="37"/>
      <c r="N5" s="38"/>
    </row>
    <row r="6" spans="2:14" ht="14.25" customHeight="1">
      <c r="B6" s="3">
        <v>2</v>
      </c>
      <c r="C6" s="4" t="s">
        <v>10</v>
      </c>
      <c r="D6" s="26"/>
      <c r="E6" s="26"/>
      <c r="F6" s="26"/>
      <c r="G6" s="26"/>
      <c r="H6" s="26"/>
      <c r="K6" s="36"/>
      <c r="L6" s="37"/>
      <c r="M6" s="37"/>
      <c r="N6" s="38"/>
    </row>
    <row r="7" spans="2:14" ht="22.5">
      <c r="B7" s="3">
        <v>3</v>
      </c>
      <c r="C7" s="5" t="s">
        <v>11</v>
      </c>
      <c r="D7" s="26"/>
      <c r="E7" s="26"/>
      <c r="F7" s="26"/>
      <c r="G7" s="26"/>
      <c r="H7" s="26"/>
      <c r="K7" s="36"/>
      <c r="L7" s="37"/>
      <c r="M7" s="37"/>
      <c r="N7" s="38"/>
    </row>
    <row r="8" spans="2:14" ht="96.75" customHeight="1">
      <c r="B8" s="3">
        <v>4</v>
      </c>
      <c r="C8" s="5" t="s">
        <v>12</v>
      </c>
      <c r="D8" s="26"/>
      <c r="E8" s="26"/>
      <c r="F8" s="26"/>
      <c r="G8" s="26"/>
      <c r="H8" s="26"/>
      <c r="K8" s="39"/>
      <c r="L8" s="40"/>
      <c r="M8" s="40"/>
      <c r="N8" s="41"/>
    </row>
    <row r="9" spans="2:14">
      <c r="B9" s="3">
        <v>5</v>
      </c>
      <c r="C9" s="4" t="s">
        <v>13</v>
      </c>
      <c r="D9" s="9">
        <v>50000</v>
      </c>
      <c r="E9" s="9">
        <v>55000</v>
      </c>
      <c r="F9" s="9">
        <v>60000</v>
      </c>
      <c r="G9" s="9">
        <v>65000</v>
      </c>
      <c r="H9" s="9">
        <v>70000</v>
      </c>
    </row>
    <row r="10" spans="2:14" ht="67.5" customHeight="1">
      <c r="B10" s="3">
        <v>6</v>
      </c>
      <c r="C10" s="5" t="s">
        <v>14</v>
      </c>
      <c r="D10" s="9">
        <f>K45</f>
        <v>0</v>
      </c>
      <c r="E10" s="9">
        <f>L45</f>
        <v>0</v>
      </c>
      <c r="F10" s="9">
        <f>M45</f>
        <v>0</v>
      </c>
      <c r="G10" s="9">
        <f>N45</f>
        <v>0</v>
      </c>
      <c r="H10" s="9">
        <f>O45</f>
        <v>0</v>
      </c>
    </row>
    <row r="12" spans="2:14">
      <c r="C12" s="7" t="s">
        <v>15</v>
      </c>
      <c r="D12" s="10">
        <f>SUM(D5:D10)</f>
        <v>50000</v>
      </c>
      <c r="E12" s="10">
        <f t="shared" ref="E12:H12" si="0">SUM(E5:E10)</f>
        <v>55000</v>
      </c>
      <c r="F12" s="10">
        <f>SUM(F5:F10)</f>
        <v>60000</v>
      </c>
      <c r="G12" s="10">
        <f t="shared" si="0"/>
        <v>65000</v>
      </c>
      <c r="H12" s="10">
        <f t="shared" si="0"/>
        <v>70000</v>
      </c>
    </row>
    <row r="13" spans="2:14">
      <c r="C13" s="8" t="s">
        <v>16</v>
      </c>
      <c r="D13" s="11">
        <f>D12*1.21</f>
        <v>60500</v>
      </c>
      <c r="E13" s="11">
        <f t="shared" ref="E13:H13" si="1">E12*1.21</f>
        <v>66550</v>
      </c>
      <c r="F13" s="11">
        <f t="shared" si="1"/>
        <v>72600</v>
      </c>
      <c r="G13" s="11">
        <f t="shared" si="1"/>
        <v>78650</v>
      </c>
      <c r="H13" s="11">
        <f t="shared" si="1"/>
        <v>84700</v>
      </c>
    </row>
    <row r="18" spans="2:16" ht="15" thickBot="1"/>
    <row r="19" spans="2:16" ht="15" thickBot="1">
      <c r="B19" s="30" t="s">
        <v>17</v>
      </c>
      <c r="C19" s="31"/>
      <c r="D19" s="31"/>
      <c r="E19" s="31"/>
      <c r="F19" s="31"/>
      <c r="G19" s="32"/>
    </row>
    <row r="21" spans="2:16">
      <c r="D21" s="29" t="s">
        <v>18</v>
      </c>
      <c r="E21" s="29"/>
      <c r="F21" s="29" t="s">
        <v>19</v>
      </c>
      <c r="G21" s="29"/>
      <c r="H21" s="29"/>
      <c r="I21" s="29"/>
      <c r="J21" s="29"/>
      <c r="K21" s="29" t="s">
        <v>20</v>
      </c>
      <c r="L21" s="29"/>
      <c r="M21" s="29"/>
      <c r="N21" s="29"/>
      <c r="O21" s="29"/>
      <c r="P21" s="29" t="s">
        <v>21</v>
      </c>
    </row>
    <row r="22" spans="2:16">
      <c r="B22" s="1" t="s">
        <v>22</v>
      </c>
      <c r="C22" s="1" t="s">
        <v>23</v>
      </c>
      <c r="D22" s="2" t="s">
        <v>24</v>
      </c>
      <c r="E22" s="2" t="s">
        <v>25</v>
      </c>
      <c r="F22" s="25" t="s">
        <v>26</v>
      </c>
      <c r="G22" s="25" t="s">
        <v>27</v>
      </c>
      <c r="H22" s="25" t="s">
        <v>28</v>
      </c>
      <c r="I22" s="25" t="s">
        <v>29</v>
      </c>
      <c r="J22" s="25" t="s">
        <v>25</v>
      </c>
      <c r="K22" s="25" t="s">
        <v>26</v>
      </c>
      <c r="L22" s="25" t="s">
        <v>27</v>
      </c>
      <c r="M22" s="25" t="s">
        <v>28</v>
      </c>
      <c r="N22" s="25" t="s">
        <v>29</v>
      </c>
      <c r="O22" s="25" t="s">
        <v>25</v>
      </c>
      <c r="P22" s="29"/>
    </row>
    <row r="23" spans="2:16">
      <c r="B23" s="18" t="s">
        <v>30</v>
      </c>
      <c r="C23" s="19" t="s">
        <v>31</v>
      </c>
      <c r="D23" s="20">
        <f>'[1]EQUIPOS-TREN 2025'!$D$50</f>
        <v>465</v>
      </c>
      <c r="E23" s="21">
        <f>'[1]EQUIPOS-TREN 2029'!$D$27</f>
        <v>270</v>
      </c>
      <c r="F23" s="27"/>
      <c r="G23" s="27"/>
      <c r="H23" s="27"/>
      <c r="I23" s="27"/>
      <c r="J23" s="27"/>
      <c r="K23" s="22">
        <f>F23*$D23</f>
        <v>0</v>
      </c>
      <c r="L23" s="22">
        <f t="shared" ref="L23:N38" si="2">G23*$D23</f>
        <v>0</v>
      </c>
      <c r="M23" s="22">
        <f t="shared" si="2"/>
        <v>0</v>
      </c>
      <c r="N23" s="22">
        <f t="shared" si="2"/>
        <v>0</v>
      </c>
      <c r="O23" s="23">
        <f>E23*J23</f>
        <v>0</v>
      </c>
      <c r="P23" s="24"/>
    </row>
    <row r="24" spans="2:16">
      <c r="B24" s="6" t="s">
        <v>32</v>
      </c>
      <c r="C24" s="14" t="s">
        <v>33</v>
      </c>
      <c r="D24" s="15">
        <f>'[1]EQUIPOS-TREN 2025'!$E$50</f>
        <v>312</v>
      </c>
      <c r="E24" s="16">
        <f>'[1]EQUIPOS-TREN 2029'!$E$27</f>
        <v>234</v>
      </c>
      <c r="F24" s="28"/>
      <c r="G24" s="27"/>
      <c r="H24" s="27"/>
      <c r="I24" s="27"/>
      <c r="J24" s="27"/>
      <c r="K24" s="22">
        <f>F24*$D24</f>
        <v>0</v>
      </c>
      <c r="L24" s="22">
        <f t="shared" si="2"/>
        <v>0</v>
      </c>
      <c r="M24" s="22">
        <f t="shared" si="2"/>
        <v>0</v>
      </c>
      <c r="N24" s="22">
        <f t="shared" si="2"/>
        <v>0</v>
      </c>
      <c r="O24" s="23">
        <f t="shared" ref="O24:O44" si="3">E24*J24</f>
        <v>0</v>
      </c>
      <c r="P24" s="24"/>
    </row>
    <row r="25" spans="2:16">
      <c r="B25" s="6" t="s">
        <v>34</v>
      </c>
      <c r="C25" s="14" t="s">
        <v>35</v>
      </c>
      <c r="D25" s="15">
        <f>'[1]EQUIPOS-TREN 2025'!$F$50</f>
        <v>313</v>
      </c>
      <c r="E25" s="16">
        <f>'[1]EQUIPOS-TREN 2029'!$F$27</f>
        <v>235</v>
      </c>
      <c r="F25" s="28"/>
      <c r="G25" s="27"/>
      <c r="H25" s="27"/>
      <c r="I25" s="27"/>
      <c r="J25" s="27"/>
      <c r="K25" s="22">
        <f t="shared" ref="K25:K44" si="4">F25*$D25</f>
        <v>0</v>
      </c>
      <c r="L25" s="22">
        <f t="shared" si="2"/>
        <v>0</v>
      </c>
      <c r="M25" s="22">
        <f t="shared" si="2"/>
        <v>0</v>
      </c>
      <c r="N25" s="22">
        <f t="shared" si="2"/>
        <v>0</v>
      </c>
      <c r="O25" s="23">
        <f t="shared" si="3"/>
        <v>0</v>
      </c>
      <c r="P25" s="24"/>
    </row>
    <row r="26" spans="2:16">
      <c r="B26" s="6" t="s">
        <v>36</v>
      </c>
      <c r="C26" s="14" t="s">
        <v>37</v>
      </c>
      <c r="D26" s="17">
        <f>'[1]EQUIPOS-TREN 2025'!$G$50</f>
        <v>305</v>
      </c>
      <c r="E26" s="16">
        <f>'[1]EQUIPOS-TREN 2029'!$G$27</f>
        <v>305</v>
      </c>
      <c r="F26" s="28"/>
      <c r="G26" s="27"/>
      <c r="H26" s="27"/>
      <c r="I26" s="27"/>
      <c r="J26" s="27"/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4" t="s">
        <v>38</v>
      </c>
    </row>
    <row r="27" spans="2:16">
      <c r="B27" s="6" t="s">
        <v>39</v>
      </c>
      <c r="C27" s="14" t="s">
        <v>40</v>
      </c>
      <c r="D27" s="15">
        <f>'[1]EQUIPOS-TREN 2025'!$H$50</f>
        <v>303</v>
      </c>
      <c r="E27" s="16">
        <f>'[1]EQUIPOS-TREN 2029'!$H$27</f>
        <v>303</v>
      </c>
      <c r="F27" s="28"/>
      <c r="G27" s="27"/>
      <c r="H27" s="27"/>
      <c r="I27" s="27"/>
      <c r="J27" s="27"/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4" t="s">
        <v>38</v>
      </c>
    </row>
    <row r="28" spans="2:16">
      <c r="B28" s="6" t="s">
        <v>41</v>
      </c>
      <c r="C28" s="14" t="s">
        <v>42</v>
      </c>
      <c r="D28" s="15">
        <f>'[1]EQUIPOS-TREN 2025'!$I$50</f>
        <v>682</v>
      </c>
      <c r="E28" s="16">
        <f>'[1]EQUIPOS-TREN 2029'!$I$27</f>
        <v>409</v>
      </c>
      <c r="F28" s="28"/>
      <c r="G28" s="27"/>
      <c r="H28" s="27"/>
      <c r="I28" s="27"/>
      <c r="J28" s="27"/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4" t="s">
        <v>38</v>
      </c>
    </row>
    <row r="29" spans="2:16">
      <c r="B29" s="6" t="s">
        <v>43</v>
      </c>
      <c r="C29" s="14" t="s">
        <v>44</v>
      </c>
      <c r="D29" s="15">
        <f>'[1]EQUIPOS-TREN 2025'!$J$50</f>
        <v>1852</v>
      </c>
      <c r="E29" s="16">
        <f>'[1]EQUIPOS-TREN 2029'!$J$27</f>
        <v>1150</v>
      </c>
      <c r="F29" s="28"/>
      <c r="G29" s="27"/>
      <c r="H29" s="27"/>
      <c r="I29" s="27"/>
      <c r="J29" s="27"/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4" t="s">
        <v>38</v>
      </c>
    </row>
    <row r="30" spans="2:16">
      <c r="B30" s="6" t="s">
        <v>45</v>
      </c>
      <c r="C30" s="14" t="s">
        <v>46</v>
      </c>
      <c r="D30" s="15">
        <f>'[1]EQUIPOS-TREN 2025'!$K$50</f>
        <v>121</v>
      </c>
      <c r="E30" s="16">
        <f>'[1]EQUIPOS-TREN 2029'!$K$27</f>
        <v>199</v>
      </c>
      <c r="F30" s="28"/>
      <c r="G30" s="27"/>
      <c r="H30" s="27"/>
      <c r="I30" s="27"/>
      <c r="J30" s="27"/>
      <c r="K30" s="22">
        <f t="shared" si="4"/>
        <v>0</v>
      </c>
      <c r="L30" s="22">
        <f t="shared" si="2"/>
        <v>0</v>
      </c>
      <c r="M30" s="22">
        <f t="shared" si="2"/>
        <v>0</v>
      </c>
      <c r="N30" s="22">
        <f t="shared" si="2"/>
        <v>0</v>
      </c>
      <c r="O30" s="23">
        <f t="shared" si="3"/>
        <v>0</v>
      </c>
      <c r="P30" s="24"/>
    </row>
    <row r="31" spans="2:16">
      <c r="B31" s="6" t="s">
        <v>47</v>
      </c>
      <c r="C31" s="14" t="s">
        <v>48</v>
      </c>
      <c r="D31" s="15">
        <f>'[1]EQUIPOS-TREN 2025'!$L$50</f>
        <v>184</v>
      </c>
      <c r="E31" s="16">
        <f>'[1]EQUIPOS-TREN 2029'!$L$27</f>
        <v>106</v>
      </c>
      <c r="F31" s="28"/>
      <c r="G31" s="27"/>
      <c r="H31" s="27"/>
      <c r="I31" s="27"/>
      <c r="J31" s="27"/>
      <c r="K31" s="22">
        <f t="shared" si="4"/>
        <v>0</v>
      </c>
      <c r="L31" s="22">
        <f t="shared" si="2"/>
        <v>0</v>
      </c>
      <c r="M31" s="22">
        <f t="shared" si="2"/>
        <v>0</v>
      </c>
      <c r="N31" s="22">
        <f t="shared" si="2"/>
        <v>0</v>
      </c>
      <c r="O31" s="23">
        <f t="shared" si="3"/>
        <v>0</v>
      </c>
      <c r="P31" s="24"/>
    </row>
    <row r="32" spans="2:16">
      <c r="B32" s="6" t="s">
        <v>49</v>
      </c>
      <c r="C32" s="14" t="s">
        <v>50</v>
      </c>
      <c r="D32" s="15">
        <f>'[1]EQUIPOS-TREN 2025'!$M$50</f>
        <v>38</v>
      </c>
      <c r="E32" s="16">
        <f>'[1]EQUIPOS-TREN 2029'!$M$27</f>
        <v>38</v>
      </c>
      <c r="F32" s="28"/>
      <c r="G32" s="27"/>
      <c r="H32" s="27"/>
      <c r="I32" s="27"/>
      <c r="J32" s="27"/>
      <c r="K32" s="22">
        <f t="shared" si="4"/>
        <v>0</v>
      </c>
      <c r="L32" s="22">
        <f t="shared" si="2"/>
        <v>0</v>
      </c>
      <c r="M32" s="22">
        <f t="shared" si="2"/>
        <v>0</v>
      </c>
      <c r="N32" s="22">
        <f t="shared" si="2"/>
        <v>0</v>
      </c>
      <c r="O32" s="23">
        <f t="shared" si="3"/>
        <v>0</v>
      </c>
      <c r="P32" s="24"/>
    </row>
    <row r="33" spans="2:16">
      <c r="B33" s="6" t="s">
        <v>51</v>
      </c>
      <c r="C33" s="14" t="s">
        <v>52</v>
      </c>
      <c r="D33" s="15">
        <f>'[1]EQUIPOS-TREN 2025'!$N$50</f>
        <v>482</v>
      </c>
      <c r="E33" s="16">
        <f>'[1]EQUIPOS-TREN 2029'!$N$27</f>
        <v>1262</v>
      </c>
      <c r="F33" s="28"/>
      <c r="G33" s="27"/>
      <c r="H33" s="27"/>
      <c r="I33" s="27"/>
      <c r="J33" s="27"/>
      <c r="K33" s="22">
        <f t="shared" si="4"/>
        <v>0</v>
      </c>
      <c r="L33" s="22">
        <f t="shared" si="2"/>
        <v>0</v>
      </c>
      <c r="M33" s="22">
        <f t="shared" si="2"/>
        <v>0</v>
      </c>
      <c r="N33" s="22">
        <f t="shared" si="2"/>
        <v>0</v>
      </c>
      <c r="O33" s="23">
        <f t="shared" si="3"/>
        <v>0</v>
      </c>
      <c r="P33" s="24"/>
    </row>
    <row r="34" spans="2:16">
      <c r="B34" s="6" t="s">
        <v>53</v>
      </c>
      <c r="C34" s="14" t="s">
        <v>54</v>
      </c>
      <c r="D34" s="15">
        <f>'[1]EQUIPOS-TREN 2025'!$O$50</f>
        <v>37</v>
      </c>
      <c r="E34" s="16">
        <f>'[1]EQUIPOS-TREN 2029'!$O$27</f>
        <v>37</v>
      </c>
      <c r="F34" s="28"/>
      <c r="G34" s="27"/>
      <c r="H34" s="27"/>
      <c r="I34" s="27"/>
      <c r="J34" s="27"/>
      <c r="K34" s="22">
        <f t="shared" si="4"/>
        <v>0</v>
      </c>
      <c r="L34" s="22">
        <f t="shared" si="2"/>
        <v>0</v>
      </c>
      <c r="M34" s="22">
        <f t="shared" si="2"/>
        <v>0</v>
      </c>
      <c r="N34" s="22">
        <f t="shared" si="2"/>
        <v>0</v>
      </c>
      <c r="O34" s="23">
        <f t="shared" si="3"/>
        <v>0</v>
      </c>
      <c r="P34" s="24"/>
    </row>
    <row r="35" spans="2:16">
      <c r="B35" s="6" t="s">
        <v>55</v>
      </c>
      <c r="C35" s="14" t="s">
        <v>56</v>
      </c>
      <c r="D35" s="15">
        <f>'[1]EQUIPOS-TREN 2025'!$P$50</f>
        <v>84</v>
      </c>
      <c r="E35" s="16">
        <f>'[1]EQUIPOS-TREN 2029'!$P$27</f>
        <v>84</v>
      </c>
      <c r="F35" s="28"/>
      <c r="G35" s="27"/>
      <c r="H35" s="27"/>
      <c r="I35" s="27"/>
      <c r="J35" s="27"/>
      <c r="K35" s="22">
        <f t="shared" si="4"/>
        <v>0</v>
      </c>
      <c r="L35" s="22">
        <f t="shared" si="2"/>
        <v>0</v>
      </c>
      <c r="M35" s="22">
        <f t="shared" si="2"/>
        <v>0</v>
      </c>
      <c r="N35" s="22">
        <f t="shared" si="2"/>
        <v>0</v>
      </c>
      <c r="O35" s="23">
        <f t="shared" si="3"/>
        <v>0</v>
      </c>
      <c r="P35" s="24"/>
    </row>
    <row r="36" spans="2:16">
      <c r="B36" s="6" t="s">
        <v>57</v>
      </c>
      <c r="C36" s="14" t="s">
        <v>58</v>
      </c>
      <c r="D36" s="15">
        <f>'[1]EQUIPOS-TREN 2025'!$Q$50</f>
        <v>14</v>
      </c>
      <c r="E36" s="16">
        <f>'[1]EQUIPOS-TREN 2029'!$Q$27</f>
        <v>14</v>
      </c>
      <c r="F36" s="28"/>
      <c r="G36" s="27"/>
      <c r="H36" s="27"/>
      <c r="I36" s="27"/>
      <c r="J36" s="27"/>
      <c r="K36" s="22">
        <f t="shared" si="4"/>
        <v>0</v>
      </c>
      <c r="L36" s="22">
        <f t="shared" si="2"/>
        <v>0</v>
      </c>
      <c r="M36" s="22">
        <f t="shared" si="2"/>
        <v>0</v>
      </c>
      <c r="N36" s="22">
        <f t="shared" si="2"/>
        <v>0</v>
      </c>
      <c r="O36" s="23">
        <f t="shared" si="3"/>
        <v>0</v>
      </c>
      <c r="P36" s="24"/>
    </row>
    <row r="37" spans="2:16">
      <c r="B37" s="6" t="s">
        <v>59</v>
      </c>
      <c r="C37" s="14" t="s">
        <v>60</v>
      </c>
      <c r="D37" s="15">
        <f>'[1]EQUIPOS-TREN 2025'!$R$50</f>
        <v>11</v>
      </c>
      <c r="E37" s="16">
        <f>'[1]EQUIPOS-TREN 2029'!$R$27</f>
        <v>11</v>
      </c>
      <c r="F37" s="28"/>
      <c r="G37" s="27"/>
      <c r="H37" s="27"/>
      <c r="I37" s="27"/>
      <c r="J37" s="27"/>
      <c r="K37" s="22">
        <f t="shared" si="4"/>
        <v>0</v>
      </c>
      <c r="L37" s="22">
        <f t="shared" si="2"/>
        <v>0</v>
      </c>
      <c r="M37" s="22">
        <f t="shared" si="2"/>
        <v>0</v>
      </c>
      <c r="N37" s="22">
        <f t="shared" si="2"/>
        <v>0</v>
      </c>
      <c r="O37" s="23">
        <f t="shared" si="3"/>
        <v>0</v>
      </c>
      <c r="P37" s="24"/>
    </row>
    <row r="38" spans="2:16">
      <c r="B38" s="6" t="s">
        <v>61</v>
      </c>
      <c r="C38" s="14" t="s">
        <v>62</v>
      </c>
      <c r="D38" s="15">
        <f>'[1]EQUIPOS-TREN 2025'!$S$50</f>
        <v>20</v>
      </c>
      <c r="E38" s="16">
        <f>'[1]EQUIPOS-TREN 2029'!$D$27</f>
        <v>270</v>
      </c>
      <c r="F38" s="28"/>
      <c r="G38" s="27"/>
      <c r="H38" s="27"/>
      <c r="I38" s="27"/>
      <c r="J38" s="27"/>
      <c r="K38" s="22">
        <f t="shared" si="4"/>
        <v>0</v>
      </c>
      <c r="L38" s="22">
        <f t="shared" si="2"/>
        <v>0</v>
      </c>
      <c r="M38" s="22">
        <f t="shared" si="2"/>
        <v>0</v>
      </c>
      <c r="N38" s="22">
        <f t="shared" si="2"/>
        <v>0</v>
      </c>
      <c r="O38" s="23">
        <f t="shared" si="3"/>
        <v>0</v>
      </c>
      <c r="P38" s="24"/>
    </row>
    <row r="39" spans="2:16">
      <c r="B39" s="6" t="s">
        <v>63</v>
      </c>
      <c r="C39" s="14" t="s">
        <v>64</v>
      </c>
      <c r="D39" s="15">
        <f>4*10</f>
        <v>40</v>
      </c>
      <c r="E39" s="16">
        <f>D39+(39*4)</f>
        <v>196</v>
      </c>
      <c r="F39" s="28"/>
      <c r="G39" s="27"/>
      <c r="H39" s="27"/>
      <c r="I39" s="27"/>
      <c r="J39" s="27"/>
      <c r="K39" s="22">
        <f t="shared" si="4"/>
        <v>0</v>
      </c>
      <c r="L39" s="22">
        <f t="shared" ref="L39:L44" si="5">G39*$D39</f>
        <v>0</v>
      </c>
      <c r="M39" s="22">
        <f t="shared" ref="M39:M44" si="6">H39*$D39</f>
        <v>0</v>
      </c>
      <c r="N39" s="22">
        <f t="shared" ref="N39:N44" si="7">I39*$D39</f>
        <v>0</v>
      </c>
      <c r="O39" s="23">
        <f t="shared" si="3"/>
        <v>0</v>
      </c>
      <c r="P39" s="24"/>
    </row>
    <row r="40" spans="2:16">
      <c r="B40" s="6" t="s">
        <v>65</v>
      </c>
      <c r="C40" s="14" t="s">
        <v>66</v>
      </c>
      <c r="D40" s="15">
        <f>30*10</f>
        <v>300</v>
      </c>
      <c r="E40" s="16">
        <f>D40+(39*30)</f>
        <v>1470</v>
      </c>
      <c r="F40" s="28"/>
      <c r="G40" s="27"/>
      <c r="H40" s="27"/>
      <c r="I40" s="27"/>
      <c r="J40" s="27"/>
      <c r="K40" s="22">
        <f t="shared" si="4"/>
        <v>0</v>
      </c>
      <c r="L40" s="22">
        <f t="shared" si="5"/>
        <v>0</v>
      </c>
      <c r="M40" s="22">
        <f t="shared" si="6"/>
        <v>0</v>
      </c>
      <c r="N40" s="22">
        <f t="shared" si="7"/>
        <v>0</v>
      </c>
      <c r="O40" s="23">
        <f t="shared" si="3"/>
        <v>0</v>
      </c>
      <c r="P40" s="24"/>
    </row>
    <row r="41" spans="2:16">
      <c r="B41" s="6" t="s">
        <v>67</v>
      </c>
      <c r="C41" s="14" t="s">
        <v>68</v>
      </c>
      <c r="D41" s="15">
        <f>'[1]EQUIPOS-TREN 2025'!$U$50</f>
        <v>20</v>
      </c>
      <c r="E41" s="16">
        <f>'[1]EQUIPOS-TREN 2029'!$U$27</f>
        <v>98</v>
      </c>
      <c r="F41" s="28"/>
      <c r="G41" s="27"/>
      <c r="H41" s="27"/>
      <c r="I41" s="27"/>
      <c r="J41" s="27"/>
      <c r="K41" s="22">
        <f t="shared" si="4"/>
        <v>0</v>
      </c>
      <c r="L41" s="22">
        <f t="shared" si="5"/>
        <v>0</v>
      </c>
      <c r="M41" s="22">
        <f t="shared" si="6"/>
        <v>0</v>
      </c>
      <c r="N41" s="22">
        <f t="shared" si="7"/>
        <v>0</v>
      </c>
      <c r="O41" s="23">
        <f t="shared" si="3"/>
        <v>0</v>
      </c>
      <c r="P41" s="24"/>
    </row>
    <row r="42" spans="2:16">
      <c r="B42" s="6" t="s">
        <v>69</v>
      </c>
      <c r="C42" s="14" t="s">
        <v>70</v>
      </c>
      <c r="D42" s="15">
        <f>'[1]EQUIPOS-TREN 2025'!$V$50</f>
        <v>20</v>
      </c>
      <c r="E42" s="16">
        <f>'[1]EQUIPOS-TREN 2029'!$V$27</f>
        <v>20</v>
      </c>
      <c r="F42" s="28"/>
      <c r="G42" s="27"/>
      <c r="H42" s="27"/>
      <c r="I42" s="27"/>
      <c r="J42" s="27"/>
      <c r="K42" s="22">
        <f t="shared" si="4"/>
        <v>0</v>
      </c>
      <c r="L42" s="22">
        <f t="shared" si="5"/>
        <v>0</v>
      </c>
      <c r="M42" s="22">
        <f t="shared" si="6"/>
        <v>0</v>
      </c>
      <c r="N42" s="22">
        <f t="shared" si="7"/>
        <v>0</v>
      </c>
      <c r="O42" s="23">
        <f t="shared" si="3"/>
        <v>0</v>
      </c>
      <c r="P42" s="24"/>
    </row>
    <row r="43" spans="2:16">
      <c r="B43" s="6" t="s">
        <v>71</v>
      </c>
      <c r="C43" s="14" t="s">
        <v>72</v>
      </c>
      <c r="D43" s="15">
        <f>'[1]EQUIPOS-TREN 2025'!$W$50</f>
        <v>30</v>
      </c>
      <c r="E43" s="16">
        <f>'[1]EQUIPOS-TREN 2029'!$W$27</f>
        <v>30</v>
      </c>
      <c r="F43" s="28"/>
      <c r="G43" s="27"/>
      <c r="H43" s="27"/>
      <c r="I43" s="27"/>
      <c r="J43" s="27"/>
      <c r="K43" s="22">
        <f t="shared" si="4"/>
        <v>0</v>
      </c>
      <c r="L43" s="22">
        <f t="shared" si="5"/>
        <v>0</v>
      </c>
      <c r="M43" s="22">
        <f t="shared" si="6"/>
        <v>0</v>
      </c>
      <c r="N43" s="22">
        <f t="shared" si="7"/>
        <v>0</v>
      </c>
      <c r="O43" s="23">
        <f t="shared" si="3"/>
        <v>0</v>
      </c>
      <c r="P43" s="24"/>
    </row>
    <row r="44" spans="2:16">
      <c r="B44" s="6" t="s">
        <v>73</v>
      </c>
      <c r="C44" s="14" t="s">
        <v>74</v>
      </c>
      <c r="D44" s="15">
        <v>0</v>
      </c>
      <c r="E44" s="16">
        <f>'[1]EQUIPOS-TREN 2029'!$X$27</f>
        <v>94</v>
      </c>
      <c r="F44" s="28"/>
      <c r="G44" s="27"/>
      <c r="H44" s="27"/>
      <c r="I44" s="27"/>
      <c r="J44" s="27"/>
      <c r="K44" s="22">
        <f t="shared" si="4"/>
        <v>0</v>
      </c>
      <c r="L44" s="22">
        <f t="shared" si="5"/>
        <v>0</v>
      </c>
      <c r="M44" s="22">
        <f t="shared" si="6"/>
        <v>0</v>
      </c>
      <c r="N44" s="22">
        <f t="shared" si="7"/>
        <v>0</v>
      </c>
      <c r="O44" s="23">
        <f t="shared" si="3"/>
        <v>0</v>
      </c>
      <c r="P44" s="24"/>
    </row>
    <row r="45" spans="2:16">
      <c r="B45" s="12"/>
      <c r="C45" s="12" t="s">
        <v>75</v>
      </c>
      <c r="D45" s="12"/>
      <c r="E45" s="13"/>
      <c r="F45" s="12"/>
      <c r="G45" s="12"/>
      <c r="H45" s="12"/>
      <c r="I45" s="12"/>
      <c r="J45" s="12"/>
      <c r="K45" s="13">
        <f>SUM(K23:K44)</f>
        <v>0</v>
      </c>
      <c r="L45" s="13">
        <f>SUM(L23:L44)</f>
        <v>0</v>
      </c>
      <c r="M45" s="13">
        <f>SUM(M23:M44)</f>
        <v>0</v>
      </c>
      <c r="N45" s="13">
        <f>SUM(N23:N44)</f>
        <v>0</v>
      </c>
      <c r="O45" s="13">
        <f>SUM(O23:O44)</f>
        <v>0</v>
      </c>
    </row>
  </sheetData>
  <mergeCells count="7">
    <mergeCell ref="P21:P22"/>
    <mergeCell ref="B2:G2"/>
    <mergeCell ref="B19:G19"/>
    <mergeCell ref="K4:N8"/>
    <mergeCell ref="D21:E21"/>
    <mergeCell ref="F21:J21"/>
    <mergeCell ref="K21:O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16086340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16086340 - Manteniment xarxa embarcada multipropòsit FMB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2025-06-19T22:00:00+00:00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467154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6B571A20-F676-4733-96C7-E2E048AAA8C4}"/>
</file>

<file path=customXml/itemProps2.xml><?xml version="1.0" encoding="utf-8"?>
<ds:datastoreItem xmlns:ds="http://schemas.openxmlformats.org/officeDocument/2006/customXml" ds:itemID="{F08A5368-9823-4DF6-ADA6-126BCE8AD798}"/>
</file>

<file path=customXml/itemProps3.xml><?xml version="1.0" encoding="utf-8"?>
<ds:datastoreItem xmlns:ds="http://schemas.openxmlformats.org/officeDocument/2006/customXml" ds:itemID="{9B8E7909-AAA7-4FA4-8223-D9C49E97D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Escamez, Javier</dc:creator>
  <cp:keywords/>
  <dc:description/>
  <cp:lastModifiedBy>Ruiz Parcerisa, Ricard</cp:lastModifiedBy>
  <cp:revision/>
  <dcterms:created xsi:type="dcterms:W3CDTF">2025-03-03T14:52:05Z</dcterms:created>
  <dcterms:modified xsi:type="dcterms:W3CDTF">2025-05-30T09:58:59Z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467154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