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PROVEIDORS\AA CONTRACTACIO\Expedients contractació 2018-2024\AM 2025 05 (Mat. HIDRA. III)\Docs obertura\"/>
    </mc:Choice>
  </mc:AlternateContent>
  <xr:revisionPtr revIDLastSave="0" documentId="13_ncr:1_{B72A2069-C17B-40AC-B5D8-EC0B71D4425C}" xr6:coauthVersionLast="47" xr6:coauthVersionMax="47" xr10:uidLastSave="{00000000-0000-0000-0000-000000000000}"/>
  <bookViews>
    <workbookView xWindow="-120" yWindow="-120" windowWidth="29040" windowHeight="15840" firstSheet="5" activeTab="6" xr2:uid="{00000000-000D-0000-FFFF-FFFF00000000}"/>
  </bookViews>
  <sheets>
    <sheet name="Obert.Sobre A i B (30.06.2025)" sheetId="13" r:id="rId1"/>
    <sheet name="Sobre B LOT 1" sheetId="41" r:id="rId2"/>
    <sheet name="Sobre B LOT 2" sheetId="43" r:id="rId3"/>
    <sheet name="Sobre B LOT 3" sheetId="44" r:id="rId4"/>
    <sheet name="Sobre B LOT 4" sheetId="45" r:id="rId5"/>
    <sheet name="Sobre B LOT 5" sheetId="46" r:id="rId6"/>
    <sheet name="Sobre B LOT 6" sheetId="47" r:id="rId7"/>
    <sheet name="Sobre B LOT 7" sheetId="48" r:id="rId8"/>
    <sheet name="Sobre B LOT 8" sheetId="49" r:id="rId9"/>
    <sheet name="Sobre C-LOT 1" sheetId="20" r:id="rId10"/>
    <sheet name="Sobre C-LOT 2" sheetId="37" r:id="rId11"/>
    <sheet name="Sobre C-LOT 3 " sheetId="23" r:id="rId12"/>
    <sheet name="Sobre C-LOT 4" sheetId="24" r:id="rId13"/>
    <sheet name="Sobre C-LOT 5" sheetId="25" r:id="rId14"/>
    <sheet name="Sobre C-LOT 6" sheetId="26" r:id="rId15"/>
    <sheet name="Sobre C-LOT 7" sheetId="40" r:id="rId16"/>
    <sheet name="Sobre C-LOT 8" sheetId="27" r:id="rId17"/>
    <sheet name="Punts TOTALS - LOT 1" sheetId="4" r:id="rId18"/>
    <sheet name="Punts TOTALS - LOT 2" sheetId="30" r:id="rId19"/>
    <sheet name="Punts TOTALS - LOT 3" sheetId="31" r:id="rId20"/>
    <sheet name="Punts TOTALS - LOT 4" sheetId="32" r:id="rId21"/>
    <sheet name="Punts TOTALS - LOT 5" sheetId="33" r:id="rId22"/>
    <sheet name="Punts TOTALS - LOT 6" sheetId="34" r:id="rId23"/>
    <sheet name="Punts TOTALS - LOT 7" sheetId="35" r:id="rId24"/>
    <sheet name="Punts TOTALS - LOT 8" sheetId="36" r:id="rId25"/>
  </sheets>
  <definedNames>
    <definedName name="_xlnm._FilterDatabase" localSheetId="17" hidden="1">'Punts TOTALS - LOT 1'!$B$3:$F$4</definedName>
    <definedName name="_xlnm._FilterDatabase" localSheetId="18" hidden="1">'Punts TOTALS - LOT 2'!$B$3:$F$4</definedName>
    <definedName name="_xlnm._FilterDatabase" localSheetId="19" hidden="1">'Punts TOTALS - LOT 3'!$B$3:$F$4</definedName>
    <definedName name="_xlnm._FilterDatabase" localSheetId="20" hidden="1">'Punts TOTALS - LOT 4'!$B$3:$F$4</definedName>
    <definedName name="_xlnm._FilterDatabase" localSheetId="21" hidden="1">'Punts TOTALS - LOT 5'!$B$3:$F$4</definedName>
    <definedName name="_xlnm._FilterDatabase" localSheetId="22" hidden="1">'Punts TOTALS - LOT 6'!$B$3:$F$4</definedName>
    <definedName name="_xlnm._FilterDatabase" localSheetId="23" hidden="1">'Punts TOTALS - LOT 7'!$B$3:$F$4</definedName>
    <definedName name="_xlnm._FilterDatabase" localSheetId="24" hidden="1">'Punts TOTALS - LOT 8'!$B$3:$F$4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27" l="1"/>
  <c r="D9" i="27"/>
  <c r="D8" i="27"/>
  <c r="D7" i="27"/>
  <c r="D6" i="27"/>
  <c r="D5" i="27"/>
  <c r="G30" i="27"/>
  <c r="G29" i="27"/>
  <c r="G28" i="27"/>
  <c r="G27" i="27"/>
  <c r="G26" i="27"/>
  <c r="G25" i="27"/>
  <c r="E30" i="27"/>
  <c r="E29" i="27"/>
  <c r="F29" i="27" s="1"/>
  <c r="E28" i="27"/>
  <c r="E27" i="27"/>
  <c r="E26" i="27"/>
  <c r="E25" i="27"/>
  <c r="G32" i="40"/>
  <c r="G31" i="40"/>
  <c r="G30" i="40"/>
  <c r="G29" i="40"/>
  <c r="G28" i="40"/>
  <c r="G27" i="40"/>
  <c r="G26" i="40"/>
  <c r="E32" i="40"/>
  <c r="F32" i="40" s="1"/>
  <c r="E31" i="40"/>
  <c r="E30" i="40"/>
  <c r="E29" i="40"/>
  <c r="E28" i="40"/>
  <c r="E27" i="40"/>
  <c r="F27" i="40" s="1"/>
  <c r="E26" i="40"/>
  <c r="D11" i="40"/>
  <c r="D10" i="40"/>
  <c r="D9" i="40"/>
  <c r="D8" i="40"/>
  <c r="D7" i="40"/>
  <c r="D6" i="40"/>
  <c r="D5" i="40"/>
  <c r="C14" i="40"/>
  <c r="D14" i="40" s="1"/>
  <c r="G32" i="26"/>
  <c r="G31" i="26"/>
  <c r="G30" i="26"/>
  <c r="G29" i="26"/>
  <c r="G28" i="26"/>
  <c r="G27" i="26"/>
  <c r="G26" i="26"/>
  <c r="E32" i="26"/>
  <c r="E31" i="26"/>
  <c r="E30" i="26"/>
  <c r="E29" i="26"/>
  <c r="E28" i="26"/>
  <c r="F28" i="26" s="1"/>
  <c r="E27" i="26"/>
  <c r="E26" i="26"/>
  <c r="D11" i="26"/>
  <c r="D10" i="26"/>
  <c r="D9" i="26"/>
  <c r="D8" i="26"/>
  <c r="D7" i="26"/>
  <c r="D6" i="26"/>
  <c r="D5" i="26"/>
  <c r="C14" i="26"/>
  <c r="D14" i="26" s="1"/>
  <c r="G32" i="25"/>
  <c r="G31" i="25"/>
  <c r="G30" i="25"/>
  <c r="G29" i="25"/>
  <c r="G28" i="25"/>
  <c r="G27" i="25"/>
  <c r="G26" i="25"/>
  <c r="E32" i="25"/>
  <c r="E31" i="25"/>
  <c r="E30" i="25"/>
  <c r="E29" i="25"/>
  <c r="E28" i="25"/>
  <c r="E27" i="25"/>
  <c r="E26" i="25"/>
  <c r="C13" i="24"/>
  <c r="D13" i="24" s="1"/>
  <c r="C14" i="25"/>
  <c r="D14" i="25" s="1"/>
  <c r="D11" i="25"/>
  <c r="D10" i="25"/>
  <c r="D9" i="25"/>
  <c r="D8" i="25"/>
  <c r="D7" i="25"/>
  <c r="D5" i="25"/>
  <c r="D6" i="25"/>
  <c r="G30" i="24"/>
  <c r="G29" i="24"/>
  <c r="G28" i="24"/>
  <c r="G27" i="24"/>
  <c r="G26" i="24"/>
  <c r="G25" i="24"/>
  <c r="E30" i="24"/>
  <c r="E29" i="24"/>
  <c r="E28" i="24"/>
  <c r="E27" i="24"/>
  <c r="E26" i="24"/>
  <c r="E25" i="24"/>
  <c r="D10" i="24"/>
  <c r="D9" i="24"/>
  <c r="D8" i="24"/>
  <c r="D7" i="24"/>
  <c r="D6" i="24"/>
  <c r="D5" i="24"/>
  <c r="G26" i="23"/>
  <c r="G25" i="23"/>
  <c r="G24" i="23"/>
  <c r="G23" i="23"/>
  <c r="E26" i="23"/>
  <c r="F26" i="23" s="1"/>
  <c r="E25" i="23"/>
  <c r="E24" i="23"/>
  <c r="E23" i="23"/>
  <c r="F23" i="23" s="1"/>
  <c r="D8" i="23"/>
  <c r="D7" i="23"/>
  <c r="D6" i="23"/>
  <c r="D5" i="23"/>
  <c r="C11" i="23"/>
  <c r="D11" i="23" s="1"/>
  <c r="G22" i="37"/>
  <c r="G21" i="37"/>
  <c r="E22" i="37"/>
  <c r="E21" i="37"/>
  <c r="F21" i="37" s="1"/>
  <c r="D6" i="37"/>
  <c r="D5" i="37"/>
  <c r="D6" i="20"/>
  <c r="D10" i="20"/>
  <c r="D9" i="20"/>
  <c r="D8" i="20"/>
  <c r="D7" i="20"/>
  <c r="D5" i="20"/>
  <c r="D11" i="20"/>
  <c r="C14" i="20"/>
  <c r="D14" i="20" s="1"/>
  <c r="G32" i="20"/>
  <c r="G31" i="20"/>
  <c r="G30" i="20"/>
  <c r="G29" i="20"/>
  <c r="G28" i="20"/>
  <c r="G27" i="20"/>
  <c r="G26" i="20"/>
  <c r="E32" i="20"/>
  <c r="F32" i="20" s="1"/>
  <c r="E31" i="20"/>
  <c r="E30" i="20"/>
  <c r="E29" i="20"/>
  <c r="F29" i="20" s="1"/>
  <c r="E28" i="20"/>
  <c r="E27" i="20"/>
  <c r="F28" i="20"/>
  <c r="E26" i="20"/>
  <c r="F26" i="20" s="1"/>
  <c r="F32" i="25"/>
  <c r="F30" i="27"/>
  <c r="F26" i="27"/>
  <c r="F31" i="40"/>
  <c r="H31" i="40" s="1"/>
  <c r="F28" i="40"/>
  <c r="F29" i="26"/>
  <c r="F29" i="25"/>
  <c r="F26" i="25"/>
  <c r="F26" i="24"/>
  <c r="H29" i="27" l="1"/>
  <c r="H27" i="40"/>
  <c r="H28" i="40"/>
  <c r="H29" i="26"/>
  <c r="H32" i="25"/>
  <c r="H32" i="20"/>
  <c r="F25" i="27"/>
  <c r="F32" i="26"/>
  <c r="H32" i="26" s="1"/>
  <c r="F29" i="24"/>
  <c r="H29" i="24" s="1"/>
  <c r="F25" i="24"/>
  <c r="H25" i="24" s="1"/>
  <c r="F22" i="37"/>
  <c r="H30" i="27"/>
  <c r="H26" i="27"/>
  <c r="F27" i="27"/>
  <c r="H27" i="27"/>
  <c r="H32" i="40"/>
  <c r="F29" i="40"/>
  <c r="H29" i="40" s="1"/>
  <c r="F26" i="40"/>
  <c r="F26" i="26"/>
  <c r="H26" i="26"/>
  <c r="F30" i="26"/>
  <c r="H28" i="26"/>
  <c r="F31" i="26"/>
  <c r="H26" i="25"/>
  <c r="F27" i="25"/>
  <c r="H27" i="25" s="1"/>
  <c r="H29" i="25"/>
  <c r="F30" i="25"/>
  <c r="H30" i="25" s="1"/>
  <c r="F28" i="25"/>
  <c r="H28" i="25" s="1"/>
  <c r="F31" i="25"/>
  <c r="H31" i="25" s="1"/>
  <c r="H26" i="24"/>
  <c r="F27" i="24"/>
  <c r="H27" i="24" s="1"/>
  <c r="F28" i="24"/>
  <c r="H28" i="24" s="1"/>
  <c r="F30" i="24"/>
  <c r="H30" i="24" s="1"/>
  <c r="H24" i="23"/>
  <c r="F24" i="23"/>
  <c r="F25" i="23"/>
  <c r="H25" i="23" s="1"/>
  <c r="H23" i="23"/>
  <c r="H26" i="23"/>
  <c r="H21" i="37"/>
  <c r="F31" i="20"/>
  <c r="H31" i="20" s="1"/>
  <c r="H28" i="20"/>
  <c r="F27" i="20"/>
  <c r="H27" i="20" s="1"/>
  <c r="H29" i="20"/>
  <c r="F30" i="20"/>
  <c r="H30" i="20" s="1"/>
  <c r="H26" i="20"/>
  <c r="H31" i="26" l="1"/>
  <c r="H30" i="26"/>
  <c r="H22" i="37"/>
  <c r="H25" i="27"/>
  <c r="F28" i="27"/>
  <c r="H28" i="27" s="1"/>
  <c r="F30" i="40"/>
  <c r="H30" i="40" s="1"/>
  <c r="H26" i="40"/>
  <c r="F27" i="26"/>
  <c r="H27" i="26" s="1"/>
  <c r="E11" i="34" l="1"/>
  <c r="F11" i="34" s="1"/>
  <c r="E9" i="34"/>
  <c r="E11" i="33"/>
  <c r="F11" i="33" s="1"/>
  <c r="E7" i="33"/>
  <c r="F7" i="33" s="1"/>
  <c r="E5" i="33"/>
  <c r="E9" i="32"/>
  <c r="F9" i="32" s="1"/>
  <c r="E7" i="4"/>
  <c r="F7" i="4" s="1"/>
  <c r="E11" i="4"/>
  <c r="F11" i="4" s="1"/>
  <c r="C13" i="27"/>
  <c r="D13" i="27" s="1"/>
  <c r="E8" i="36"/>
  <c r="F8" i="36" s="1"/>
  <c r="E5" i="36"/>
  <c r="F5" i="36" s="1"/>
  <c r="E10" i="36"/>
  <c r="F10" i="36" s="1"/>
  <c r="E9" i="36"/>
  <c r="F9" i="36" s="1"/>
  <c r="E7" i="36"/>
  <c r="F7" i="36" s="1"/>
  <c r="E6" i="36"/>
  <c r="E11" i="35"/>
  <c r="F11" i="35" s="1"/>
  <c r="E5" i="35"/>
  <c r="F5" i="35" s="1"/>
  <c r="E10" i="35"/>
  <c r="F10" i="35" s="1"/>
  <c r="E8" i="35"/>
  <c r="E9" i="35"/>
  <c r="E7" i="35"/>
  <c r="E6" i="35"/>
  <c r="E8" i="34"/>
  <c r="F8" i="34" s="1"/>
  <c r="E5" i="34"/>
  <c r="F5" i="34" s="1"/>
  <c r="E10" i="34"/>
  <c r="F10" i="34" s="1"/>
  <c r="E6" i="34"/>
  <c r="F6" i="34" s="1"/>
  <c r="E7" i="34"/>
  <c r="E9" i="33"/>
  <c r="F9" i="33" s="1"/>
  <c r="E6" i="33"/>
  <c r="F6" i="33" s="1"/>
  <c r="E8" i="33"/>
  <c r="E10" i="33"/>
  <c r="E5" i="32"/>
  <c r="F5" i="32" s="1"/>
  <c r="E8" i="31"/>
  <c r="F8" i="31" s="1"/>
  <c r="E8" i="32"/>
  <c r="F8" i="32" s="1"/>
  <c r="E7" i="32"/>
  <c r="F7" i="32" s="1"/>
  <c r="E6" i="32"/>
  <c r="E7" i="31"/>
  <c r="F7" i="31" s="1"/>
  <c r="E6" i="31"/>
  <c r="F6" i="31" s="1"/>
  <c r="E5" i="31"/>
  <c r="F5" i="31" s="1"/>
  <c r="E8" i="4"/>
  <c r="F8" i="4" s="1"/>
  <c r="E10" i="4"/>
  <c r="F10" i="4" s="1"/>
  <c r="E6" i="4"/>
  <c r="E5" i="4"/>
  <c r="E9" i="4"/>
  <c r="F25" i="41"/>
  <c r="N14" i="41" s="1"/>
  <c r="N12" i="47"/>
  <c r="F28" i="47"/>
  <c r="N15" i="47" s="1"/>
  <c r="N13" i="45"/>
  <c r="N11" i="45"/>
  <c r="F22" i="49"/>
  <c r="N13" i="49" s="1"/>
  <c r="F19" i="49"/>
  <c r="N12" i="49" s="1"/>
  <c r="F16" i="49"/>
  <c r="N11" i="49" s="1"/>
  <c r="F13" i="49"/>
  <c r="N10" i="49" s="1"/>
  <c r="F10" i="49"/>
  <c r="N9" i="49" s="1"/>
  <c r="F7" i="49"/>
  <c r="N8" i="49" s="1"/>
  <c r="F25" i="48"/>
  <c r="N14" i="48" s="1"/>
  <c r="F22" i="48"/>
  <c r="N13" i="48" s="1"/>
  <c r="F19" i="48"/>
  <c r="N12" i="48" s="1"/>
  <c r="F16" i="48"/>
  <c r="N11" i="48" s="1"/>
  <c r="F13" i="48"/>
  <c r="N10" i="48" s="1"/>
  <c r="F10" i="48"/>
  <c r="N9" i="48" s="1"/>
  <c r="F7" i="48"/>
  <c r="N8" i="48" s="1"/>
  <c r="F25" i="47"/>
  <c r="N14" i="47" s="1"/>
  <c r="F22" i="47"/>
  <c r="N13" i="47" s="1"/>
  <c r="F19" i="47"/>
  <c r="F16" i="47"/>
  <c r="N11" i="47" s="1"/>
  <c r="F13" i="47"/>
  <c r="N10" i="47" s="1"/>
  <c r="F10" i="47"/>
  <c r="N9" i="47" s="1"/>
  <c r="F7" i="47"/>
  <c r="N8" i="47" s="1"/>
  <c r="F25" i="46"/>
  <c r="N14" i="46" s="1"/>
  <c r="F22" i="46"/>
  <c r="N13" i="46" s="1"/>
  <c r="F19" i="46"/>
  <c r="N12" i="46" s="1"/>
  <c r="F16" i="46"/>
  <c r="N11" i="46" s="1"/>
  <c r="F13" i="46"/>
  <c r="N10" i="46" s="1"/>
  <c r="F10" i="46"/>
  <c r="N9" i="46" s="1"/>
  <c r="F7" i="46"/>
  <c r="N8" i="46" s="1"/>
  <c r="F22" i="45"/>
  <c r="F19" i="45"/>
  <c r="N12" i="45" s="1"/>
  <c r="F16" i="45"/>
  <c r="F13" i="45"/>
  <c r="N10" i="45" s="1"/>
  <c r="F10" i="45"/>
  <c r="N9" i="45" s="1"/>
  <c r="F7" i="45"/>
  <c r="N8" i="45" s="1"/>
  <c r="F22" i="44"/>
  <c r="N13" i="44" s="1"/>
  <c r="F19" i="44"/>
  <c r="N12" i="44" s="1"/>
  <c r="F16" i="44"/>
  <c r="N11" i="44" s="1"/>
  <c r="F13" i="44"/>
  <c r="N10" i="44" s="1"/>
  <c r="F10" i="44"/>
  <c r="N9" i="44" s="1"/>
  <c r="F7" i="44"/>
  <c r="N8" i="44" s="1"/>
  <c r="F13" i="43"/>
  <c r="N10" i="43" s="1"/>
  <c r="F10" i="43"/>
  <c r="N9" i="43" s="1"/>
  <c r="F7" i="43"/>
  <c r="N8" i="43" s="1"/>
  <c r="F22" i="41"/>
  <c r="N13" i="41" s="1"/>
  <c r="F19" i="41"/>
  <c r="N12" i="41" s="1"/>
  <c r="F16" i="41"/>
  <c r="N11" i="41" s="1"/>
  <c r="F13" i="41"/>
  <c r="N10" i="41" s="1"/>
  <c r="F10" i="41"/>
  <c r="N9" i="41" s="1"/>
  <c r="F7" i="41"/>
  <c r="N8" i="41" s="1"/>
  <c r="E10" i="32" l="1"/>
  <c r="F10" i="32" s="1"/>
  <c r="C9" i="37"/>
  <c r="D9" i="37" s="1"/>
  <c r="E6" i="30"/>
  <c r="F6" i="30" s="1"/>
  <c r="E5" i="30"/>
  <c r="F5" i="30" s="1"/>
  <c r="F6" i="4" l="1"/>
  <c r="F6" i="35"/>
  <c r="F9" i="34"/>
  <c r="F10" i="33"/>
  <c r="F9" i="4"/>
  <c r="F8" i="35"/>
  <c r="F8" i="33"/>
  <c r="F7" i="34"/>
  <c r="F6" i="36"/>
  <c r="F9" i="35"/>
  <c r="F7" i="35"/>
  <c r="F5" i="33"/>
  <c r="F6" i="32"/>
  <c r="F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tc={EBAA7A42-F1EF-44CF-890B-B98CD5336513}</author>
    <author>tc={9F23D3E3-4313-46EF-BF2C-3928CCCE18C5}</author>
    <author>tc={7FF92E1F-E6CD-4358-8BEE-102DC942FB27}</author>
  </authors>
  <commentList>
    <comment ref="J6" authorId="0" shapeId="0" xr:uid="{EBAA7A42-F1EF-44CF-890B-B98CD5336513}">
      <text>
        <t>[Comentario encadenado]
Su versión de Excel le permite leer este comentario encadenado; sin embargo, las ediciones que se apliquen se quitarán si el archivo se abre en una versión más reciente de Excel. Más información: https://go.microsoft.com/fwlink/?linkid=870924
Comentario:
    Defecte esmenat en data 30/06/2025.</t>
      </text>
    </comment>
    <comment ref="J10" authorId="1" shapeId="0" xr:uid="{9F23D3E3-4313-46EF-BF2C-3928CCCE18C5}">
      <text>
        <t>[Comentario encadenado]
Su versión de Excel le permite leer este comentario encadenado; sin embargo, las ediciones que se apliquen se quitarán si el archivo se abre en una versión más reciente de Excel. Más información: https://go.microsoft.com/fwlink/?linkid=870924
Comentario:
    Defecte esmenat en data 30/06/2025.</t>
      </text>
    </comment>
    <comment ref="L10" authorId="2" shapeId="0" xr:uid="{7FF92E1F-E6CD-4358-8BEE-102DC942FB27}">
      <text>
        <t>[Comentario encadenado]
Su versión de Excel le permite leer este comentario encadenado; sin embargo, las ediciones que se apliquen se quitarán si el archivo se abre en una versión más reciente de Excel. Más información: https://go.microsoft.com/fwlink/?linkid=870924
Comentario:
    Requeriment d’esmena efectuat en data 01/07/2025.</t>
      </text>
    </comment>
  </commentList>
</comments>
</file>

<file path=xl/sharedStrings.xml><?xml version="1.0" encoding="utf-8"?>
<sst xmlns="http://schemas.openxmlformats.org/spreadsheetml/2006/main" count="931" uniqueCount="175">
  <si>
    <t>Licitador</t>
  </si>
  <si>
    <t>LICITADOR</t>
  </si>
  <si>
    <t>LOT 1</t>
  </si>
  <si>
    <t>Promedio</t>
  </si>
  <si>
    <t xml:space="preserve">Núm. </t>
  </si>
  <si>
    <t>Puntuació Sobre B</t>
  </si>
  <si>
    <t>Puntuació Sobre C</t>
  </si>
  <si>
    <t>Total valoració (màxim 100 punts)</t>
  </si>
  <si>
    <t>Total punts</t>
  </si>
  <si>
    <t>LOT 2</t>
  </si>
  <si>
    <t>NIF</t>
  </si>
  <si>
    <t>SOBRE C "Criteris avaluables de forma automàtica"</t>
  </si>
  <si>
    <t>Memòria descriptiva</t>
  </si>
  <si>
    <t>DEUC</t>
  </si>
  <si>
    <t>Declaració de submissió a jutjats espanyols</t>
  </si>
  <si>
    <t>B62714894</t>
  </si>
  <si>
    <t xml:space="preserve">Catàlegs de preus          </t>
  </si>
  <si>
    <t xml:space="preserve">DOMINI AMBIENTAL, S.L. </t>
  </si>
  <si>
    <t>LOTS                        (nºs) als que es presenta</t>
  </si>
  <si>
    <t>DOMINI AMBIENTAL, S.L.</t>
  </si>
  <si>
    <r>
      <t xml:space="preserve">Punts                 </t>
    </r>
    <r>
      <rPr>
        <i/>
        <sz val="11"/>
        <color rgb="FF000000"/>
        <rFont val="Calibri"/>
        <family val="2"/>
        <scheme val="minor"/>
      </rPr>
      <t xml:space="preserve"> (fins a 51 punts)</t>
    </r>
  </si>
  <si>
    <r>
      <rPr>
        <b/>
        <i/>
        <sz val="11"/>
        <color rgb="FF000000"/>
        <rFont val="Calibri"/>
        <family val="2"/>
        <scheme val="minor"/>
      </rPr>
      <t>% lineal de rebaixa</t>
    </r>
    <r>
      <rPr>
        <i/>
        <sz val="11"/>
        <color rgb="FF000000"/>
        <rFont val="Calibri"/>
        <family val="2"/>
        <scheme val="minor"/>
      </rPr>
      <t xml:space="preserve"> sobre preus del catàleg general</t>
    </r>
  </si>
  <si>
    <t>LOT 3</t>
  </si>
  <si>
    <t>LOT 4</t>
  </si>
  <si>
    <t>LOT 5</t>
  </si>
  <si>
    <t>LOT 6</t>
  </si>
  <si>
    <t>LOT 7</t>
  </si>
  <si>
    <t>LOT 8</t>
  </si>
  <si>
    <t xml:space="preserve">PLÁSTICOS TECNOLÓGICOS, S.A. </t>
  </si>
  <si>
    <t>Declaració de concurrència en UTE</t>
  </si>
  <si>
    <t>A58314014</t>
  </si>
  <si>
    <t>5, 6, 7</t>
  </si>
  <si>
    <t>B63078992</t>
  </si>
  <si>
    <t>1, 2, 3, 4, 5, 6, 7</t>
  </si>
  <si>
    <t>AIGASA CANALIZACIONES, S.L.U.</t>
  </si>
  <si>
    <t>LOGISTIUM SERVICIOS LOGÍSTICOS, S.A.</t>
  </si>
  <si>
    <t>A03466604</t>
  </si>
  <si>
    <t>Lot 1: Si; Lot 2: Si; Lot 3: Si; Lot 4: Si; Lot 5: Si; Lot 6: Si; Lot 7: Si</t>
  </si>
  <si>
    <t>Lot 1: Si; Lot 5: Si; Lot 6: Si; Lot 7: Si; Lot 8: Si</t>
  </si>
  <si>
    <t xml:space="preserve">AIGASA CANALIZACIONES, S.L.U. </t>
  </si>
  <si>
    <t>AM-2025-05</t>
  </si>
  <si>
    <t>PLÁSTICOS TECNOLÓGICOS, S.A.</t>
  </si>
  <si>
    <t>FRANS BONHOMME ESPAÑA, S.L.U.</t>
  </si>
  <si>
    <t>B63571426</t>
  </si>
  <si>
    <t>HIDRO TARRACO, S.A.</t>
  </si>
  <si>
    <t>A43025618</t>
  </si>
  <si>
    <t>LLABERIA PLASTICS, S.L.</t>
  </si>
  <si>
    <t>B43408533</t>
  </si>
  <si>
    <t>HIDROLLEIDA, S.A. (HIDROLOGY)</t>
  </si>
  <si>
    <t>A25200536</t>
  </si>
  <si>
    <t>3G AGUAS, S.L.</t>
  </si>
  <si>
    <t>B60917143</t>
  </si>
  <si>
    <t>1, 2, 3, 4, 6, 7, 8</t>
  </si>
  <si>
    <t>1, 3, 4, 5, 6, 7, 8</t>
  </si>
  <si>
    <t>1, 2, 3, 4, 5, 6, 7, 8</t>
  </si>
  <si>
    <t>3, 4, 5, 6, 7, 8</t>
  </si>
  <si>
    <t>1, 3, 5, 6, 7, 8</t>
  </si>
  <si>
    <t>Declaració adscripció mitjans</t>
  </si>
  <si>
    <t>Declaració confidencialitat</t>
  </si>
  <si>
    <t>Adhesió Codi Ètic SABEMSA</t>
  </si>
  <si>
    <t>Acord Marc de subministrament de materials hidràulics per a la xarxa del cicle integral de l’aigua de Barberà del Vallès</t>
  </si>
  <si>
    <t>SOBRE B "Criteris d'avaluació els quals depenen d'un judici de valor"</t>
  </si>
  <si>
    <r>
      <rPr>
        <b/>
        <sz val="14"/>
        <color rgb="FF000000"/>
        <rFont val="Calibri"/>
        <family val="2"/>
        <scheme val="minor"/>
      </rPr>
      <t xml:space="preserve">MEMÒRIA DESCRIPTIVA                                                                   </t>
    </r>
    <r>
      <rPr>
        <b/>
        <sz val="11"/>
        <color rgb="FF000000"/>
        <rFont val="Calibri"/>
        <family val="2"/>
        <scheme val="minor"/>
      </rPr>
      <t xml:space="preserve">                                                                                                                                                                                                                                                   </t>
    </r>
    <r>
      <rPr>
        <i/>
        <sz val="10"/>
        <color rgb="FF000000"/>
        <rFont val="Calibri"/>
        <family val="2"/>
        <scheme val="minor"/>
      </rPr>
      <t>(atenent apartat K del Resum de característiques PCAP)</t>
    </r>
  </si>
  <si>
    <t>Aspectes mínims de contingut i estructura</t>
  </si>
  <si>
    <t>Avaluació</t>
  </si>
  <si>
    <t>Punts</t>
  </si>
  <si>
    <r>
      <rPr>
        <b/>
        <sz val="11"/>
        <color theme="1"/>
        <rFont val="Calibri"/>
        <family val="2"/>
        <scheme val="minor"/>
      </rPr>
      <t>Licitadors</t>
    </r>
    <r>
      <rPr>
        <sz val="11"/>
        <color theme="1"/>
        <rFont val="Calibri"/>
        <family val="2"/>
        <scheme val="minor"/>
      </rPr>
      <t xml:space="preserve"> Lot 2  (per ordre de presentació d'ofertes)</t>
    </r>
  </si>
  <si>
    <t>Puntuació sobre B</t>
  </si>
  <si>
    <r>
      <rPr>
        <b/>
        <sz val="11"/>
        <color theme="1"/>
        <rFont val="Calibri"/>
        <family val="2"/>
        <scheme val="minor"/>
      </rPr>
      <t xml:space="preserve">1) Descripció de l'empresa que es presenta, i relació de les certificacions de les quals disposa  </t>
    </r>
    <r>
      <rPr>
        <i/>
        <sz val="11"/>
        <color theme="1"/>
        <rFont val="Calibri"/>
        <family val="2"/>
        <scheme val="minor"/>
      </rPr>
      <t>(Fins a 9 punts)</t>
    </r>
  </si>
  <si>
    <r>
      <t xml:space="preserve">TOTAL Puntuació    </t>
    </r>
    <r>
      <rPr>
        <i/>
        <sz val="11"/>
        <color rgb="FF000000"/>
        <rFont val="Calibri"/>
        <family val="2"/>
        <scheme val="minor"/>
      </rPr>
      <t>(fins 49 punts)</t>
    </r>
  </si>
  <si>
    <r>
      <rPr>
        <b/>
        <sz val="11"/>
        <color theme="1"/>
        <rFont val="Calibri"/>
        <family val="2"/>
        <scheme val="minor"/>
      </rPr>
      <t>Licitadors</t>
    </r>
    <r>
      <rPr>
        <sz val="11"/>
        <color theme="1"/>
        <rFont val="Calibri"/>
        <family val="2"/>
        <scheme val="minor"/>
      </rPr>
      <t xml:space="preserve"> Lot 1  (per ordre de presentació d'ofertes)</t>
    </r>
  </si>
  <si>
    <r>
      <rPr>
        <b/>
        <sz val="11"/>
        <color theme="1"/>
        <rFont val="Calibri"/>
        <family val="2"/>
        <scheme val="minor"/>
      </rPr>
      <t>3) Relació dels articles i productes que subministra d'entre els que es requereixen en l'Annex 1 del PPT, classificats per lots i famílies, amb indicació de la norma reguladora de fabricació, marca i model.</t>
    </r>
    <r>
      <rPr>
        <sz val="11"/>
        <color theme="1"/>
        <rFont val="Calibri"/>
        <family val="2"/>
        <scheme val="minor"/>
      </rPr>
      <t xml:space="preserve">  (</t>
    </r>
    <r>
      <rPr>
        <i/>
        <sz val="11"/>
        <color theme="1"/>
        <rFont val="Calibri"/>
        <family val="2"/>
        <scheme val="minor"/>
      </rPr>
      <t>Fins a 20 punts</t>
    </r>
    <r>
      <rPr>
        <sz val="11"/>
        <color theme="1"/>
        <rFont val="Calibri"/>
        <family val="2"/>
        <scheme val="minor"/>
      </rPr>
      <t xml:space="preserve">):
</t>
    </r>
    <r>
      <rPr>
        <b/>
        <sz val="11"/>
        <color theme="1"/>
        <rFont val="Calibri"/>
        <family val="2"/>
        <scheme val="minor"/>
      </rPr>
      <t>a.</t>
    </r>
    <r>
      <rPr>
        <sz val="11"/>
        <color theme="1"/>
        <rFont val="Calibri"/>
        <family val="2"/>
        <scheme val="minor"/>
      </rPr>
      <t xml:space="preserve"> S'entén per família el conjunt de materials amb les mateixes característiques constructives i funcionals.
</t>
    </r>
    <r>
      <rPr>
        <b/>
        <sz val="11"/>
        <color theme="1"/>
        <rFont val="Calibri"/>
        <family val="2"/>
        <scheme val="minor"/>
      </rPr>
      <t>b.</t>
    </r>
    <r>
      <rPr>
        <sz val="11"/>
        <color theme="1"/>
        <rFont val="Calibri"/>
        <family val="2"/>
        <scheme val="minor"/>
      </rPr>
      <t xml:space="preserve"> Els contractistes hauran de garantir amb els certificats acreditatius que considerin adients, que els productes subministrats acompleixin les condicions següents:
- Seran de primera qualitat i de fabricant qualificat.
- No s'admetran materials sense certificat actualitzat de qualitat i seguiment de la norma UNE que correspongui.
- L'emmagatzematge i la manipulació es farà seguint les recomanacions del fabricant.</t>
    </r>
  </si>
  <si>
    <r>
      <rPr>
        <b/>
        <sz val="11"/>
        <color theme="1"/>
        <rFont val="Calibri"/>
        <family val="2"/>
        <scheme val="minor"/>
      </rPr>
      <t xml:space="preserve">2) Descripció del servei d'atenció al client, pel que fa al següent  </t>
    </r>
    <r>
      <rPr>
        <i/>
        <sz val="11"/>
        <color theme="1"/>
        <rFont val="Calibri"/>
        <family val="2"/>
        <scheme val="minor"/>
      </rPr>
      <t xml:space="preserve">(Fins a 20 punts):
</t>
    </r>
    <r>
      <rPr>
        <sz val="11"/>
        <color theme="1"/>
        <rFont val="Calibri"/>
        <family val="2"/>
        <scheme val="minor"/>
      </rPr>
      <t xml:space="preserve">
    </t>
    </r>
    <r>
      <rPr>
        <b/>
        <sz val="11"/>
        <color theme="1"/>
        <rFont val="Calibri"/>
        <family val="2"/>
        <scheme val="minor"/>
      </rPr>
      <t xml:space="preserve">  i. </t>
    </r>
    <r>
      <rPr>
        <sz val="11"/>
        <color theme="1"/>
        <rFont val="Calibri"/>
        <family val="2"/>
        <scheme val="minor"/>
      </rPr>
      <t xml:space="preserve">Servei d'atenció comercial i comandes
     </t>
    </r>
    <r>
      <rPr>
        <b/>
        <sz val="11"/>
        <color theme="1"/>
        <rFont val="Calibri"/>
        <family val="2"/>
        <scheme val="minor"/>
      </rPr>
      <t xml:space="preserve"> ii.</t>
    </r>
    <r>
      <rPr>
        <sz val="11"/>
        <color theme="1"/>
        <rFont val="Calibri"/>
        <family val="2"/>
        <scheme val="minor"/>
      </rPr>
      <t xml:space="preserve"> Servei d'urgències
     </t>
    </r>
    <r>
      <rPr>
        <b/>
        <sz val="11"/>
        <color theme="1"/>
        <rFont val="Calibri"/>
        <family val="2"/>
        <scheme val="minor"/>
      </rPr>
      <t xml:space="preserve"> iii. </t>
    </r>
    <r>
      <rPr>
        <sz val="11"/>
        <color theme="1"/>
        <rFont val="Calibri"/>
        <family val="2"/>
        <scheme val="minor"/>
      </rPr>
      <t xml:space="preserve">Servei postvenda
     </t>
    </r>
    <r>
      <rPr>
        <b/>
        <sz val="11"/>
        <color theme="1"/>
        <rFont val="Calibri"/>
        <family val="2"/>
        <scheme val="minor"/>
      </rPr>
      <t xml:space="preserve"> iv.</t>
    </r>
    <r>
      <rPr>
        <sz val="11"/>
        <color theme="1"/>
        <rFont val="Calibri"/>
        <family val="2"/>
        <scheme val="minor"/>
      </rPr>
      <t xml:space="preserve"> Suport tècnic                                            
Es detallarà, com a mínim, l'horari d'atenció, el telèfon, el correu electrònic, el personal de contacte i l'existència de plataforma online. S'inclourà una relació dels magatzems de que es disposa, i es detallaran els terminis d'entrega, la disponibilitat i rapidesa per al subministrament de recanvis, la gestió i el temps de resolució d'incidències.</t>
    </r>
  </si>
  <si>
    <r>
      <rPr>
        <b/>
        <sz val="11"/>
        <color theme="1"/>
        <rFont val="Calibri"/>
        <family val="2"/>
        <scheme val="minor"/>
      </rPr>
      <t>Licitadors</t>
    </r>
    <r>
      <rPr>
        <sz val="11"/>
        <color theme="1"/>
        <rFont val="Calibri"/>
        <family val="2"/>
        <scheme val="minor"/>
      </rPr>
      <t xml:space="preserve"> Lot 4  (per ordre de presentació d'ofertes)</t>
    </r>
  </si>
  <si>
    <t>PLASTICOS TECNOLOGICOS, S.A.</t>
  </si>
  <si>
    <r>
      <rPr>
        <b/>
        <sz val="11"/>
        <color theme="1"/>
        <rFont val="Calibri"/>
        <family val="2"/>
        <scheme val="minor"/>
      </rPr>
      <t>Licitadors</t>
    </r>
    <r>
      <rPr>
        <sz val="11"/>
        <color theme="1"/>
        <rFont val="Calibri"/>
        <family val="2"/>
        <scheme val="minor"/>
      </rPr>
      <t xml:space="preserve"> Lot 5  (per ordre de presentació d'ofertes)</t>
    </r>
  </si>
  <si>
    <t>3G AGUAS, S.A.</t>
  </si>
  <si>
    <r>
      <rPr>
        <b/>
        <sz val="11"/>
        <color theme="1"/>
        <rFont val="Calibri"/>
        <family val="2"/>
        <scheme val="minor"/>
      </rPr>
      <t>Licitadors</t>
    </r>
    <r>
      <rPr>
        <sz val="11"/>
        <color theme="1"/>
        <rFont val="Calibri"/>
        <family val="2"/>
        <scheme val="minor"/>
      </rPr>
      <t xml:space="preserve"> Lot 6  (per ordre de presentació d'ofertes)</t>
    </r>
  </si>
  <si>
    <r>
      <rPr>
        <b/>
        <sz val="11"/>
        <color theme="1"/>
        <rFont val="Calibri"/>
        <family val="2"/>
        <scheme val="minor"/>
      </rPr>
      <t>Licitadors</t>
    </r>
    <r>
      <rPr>
        <sz val="11"/>
        <color theme="1"/>
        <rFont val="Calibri"/>
        <family val="2"/>
        <scheme val="minor"/>
      </rPr>
      <t xml:space="preserve"> Lot 7  (per ordre de presentació d'ofertes)</t>
    </r>
  </si>
  <si>
    <r>
      <rPr>
        <b/>
        <sz val="11"/>
        <color theme="1"/>
        <rFont val="Calibri"/>
        <family val="2"/>
        <scheme val="minor"/>
      </rPr>
      <t>Licitadors</t>
    </r>
    <r>
      <rPr>
        <sz val="11"/>
        <color theme="1"/>
        <rFont val="Calibri"/>
        <family val="2"/>
        <scheme val="minor"/>
      </rPr>
      <t xml:space="preserve"> Lot 8  (per ordre de presentació d'ofertes)</t>
    </r>
  </si>
  <si>
    <r>
      <rPr>
        <b/>
        <sz val="11"/>
        <color theme="1"/>
        <rFont val="Calibri"/>
        <family val="2"/>
        <scheme val="minor"/>
      </rPr>
      <t>Licitadors</t>
    </r>
    <r>
      <rPr>
        <sz val="11"/>
        <color theme="1"/>
        <rFont val="Calibri"/>
        <family val="2"/>
        <scheme val="minor"/>
      </rPr>
      <t xml:space="preserve"> Lot 3  (per ordre de presentació d'ofertes)</t>
    </r>
  </si>
  <si>
    <t>No presenta. No escau, doncs no concorre a la licitació en UTE</t>
  </si>
  <si>
    <t xml:space="preserve">Presenta DEUC emplenat i signat correctament </t>
  </si>
  <si>
    <t>No presenta. No escau, doncs no és empresa estrangera</t>
  </si>
  <si>
    <t>Presenta degudament signada</t>
  </si>
  <si>
    <t>Presenta i declara que cap document és confidencial</t>
  </si>
  <si>
    <t>Presenta sense signatura</t>
  </si>
  <si>
    <t>Presenta en blanc. No escau, doncs no concorre a la licitació en UTE</t>
  </si>
  <si>
    <t>Presenta degudament signada, tot i no ser estrangera</t>
  </si>
  <si>
    <t>Presenta però no identifica cap document com a confidencial</t>
  </si>
  <si>
    <t>No presenta. No escau.</t>
  </si>
  <si>
    <t>Presenta i declara que "tota la documentació amb preus i específica de LLABERIA és confidencial"</t>
  </si>
  <si>
    <t>SOBRE A "Documentació general i/o administrativa"</t>
  </si>
  <si>
    <t>Presenta amb extensió i format correctes</t>
  </si>
  <si>
    <t>Lot 1: Si; Lot 2: Si; Lot 3: Si; Lot 4: Si; Lot 5: Si; Lot 6; Lot 7: Si</t>
  </si>
  <si>
    <r>
      <t xml:space="preserve">Lot 1: Si ; </t>
    </r>
    <r>
      <rPr>
        <sz val="9.5"/>
        <color rgb="FFFF0000"/>
        <rFont val="Calibri"/>
        <family val="2"/>
        <scheme val="minor"/>
      </rPr>
      <t>Lot 3: Presenta amb descompte (exclusió)</t>
    </r>
    <r>
      <rPr>
        <sz val="9.5"/>
        <rFont val="Calibri"/>
        <family val="2"/>
        <scheme val="minor"/>
      </rPr>
      <t xml:space="preserve">; Lot 5: Si; Lot 6: Si; </t>
    </r>
    <r>
      <rPr>
        <sz val="9.5"/>
        <color rgb="FFFF0000"/>
        <rFont val="Calibri"/>
        <family val="2"/>
        <scheme val="minor"/>
      </rPr>
      <t>Lot 7: Presenta amb descompte (exclusió)</t>
    </r>
    <r>
      <rPr>
        <sz val="9.5"/>
        <rFont val="Calibri"/>
        <family val="2"/>
        <scheme val="minor"/>
      </rPr>
      <t>; Lot 8: Si</t>
    </r>
  </si>
  <si>
    <t>Lot 3: Si; Lot 4: Si; Lot 5: Si; Lot 6: Si; Lot 7: Si; Lot 8: Si</t>
  </si>
  <si>
    <t>Lot 1: Si; Lot 3: Si; Lot 4: Si; Lot 5: Si; Lot 6: Si; Lot 7: Si; Lot 8: Si</t>
  </si>
  <si>
    <t>Lot 1: Incidència; Lot 3: Incidència; Lot 4: Incidència; Lot 5: Incidència; Lot 6: Incidència; Lot 7: Incidència; Lot 8: Incidència</t>
  </si>
  <si>
    <t>Lot 1: Si</t>
  </si>
  <si>
    <t>Lot 1: Si; Lot 2: Si; Lot 3: Si; Lot 4: Si; Lot 5: Si; Lot 6: Si; Lot 7: Si; Lot 8: Si</t>
  </si>
  <si>
    <t>No presenta una relació d'articles i productes. Únicament presenta un catàleg molt genèric de famílies de productes que no encaixa amb la classificació per lots, i que fa referència a utilitats (xarxes d'abastament d'aigua, instal·lacions tècmiques, piscines i reg, climatització, sanitari, ferreteria, fontaneria, etc.).
Es considera que la relació de productes no tracta sobre cap dels aspectes assenyalats en els plecs, i no s'ofereix cap mena de descripció sobre cada família de materials.</t>
  </si>
  <si>
    <t>La descripció del servei d'atenció al client no tracta sobre el funcionament del servei d'urgència, ni  del servei postvenda ni del suport tècnic. A més, no disposa de plataforma online, i no es detalla la disponibilitat de recanvis, ni quina és la gestió i resolució d'incidències. En definitiva, l'empresa presenta una descripció que tracta només parcialment tots els aspectes requerits, i ateses les anteriors mancances, s'atorga una puntuació proporcional a la ponderació prevista.</t>
  </si>
  <si>
    <t>L'emprea licitadora presenta una relació per lots, classificant els articles per família, indicant marca i model, norma de fabricació i gamma completa de dimensions, Falta aportar les fitxes tècniques i els certificats de compliment de normativa de  les vàlvulse de la marca RACI. S'atorga una puntuació proporcional a la ponderació prevista.</t>
  </si>
  <si>
    <t>L'empresa licitador apresenta una relació de materials classificats per família, on s'indiquen marca, model, norma de fabricació, gamma completa de dimensions i presenta les fitxes tècniques i els certificats acreditatius de compliment de tots els productes relacionats.</t>
  </si>
  <si>
    <r>
      <t xml:space="preserve">La relació presentada no inclou model, gamma de diàmetres i dimensions per a tots els productes llistats. Només es detalla per un producte. Sí apareix en les fitxes tècniques però no en la memòria. </t>
    </r>
    <r>
      <rPr>
        <i/>
        <sz val="11"/>
        <color rgb="FFFF0000"/>
        <rFont val="Calibri"/>
        <family val="2"/>
      </rPr>
      <t>NOTA: En general els preus de la tarifa presentada  no coincideixen amb la tarifa publicada a la web corporativa. En algun cas la diferència és pràcticament el doble. Altres materials inclosos en la tarifa presentada no figuren a la publicada a la web. No obstant, el resultat d'aquesta comprovació no és objecte de valoració d'aquest punt segons estableixen els plecs però es posa en coneixement de la mesa de contractació  per a la seva deliberació si així ho estima pertinent.</t>
    </r>
  </si>
  <si>
    <t>No es presenta una relació dels articles i productes que subministra  sinó que inclou el catàleg corporatiu. El document presentat no  respon als aspectes demanats al plec de prescripcions tècniques.</t>
  </si>
  <si>
    <r>
      <t xml:space="preserve">La relació presentada inclou model, gamma de diàmetres i dimensionns. En la documentació s'inclouen certificats i fitxes tècniques, però no de la totalitat. </t>
    </r>
    <r>
      <rPr>
        <i/>
        <sz val="11"/>
        <color rgb="FFFF0000"/>
        <rFont val="Calibri"/>
        <family val="2"/>
      </rPr>
      <t>NOTA: La tarifa presentada no inclou tots els productes inclosos en la relació de productes de la memòria. Hi ha preus de la tarifa que no coincideixen amb la publicada a la web corporativa. Hi ha preus inclosos en la tarifa presentada que en la  de la web corporativa no són públics ("consultar preu"). No obstant, el resultat d'aquesta comprovació no és objecte de valoració d'aquest punt segons estableixen els plecs però es posa en coneixement de la mesa de contractació  per a la seva deliberació si així ho estima pertinent.</t>
    </r>
  </si>
  <si>
    <t>La relació presentada en la memòria només inclou classificació per lots, famílies i indicació de fabricant. No inclou models, normes de fabricació, gamma de diàmetres i dimensions. Aporten fitxes tècniques i certificats.  S'enten que la relació presentada no s'adequa a les exigències tècniques establertes en el  PPT ja que no es pot considerar que és una relació d'articles.</t>
  </si>
  <si>
    <r>
      <t xml:space="preserve">La relació inclou  els articles per familia, marca, model , norma de fabricació i dimensions. Inclou fitxes tècniques i certifcacions.  </t>
    </r>
    <r>
      <rPr>
        <i/>
        <sz val="11"/>
        <color rgb="FFFF0000"/>
        <rFont val="Calibri"/>
        <family val="2"/>
      </rPr>
      <t>NOTA: Els preus de tarifa presentats coincideixen en alguns casos, i en altres no, en  preus comprovats a l'atzar amb la tarifa pubicada a la web corporativa. tquesta última és de data de 2021. En altres casos, el preu de la tarifa de la web corporativa no figura. No obstant, el resultat d'aquesta comprovació no és objecte de valoració d'aquest punt segons estableixen els plecs però es posa en coneixement de la mesa de contractació  per a la seva deliberació si així ho estima pertinent.</t>
    </r>
  </si>
  <si>
    <t>HIDROLLEIDA, S.A. - HIDROLOGY</t>
  </si>
  <si>
    <t>Avaluació ofertes desproporcionades o anormalment baixes</t>
  </si>
  <si>
    <t>Sobre B "Càlcul d'ofertes anormalment baixes (Part tècnica)"</t>
  </si>
  <si>
    <t>Puntuació tècnica</t>
  </si>
  <si>
    <t>Mitjana puntuació tècnica</t>
  </si>
  <si>
    <t>Diferència puntuació mitjana</t>
  </si>
  <si>
    <t xml:space="preserve">Mitjana diferències </t>
  </si>
  <si>
    <t>Temeritat tècnica</t>
  </si>
  <si>
    <t>A) Al concórrer tres o més licitadors, es considera anormalment baixa l'oferta que compleixi els dos criteris següents</t>
  </si>
  <si>
    <t>1. Que el descompte lineal ofert sigui un 10% superior a la mitjana aritmètica</t>
  </si>
  <si>
    <r>
      <t xml:space="preserve">2. Que la puntuació que li correspongui en la resta de criteris d'adjudicació diferents del preu sigui </t>
    </r>
    <r>
      <rPr>
        <b/>
        <sz val="11"/>
        <color rgb="FFFF0000"/>
        <rFont val="Calibri"/>
        <family val="2"/>
        <scheme val="minor"/>
      </rPr>
      <t>superior</t>
    </r>
    <r>
      <rPr>
        <b/>
        <sz val="11"/>
        <color theme="1"/>
        <rFont val="Calibri"/>
        <family val="2"/>
        <scheme val="minor"/>
      </rPr>
      <t xml:space="preserve"> a ???? (la suma de la mitjana de puntuacions + la mitjana de les diferències obtingudes en termes absoluts).</t>
    </r>
  </si>
  <si>
    <t>Clàusula 13.4 i apartat L del Resum de característiques PCAP</t>
  </si>
  <si>
    <t>L'empresa licitadora realitza una bona descripció de l'empresa, però no acredita la disposició de cap certificació pròpia.</t>
  </si>
  <si>
    <t>L'empresa licitadora presenta una bona descripció del servei d'atenció al client ofert i, a més, ofereix un servei de venda i postvenda d'excel·lència en termes logístics, de disponibilitat i terminis. Únicament mancaria detall sobre l'existència o no de plataforma online.</t>
  </si>
  <si>
    <t>L'empresa licitadora presenta una relació que inclou, per lot, els articles classificats segons família, marca, model, norma de fabricació i gamma de diàmetres i dimensions complet. A més, presenta tots els certificats acreditatius i les fitxes tècniques de tots els productes relacionats.</t>
  </si>
  <si>
    <t>L'empresa licitadora presenta una descripció de l'empresa excessivament escueta, i no acredita la disposició de cap certificació pròpia.</t>
  </si>
  <si>
    <t>L'empresa licitadora presenta una descripció del seu servei d'atenció al client que tracta només de manera parcial la totalitat dels aspectes relacionats. Concretament, mancaria detall sobre correus electrònics de contacte, els terminis d'entrega de material específicsi el funcionament del servei d'urgències. S'atorga una puntuació proporcional.</t>
  </si>
  <si>
    <t>L'empresa licitadora presenta una relació de productes del lot, però no inclou ni marca, ni model, ni gamma completa de dimesions. A més, s'identifica que, en virtut de les seves característiques tècniques, la canonada proposada no s'adequa a les exigències mínimes establertes al PPT.</t>
  </si>
  <si>
    <t>L'empresa licitadora presenta una descripció de l'empresa excessivament escueta, i no acredita la disposició de cap certificació pròpia, només dels fabricants d'AIGASA.</t>
  </si>
  <si>
    <t>L'empresa licitadora presenta una relació d'articles classificats segons famílies, marca, model, norma de fabricació, i presenten totes les fitxes tècniques i els certificats acreditatius necessaris, però no presenta una relació de la gamma de diàmetres completa dels productes. S'atorga una puntuació proporcional.</t>
  </si>
  <si>
    <t>L'empresa licitadora realitza una bona descripció de l'empresa i acredita la disposició d'una certificació ISO 9001.</t>
  </si>
  <si>
    <t>L'empresa presenta una descripció del seu servei d'atenció al client, però manca detallar els terminis d'entrega específics, la disponibilitat i rapidesa dels recanvis, i la gestió i el temps de resolució d'incidències. S'atorga una puntuació proporcional als aspectes tractats.</t>
  </si>
  <si>
    <t>L'empresa presenta una descripció detallada de l'empresa i acredita la disposició de fins a quatre certificacions (ISO 9001, ISO 14001, ISO 45001 i ISO 22301).</t>
  </si>
  <si>
    <t>L'empresa licitadora presenta una relació d'articles classificats segons famílies, marca, model, norma de fabricació, i gamma completa de diàmetres i dimensions, però manca aportació d'algunes fitxes tècniques i certificats acreditatius del compliment de normativa, segons el detall presentat a la memòria. S'atorga una puntuació proporcional.</t>
  </si>
  <si>
    <t>L'empresa licitadora realitza una bona descripció detallada de l'empresa, però no acredita la disposició de cap certificació pròpia. A més exhaureix l'extensió màxima de cinc (5) pàgines prevista pels aparatat 1) i 2) en la descripció de l'empresa (apartat 1)).</t>
  </si>
  <si>
    <t>L'empresa presenta una descripció del servei d'atenció al client, però ho fa un cop superada l'extensió màxima de 5 pàgines pels apartats 1) i 2). En virtut de l'apartat J.2 del plec de clàusules administratives (PCAP) d'aplicació, només són objecte de valoració les primeres 5 pàgines de la memòria. Per tant, aquest apartat no pot ser valorat.</t>
  </si>
  <si>
    <t xml:space="preserve">L'empresa licitadora realitza una descripció detallada de l'empresa, i declara disposar de les certificacions ISO 9001 i ISO 45001. No obstant, només presenta la certificació ISO 9001, aportant certificat del fabricant (FUNDICIONES Y ACCESORIOS, S.A.), però no un de propi. Per tant, es considera que no acredita la disposició de cap certificació pròpia. </t>
  </si>
  <si>
    <t>L'empresa licitadora presenta una descripció del seu servei d'atenció al client que, a més de tractar sobre la totalitat dels aspectes requerits, ofereix un servei de venda i postvenda d'excel·lència. Només mancaria disposar de plataforma online, la qual encara no es troba operativa. S'atorga una puntuació proporcional.</t>
  </si>
  <si>
    <t>L'empresa licitadora presenta una relació que inclou, per lot, els articles classificats segons família, marca, model, norma de fabricació i gamma de diàmetres i dimensions complet. A més, presenta tots els certificats acreditatius i les fitxes tècniques dels materials relacionats.</t>
  </si>
  <si>
    <t>La relació presentada en la memòria només inclou classificació per lots, famílies i indicació de fabricant. No inclou models, normes de fabricació, gamma de diàmetres i dimensions. Sí apareix en les fitxes tècniques però no en la memòria i només en relació a 4 productes. No aporten certificats.  S'entén que la relació presentada no s'adequa a les exigències tècniques establertes en el  PPT ja que no es pot considerar que és una relació d'articles.</t>
  </si>
  <si>
    <t>L'empresa licitadora no presenta cap relació d'articles, només fa constar la marca del material i la normativa aplicable. Es considera que la descripció realitzada és manifestament insuficient.</t>
  </si>
  <si>
    <t>L'empresa licitadora realitza una bona descripció de l'empresa i acredita la disposició de la certificació ISO 9001.</t>
  </si>
  <si>
    <t>L'empresa licitadora realitza una descripció detallada de l'empresa, però no disposa de cap certificació pròpia.</t>
  </si>
  <si>
    <t>L'empresa licitadora presenta una descripció del seu servei d'atenció al client que , a més de tractar de la totalitat dels aspectes relacionats ofereix un servei de venda i postvenda d'excel·lència.</t>
  </si>
  <si>
    <t>L'empresa licitadora presenta una relació d'articles classificats per família, i fa constar marca, model, norma de fabricació, gamma completa de diàmetres i dimensions. Aporta totes les fitxes tècniques i els certificats acreditatius del compliment de la normativa, excepte el relatiu a la norma UNE 1563. S'atorga una puntuació proporcional.</t>
  </si>
  <si>
    <t>L'empresa licitadora presenta una relació de productes que no compleixen amb les prescripcions mínimes del PPT. Per consegüent, es considera que la descripció realitzada és manifestament irrellevant en atenció a les necessitats i exigències de SABEMSA.</t>
  </si>
  <si>
    <t>L'empresa licitadora presenta una relació de productes que no compleixen amb les prescripcions mínimes del PPT, atès que els hidrants proposats no disposen d'arqueta ajustable. Per consegüent, es considera que la descripció realitzada és manifestament irrellevant en atenció a les necessitats i exigències de SABEMSA.</t>
  </si>
  <si>
    <t>L'empresa licitadora presenta una relació de productes classificats per família, i es fa constar la marca, el model, la norma de fabricació i la gamma completa de diàmetres i dimensions. Aporten els certificats acreditatius del compliment normatiu, però manquen les fitxes tècniques dels hidrants. S'atorga una puntuació proporcional.</t>
  </si>
  <si>
    <t>L'empresa licitadora presenta una relació de productes classificats per família, i es fa constar la marca, el model, la norma de fabricació i la gamma completa de diàmetres i dimensions. A més presenten les fitxes tècniques de tots els productes relacionats. Únicament mancaria presentar tots els certificats de compliment de la normativa que es fa constar a la relació de productes. Al faltar alguns certificats, s'atribueix una puntuació  proporcional</t>
  </si>
  <si>
    <t>L'empresa licitadora fa una descripció detallada de l'empresa i acredita la disposició de dues certificacions (ISO 9001 i ISO 14001).</t>
  </si>
  <si>
    <t>L'empresa licitadora presenta una relació per lots, classificant els articles per família, indicant marca i model, norma de fabricació i gamma completa de dimensions. Únicament falta aportar tots els certificats de compliment de normativa que es fa constar a la relació de productes. Al faltar alguns certificats, s'atribueix una puntuació proporcional</t>
  </si>
  <si>
    <t>L'empresa licitadora presenta una relació de productes classificats per família, fent constar la marca, el model, la norma de fabricació aplicable i la gamma completa de diàmetres i dimensions. Aporten les fitxes tècniques dels productes relacionats, però manca un certificat de compliment de normativa. Concretament, el certificat corresponent a la UNE-EN 14339:2006 de BELGICAST fa referència exclusivament als hidrant sotarrats, els quals no corresponen al present lot.</t>
  </si>
  <si>
    <t>L'empresa licitadora presenta una relació per lots, classificant els articles per família, indicant marca i model, norma de fabricació i gamma completa de dimensions. Únicament falta aportar un dels certificats de compliment de normativa que es fa constar a la relació de productes. Al faltar un certificat, s'atribueix una puntuació proporcional.</t>
  </si>
  <si>
    <r>
      <t xml:space="preserve">NOTA: En general els preus de la tarifa presentada  no coincideixen amb la tarifa publicada a la web corporativa. En algun cas la diferència és pràcticament el doble. No obstant, el resultat d'aquesta comprovació no és objecte de valoració d'aquest punt segons estableixen els plecs però es posa en coneixement de la mesa de contractació  per a la seva deliberació si així ho estima pertinent.
</t>
    </r>
    <r>
      <rPr>
        <i/>
        <sz val="11"/>
        <rFont val="Calibri"/>
        <family val="2"/>
      </rPr>
      <t>L'empresa licitadora presenta una relació que inclou, per lot, els articles classificats segons família, marca, model, norma de fabricació i gamma de diàmetres i dimensions complet. A més, presenta tots els certificats acreditatius i les fitxes tècniques de tots els productes relacionats.</t>
    </r>
  </si>
  <si>
    <t>L'empresa licitadora no presenta cap relació d'articles, només fa constar la marca del material. Es considera que la descripció realitzada és manifestament insuficient.</t>
  </si>
  <si>
    <t>L'empresa licitadora presenta una relació de productes classificats per família, fent constar la marca, el model, la norma de fabricació aplicable i la gamma completa de diàmetres i dimensions. No obstant, no presenten ni fitxes tècniques ni certificats. S'atorga una puntuació proporcional.</t>
  </si>
  <si>
    <t xml:space="preserve">L'empresa licitadora presenta una relació per lots, classificant els articles per família, indicant marca i model, norma de fabricació i gamma completa de dimensions. Únicament falta aportar un certificat de compliment de normativa que es fa constar a la relació de productes. </t>
  </si>
  <si>
    <t>L'empresa licitadora presenta una relació de productes classificats per família, fent constar la marca, el model i la norma de fabricació aplicable. No obstant, manca aportar els certificats acreditatius de compliment de la normativa aplicable i fer una relació completa de diàmetres dels materials. S'atorga una puntuació proporcional.</t>
  </si>
  <si>
    <t>L'empresa licitadora presenta una relació de productes, però només es fa constar la marca i només aporten les fitxes tècniques. S'atorga una puntuació proporcional.</t>
  </si>
  <si>
    <t>L'empresa licitadora presenta una relació de productes classificats per famílies, fent constar la marca, el model, la norma de fabricació aplicable. Aporta totes les fitxes tècniques dels materials relacionats. Únicament manca realitzar una relació completa de la gamma de diàmetres i aportar el certificat de compliment de la norma de fabricació EN 12842. S'atorga una puntuació proporcional.</t>
  </si>
  <si>
    <t>L'empresa licitadora presenta una relació de productes classificats per família, fent constar la marca, el model, la norma de fabricació aplicable i la gamma completa de diàmetres i dimensions. Aporta tots els certificats de compliment de la normativa referenciada, i totes les fitxes tècniques, excepte la relativa al producte de la marca DAVINCI.</t>
  </si>
  <si>
    <t>L'empresa licitadora presenta una relació de productes classificats per famílies, fent constar la marca. No es fa constar ni el model, ni la normativa de fabricació aplicable, ni la gamma completa de diàmetres i dimensions, i no s'aporten certificats de compliment de la normativa. A més, de les tres fitxes tècniques només una correspont al material del lot 8. S'atorga una puntuació proporcional.</t>
  </si>
  <si>
    <t>L'empresa licitadora presenta una relació de productes classificats per família, fent constar la marca, el model, la norma de fabricació aplicable i la gamma completa de diàmetres i dimensions. A més aporta totes les fitxes tècniques dels productes relacionats, i tots els certificats de la normativa aplicable, excepte el certificat de compliment de la norma EN 14525. S'atorga una puntuació proporcional.</t>
  </si>
  <si>
    <t>L'empresa licitadora presenta una relació de productes classificats per família, fent constar la marca, el model, la normativa de fabricació aplicable i la gamma completa de diàmetres i dimensions. A més, aporta les fitxes tècniques de tots els productes relacionats i els certificats acreditatius del compliment de tota la normativa referenciada, exceptuant el certificat de compliment de la norma EN 1563. S'atorga una puntuació proporcional.</t>
  </si>
  <si>
    <t>L'empresa licitadora presenta una relació de productes classificats per família, fent constar la marca, el model, la norma de fabricació aplicable i la gamma completa de diàmetres i dimensions. A més, aporta les fitxes tècniques de tots els materials relacionats, i els certificats acreditatius del compliment de la normativa referenciada, excepte el certificat de compliment de la norma UNE 12201. S'atorga una puntuació proporcional.</t>
  </si>
  <si>
    <t>Presenta. Apartats 1) i 2) excedeixen les 5 pàgines.</t>
  </si>
  <si>
    <t>SOBRE B "Criteris sotmesos a judici de valor"</t>
  </si>
  <si>
    <r>
      <t xml:space="preserve">Classificació resultant de les empreses presentades al </t>
    </r>
    <r>
      <rPr>
        <b/>
        <i/>
        <u/>
        <sz val="14"/>
        <color theme="1"/>
        <rFont val="Calibri"/>
        <family val="2"/>
        <scheme val="minor"/>
      </rPr>
      <t>LOT 1</t>
    </r>
  </si>
  <si>
    <r>
      <t xml:space="preserve">Classificació resultant de les empreses presentades al </t>
    </r>
    <r>
      <rPr>
        <b/>
        <i/>
        <u/>
        <sz val="14"/>
        <color theme="1"/>
        <rFont val="Calibri"/>
        <family val="2"/>
        <scheme val="minor"/>
      </rPr>
      <t>LOT 2</t>
    </r>
  </si>
  <si>
    <r>
      <t xml:space="preserve">Classificació resultant de les empreses presentades al </t>
    </r>
    <r>
      <rPr>
        <b/>
        <i/>
        <u/>
        <sz val="14"/>
        <color theme="1"/>
        <rFont val="Calibri"/>
        <family val="2"/>
        <scheme val="minor"/>
      </rPr>
      <t>LOT 3</t>
    </r>
  </si>
  <si>
    <r>
      <t xml:space="preserve">Classificació resultant de les empreses presentades al </t>
    </r>
    <r>
      <rPr>
        <b/>
        <i/>
        <u/>
        <sz val="14"/>
        <color theme="1"/>
        <rFont val="Calibri"/>
        <family val="2"/>
        <scheme val="minor"/>
      </rPr>
      <t>LOT 4</t>
    </r>
  </si>
  <si>
    <r>
      <t xml:space="preserve">Classificació resultant de les empreses presentades al </t>
    </r>
    <r>
      <rPr>
        <b/>
        <i/>
        <u/>
        <sz val="14"/>
        <color theme="1"/>
        <rFont val="Calibri"/>
        <family val="2"/>
        <scheme val="minor"/>
      </rPr>
      <t>LOT 5</t>
    </r>
  </si>
  <si>
    <r>
      <t xml:space="preserve">Classificació resultant de les empreses presentades al </t>
    </r>
    <r>
      <rPr>
        <b/>
        <i/>
        <u/>
        <sz val="14"/>
        <color theme="1"/>
        <rFont val="Calibri"/>
        <family val="2"/>
        <scheme val="minor"/>
      </rPr>
      <t>LOT 6</t>
    </r>
  </si>
  <si>
    <r>
      <t xml:space="preserve">Classificació resultant de les empreses presentades al </t>
    </r>
    <r>
      <rPr>
        <b/>
        <i/>
        <u/>
        <sz val="14"/>
        <color theme="1"/>
        <rFont val="Calibri"/>
        <family val="2"/>
        <scheme val="minor"/>
      </rPr>
      <t>LOT 7</t>
    </r>
  </si>
  <si>
    <r>
      <t xml:space="preserve">Classificació resultant de les empreses presentades al </t>
    </r>
    <r>
      <rPr>
        <b/>
        <i/>
        <u/>
        <sz val="14"/>
        <color theme="1"/>
        <rFont val="Calibri"/>
        <family val="2"/>
        <scheme val="minor"/>
      </rPr>
      <t>LOT 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</si>
</sst>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35" x14ac:knownFonts="1">
    <font>
      <sz val="11"/>
      <color theme="1"/>
      <name val="Calibri"/>
      <family val="2"/>
      <scheme val="minor"/>
    </font>
    <font>
      <sz val="10"/>
      <color theme="1"/>
      <name val="Calibri"/>
      <family val="2"/>
      <scheme val="minor"/>
    </font>
    <font>
      <b/>
      <sz val="14"/>
      <color theme="1"/>
      <name val="Calibri"/>
      <family val="2"/>
      <scheme val="minor"/>
    </font>
    <font>
      <b/>
      <sz val="11"/>
      <color rgb="FF000000"/>
      <name val="Calibri"/>
      <family val="2"/>
      <scheme val="minor"/>
    </font>
    <font>
      <b/>
      <i/>
      <sz val="11"/>
      <color rgb="FF000000"/>
      <name val="Calibri"/>
      <family val="2"/>
      <scheme val="minor"/>
    </font>
    <font>
      <b/>
      <sz val="12"/>
      <color rgb="FF000000"/>
      <name val="Calibri"/>
      <family val="2"/>
      <scheme val="minor"/>
    </font>
    <font>
      <i/>
      <sz val="11"/>
      <color rgb="FF000000"/>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8"/>
      <name val="Calibri"/>
      <family val="2"/>
      <scheme val="minor"/>
    </font>
    <font>
      <b/>
      <sz val="12"/>
      <color theme="1"/>
      <name val="Calibri"/>
      <family val="2"/>
      <scheme val="minor"/>
    </font>
    <font>
      <sz val="10"/>
      <name val="Calibri"/>
      <family val="2"/>
    </font>
    <font>
      <b/>
      <sz val="10"/>
      <name val="Calibri"/>
      <family val="2"/>
    </font>
    <font>
      <sz val="9.5"/>
      <color rgb="FF000000"/>
      <name val="Calibri"/>
      <family val="2"/>
      <scheme val="minor"/>
    </font>
    <font>
      <i/>
      <sz val="9.5"/>
      <name val="Calibri"/>
      <family val="2"/>
      <scheme val="minor"/>
    </font>
    <font>
      <sz val="11"/>
      <color theme="1"/>
      <name val="Calibri"/>
      <family val="2"/>
    </font>
    <font>
      <b/>
      <sz val="14"/>
      <color rgb="FF000000"/>
      <name val="Calibri"/>
      <family val="2"/>
      <scheme val="minor"/>
    </font>
    <font>
      <i/>
      <sz val="10"/>
      <color rgb="FF000000"/>
      <name val="Calibri"/>
      <family val="2"/>
      <scheme val="minor"/>
    </font>
    <font>
      <i/>
      <sz val="11"/>
      <color rgb="FF002060"/>
      <name val="Calibri"/>
      <family val="2"/>
      <scheme val="minor"/>
    </font>
    <font>
      <i/>
      <sz val="11"/>
      <color theme="1"/>
      <name val="Calibri"/>
      <family val="2"/>
      <scheme val="minor"/>
    </font>
    <font>
      <i/>
      <sz val="11"/>
      <color theme="1"/>
      <name val="Calibri"/>
      <family val="2"/>
    </font>
    <font>
      <sz val="9.5"/>
      <name val="Calibri"/>
      <family val="2"/>
      <scheme val="minor"/>
    </font>
    <font>
      <sz val="9.5"/>
      <color rgb="FFFF0000"/>
      <name val="Calibri"/>
      <family val="2"/>
      <scheme val="minor"/>
    </font>
    <font>
      <sz val="11"/>
      <color rgb="FFFF0000"/>
      <name val="Calibri"/>
      <family val="2"/>
      <scheme val="minor"/>
    </font>
    <font>
      <i/>
      <sz val="11"/>
      <color rgb="FFFF0000"/>
      <name val="Calibri"/>
      <family val="2"/>
    </font>
    <font>
      <b/>
      <u/>
      <sz val="12"/>
      <color rgb="FFFF0000"/>
      <name val="Calibri"/>
      <family val="2"/>
      <charset val="1"/>
    </font>
    <font>
      <sz val="10"/>
      <color rgb="FF000000"/>
      <name val="Calibri"/>
      <family val="2"/>
      <charset val="1"/>
    </font>
    <font>
      <b/>
      <sz val="11"/>
      <name val="Calibri"/>
      <family val="2"/>
      <scheme val="minor"/>
    </font>
    <font>
      <b/>
      <sz val="11"/>
      <color rgb="FFFF0000"/>
      <name val="Calibri"/>
      <family val="2"/>
      <scheme val="minor"/>
    </font>
    <font>
      <b/>
      <i/>
      <sz val="10"/>
      <name val="Calibri"/>
      <family val="2"/>
      <scheme val="minor"/>
    </font>
    <font>
      <sz val="10"/>
      <color rgb="FFFF0000"/>
      <name val="Calibri"/>
      <family val="2"/>
      <scheme val="minor"/>
    </font>
    <font>
      <i/>
      <sz val="11"/>
      <name val="Calibri"/>
      <family val="2"/>
    </font>
    <font>
      <b/>
      <i/>
      <sz val="14"/>
      <color theme="1"/>
      <name val="Calibri"/>
      <family val="2"/>
      <scheme val="minor"/>
    </font>
    <font>
      <b/>
      <i/>
      <u/>
      <sz val="14"/>
      <color theme="1"/>
      <name val="Calibri"/>
      <family val="2"/>
      <scheme val="minor"/>
    </font>
  </fonts>
  <fills count="19">
    <fill>
      <patternFill patternType="none"/>
    </fill>
    <fill>
      <patternFill patternType="gray125"/>
    </fill>
    <fill>
      <patternFill patternType="solid">
        <fgColor rgb="FFB4C6E7"/>
        <bgColor indexed="64"/>
      </patternFill>
    </fill>
    <fill>
      <patternFill patternType="solid">
        <fgColor rgb="FFD9E2F3"/>
        <bgColor indexed="64"/>
      </patternFill>
    </fill>
    <fill>
      <patternFill patternType="solid">
        <fgColor theme="4" tint="0.39997558519241921"/>
        <bgColor indexed="64"/>
      </patternFill>
    </fill>
    <fill>
      <patternFill patternType="solid">
        <fgColor theme="2"/>
        <bgColor indexed="64"/>
      </patternFill>
    </fill>
    <fill>
      <patternFill patternType="solid">
        <fgColor theme="8" tint="0.59999389629810485"/>
        <bgColor indexed="64"/>
      </patternFill>
    </fill>
    <fill>
      <patternFill patternType="solid">
        <fgColor rgb="FFDAE3F3"/>
        <bgColor rgb="FFDEEBF7"/>
      </patternFill>
    </fill>
    <fill>
      <patternFill patternType="solid">
        <fgColor rgb="FF8FAADC"/>
        <bgColor rgb="FF99CCFF"/>
      </patternFill>
    </fill>
    <fill>
      <patternFill patternType="solid">
        <fgColor theme="7"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rgb="FFDEEBF7"/>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tint="-9.9978637043366805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2">
    <xf numFmtId="0" fontId="0" fillId="0" borderId="0"/>
    <xf numFmtId="9" fontId="7" fillId="0" borderId="0" applyFont="0" applyFill="0" applyBorder="0" applyAlignment="0" applyProtection="0"/>
  </cellStyleXfs>
  <cellXfs count="144">
    <xf numFmtId="0" fontId="0" fillId="0" borderId="0" xfId="0"/>
    <xf numFmtId="0" fontId="3" fillId="3" borderId="1" xfId="0" applyFont="1" applyFill="1" applyBorder="1" applyAlignment="1">
      <alignment horizontal="center" vertical="center" wrapText="1"/>
    </xf>
    <xf numFmtId="0" fontId="0" fillId="10" borderId="0" xfId="0" applyFill="1"/>
    <xf numFmtId="9" fontId="0" fillId="10" borderId="0" xfId="0" applyNumberFormat="1" applyFill="1" applyAlignment="1">
      <alignment horizontal="center"/>
    </xf>
    <xf numFmtId="0" fontId="1" fillId="0" borderId="1" xfId="0" applyFont="1" applyBorder="1" applyAlignment="1">
      <alignment vertical="center" wrapText="1"/>
    </xf>
    <xf numFmtId="0" fontId="8" fillId="11" borderId="0" xfId="0" applyFont="1" applyFill="1"/>
    <xf numFmtId="0" fontId="0" fillId="11" borderId="0" xfId="0" applyFill="1"/>
    <xf numFmtId="0" fontId="8" fillId="5" borderId="4" xfId="0" applyFont="1" applyFill="1" applyBorder="1" applyAlignment="1">
      <alignment horizontal="center"/>
    </xf>
    <xf numFmtId="0" fontId="11" fillId="6" borderId="1" xfId="0" applyFont="1" applyFill="1" applyBorder="1" applyAlignment="1">
      <alignment vertical="center"/>
    </xf>
    <xf numFmtId="0" fontId="2" fillId="6" borderId="1" xfId="0" applyFont="1" applyFill="1" applyBorder="1" applyAlignment="1">
      <alignment vertical="center" wrapText="1"/>
    </xf>
    <xf numFmtId="0" fontId="11" fillId="9" borderId="1" xfId="0" applyFont="1" applyFill="1" applyBorder="1" applyAlignment="1">
      <alignment horizontal="center" vertical="center" wrapText="1"/>
    </xf>
    <xf numFmtId="9" fontId="1" fillId="0" borderId="1" xfId="1" applyFont="1" applyFill="1" applyBorder="1" applyAlignment="1">
      <alignment horizontal="center" vertical="center" wrapText="1"/>
    </xf>
    <xf numFmtId="2" fontId="9" fillId="0" borderId="1" xfId="0" applyNumberFormat="1" applyFont="1" applyBorder="1" applyAlignment="1">
      <alignment horizontal="center" vertical="center" wrapText="1"/>
    </xf>
    <xf numFmtId="0" fontId="1" fillId="7" borderId="3" xfId="0" applyFont="1" applyFill="1" applyBorder="1" applyAlignment="1">
      <alignment horizontal="center" wrapText="1"/>
    </xf>
    <xf numFmtId="0" fontId="1" fillId="8" borderId="1" xfId="0" applyFont="1" applyFill="1" applyBorder="1" applyAlignment="1">
      <alignment horizontal="center"/>
    </xf>
    <xf numFmtId="0" fontId="1" fillId="0" borderId="1" xfId="0" applyFont="1" applyBorder="1" applyAlignment="1">
      <alignment horizontal="center"/>
    </xf>
    <xf numFmtId="4" fontId="12" fillId="0" borderId="1" xfId="0" applyNumberFormat="1" applyFont="1" applyBorder="1" applyAlignment="1">
      <alignment horizontal="center"/>
    </xf>
    <xf numFmtId="4" fontId="13" fillId="13" borderId="1" xfId="0" applyNumberFormat="1" applyFont="1" applyFill="1" applyBorder="1" applyAlignment="1">
      <alignment horizontal="center"/>
    </xf>
    <xf numFmtId="4" fontId="1" fillId="0" borderId="1" xfId="0" applyNumberFormat="1" applyFont="1" applyBorder="1" applyAlignment="1">
      <alignment horizontal="center"/>
    </xf>
    <xf numFmtId="0" fontId="3" fillId="3" borderId="2" xfId="0" applyFont="1" applyFill="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19" fillId="0" borderId="0" xfId="0" quotePrefix="1" applyFont="1" applyAlignment="1">
      <alignment horizontal="left" vertical="top"/>
    </xf>
    <xf numFmtId="0" fontId="0" fillId="5" borderId="1" xfId="0" applyFill="1" applyBorder="1" applyAlignment="1">
      <alignment horizontal="left" vertical="center" wrapText="1"/>
    </xf>
    <xf numFmtId="0" fontId="21" fillId="0" borderId="9" xfId="0" applyFont="1" applyBorder="1" applyAlignment="1">
      <alignment horizontal="left" vertical="center" wrapText="1"/>
    </xf>
    <xf numFmtId="0" fontId="21" fillId="0" borderId="1" xfId="0" applyFont="1" applyBorder="1" applyAlignment="1">
      <alignment horizontal="center" vertical="center" wrapText="1"/>
    </xf>
    <xf numFmtId="0" fontId="8" fillId="14" borderId="23"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5" borderId="25" xfId="0" applyFill="1" applyBorder="1" applyAlignment="1">
      <alignment horizontal="left" vertical="center" wrapText="1"/>
    </xf>
    <xf numFmtId="0" fontId="21" fillId="0" borderId="26" xfId="0" applyFont="1" applyBorder="1" applyAlignment="1">
      <alignment horizontal="left" vertical="center" wrapText="1"/>
    </xf>
    <xf numFmtId="0" fontId="16" fillId="0" borderId="25" xfId="0" applyFont="1" applyBorder="1" applyAlignment="1">
      <alignment horizontal="center" vertical="center" wrapText="1"/>
    </xf>
    <xf numFmtId="0" fontId="0" fillId="0" borderId="4" xfId="0" applyBorder="1" applyAlignment="1">
      <alignment horizontal="center" vertical="center"/>
    </xf>
    <xf numFmtId="0" fontId="0" fillId="0" borderId="0" xfId="0" applyAlignment="1">
      <alignment vertical="center"/>
    </xf>
    <xf numFmtId="0" fontId="21" fillId="0" borderId="28" xfId="0" applyFont="1" applyBorder="1" applyAlignment="1">
      <alignment horizontal="left" vertical="center" wrapText="1"/>
    </xf>
    <xf numFmtId="0" fontId="16" fillId="0" borderId="32" xfId="0" applyFont="1" applyBorder="1" applyAlignment="1">
      <alignment horizontal="center" vertical="center" wrapText="1"/>
    </xf>
    <xf numFmtId="0" fontId="0" fillId="5" borderId="3" xfId="0" applyFill="1" applyBorder="1" applyAlignment="1">
      <alignment horizontal="left" vertical="center" wrapText="1"/>
    </xf>
    <xf numFmtId="0" fontId="21" fillId="0" borderId="34" xfId="0" applyFont="1" applyBorder="1" applyAlignment="1">
      <alignment horizontal="left" vertical="center" wrapText="1"/>
    </xf>
    <xf numFmtId="0" fontId="21" fillId="0" borderId="3" xfId="0" applyFont="1" applyBorder="1" applyAlignment="1">
      <alignment horizontal="center" vertical="center" wrapText="1"/>
    </xf>
    <xf numFmtId="0" fontId="0" fillId="5" borderId="32" xfId="0" applyFill="1" applyBorder="1" applyAlignment="1">
      <alignment horizontal="left" vertical="center" wrapText="1"/>
    </xf>
    <xf numFmtId="0" fontId="0" fillId="0" borderId="0" xfId="0" applyAlignment="1">
      <alignment horizontal="center" vertical="center"/>
    </xf>
    <xf numFmtId="0" fontId="15" fillId="0" borderId="1" xfId="0" applyFont="1" applyBorder="1" applyAlignment="1">
      <alignment horizontal="center" vertical="center" wrapText="1"/>
    </xf>
    <xf numFmtId="0" fontId="3" fillId="3" borderId="20" xfId="0" applyFont="1" applyFill="1" applyBorder="1" applyAlignment="1">
      <alignment vertical="center" wrapText="1"/>
    </xf>
    <xf numFmtId="0" fontId="3" fillId="3" borderId="35" xfId="0" applyFont="1" applyFill="1" applyBorder="1" applyAlignment="1">
      <alignment horizontal="center" vertical="center" wrapText="1"/>
    </xf>
    <xf numFmtId="0" fontId="14" fillId="0" borderId="36" xfId="0" applyFont="1" applyBorder="1" applyAlignment="1">
      <alignment vertical="center" wrapText="1"/>
    </xf>
    <xf numFmtId="0" fontId="14" fillId="0" borderId="37" xfId="0" applyFont="1" applyBorder="1" applyAlignment="1">
      <alignment vertical="center" wrapText="1"/>
    </xf>
    <xf numFmtId="0" fontId="14" fillId="0" borderId="32" xfId="0" applyFont="1" applyBorder="1" applyAlignment="1">
      <alignment vertical="center" wrapText="1"/>
    </xf>
    <xf numFmtId="0" fontId="14" fillId="0" borderId="32" xfId="0" applyFont="1" applyBorder="1" applyAlignment="1">
      <alignment horizontal="center" vertical="center" wrapText="1"/>
    </xf>
    <xf numFmtId="0" fontId="15" fillId="0" borderId="32" xfId="0" applyFont="1" applyBorder="1" applyAlignment="1">
      <alignment horizontal="center" vertical="center" wrapText="1"/>
    </xf>
    <xf numFmtId="0" fontId="3" fillId="3" borderId="36" xfId="0" applyFont="1" applyFill="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35" xfId="0" applyFont="1" applyBorder="1" applyAlignment="1">
      <alignment horizontal="center" vertical="center" wrapText="1"/>
    </xf>
    <xf numFmtId="0" fontId="22" fillId="0" borderId="1" xfId="0" applyFont="1" applyBorder="1" applyAlignment="1">
      <alignment horizontal="left" vertical="center" wrapText="1"/>
    </xf>
    <xf numFmtId="0" fontId="22" fillId="0" borderId="35"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9" borderId="36" xfId="0" applyFont="1" applyFill="1" applyBorder="1" applyAlignment="1">
      <alignment horizontal="center" vertical="center" wrapText="1"/>
    </xf>
    <xf numFmtId="0" fontId="21" fillId="0" borderId="39" xfId="0" applyFont="1" applyBorder="1" applyAlignment="1">
      <alignment horizontal="left" vertical="center" wrapText="1"/>
    </xf>
    <xf numFmtId="0" fontId="5" fillId="12" borderId="1" xfId="0" applyFont="1" applyFill="1" applyBorder="1" applyAlignment="1">
      <alignment vertical="center" wrapText="1"/>
    </xf>
    <xf numFmtId="0" fontId="6" fillId="12"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1" fillId="0" borderId="0" xfId="0" applyFont="1" applyAlignment="1">
      <alignment vertical="center" wrapText="1"/>
    </xf>
    <xf numFmtId="9" fontId="1" fillId="0" borderId="0" xfId="1" applyFont="1" applyFill="1" applyBorder="1" applyAlignment="1">
      <alignment horizontal="center" vertical="center" wrapText="1"/>
    </xf>
    <xf numFmtId="2" fontId="9" fillId="0" borderId="0" xfId="0" applyNumberFormat="1" applyFont="1" applyAlignment="1">
      <alignment horizontal="center" vertical="center" wrapText="1"/>
    </xf>
    <xf numFmtId="0" fontId="5" fillId="12" borderId="1" xfId="0" applyFont="1" applyFill="1" applyBorder="1" applyAlignment="1">
      <alignment horizontal="left" vertical="center" wrapText="1"/>
    </xf>
    <xf numFmtId="0" fontId="26" fillId="0" borderId="0" xfId="0" applyFont="1" applyAlignment="1">
      <alignment vertical="center"/>
    </xf>
    <xf numFmtId="0" fontId="27" fillId="0" borderId="0" xfId="0" applyFont="1" applyAlignment="1">
      <alignment vertical="center"/>
    </xf>
    <xf numFmtId="0" fontId="8" fillId="0" borderId="0" xfId="0" applyFont="1" applyAlignment="1">
      <alignment vertical="center"/>
    </xf>
    <xf numFmtId="0" fontId="28" fillId="0" borderId="0" xfId="0" applyFont="1" applyAlignment="1">
      <alignment vertical="center"/>
    </xf>
    <xf numFmtId="8" fontId="0" fillId="0" borderId="0" xfId="0" applyNumberFormat="1" applyAlignment="1">
      <alignment vertical="center"/>
    </xf>
    <xf numFmtId="0" fontId="8" fillId="18" borderId="1" xfId="0" applyFont="1" applyFill="1" applyBorder="1" applyAlignment="1">
      <alignment horizontal="center" vertical="center"/>
    </xf>
    <xf numFmtId="0" fontId="8"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30" fillId="0" borderId="1" xfId="0" applyFont="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applyAlignment="1">
      <alignment horizontal="center" vertical="center" wrapText="1"/>
    </xf>
    <xf numFmtId="9" fontId="24" fillId="10" borderId="0" xfId="0" applyNumberFormat="1" applyFont="1" applyFill="1" applyAlignment="1">
      <alignment horizontal="center" vertical="center"/>
    </xf>
    <xf numFmtId="10" fontId="1" fillId="0" borderId="1" xfId="1" applyNumberFormat="1" applyFont="1" applyFill="1" applyBorder="1" applyAlignment="1">
      <alignment horizontal="center" vertical="center" wrapText="1"/>
    </xf>
    <xf numFmtId="9" fontId="31" fillId="0" borderId="1" xfId="1" applyFont="1" applyFill="1" applyBorder="1" applyAlignment="1">
      <alignment horizontal="center" vertical="center" wrapText="1"/>
    </xf>
    <xf numFmtId="0" fontId="25" fillId="0" borderId="26" xfId="0" applyFont="1" applyBorder="1" applyAlignment="1">
      <alignment horizontal="left" vertical="center" wrapText="1"/>
    </xf>
    <xf numFmtId="0" fontId="0" fillId="0" borderId="0" xfId="0" applyAlignment="1">
      <alignment wrapText="1"/>
    </xf>
    <xf numFmtId="4" fontId="13" fillId="0" borderId="1" xfId="0" applyNumberFormat="1" applyFont="1" applyBorder="1" applyAlignment="1">
      <alignment horizontal="center"/>
    </xf>
    <xf numFmtId="0" fontId="0" fillId="0" borderId="43" xfId="0" applyBorder="1" applyAlignment="1">
      <alignment horizontal="center" vertical="center"/>
    </xf>
    <xf numFmtId="0" fontId="24" fillId="0" borderId="0" xfId="0" applyFont="1" applyAlignment="1">
      <alignment horizontal="center" vertical="center"/>
    </xf>
    <xf numFmtId="0" fontId="0" fillId="0" borderId="7" xfId="0" applyBorder="1" applyAlignment="1">
      <alignment horizontal="center" vertical="center"/>
    </xf>
    <xf numFmtId="0" fontId="8" fillId="14" borderId="44" xfId="0" applyFont="1" applyFill="1" applyBorder="1" applyAlignment="1">
      <alignment horizontal="center" vertical="center" wrapText="1"/>
    </xf>
    <xf numFmtId="0" fontId="21" fillId="0" borderId="25" xfId="0" applyFont="1" applyBorder="1" applyAlignment="1">
      <alignment horizontal="left" vertical="center" wrapText="1"/>
    </xf>
    <xf numFmtId="0" fontId="2" fillId="2" borderId="1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8" fillId="0" borderId="3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0" fillId="14" borderId="5" xfId="0" applyFill="1" applyBorder="1" applyAlignment="1">
      <alignment horizontal="center" vertical="center" wrapText="1"/>
    </xf>
    <xf numFmtId="0" fontId="0" fillId="14" borderId="6" xfId="0" applyFill="1" applyBorder="1" applyAlignment="1">
      <alignment horizontal="center" vertical="center" wrapText="1"/>
    </xf>
    <xf numFmtId="0" fontId="0" fillId="14" borderId="22" xfId="0"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7" fillId="4" borderId="14"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3" fillId="14" borderId="8" xfId="0" applyFont="1" applyFill="1" applyBorder="1" applyAlignment="1">
      <alignment horizontal="left" vertical="center" wrapText="1"/>
    </xf>
    <xf numFmtId="0" fontId="3" fillId="14" borderId="10" xfId="0" applyFont="1" applyFill="1" applyBorder="1" applyAlignment="1">
      <alignment horizontal="left" vertical="center" wrapText="1"/>
    </xf>
    <xf numFmtId="0" fontId="3" fillId="14" borderId="15" xfId="0" applyFont="1" applyFill="1" applyBorder="1" applyAlignment="1">
      <alignment horizontal="left" vertical="center" wrapText="1"/>
    </xf>
    <xf numFmtId="0" fontId="4" fillId="15" borderId="16"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16" borderId="16"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7" borderId="17" xfId="0" applyFont="1" applyFill="1" applyBorder="1" applyAlignment="1">
      <alignment horizontal="center" vertical="center" wrapText="1"/>
    </xf>
    <xf numFmtId="0" fontId="4" fillId="17" borderId="19" xfId="0" applyFont="1" applyFill="1" applyBorder="1" applyAlignment="1">
      <alignment horizontal="center" vertical="center" wrapText="1"/>
    </xf>
    <xf numFmtId="0" fontId="0" fillId="0" borderId="0" xfId="0"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14" borderId="7" xfId="0" applyFill="1" applyBorder="1" applyAlignment="1">
      <alignment horizontal="center" vertical="center" wrapText="1"/>
    </xf>
    <xf numFmtId="0" fontId="8" fillId="6" borderId="8" xfId="0" applyFont="1" applyFill="1" applyBorder="1" applyAlignment="1">
      <alignment horizontal="left"/>
    </xf>
    <xf numFmtId="0" fontId="8" fillId="6" borderId="10" xfId="0" applyFont="1" applyFill="1" applyBorder="1" applyAlignment="1">
      <alignment horizontal="left"/>
    </xf>
    <xf numFmtId="0" fontId="8" fillId="6" borderId="9" xfId="0" applyFont="1" applyFill="1" applyBorder="1" applyAlignment="1">
      <alignment horizontal="left"/>
    </xf>
    <xf numFmtId="0" fontId="20" fillId="15" borderId="8" xfId="0" applyFont="1" applyFill="1" applyBorder="1" applyAlignment="1">
      <alignment horizontal="center"/>
    </xf>
    <xf numFmtId="0" fontId="20" fillId="15" borderId="10" xfId="0" applyFont="1" applyFill="1" applyBorder="1" applyAlignment="1">
      <alignment horizontal="center"/>
    </xf>
    <xf numFmtId="0" fontId="20" fillId="15" borderId="9" xfId="0" applyFont="1" applyFill="1" applyBorder="1" applyAlignment="1">
      <alignment horizontal="center"/>
    </xf>
    <xf numFmtId="0" fontId="1" fillId="7" borderId="3" xfId="0" applyFont="1" applyFill="1" applyBorder="1" applyAlignment="1">
      <alignment horizontal="center"/>
    </xf>
    <xf numFmtId="0" fontId="1" fillId="7" borderId="1" xfId="0" applyFont="1" applyFill="1" applyBorder="1" applyAlignment="1">
      <alignment horizontal="center"/>
    </xf>
    <xf numFmtId="0" fontId="1" fillId="7" borderId="3" xfId="0" applyFont="1" applyFill="1" applyBorder="1" applyAlignment="1">
      <alignment horizontal="center" wrapText="1"/>
    </xf>
    <xf numFmtId="0" fontId="1" fillId="7" borderId="1" xfId="0" applyFont="1" applyFill="1" applyBorder="1" applyAlignment="1">
      <alignment horizontal="center" wrapText="1"/>
    </xf>
    <xf numFmtId="0" fontId="33" fillId="4" borderId="5" xfId="0" applyFont="1" applyFill="1" applyBorder="1" applyAlignment="1">
      <alignment horizontal="center"/>
    </xf>
    <xf numFmtId="0" fontId="33" fillId="4" borderId="6" xfId="0" applyFont="1" applyFill="1" applyBorder="1" applyAlignment="1">
      <alignment horizontal="center"/>
    </xf>
    <xf numFmtId="0" fontId="33" fillId="4" borderId="7" xfId="0"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Ignasi Hidalgo" id="{CBE8960C-8179-45F0-9F21-77F25317395C}" userId="S-1-5-21-3389814850-2328284110-674358130-118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 dT="2025-07-02T06:13:48.58" personId="{CBE8960C-8179-45F0-9F21-77F25317395C}" id="{EBAA7A42-F1EF-44CF-890B-B98CD5336513}">
    <text>Defecte esmenat en data 30/06/2025.</text>
  </threadedComment>
  <threadedComment ref="J10" dT="2025-07-02T06:14:06.33" personId="{CBE8960C-8179-45F0-9F21-77F25317395C}" id="{9F23D3E3-4313-46EF-BF2C-3928CCCE18C5}">
    <text>Defecte esmenat en data 30/06/2025.</text>
  </threadedComment>
  <threadedComment ref="L10" dT="2025-07-02T06:20:07.18" personId="{CBE8960C-8179-45F0-9F21-77F25317395C}" id="{7FF92E1F-E6CD-4358-8BEE-102DC942FB27}">
    <text>Requeriment d’esmena efectuat en data 01/07/2025.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5CF96-A5D9-41E0-983B-35ED6C6BCDC9}">
  <sheetPr>
    <pageSetUpPr fitToPage="1"/>
  </sheetPr>
  <dimension ref="B1:L14"/>
  <sheetViews>
    <sheetView zoomScale="98" zoomScaleNormal="98" workbookViewId="0">
      <selection activeCell="O5" sqref="O5"/>
    </sheetView>
  </sheetViews>
  <sheetFormatPr baseColWidth="10" defaultRowHeight="15" x14ac:dyDescent="0.25"/>
  <cols>
    <col min="2" max="2" width="15.140625" customWidth="1"/>
    <col min="3" max="3" width="11" customWidth="1"/>
    <col min="4" max="4" width="15.140625" customWidth="1"/>
    <col min="5" max="5" width="23.28515625" customWidth="1"/>
    <col min="6" max="6" width="13.42578125" customWidth="1"/>
    <col min="11" max="12" width="25.42578125" customWidth="1"/>
  </cols>
  <sheetData>
    <row r="1" spans="2:12" ht="15.75" thickBot="1" x14ac:dyDescent="0.3"/>
    <row r="2" spans="2:12" ht="15.75" thickBot="1" x14ac:dyDescent="0.3">
      <c r="B2" s="5" t="s">
        <v>60</v>
      </c>
      <c r="C2" s="6"/>
      <c r="D2" s="6"/>
      <c r="E2" s="6"/>
      <c r="F2" s="6"/>
      <c r="G2" s="6"/>
      <c r="H2" s="6"/>
      <c r="I2" s="6"/>
      <c r="J2" s="6"/>
      <c r="K2" s="6"/>
      <c r="L2" s="7" t="s">
        <v>40</v>
      </c>
    </row>
    <row r="3" spans="2:12" ht="15.75" thickBot="1" x14ac:dyDescent="0.3"/>
    <row r="4" spans="2:12" ht="18.75" x14ac:dyDescent="0.25">
      <c r="B4" s="93" t="s">
        <v>92</v>
      </c>
      <c r="C4" s="95"/>
      <c r="D4" s="95"/>
      <c r="E4" s="95"/>
      <c r="F4" s="95"/>
      <c r="G4" s="95"/>
      <c r="H4" s="95"/>
      <c r="I4" s="95"/>
      <c r="J4" s="94"/>
      <c r="K4" s="93" t="s">
        <v>166</v>
      </c>
      <c r="L4" s="94"/>
    </row>
    <row r="5" spans="2:12" ht="75" x14ac:dyDescent="0.25">
      <c r="B5" s="44" t="s">
        <v>0</v>
      </c>
      <c r="C5" s="19" t="s">
        <v>10</v>
      </c>
      <c r="D5" s="19" t="s">
        <v>18</v>
      </c>
      <c r="E5" s="1" t="s">
        <v>13</v>
      </c>
      <c r="F5" s="1" t="s">
        <v>29</v>
      </c>
      <c r="G5" s="1" t="s">
        <v>14</v>
      </c>
      <c r="H5" s="1" t="s">
        <v>57</v>
      </c>
      <c r="I5" s="1" t="s">
        <v>58</v>
      </c>
      <c r="J5" s="45" t="s">
        <v>59</v>
      </c>
      <c r="K5" s="51" t="s">
        <v>12</v>
      </c>
      <c r="L5" s="45" t="s">
        <v>16</v>
      </c>
    </row>
    <row r="6" spans="2:12" ht="70.5" customHeight="1" x14ac:dyDescent="0.25">
      <c r="B6" s="46" t="s">
        <v>19</v>
      </c>
      <c r="C6" s="20" t="s">
        <v>32</v>
      </c>
      <c r="D6" s="21" t="s">
        <v>33</v>
      </c>
      <c r="E6" s="43" t="s">
        <v>82</v>
      </c>
      <c r="F6" s="52" t="s">
        <v>81</v>
      </c>
      <c r="G6" s="53" t="s">
        <v>83</v>
      </c>
      <c r="H6" s="53" t="s">
        <v>84</v>
      </c>
      <c r="I6" s="53" t="s">
        <v>85</v>
      </c>
      <c r="J6" s="54" t="s">
        <v>86</v>
      </c>
      <c r="K6" s="60" t="s">
        <v>93</v>
      </c>
      <c r="L6" s="56" t="s">
        <v>94</v>
      </c>
    </row>
    <row r="7" spans="2:12" ht="69.75" customHeight="1" x14ac:dyDescent="0.25">
      <c r="B7" s="46" t="s">
        <v>41</v>
      </c>
      <c r="C7" s="20" t="s">
        <v>30</v>
      </c>
      <c r="D7" s="21" t="s">
        <v>31</v>
      </c>
      <c r="E7" s="43" t="s">
        <v>82</v>
      </c>
      <c r="F7" s="52" t="s">
        <v>81</v>
      </c>
      <c r="G7" s="53" t="s">
        <v>83</v>
      </c>
      <c r="H7" s="53" t="s">
        <v>84</v>
      </c>
      <c r="I7" s="53" t="s">
        <v>85</v>
      </c>
      <c r="J7" s="56" t="s">
        <v>84</v>
      </c>
      <c r="K7" s="60" t="s">
        <v>93</v>
      </c>
      <c r="L7" s="56" t="s">
        <v>37</v>
      </c>
    </row>
    <row r="8" spans="2:12" ht="76.5" x14ac:dyDescent="0.25">
      <c r="B8" s="46" t="s">
        <v>42</v>
      </c>
      <c r="C8" s="20" t="s">
        <v>43</v>
      </c>
      <c r="D8" s="21" t="s">
        <v>52</v>
      </c>
      <c r="E8" s="43" t="s">
        <v>82</v>
      </c>
      <c r="F8" s="52" t="s">
        <v>87</v>
      </c>
      <c r="G8" s="53" t="s">
        <v>88</v>
      </c>
      <c r="H8" s="53" t="s">
        <v>84</v>
      </c>
      <c r="I8" s="53" t="s">
        <v>85</v>
      </c>
      <c r="J8" s="56" t="s">
        <v>84</v>
      </c>
      <c r="K8" s="60" t="s">
        <v>93</v>
      </c>
      <c r="L8" s="56" t="s">
        <v>38</v>
      </c>
    </row>
    <row r="9" spans="2:12" ht="89.25" x14ac:dyDescent="0.25">
      <c r="B9" s="46" t="s">
        <v>34</v>
      </c>
      <c r="C9" s="20" t="s">
        <v>15</v>
      </c>
      <c r="D9" s="21" t="s">
        <v>53</v>
      </c>
      <c r="E9" s="43" t="s">
        <v>82</v>
      </c>
      <c r="F9" s="52" t="s">
        <v>81</v>
      </c>
      <c r="G9" s="53" t="s">
        <v>83</v>
      </c>
      <c r="H9" s="53" t="s">
        <v>84</v>
      </c>
      <c r="I9" s="55" t="s">
        <v>89</v>
      </c>
      <c r="J9" s="56" t="s">
        <v>84</v>
      </c>
      <c r="K9" s="60" t="s">
        <v>93</v>
      </c>
      <c r="L9" s="56" t="s">
        <v>97</v>
      </c>
    </row>
    <row r="10" spans="2:12" ht="63.75" x14ac:dyDescent="0.25">
      <c r="B10" s="46" t="s">
        <v>44</v>
      </c>
      <c r="C10" s="20" t="s">
        <v>45</v>
      </c>
      <c r="D10" s="21" t="s">
        <v>53</v>
      </c>
      <c r="E10" s="43" t="s">
        <v>82</v>
      </c>
      <c r="F10" s="52" t="s">
        <v>81</v>
      </c>
      <c r="G10" s="53" t="s">
        <v>83</v>
      </c>
      <c r="H10" s="53" t="s">
        <v>84</v>
      </c>
      <c r="I10" s="53" t="s">
        <v>90</v>
      </c>
      <c r="J10" s="54" t="s">
        <v>86</v>
      </c>
      <c r="K10" s="62" t="s">
        <v>165</v>
      </c>
      <c r="L10" s="54" t="s">
        <v>98</v>
      </c>
    </row>
    <row r="11" spans="2:12" ht="63.75" x14ac:dyDescent="0.25">
      <c r="B11" s="46" t="s">
        <v>35</v>
      </c>
      <c r="C11" s="20" t="s">
        <v>36</v>
      </c>
      <c r="D11" s="21">
        <v>1</v>
      </c>
      <c r="E11" s="43" t="s">
        <v>82</v>
      </c>
      <c r="F11" s="52" t="s">
        <v>81</v>
      </c>
      <c r="G11" s="53" t="s">
        <v>83</v>
      </c>
      <c r="H11" s="53" t="s">
        <v>84</v>
      </c>
      <c r="I11" s="53" t="s">
        <v>90</v>
      </c>
      <c r="J11" s="56" t="s">
        <v>84</v>
      </c>
      <c r="K11" s="60" t="s">
        <v>93</v>
      </c>
      <c r="L11" s="56" t="s">
        <v>99</v>
      </c>
    </row>
    <row r="12" spans="2:12" ht="127.5" x14ac:dyDescent="0.25">
      <c r="B12" s="46" t="s">
        <v>46</v>
      </c>
      <c r="C12" s="20" t="s">
        <v>47</v>
      </c>
      <c r="D12" s="21" t="s">
        <v>54</v>
      </c>
      <c r="E12" s="43" t="s">
        <v>82</v>
      </c>
      <c r="F12" s="52" t="s">
        <v>81</v>
      </c>
      <c r="G12" s="53" t="s">
        <v>83</v>
      </c>
      <c r="H12" s="53" t="s">
        <v>84</v>
      </c>
      <c r="I12" s="53" t="s">
        <v>91</v>
      </c>
      <c r="J12" s="56" t="s">
        <v>84</v>
      </c>
      <c r="K12" s="62" t="s">
        <v>165</v>
      </c>
      <c r="L12" s="56" t="s">
        <v>100</v>
      </c>
    </row>
    <row r="13" spans="2:12" ht="67.5" customHeight="1" x14ac:dyDescent="0.25">
      <c r="B13" s="46" t="s">
        <v>48</v>
      </c>
      <c r="C13" s="20" t="s">
        <v>49</v>
      </c>
      <c r="D13" s="21" t="s">
        <v>55</v>
      </c>
      <c r="E13" s="43" t="s">
        <v>82</v>
      </c>
      <c r="F13" s="52" t="s">
        <v>81</v>
      </c>
      <c r="G13" s="53" t="s">
        <v>83</v>
      </c>
      <c r="H13" s="53" t="s">
        <v>84</v>
      </c>
      <c r="I13" s="53" t="s">
        <v>85</v>
      </c>
      <c r="J13" s="56" t="s">
        <v>84</v>
      </c>
      <c r="K13" s="60" t="s">
        <v>93</v>
      </c>
      <c r="L13" s="56" t="s">
        <v>96</v>
      </c>
    </row>
    <row r="14" spans="2:12" ht="114.75" customHeight="1" thickBot="1" x14ac:dyDescent="0.3">
      <c r="B14" s="47" t="s">
        <v>50</v>
      </c>
      <c r="C14" s="48" t="s">
        <v>51</v>
      </c>
      <c r="D14" s="49" t="s">
        <v>56</v>
      </c>
      <c r="E14" s="50" t="s">
        <v>82</v>
      </c>
      <c r="F14" s="57" t="s">
        <v>81</v>
      </c>
      <c r="G14" s="58" t="s">
        <v>88</v>
      </c>
      <c r="H14" s="58" t="s">
        <v>84</v>
      </c>
      <c r="I14" s="58" t="s">
        <v>85</v>
      </c>
      <c r="J14" s="59" t="s">
        <v>84</v>
      </c>
      <c r="K14" s="61" t="s">
        <v>93</v>
      </c>
      <c r="L14" s="59" t="s">
        <v>95</v>
      </c>
    </row>
  </sheetData>
  <mergeCells count="2">
    <mergeCell ref="K4:L4"/>
    <mergeCell ref="B4:J4"/>
  </mergeCells>
  <phoneticPr fontId="10" type="noConversion"/>
  <pageMargins left="0.25" right="0.25" top="0.75" bottom="0.75" header="0.3" footer="0.3"/>
  <pageSetup paperSize="9" scale="97"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5E76D-2630-4FCC-A297-B5462F28E1C4}">
  <dimension ref="B3:K32"/>
  <sheetViews>
    <sheetView zoomScaleNormal="100" workbookViewId="0">
      <selection activeCell="M26" sqref="M26"/>
    </sheetView>
  </sheetViews>
  <sheetFormatPr baseColWidth="10" defaultColWidth="11.42578125" defaultRowHeight="15" x14ac:dyDescent="0.25"/>
  <cols>
    <col min="1" max="1" width="9.140625" customWidth="1"/>
    <col min="2" max="2" width="30.140625" customWidth="1"/>
    <col min="3" max="3" width="19.85546875" customWidth="1"/>
    <col min="4" max="4" width="16.140625" customWidth="1"/>
    <col min="8" max="8" width="13.42578125" customWidth="1"/>
  </cols>
  <sheetData>
    <row r="3" spans="2:11" ht="18.75" customHeight="1" x14ac:dyDescent="0.25">
      <c r="B3" s="8" t="s">
        <v>11</v>
      </c>
      <c r="C3" s="9"/>
      <c r="D3" s="10" t="s">
        <v>2</v>
      </c>
    </row>
    <row r="4" spans="2:11" ht="54.95" customHeight="1" x14ac:dyDescent="0.25">
      <c r="B4" s="64" t="s">
        <v>1</v>
      </c>
      <c r="C4" s="65" t="s">
        <v>21</v>
      </c>
      <c r="D4" s="66" t="s">
        <v>20</v>
      </c>
    </row>
    <row r="5" spans="2:11" ht="14.45" customHeight="1" x14ac:dyDescent="0.25">
      <c r="B5" s="4" t="s">
        <v>19</v>
      </c>
      <c r="C5" s="11">
        <v>0.6</v>
      </c>
      <c r="D5" s="12">
        <f>(51*C5/MAX(C5:C11))</f>
        <v>45.67164179104477</v>
      </c>
    </row>
    <row r="6" spans="2:11" ht="14.45" customHeight="1" x14ac:dyDescent="0.25">
      <c r="B6" s="4" t="s">
        <v>42</v>
      </c>
      <c r="C6" s="11">
        <v>0.67</v>
      </c>
      <c r="D6" s="12">
        <f>(51*C6/MAX(C5:C11))</f>
        <v>51</v>
      </c>
    </row>
    <row r="7" spans="2:11" x14ac:dyDescent="0.25">
      <c r="B7" s="4" t="s">
        <v>34</v>
      </c>
      <c r="C7" s="11">
        <v>0.25</v>
      </c>
      <c r="D7" s="12">
        <f>(51*C7/MAX(C5:C11))</f>
        <v>19.029850746268657</v>
      </c>
    </row>
    <row r="8" spans="2:11" x14ac:dyDescent="0.25">
      <c r="B8" s="4" t="s">
        <v>44</v>
      </c>
      <c r="C8" s="11">
        <v>0.4</v>
      </c>
      <c r="D8" s="12">
        <f>(51*C8/MAX(C5:C11))</f>
        <v>30.447761194029852</v>
      </c>
    </row>
    <row r="9" spans="2:11" ht="25.5" x14ac:dyDescent="0.25">
      <c r="B9" s="4" t="s">
        <v>35</v>
      </c>
      <c r="C9" s="11">
        <v>0.25</v>
      </c>
      <c r="D9" s="12">
        <f>(51*C9/MAX(C5:C11))</f>
        <v>19.029850746268657</v>
      </c>
    </row>
    <row r="10" spans="2:11" x14ac:dyDescent="0.25">
      <c r="B10" s="4" t="s">
        <v>46</v>
      </c>
      <c r="C10" s="11">
        <v>0.27</v>
      </c>
      <c r="D10" s="12">
        <f>(51*C10/MAX(C5:C11))</f>
        <v>20.552238805970148</v>
      </c>
    </row>
    <row r="11" spans="2:11" x14ac:dyDescent="0.25">
      <c r="B11" s="4" t="s">
        <v>50</v>
      </c>
      <c r="C11" s="11">
        <v>0.3</v>
      </c>
      <c r="D11" s="12">
        <f>(51*C11/MAX(C5:C11))</f>
        <v>22.835820895522385</v>
      </c>
    </row>
    <row r="14" spans="2:11" x14ac:dyDescent="0.25">
      <c r="B14" s="2" t="s">
        <v>3</v>
      </c>
      <c r="C14" s="3">
        <f>AVERAGE(C5:C11)</f>
        <v>0.3914285714285714</v>
      </c>
      <c r="D14" s="82">
        <f>C14+10%</f>
        <v>0.49142857142857144</v>
      </c>
    </row>
    <row r="16" spans="2:11" ht="15.75" x14ac:dyDescent="0.25">
      <c r="B16" s="71" t="s">
        <v>111</v>
      </c>
      <c r="C16" s="35"/>
      <c r="D16" s="35"/>
      <c r="E16" s="35"/>
      <c r="F16" s="35"/>
      <c r="G16" s="35"/>
      <c r="H16" s="35"/>
      <c r="I16" s="35"/>
      <c r="J16" s="35"/>
      <c r="K16" s="35"/>
    </row>
    <row r="17" spans="2:11" x14ac:dyDescent="0.25">
      <c r="B17" s="72"/>
      <c r="C17" s="35"/>
      <c r="D17" s="35"/>
      <c r="E17" s="35"/>
      <c r="F17" s="35"/>
      <c r="G17" s="72"/>
      <c r="H17" s="72"/>
      <c r="I17" s="72"/>
      <c r="J17" s="35"/>
      <c r="K17" s="35"/>
    </row>
    <row r="18" spans="2:11" x14ac:dyDescent="0.25">
      <c r="B18" s="73" t="s">
        <v>118</v>
      </c>
      <c r="C18" s="35"/>
      <c r="D18" s="35"/>
      <c r="E18" s="35"/>
      <c r="F18" s="35"/>
      <c r="G18" s="35"/>
      <c r="H18" s="35"/>
      <c r="I18" s="35"/>
      <c r="J18" s="35"/>
      <c r="K18" s="35"/>
    </row>
    <row r="19" spans="2:11" x14ac:dyDescent="0.25">
      <c r="B19" s="74" t="s">
        <v>119</v>
      </c>
      <c r="C19" s="35"/>
      <c r="D19" s="35"/>
      <c r="E19" s="35"/>
      <c r="F19" s="35"/>
      <c r="G19" s="35"/>
      <c r="H19" s="35"/>
      <c r="I19" s="35"/>
      <c r="J19" s="35"/>
      <c r="K19" s="75"/>
    </row>
    <row r="20" spans="2:11" x14ac:dyDescent="0.25">
      <c r="B20" s="73" t="s">
        <v>120</v>
      </c>
      <c r="C20" s="35"/>
      <c r="D20" s="35"/>
      <c r="E20" s="35"/>
      <c r="F20" s="35"/>
      <c r="G20" s="35"/>
      <c r="H20" s="35"/>
      <c r="I20" s="35"/>
      <c r="J20" s="35"/>
      <c r="K20" s="75"/>
    </row>
    <row r="21" spans="2:11" x14ac:dyDescent="0.25">
      <c r="B21" s="73"/>
      <c r="C21" s="35"/>
      <c r="D21" s="35"/>
      <c r="E21" s="35"/>
      <c r="F21" s="35"/>
      <c r="G21" s="35"/>
      <c r="H21" s="35"/>
      <c r="I21" s="35"/>
      <c r="J21" s="35"/>
      <c r="K21" s="75"/>
    </row>
    <row r="22" spans="2:11" x14ac:dyDescent="0.25">
      <c r="B22" s="35"/>
      <c r="C22" s="35"/>
      <c r="D22" s="35"/>
      <c r="E22" s="35"/>
      <c r="F22" s="35"/>
      <c r="G22" s="35"/>
      <c r="H22" s="35"/>
      <c r="I22" s="35"/>
      <c r="J22" s="35"/>
      <c r="K22" s="35"/>
    </row>
    <row r="23" spans="2:11" x14ac:dyDescent="0.25">
      <c r="B23" s="35"/>
      <c r="C23" s="131" t="s">
        <v>112</v>
      </c>
      <c r="D23" s="132"/>
      <c r="E23" s="132"/>
      <c r="F23" s="132"/>
      <c r="G23" s="133"/>
      <c r="H23" s="76" t="s">
        <v>2</v>
      </c>
      <c r="I23" s="35"/>
      <c r="J23" s="35"/>
      <c r="K23" s="35"/>
    </row>
    <row r="24" spans="2:11" x14ac:dyDescent="0.25">
      <c r="B24" s="35"/>
      <c r="C24" s="134" t="s">
        <v>121</v>
      </c>
      <c r="D24" s="135"/>
      <c r="E24" s="135"/>
      <c r="F24" s="135"/>
      <c r="G24" s="135"/>
      <c r="H24" s="136"/>
      <c r="I24" s="35"/>
      <c r="J24" s="75"/>
      <c r="K24" s="35"/>
    </row>
    <row r="25" spans="2:11" ht="45" x14ac:dyDescent="0.25">
      <c r="B25" s="35"/>
      <c r="C25" s="77" t="s">
        <v>1</v>
      </c>
      <c r="D25" s="78" t="s">
        <v>113</v>
      </c>
      <c r="E25" s="78" t="s">
        <v>114</v>
      </c>
      <c r="F25" s="78" t="s">
        <v>115</v>
      </c>
      <c r="G25" s="78" t="s">
        <v>116</v>
      </c>
      <c r="H25" s="78" t="s">
        <v>117</v>
      </c>
      <c r="I25" s="35"/>
      <c r="J25" s="75"/>
      <c r="K25" s="35"/>
    </row>
    <row r="26" spans="2:11" ht="25.5" x14ac:dyDescent="0.25">
      <c r="B26" s="35"/>
      <c r="C26" s="79" t="s">
        <v>19</v>
      </c>
      <c r="D26" s="80">
        <v>45</v>
      </c>
      <c r="E26" s="80">
        <f>AVERAGE(D26:D32)</f>
        <v>29.714285714285715</v>
      </c>
      <c r="F26" s="80">
        <f>D26-E26</f>
        <v>15.285714285714285</v>
      </c>
      <c r="G26" s="80">
        <f t="shared" ref="G26:G32" si="0">AVERAGE(15.29,10.71,8.29,13.71,12.29,24.71,13.29)</f>
        <v>14.04142857142857</v>
      </c>
      <c r="H26" s="81" t="str">
        <f>IF(D26&gt;(E26+G26),"Desprop.")</f>
        <v>Desprop.</v>
      </c>
      <c r="I26" s="35"/>
      <c r="J26" s="75"/>
      <c r="K26" s="35"/>
    </row>
    <row r="27" spans="2:11" ht="25.5" x14ac:dyDescent="0.25">
      <c r="C27" s="79" t="s">
        <v>42</v>
      </c>
      <c r="D27" s="80">
        <v>19</v>
      </c>
      <c r="E27" s="80">
        <f>AVERAGE(D26:D32)</f>
        <v>29.714285714285715</v>
      </c>
      <c r="F27" s="80">
        <f t="shared" ref="F27:F30" si="1">D27-E27</f>
        <v>-10.714285714285715</v>
      </c>
      <c r="G27" s="80">
        <f t="shared" si="0"/>
        <v>14.04142857142857</v>
      </c>
      <c r="H27" s="81" t="b">
        <f t="shared" ref="H27:H30" si="2">IF(D27&gt;(E27+G27),"Desprop.")</f>
        <v>0</v>
      </c>
    </row>
    <row r="28" spans="2:11" ht="38.25" x14ac:dyDescent="0.25">
      <c r="C28" s="79" t="s">
        <v>34</v>
      </c>
      <c r="D28" s="80">
        <v>38</v>
      </c>
      <c r="E28" s="80">
        <f>AVERAGE(D26:D32)</f>
        <v>29.714285714285715</v>
      </c>
      <c r="F28" s="80">
        <f t="shared" si="1"/>
        <v>8.2857142857142847</v>
      </c>
      <c r="G28" s="80">
        <f t="shared" si="0"/>
        <v>14.04142857142857</v>
      </c>
      <c r="H28" s="81" t="b">
        <f t="shared" si="2"/>
        <v>0</v>
      </c>
    </row>
    <row r="29" spans="2:11" x14ac:dyDescent="0.25">
      <c r="C29" s="79" t="s">
        <v>44</v>
      </c>
      <c r="D29" s="80">
        <v>16</v>
      </c>
      <c r="E29" s="80">
        <f>AVERAGE(D26:D32)</f>
        <v>29.714285714285715</v>
      </c>
      <c r="F29" s="80">
        <f t="shared" si="1"/>
        <v>-13.714285714285715</v>
      </c>
      <c r="G29" s="80">
        <f t="shared" si="0"/>
        <v>14.04142857142857</v>
      </c>
      <c r="H29" s="81" t="b">
        <f t="shared" si="2"/>
        <v>0</v>
      </c>
    </row>
    <row r="30" spans="2:11" ht="25.5" x14ac:dyDescent="0.25">
      <c r="C30" s="79" t="s">
        <v>35</v>
      </c>
      <c r="D30" s="80">
        <v>42</v>
      </c>
      <c r="E30" s="80">
        <f>AVERAGE(D26:D32)</f>
        <v>29.714285714285715</v>
      </c>
      <c r="F30" s="80">
        <f t="shared" si="1"/>
        <v>12.285714285714285</v>
      </c>
      <c r="G30" s="80">
        <f t="shared" si="0"/>
        <v>14.04142857142857</v>
      </c>
      <c r="H30" s="81" t="b">
        <f t="shared" si="2"/>
        <v>0</v>
      </c>
    </row>
    <row r="31" spans="2:11" x14ac:dyDescent="0.25">
      <c r="C31" s="79" t="s">
        <v>46</v>
      </c>
      <c r="D31" s="80">
        <v>5</v>
      </c>
      <c r="E31" s="80">
        <f>AVERAGE(D26:D32)</f>
        <v>29.714285714285715</v>
      </c>
      <c r="F31" s="80">
        <f t="shared" ref="F31:F32" si="3">D31-E31</f>
        <v>-24.714285714285715</v>
      </c>
      <c r="G31" s="80">
        <f t="shared" si="0"/>
        <v>14.04142857142857</v>
      </c>
      <c r="H31" s="81" t="b">
        <f t="shared" ref="H31:H32" si="4">IF(D31&gt;(E31+G31),"Desprop.")</f>
        <v>0</v>
      </c>
    </row>
    <row r="32" spans="2:11" x14ac:dyDescent="0.25">
      <c r="C32" s="79" t="s">
        <v>50</v>
      </c>
      <c r="D32" s="80">
        <v>43</v>
      </c>
      <c r="E32" s="80">
        <f>AVERAGE(D26:D32)</f>
        <v>29.714285714285715</v>
      </c>
      <c r="F32" s="80">
        <f t="shared" si="3"/>
        <v>13.285714285714285</v>
      </c>
      <c r="G32" s="80">
        <f t="shared" si="0"/>
        <v>14.04142857142857</v>
      </c>
      <c r="H32" s="81" t="b">
        <f t="shared" si="4"/>
        <v>0</v>
      </c>
    </row>
  </sheetData>
  <mergeCells count="2">
    <mergeCell ref="C23:G23"/>
    <mergeCell ref="C24:H24"/>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315C6-39C9-49E6-B67F-81CE4C403176}">
  <dimension ref="B3:I22"/>
  <sheetViews>
    <sheetView zoomScaleNormal="100" workbookViewId="0">
      <selection activeCell="N20" sqref="N20"/>
    </sheetView>
  </sheetViews>
  <sheetFormatPr baseColWidth="10" defaultColWidth="11.42578125" defaultRowHeight="15" x14ac:dyDescent="0.25"/>
  <cols>
    <col min="1" max="1" width="9.140625" customWidth="1"/>
    <col min="2" max="2" width="30.140625" customWidth="1"/>
    <col min="3" max="3" width="20.42578125" customWidth="1"/>
    <col min="4" max="4" width="16.140625" customWidth="1"/>
  </cols>
  <sheetData>
    <row r="3" spans="2:9" ht="18.75" customHeight="1" x14ac:dyDescent="0.25">
      <c r="B3" s="8" t="s">
        <v>11</v>
      </c>
      <c r="C3" s="9"/>
      <c r="D3" s="10" t="s">
        <v>9</v>
      </c>
    </row>
    <row r="4" spans="2:9" ht="54.95" customHeight="1" x14ac:dyDescent="0.25">
      <c r="B4" s="64" t="s">
        <v>1</v>
      </c>
      <c r="C4" s="65" t="s">
        <v>21</v>
      </c>
      <c r="D4" s="66" t="s">
        <v>20</v>
      </c>
    </row>
    <row r="5" spans="2:9" ht="14.45" customHeight="1" x14ac:dyDescent="0.25">
      <c r="B5" s="4" t="s">
        <v>42</v>
      </c>
      <c r="C5" s="83">
        <v>0.57499999999999996</v>
      </c>
      <c r="D5" s="12">
        <f>(51*C5/MAX(C5:C6))</f>
        <v>51</v>
      </c>
    </row>
    <row r="6" spans="2:9" ht="15" customHeight="1" x14ac:dyDescent="0.25">
      <c r="B6" s="4" t="s">
        <v>46</v>
      </c>
      <c r="C6" s="11">
        <v>0.45</v>
      </c>
      <c r="D6" s="12">
        <f>(51*C6/MAX(C5:C6))</f>
        <v>39.913043478260875</v>
      </c>
    </row>
    <row r="9" spans="2:9" x14ac:dyDescent="0.25">
      <c r="B9" s="2" t="s">
        <v>3</v>
      </c>
      <c r="C9" s="3">
        <f>AVERAGE(C5:C6)</f>
        <v>0.51249999999999996</v>
      </c>
      <c r="D9" s="82">
        <f>C9+10%</f>
        <v>0.61249999999999993</v>
      </c>
    </row>
    <row r="11" spans="2:9" ht="15.75" x14ac:dyDescent="0.25">
      <c r="B11" s="71" t="s">
        <v>111</v>
      </c>
      <c r="C11" s="35"/>
      <c r="D11" s="35"/>
      <c r="E11" s="35"/>
      <c r="F11" s="35"/>
      <c r="G11" s="35"/>
      <c r="H11" s="35"/>
      <c r="I11" s="35"/>
    </row>
    <row r="12" spans="2:9" x14ac:dyDescent="0.25">
      <c r="B12" s="72"/>
      <c r="C12" s="35"/>
      <c r="D12" s="35"/>
      <c r="E12" s="35"/>
      <c r="F12" s="35"/>
      <c r="G12" s="72"/>
      <c r="H12" s="72"/>
      <c r="I12" s="72"/>
    </row>
    <row r="13" spans="2:9" x14ac:dyDescent="0.25">
      <c r="B13" s="73" t="s">
        <v>118</v>
      </c>
      <c r="C13" s="35"/>
      <c r="D13" s="35"/>
      <c r="E13" s="35"/>
      <c r="F13" s="35"/>
      <c r="G13" s="35"/>
      <c r="H13" s="35"/>
      <c r="I13" s="35"/>
    </row>
    <row r="14" spans="2:9" x14ac:dyDescent="0.25">
      <c r="B14" s="74" t="s">
        <v>119</v>
      </c>
      <c r="C14" s="35"/>
      <c r="D14" s="35"/>
      <c r="E14" s="35"/>
      <c r="F14" s="35"/>
      <c r="G14" s="35"/>
      <c r="H14" s="35"/>
      <c r="I14" s="35"/>
    </row>
    <row r="15" spans="2:9" x14ac:dyDescent="0.25">
      <c r="B15" s="73" t="s">
        <v>120</v>
      </c>
      <c r="C15" s="35"/>
      <c r="D15" s="35"/>
      <c r="E15" s="35"/>
      <c r="F15" s="35"/>
      <c r="G15" s="35"/>
      <c r="H15" s="35"/>
      <c r="I15" s="35"/>
    </row>
    <row r="16" spans="2:9" x14ac:dyDescent="0.25">
      <c r="B16" s="73"/>
      <c r="C16" s="35"/>
      <c r="D16" s="35"/>
      <c r="E16" s="35"/>
      <c r="F16" s="35"/>
      <c r="G16" s="35"/>
      <c r="H16" s="35"/>
      <c r="I16" s="35"/>
    </row>
    <row r="17" spans="2:9" x14ac:dyDescent="0.25">
      <c r="B17" s="35"/>
      <c r="C17" s="35"/>
      <c r="D17" s="35"/>
      <c r="E17" s="35"/>
      <c r="F17" s="35"/>
      <c r="G17" s="35"/>
      <c r="H17" s="35"/>
      <c r="I17" s="35"/>
    </row>
    <row r="18" spans="2:9" x14ac:dyDescent="0.25">
      <c r="B18" s="35"/>
      <c r="C18" s="131" t="s">
        <v>112</v>
      </c>
      <c r="D18" s="132"/>
      <c r="E18" s="132"/>
      <c r="F18" s="132"/>
      <c r="G18" s="133"/>
      <c r="H18" s="76" t="s">
        <v>9</v>
      </c>
      <c r="I18" s="35"/>
    </row>
    <row r="19" spans="2:9" x14ac:dyDescent="0.25">
      <c r="B19" s="35"/>
      <c r="C19" s="134" t="s">
        <v>121</v>
      </c>
      <c r="D19" s="135"/>
      <c r="E19" s="135"/>
      <c r="F19" s="135"/>
      <c r="G19" s="135"/>
      <c r="H19" s="136"/>
      <c r="I19" s="35"/>
    </row>
    <row r="20" spans="2:9" ht="45" x14ac:dyDescent="0.25">
      <c r="B20" s="35"/>
      <c r="C20" s="77" t="s">
        <v>1</v>
      </c>
      <c r="D20" s="78" t="s">
        <v>113</v>
      </c>
      <c r="E20" s="78" t="s">
        <v>114</v>
      </c>
      <c r="F20" s="78" t="s">
        <v>115</v>
      </c>
      <c r="G20" s="78" t="s">
        <v>116</v>
      </c>
      <c r="H20" s="78" t="s">
        <v>117</v>
      </c>
      <c r="I20" s="35"/>
    </row>
    <row r="21" spans="2:9" ht="25.5" x14ac:dyDescent="0.25">
      <c r="C21" s="79" t="s">
        <v>42</v>
      </c>
      <c r="D21" s="80">
        <v>22</v>
      </c>
      <c r="E21" s="80">
        <f>AVERAGE(D21:D22)</f>
        <v>13.5</v>
      </c>
      <c r="F21" s="80">
        <f t="shared" ref="F21:F22" si="0">D21-E21</f>
        <v>8.5</v>
      </c>
      <c r="G21" s="80">
        <f>AVERAGE(14.33,1.33,15.67)</f>
        <v>10.443333333333333</v>
      </c>
      <c r="H21" s="81" t="b">
        <f t="shared" ref="H21:H22" si="1">IF(D21&gt;(E21+G21),"Desprop.")</f>
        <v>0</v>
      </c>
    </row>
    <row r="22" spans="2:9" x14ac:dyDescent="0.25">
      <c r="C22" s="79" t="s">
        <v>46</v>
      </c>
      <c r="D22" s="80">
        <v>5</v>
      </c>
      <c r="E22" s="80">
        <f>AVERAGE(D21:D22)</f>
        <v>13.5</v>
      </c>
      <c r="F22" s="80">
        <f t="shared" si="0"/>
        <v>-8.5</v>
      </c>
      <c r="G22" s="80">
        <f>AVERAGE(14.33,1.33,15.67)</f>
        <v>10.443333333333333</v>
      </c>
      <c r="H22" s="81" t="b">
        <f t="shared" si="1"/>
        <v>0</v>
      </c>
    </row>
  </sheetData>
  <mergeCells count="2">
    <mergeCell ref="C18:G18"/>
    <mergeCell ref="C19:H19"/>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3FEF8-BED5-4FFF-ADDA-A8652F1D7B16}">
  <dimension ref="B3:I26"/>
  <sheetViews>
    <sheetView zoomScaleNormal="100" workbookViewId="0">
      <selection activeCell="L15" sqref="L15"/>
    </sheetView>
  </sheetViews>
  <sheetFormatPr baseColWidth="10" defaultColWidth="11.42578125" defaultRowHeight="15" x14ac:dyDescent="0.25"/>
  <cols>
    <col min="1" max="1" width="9.140625" customWidth="1"/>
    <col min="2" max="2" width="30.140625" customWidth="1"/>
    <col min="3" max="3" width="19" customWidth="1"/>
    <col min="4" max="4" width="16.140625" customWidth="1"/>
  </cols>
  <sheetData>
    <row r="3" spans="2:9" ht="18.75" customHeight="1" x14ac:dyDescent="0.25">
      <c r="B3" s="8" t="s">
        <v>11</v>
      </c>
      <c r="C3" s="9"/>
      <c r="D3" s="10" t="s">
        <v>22</v>
      </c>
    </row>
    <row r="4" spans="2:9" ht="54.95" customHeight="1" x14ac:dyDescent="0.25">
      <c r="B4" s="70" t="s">
        <v>1</v>
      </c>
      <c r="C4" s="65" t="s">
        <v>21</v>
      </c>
      <c r="D4" s="66" t="s">
        <v>20</v>
      </c>
    </row>
    <row r="5" spans="2:9" ht="14.45" customHeight="1" x14ac:dyDescent="0.25">
      <c r="B5" s="4" t="s">
        <v>42</v>
      </c>
      <c r="C5" s="11">
        <v>0.72</v>
      </c>
      <c r="D5" s="12">
        <f>(51*C5/MAX(C5:C8))</f>
        <v>51</v>
      </c>
    </row>
    <row r="6" spans="2:9" ht="14.45" customHeight="1" x14ac:dyDescent="0.25">
      <c r="B6" s="4" t="s">
        <v>34</v>
      </c>
      <c r="C6" s="84">
        <v>0.55000000000000004</v>
      </c>
      <c r="D6" s="12">
        <f>(51*C6/MAX(C5:C8))</f>
        <v>38.958333333333336</v>
      </c>
    </row>
    <row r="7" spans="2:9" ht="14.45" customHeight="1" x14ac:dyDescent="0.25">
      <c r="B7" s="4" t="s">
        <v>44</v>
      </c>
      <c r="C7" s="11">
        <v>0.55000000000000004</v>
      </c>
      <c r="D7" s="12">
        <f>(51*C7/MAX(C5:C8))</f>
        <v>38.958333333333336</v>
      </c>
    </row>
    <row r="8" spans="2:9" ht="14.45" customHeight="1" x14ac:dyDescent="0.25">
      <c r="B8" s="4" t="s">
        <v>46</v>
      </c>
      <c r="C8" s="11">
        <v>0.4</v>
      </c>
      <c r="D8" s="12">
        <f>(51*C8/MAX(C5:C8))</f>
        <v>28.333333333333336</v>
      </c>
    </row>
    <row r="9" spans="2:9" x14ac:dyDescent="0.25">
      <c r="B9" s="67"/>
      <c r="C9" s="68"/>
      <c r="D9" s="69"/>
    </row>
    <row r="11" spans="2:9" x14ac:dyDescent="0.25">
      <c r="B11" s="2" t="s">
        <v>3</v>
      </c>
      <c r="C11" s="3">
        <f>AVERAGE(C5:C8)</f>
        <v>0.55500000000000005</v>
      </c>
      <c r="D11" s="82">
        <f>C11+10%</f>
        <v>0.65500000000000003</v>
      </c>
    </row>
    <row r="13" spans="2:9" ht="15.75" x14ac:dyDescent="0.25">
      <c r="B13" s="71" t="s">
        <v>111</v>
      </c>
      <c r="C13" s="35"/>
      <c r="D13" s="35"/>
      <c r="E13" s="35"/>
      <c r="F13" s="35"/>
      <c r="G13" s="35"/>
      <c r="H13" s="35"/>
      <c r="I13" s="35"/>
    </row>
    <row r="14" spans="2:9" x14ac:dyDescent="0.25">
      <c r="B14" s="72"/>
      <c r="C14" s="35"/>
      <c r="D14" s="35"/>
      <c r="E14" s="35"/>
      <c r="F14" s="35"/>
      <c r="G14" s="72"/>
      <c r="H14" s="72"/>
      <c r="I14" s="72"/>
    </row>
    <row r="15" spans="2:9" x14ac:dyDescent="0.25">
      <c r="B15" s="73" t="s">
        <v>118</v>
      </c>
      <c r="C15" s="35"/>
      <c r="D15" s="35"/>
      <c r="E15" s="35"/>
      <c r="F15" s="35"/>
      <c r="G15" s="35"/>
      <c r="H15" s="35"/>
      <c r="I15" s="35"/>
    </row>
    <row r="16" spans="2:9" x14ac:dyDescent="0.25">
      <c r="B16" s="74" t="s">
        <v>119</v>
      </c>
      <c r="C16" s="35"/>
      <c r="D16" s="35"/>
      <c r="E16" s="35"/>
      <c r="F16" s="35"/>
      <c r="G16" s="35"/>
      <c r="H16" s="35"/>
      <c r="I16" s="35"/>
    </row>
    <row r="17" spans="2:9" x14ac:dyDescent="0.25">
      <c r="B17" s="73" t="s">
        <v>120</v>
      </c>
      <c r="C17" s="35"/>
      <c r="D17" s="35"/>
      <c r="E17" s="35"/>
      <c r="F17" s="35"/>
      <c r="G17" s="35"/>
      <c r="H17" s="35"/>
      <c r="I17" s="35"/>
    </row>
    <row r="18" spans="2:9" x14ac:dyDescent="0.25">
      <c r="B18" s="73"/>
      <c r="C18" s="35"/>
      <c r="D18" s="35"/>
      <c r="E18" s="35"/>
      <c r="F18" s="35"/>
      <c r="G18" s="35"/>
      <c r="H18" s="35"/>
      <c r="I18" s="35"/>
    </row>
    <row r="19" spans="2:9" x14ac:dyDescent="0.25">
      <c r="B19" s="35"/>
      <c r="C19" s="35"/>
      <c r="D19" s="35"/>
      <c r="E19" s="35"/>
      <c r="F19" s="35"/>
      <c r="G19" s="35"/>
      <c r="H19" s="35"/>
      <c r="I19" s="35"/>
    </row>
    <row r="20" spans="2:9" x14ac:dyDescent="0.25">
      <c r="B20" s="35"/>
      <c r="C20" s="131" t="s">
        <v>112</v>
      </c>
      <c r="D20" s="132"/>
      <c r="E20" s="132"/>
      <c r="F20" s="132"/>
      <c r="G20" s="133"/>
      <c r="H20" s="76" t="s">
        <v>22</v>
      </c>
      <c r="I20" s="35"/>
    </row>
    <row r="21" spans="2:9" x14ac:dyDescent="0.25">
      <c r="B21" s="35"/>
      <c r="C21" s="134" t="s">
        <v>121</v>
      </c>
      <c r="D21" s="135"/>
      <c r="E21" s="135"/>
      <c r="F21" s="135"/>
      <c r="G21" s="135"/>
      <c r="H21" s="136"/>
      <c r="I21" s="35"/>
    </row>
    <row r="22" spans="2:9" ht="45" x14ac:dyDescent="0.25">
      <c r="B22" s="35"/>
      <c r="C22" s="77" t="s">
        <v>1</v>
      </c>
      <c r="D22" s="78" t="s">
        <v>113</v>
      </c>
      <c r="E22" s="78" t="s">
        <v>114</v>
      </c>
      <c r="F22" s="78" t="s">
        <v>115</v>
      </c>
      <c r="G22" s="78" t="s">
        <v>116</v>
      </c>
      <c r="H22" s="78" t="s">
        <v>117</v>
      </c>
      <c r="I22" s="35"/>
    </row>
    <row r="23" spans="2:9" ht="25.5" x14ac:dyDescent="0.25">
      <c r="C23" s="79" t="s">
        <v>42</v>
      </c>
      <c r="D23" s="80">
        <v>22</v>
      </c>
      <c r="E23" s="80">
        <f>AVERAGE(D23:D26)</f>
        <v>16.5</v>
      </c>
      <c r="F23" s="80">
        <f t="shared" ref="F23:F26" si="0">D23-E23</f>
        <v>5.5</v>
      </c>
      <c r="G23" s="80">
        <f t="shared" ref="G23:G26" si="1">AVERAGE(14.5,3.5,2.5,9.5,20.5,21.5)</f>
        <v>12</v>
      </c>
      <c r="H23" s="81" t="b">
        <f t="shared" ref="H23:H26" si="2">IF(D23&gt;(E23+G23),"Desprop.")</f>
        <v>0</v>
      </c>
    </row>
    <row r="24" spans="2:9" ht="38.25" x14ac:dyDescent="0.25">
      <c r="C24" s="79" t="s">
        <v>34</v>
      </c>
      <c r="D24" s="80">
        <v>23</v>
      </c>
      <c r="E24" s="80">
        <f>AVERAGE(D23:D26)</f>
        <v>16.5</v>
      </c>
      <c r="F24" s="80">
        <f t="shared" si="0"/>
        <v>6.5</v>
      </c>
      <c r="G24" s="80">
        <f t="shared" si="1"/>
        <v>12</v>
      </c>
      <c r="H24" s="81" t="b">
        <f t="shared" si="2"/>
        <v>0</v>
      </c>
    </row>
    <row r="25" spans="2:9" x14ac:dyDescent="0.25">
      <c r="C25" s="79" t="s">
        <v>44</v>
      </c>
      <c r="D25" s="80">
        <v>16</v>
      </c>
      <c r="E25" s="80">
        <f>AVERAGE(D23:D26)</f>
        <v>16.5</v>
      </c>
      <c r="F25" s="80">
        <f t="shared" si="0"/>
        <v>-0.5</v>
      </c>
      <c r="G25" s="80">
        <f t="shared" si="1"/>
        <v>12</v>
      </c>
      <c r="H25" s="81" t="b">
        <f t="shared" si="2"/>
        <v>0</v>
      </c>
    </row>
    <row r="26" spans="2:9" ht="25.5" x14ac:dyDescent="0.25">
      <c r="C26" s="79" t="s">
        <v>46</v>
      </c>
      <c r="D26" s="80">
        <v>5</v>
      </c>
      <c r="E26" s="80">
        <f>AVERAGE(D23:D26)</f>
        <v>16.5</v>
      </c>
      <c r="F26" s="80">
        <f t="shared" si="0"/>
        <v>-11.5</v>
      </c>
      <c r="G26" s="80">
        <f t="shared" si="1"/>
        <v>12</v>
      </c>
      <c r="H26" s="81" t="b">
        <f t="shared" si="2"/>
        <v>0</v>
      </c>
    </row>
  </sheetData>
  <mergeCells count="2">
    <mergeCell ref="C20:G20"/>
    <mergeCell ref="C21:H21"/>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8D15A-540F-4BB6-B5C8-F0EEFA1C2FA5}">
  <dimension ref="B3:I30"/>
  <sheetViews>
    <sheetView zoomScaleNormal="100" workbookViewId="0">
      <selection activeCell="M29" sqref="M29"/>
    </sheetView>
  </sheetViews>
  <sheetFormatPr baseColWidth="10" defaultColWidth="11.42578125" defaultRowHeight="15" x14ac:dyDescent="0.25"/>
  <cols>
    <col min="1" max="1" width="9.140625" customWidth="1"/>
    <col min="2" max="2" width="30.140625" customWidth="1"/>
    <col min="3" max="3" width="20.42578125" customWidth="1"/>
    <col min="4" max="4" width="16.140625" customWidth="1"/>
  </cols>
  <sheetData>
    <row r="3" spans="2:9" ht="18.75" customHeight="1" x14ac:dyDescent="0.25">
      <c r="B3" s="8" t="s">
        <v>11</v>
      </c>
      <c r="C3" s="9"/>
      <c r="D3" s="10" t="s">
        <v>23</v>
      </c>
    </row>
    <row r="4" spans="2:9" ht="54.95" customHeight="1" x14ac:dyDescent="0.25">
      <c r="B4" s="64" t="s">
        <v>1</v>
      </c>
      <c r="C4" s="65" t="s">
        <v>21</v>
      </c>
      <c r="D4" s="66" t="s">
        <v>20</v>
      </c>
    </row>
    <row r="5" spans="2:9" ht="14.45" customHeight="1" x14ac:dyDescent="0.25">
      <c r="B5" s="4" t="s">
        <v>19</v>
      </c>
      <c r="C5" s="11">
        <v>0.45</v>
      </c>
      <c r="D5" s="12">
        <f>(51*C5/MAX(C5:C10))</f>
        <v>40.982142857142854</v>
      </c>
    </row>
    <row r="6" spans="2:9" x14ac:dyDescent="0.25">
      <c r="B6" s="4" t="s">
        <v>42</v>
      </c>
      <c r="C6" s="11">
        <v>0.56000000000000005</v>
      </c>
      <c r="D6" s="12">
        <f>(51*C6/MAX(C5:C10))</f>
        <v>51</v>
      </c>
    </row>
    <row r="7" spans="2:9" x14ac:dyDescent="0.25">
      <c r="B7" s="4" t="s">
        <v>34</v>
      </c>
      <c r="C7" s="11">
        <v>0.3</v>
      </c>
      <c r="D7" s="12">
        <f>(51*C7/MAX(C5:C10))</f>
        <v>27.321428571428566</v>
      </c>
    </row>
    <row r="8" spans="2:9" x14ac:dyDescent="0.25">
      <c r="B8" s="4" t="s">
        <v>44</v>
      </c>
      <c r="C8" s="11">
        <v>0.35</v>
      </c>
      <c r="D8" s="12">
        <f>(51*C8/MAX(C5:C10))</f>
        <v>31.874999999999993</v>
      </c>
    </row>
    <row r="9" spans="2:9" x14ac:dyDescent="0.25">
      <c r="B9" s="4" t="s">
        <v>46</v>
      </c>
      <c r="C9" s="11">
        <v>0.3</v>
      </c>
      <c r="D9" s="12">
        <f>(51*C9/MAX(C5:C10))</f>
        <v>27.321428571428566</v>
      </c>
    </row>
    <row r="10" spans="2:9" x14ac:dyDescent="0.25">
      <c r="B10" s="4" t="s">
        <v>110</v>
      </c>
      <c r="C10" s="11">
        <v>0.5</v>
      </c>
      <c r="D10" s="12">
        <f>(51*C10/MAX(C5:C10))</f>
        <v>45.535714285714285</v>
      </c>
    </row>
    <row r="13" spans="2:9" x14ac:dyDescent="0.25">
      <c r="B13" s="2" t="s">
        <v>3</v>
      </c>
      <c r="C13" s="3">
        <f>AVERAGE(C5:C10)</f>
        <v>0.41</v>
      </c>
      <c r="D13" s="82">
        <f>C13+10%</f>
        <v>0.51</v>
      </c>
    </row>
    <row r="15" spans="2:9" ht="15.75" x14ac:dyDescent="0.25">
      <c r="B15" s="71" t="s">
        <v>111</v>
      </c>
      <c r="C15" s="35"/>
      <c r="D15" s="35"/>
      <c r="E15" s="35"/>
      <c r="F15" s="35"/>
      <c r="G15" s="35"/>
      <c r="H15" s="35"/>
      <c r="I15" s="35"/>
    </row>
    <row r="16" spans="2:9" x14ac:dyDescent="0.25">
      <c r="B16" s="72"/>
      <c r="C16" s="35"/>
      <c r="D16" s="35"/>
      <c r="E16" s="35"/>
      <c r="F16" s="35"/>
      <c r="G16" s="72"/>
      <c r="H16" s="72"/>
      <c r="I16" s="72"/>
    </row>
    <row r="17" spans="2:9" x14ac:dyDescent="0.25">
      <c r="B17" s="73" t="s">
        <v>118</v>
      </c>
      <c r="C17" s="35"/>
      <c r="D17" s="35"/>
      <c r="E17" s="35"/>
      <c r="F17" s="35"/>
      <c r="G17" s="35"/>
      <c r="H17" s="35"/>
      <c r="I17" s="35"/>
    </row>
    <row r="18" spans="2:9" x14ac:dyDescent="0.25">
      <c r="B18" s="74" t="s">
        <v>119</v>
      </c>
      <c r="C18" s="35"/>
      <c r="D18" s="35"/>
      <c r="E18" s="35"/>
      <c r="F18" s="35"/>
      <c r="G18" s="35"/>
      <c r="H18" s="35"/>
      <c r="I18" s="35"/>
    </row>
    <row r="19" spans="2:9" x14ac:dyDescent="0.25">
      <c r="B19" s="73" t="s">
        <v>120</v>
      </c>
      <c r="C19" s="35"/>
      <c r="D19" s="35"/>
      <c r="E19" s="35"/>
      <c r="F19" s="35"/>
      <c r="G19" s="35"/>
      <c r="H19" s="35"/>
      <c r="I19" s="35"/>
    </row>
    <row r="20" spans="2:9" x14ac:dyDescent="0.25">
      <c r="B20" s="73"/>
      <c r="C20" s="35"/>
      <c r="D20" s="35"/>
      <c r="E20" s="35"/>
      <c r="F20" s="35"/>
      <c r="G20" s="35"/>
      <c r="H20" s="35"/>
      <c r="I20" s="35"/>
    </row>
    <row r="21" spans="2:9" x14ac:dyDescent="0.25">
      <c r="B21" s="35"/>
      <c r="C21" s="35"/>
      <c r="D21" s="35"/>
      <c r="E21" s="35"/>
      <c r="F21" s="35"/>
      <c r="G21" s="35"/>
      <c r="H21" s="35"/>
      <c r="I21" s="35"/>
    </row>
    <row r="22" spans="2:9" x14ac:dyDescent="0.25">
      <c r="B22" s="35"/>
      <c r="C22" s="131" t="s">
        <v>112</v>
      </c>
      <c r="D22" s="132"/>
      <c r="E22" s="132"/>
      <c r="F22" s="132"/>
      <c r="G22" s="133"/>
      <c r="H22" s="76" t="s">
        <v>23</v>
      </c>
      <c r="I22" s="35"/>
    </row>
    <row r="23" spans="2:9" x14ac:dyDescent="0.25">
      <c r="B23" s="35"/>
      <c r="C23" s="134" t="s">
        <v>121</v>
      </c>
      <c r="D23" s="135"/>
      <c r="E23" s="135"/>
      <c r="F23" s="135"/>
      <c r="G23" s="135"/>
      <c r="H23" s="136"/>
      <c r="I23" s="35"/>
    </row>
    <row r="24" spans="2:9" ht="45" x14ac:dyDescent="0.25">
      <c r="B24" s="35"/>
      <c r="C24" s="77" t="s">
        <v>1</v>
      </c>
      <c r="D24" s="78" t="s">
        <v>113</v>
      </c>
      <c r="E24" s="78" t="s">
        <v>114</v>
      </c>
      <c r="F24" s="78" t="s">
        <v>115</v>
      </c>
      <c r="G24" s="78" t="s">
        <v>116</v>
      </c>
      <c r="H24" s="78" t="s">
        <v>117</v>
      </c>
      <c r="I24" s="35"/>
    </row>
    <row r="25" spans="2:9" ht="25.5" x14ac:dyDescent="0.25">
      <c r="B25" s="35"/>
      <c r="C25" s="79" t="s">
        <v>19</v>
      </c>
      <c r="D25" s="80">
        <v>40</v>
      </c>
      <c r="E25" s="80">
        <f>AVERAGE(D25:D30)</f>
        <v>23.333333333333332</v>
      </c>
      <c r="F25" s="80">
        <f>D25-E25</f>
        <v>16.666666666666668</v>
      </c>
      <c r="G25" s="80">
        <f t="shared" ref="G25:G30" si="0">AVERAGE(16.67,9.33,0.33,7.33,18.33,18.67)</f>
        <v>11.776666666666666</v>
      </c>
      <c r="H25" s="81" t="str">
        <f>IF(D25&gt;(E25+G25),"Desprop.")</f>
        <v>Desprop.</v>
      </c>
      <c r="I25" s="35"/>
    </row>
    <row r="26" spans="2:9" ht="25.5" x14ac:dyDescent="0.25">
      <c r="C26" s="79" t="s">
        <v>42</v>
      </c>
      <c r="D26" s="80">
        <v>14</v>
      </c>
      <c r="E26" s="80">
        <f>AVERAGE(D25:D30)</f>
        <v>23.333333333333332</v>
      </c>
      <c r="F26" s="80">
        <f t="shared" ref="F26:F30" si="1">D26-E26</f>
        <v>-9.3333333333333321</v>
      </c>
      <c r="G26" s="80">
        <f t="shared" si="0"/>
        <v>11.776666666666666</v>
      </c>
      <c r="H26" s="81" t="b">
        <f t="shared" ref="H26:H30" si="2">IF(D26&gt;(E26+G26),"Desprop.")</f>
        <v>0</v>
      </c>
    </row>
    <row r="27" spans="2:9" ht="25.5" x14ac:dyDescent="0.25">
      <c r="C27" s="79" t="s">
        <v>34</v>
      </c>
      <c r="D27" s="80">
        <v>23</v>
      </c>
      <c r="E27" s="80">
        <f>AVERAGE(D25:D30)</f>
        <v>23.333333333333332</v>
      </c>
      <c r="F27" s="80">
        <f t="shared" si="1"/>
        <v>-0.33333333333333215</v>
      </c>
      <c r="G27" s="80">
        <f t="shared" si="0"/>
        <v>11.776666666666666</v>
      </c>
      <c r="H27" s="81" t="b">
        <f t="shared" si="2"/>
        <v>0</v>
      </c>
    </row>
    <row r="28" spans="2:9" x14ac:dyDescent="0.25">
      <c r="C28" s="79" t="s">
        <v>44</v>
      </c>
      <c r="D28" s="80">
        <v>16</v>
      </c>
      <c r="E28" s="80">
        <f>AVERAGE(D25:D30)</f>
        <v>23.333333333333332</v>
      </c>
      <c r="F28" s="80">
        <f t="shared" si="1"/>
        <v>-7.3333333333333321</v>
      </c>
      <c r="G28" s="80">
        <f t="shared" si="0"/>
        <v>11.776666666666666</v>
      </c>
      <c r="H28" s="81" t="b">
        <f t="shared" si="2"/>
        <v>0</v>
      </c>
    </row>
    <row r="29" spans="2:9" x14ac:dyDescent="0.25">
      <c r="C29" s="79" t="s">
        <v>46</v>
      </c>
      <c r="D29" s="80">
        <v>5</v>
      </c>
      <c r="E29" s="80">
        <f>AVERAGE(D25:D30)</f>
        <v>23.333333333333332</v>
      </c>
      <c r="F29" s="80">
        <f t="shared" si="1"/>
        <v>-18.333333333333332</v>
      </c>
      <c r="G29" s="80">
        <f t="shared" si="0"/>
        <v>11.776666666666666</v>
      </c>
      <c r="H29" s="81" t="b">
        <f t="shared" si="2"/>
        <v>0</v>
      </c>
    </row>
    <row r="30" spans="2:9" ht="25.5" x14ac:dyDescent="0.25">
      <c r="C30" s="79" t="s">
        <v>110</v>
      </c>
      <c r="D30" s="80">
        <v>42</v>
      </c>
      <c r="E30" s="80">
        <f>AVERAGE(D25:D30)</f>
        <v>23.333333333333332</v>
      </c>
      <c r="F30" s="80">
        <f t="shared" si="1"/>
        <v>18.666666666666668</v>
      </c>
      <c r="G30" s="80">
        <f t="shared" si="0"/>
        <v>11.776666666666666</v>
      </c>
      <c r="H30" s="81" t="str">
        <f t="shared" si="2"/>
        <v>Desprop.</v>
      </c>
    </row>
  </sheetData>
  <mergeCells count="2">
    <mergeCell ref="C22:G22"/>
    <mergeCell ref="C23:H23"/>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B5FF6-0F67-4C96-B614-B0E9E05C4BF8}">
  <dimension ref="B3:I32"/>
  <sheetViews>
    <sheetView topLeftCell="A3" zoomScaleNormal="100" workbookViewId="0">
      <selection activeCell="M33" sqref="M33"/>
    </sheetView>
  </sheetViews>
  <sheetFormatPr baseColWidth="10" defaultColWidth="11.42578125" defaultRowHeight="15" x14ac:dyDescent="0.25"/>
  <cols>
    <col min="1" max="1" width="9.140625" customWidth="1"/>
    <col min="2" max="2" width="30.140625" customWidth="1"/>
    <col min="3" max="3" width="20.42578125" customWidth="1"/>
    <col min="4" max="4" width="16.140625" customWidth="1"/>
  </cols>
  <sheetData>
    <row r="3" spans="2:9" ht="18.75" customHeight="1" x14ac:dyDescent="0.25">
      <c r="B3" s="8" t="s">
        <v>11</v>
      </c>
      <c r="C3" s="9"/>
      <c r="D3" s="10" t="s">
        <v>24</v>
      </c>
    </row>
    <row r="4" spans="2:9" ht="54.95" customHeight="1" x14ac:dyDescent="0.25">
      <c r="B4" s="64" t="s">
        <v>1</v>
      </c>
      <c r="C4" s="65" t="s">
        <v>21</v>
      </c>
      <c r="D4" s="66" t="s">
        <v>20</v>
      </c>
    </row>
    <row r="5" spans="2:9" ht="14.45" customHeight="1" x14ac:dyDescent="0.25">
      <c r="B5" s="4" t="s">
        <v>19</v>
      </c>
      <c r="C5" s="11">
        <v>0.6</v>
      </c>
      <c r="D5" s="12">
        <f>(51*C5/MAX(C5:C11))</f>
        <v>51</v>
      </c>
    </row>
    <row r="6" spans="2:9" x14ac:dyDescent="0.25">
      <c r="B6" s="4" t="s">
        <v>41</v>
      </c>
      <c r="C6" s="11">
        <v>0.3</v>
      </c>
      <c r="D6" s="12">
        <f>(51*C6/MAX(C5:C11))</f>
        <v>25.5</v>
      </c>
    </row>
    <row r="7" spans="2:9" x14ac:dyDescent="0.25">
      <c r="B7" s="4" t="s">
        <v>34</v>
      </c>
      <c r="C7" s="11">
        <v>0.25</v>
      </c>
      <c r="D7" s="12">
        <f>(51*C7/MAX(C5:C11))</f>
        <v>21.25</v>
      </c>
    </row>
    <row r="8" spans="2:9" x14ac:dyDescent="0.25">
      <c r="B8" s="4" t="s">
        <v>44</v>
      </c>
      <c r="C8" s="11">
        <v>0.5</v>
      </c>
      <c r="D8" s="12">
        <f>(51*C8/MAX(C5:C11))</f>
        <v>42.5</v>
      </c>
    </row>
    <row r="9" spans="2:9" x14ac:dyDescent="0.25">
      <c r="B9" s="4" t="s">
        <v>46</v>
      </c>
      <c r="C9" s="11">
        <v>0.4</v>
      </c>
      <c r="D9" s="12">
        <f>(51*C9/MAX(C5:C11))</f>
        <v>34.000000000000007</v>
      </c>
    </row>
    <row r="10" spans="2:9" x14ac:dyDescent="0.25">
      <c r="B10" s="4" t="s">
        <v>110</v>
      </c>
      <c r="C10" s="11">
        <v>0.44</v>
      </c>
      <c r="D10" s="12">
        <f>(51*C10/MAX(C5:C11))</f>
        <v>37.400000000000006</v>
      </c>
    </row>
    <row r="11" spans="2:9" x14ac:dyDescent="0.25">
      <c r="B11" s="4" t="s">
        <v>50</v>
      </c>
      <c r="C11" s="11">
        <v>0.2</v>
      </c>
      <c r="D11" s="12">
        <f>(51*C11/MAX(C5:C11))</f>
        <v>17.000000000000004</v>
      </c>
    </row>
    <row r="14" spans="2:9" x14ac:dyDescent="0.25">
      <c r="B14" s="2" t="s">
        <v>3</v>
      </c>
      <c r="C14" s="3">
        <f>AVERAGE(C5:C11)</f>
        <v>0.38428571428571429</v>
      </c>
      <c r="D14" s="82">
        <f>C14+10%</f>
        <v>0.48428571428571432</v>
      </c>
    </row>
    <row r="16" spans="2:9" ht="15.75" x14ac:dyDescent="0.25">
      <c r="B16" s="71" t="s">
        <v>111</v>
      </c>
      <c r="C16" s="35"/>
      <c r="D16" s="35"/>
      <c r="E16" s="35"/>
      <c r="F16" s="35"/>
      <c r="G16" s="35"/>
      <c r="H16" s="35"/>
      <c r="I16" s="35"/>
    </row>
    <row r="17" spans="2:9" x14ac:dyDescent="0.25">
      <c r="B17" s="72"/>
      <c r="C17" s="35"/>
      <c r="D17" s="35"/>
      <c r="E17" s="35"/>
      <c r="F17" s="35"/>
      <c r="G17" s="72"/>
      <c r="H17" s="72"/>
      <c r="I17" s="72"/>
    </row>
    <row r="18" spans="2:9" x14ac:dyDescent="0.25">
      <c r="B18" s="73" t="s">
        <v>118</v>
      </c>
      <c r="C18" s="35"/>
      <c r="D18" s="35"/>
      <c r="E18" s="35"/>
      <c r="F18" s="35"/>
      <c r="G18" s="35"/>
      <c r="H18" s="35"/>
      <c r="I18" s="35"/>
    </row>
    <row r="19" spans="2:9" x14ac:dyDescent="0.25">
      <c r="B19" s="74" t="s">
        <v>119</v>
      </c>
      <c r="C19" s="35"/>
      <c r="D19" s="35"/>
      <c r="E19" s="35"/>
      <c r="F19" s="35"/>
      <c r="G19" s="35"/>
      <c r="H19" s="35"/>
      <c r="I19" s="35"/>
    </row>
    <row r="20" spans="2:9" x14ac:dyDescent="0.25">
      <c r="B20" s="73" t="s">
        <v>120</v>
      </c>
      <c r="C20" s="35"/>
      <c r="D20" s="35"/>
      <c r="E20" s="35"/>
      <c r="F20" s="35"/>
      <c r="G20" s="35"/>
      <c r="H20" s="35"/>
      <c r="I20" s="35"/>
    </row>
    <row r="21" spans="2:9" x14ac:dyDescent="0.25">
      <c r="B21" s="73"/>
      <c r="C21" s="35"/>
      <c r="D21" s="35"/>
      <c r="E21" s="35"/>
      <c r="F21" s="35"/>
      <c r="G21" s="35"/>
      <c r="H21" s="35"/>
      <c r="I21" s="35"/>
    </row>
    <row r="22" spans="2:9" x14ac:dyDescent="0.25">
      <c r="B22" s="35"/>
      <c r="C22" s="35"/>
      <c r="D22" s="35"/>
      <c r="E22" s="35"/>
      <c r="F22" s="35"/>
      <c r="G22" s="35"/>
      <c r="H22" s="35"/>
      <c r="I22" s="35"/>
    </row>
    <row r="23" spans="2:9" x14ac:dyDescent="0.25">
      <c r="B23" s="35"/>
      <c r="C23" s="131" t="s">
        <v>112</v>
      </c>
      <c r="D23" s="132"/>
      <c r="E23" s="132"/>
      <c r="F23" s="132"/>
      <c r="G23" s="133"/>
      <c r="H23" s="76" t="s">
        <v>24</v>
      </c>
      <c r="I23" s="35"/>
    </row>
    <row r="24" spans="2:9" x14ac:dyDescent="0.25">
      <c r="B24" s="35"/>
      <c r="C24" s="134" t="s">
        <v>121</v>
      </c>
      <c r="D24" s="135"/>
      <c r="E24" s="135"/>
      <c r="F24" s="135"/>
      <c r="G24" s="135"/>
      <c r="H24" s="136"/>
      <c r="I24" s="35"/>
    </row>
    <row r="25" spans="2:9" ht="45" x14ac:dyDescent="0.25">
      <c r="B25" s="35"/>
      <c r="C25" s="77" t="s">
        <v>1</v>
      </c>
      <c r="D25" s="78" t="s">
        <v>113</v>
      </c>
      <c r="E25" s="78" t="s">
        <v>114</v>
      </c>
      <c r="F25" s="78" t="s">
        <v>115</v>
      </c>
      <c r="G25" s="78" t="s">
        <v>116</v>
      </c>
      <c r="H25" s="78" t="s">
        <v>117</v>
      </c>
      <c r="I25" s="35"/>
    </row>
    <row r="26" spans="2:9" ht="25.5" x14ac:dyDescent="0.25">
      <c r="B26" s="35"/>
      <c r="C26" s="79" t="s">
        <v>19</v>
      </c>
      <c r="D26" s="80">
        <v>38</v>
      </c>
      <c r="E26" s="80">
        <f>AVERAGE(D26:D32)</f>
        <v>28.857142857142858</v>
      </c>
      <c r="F26" s="80">
        <f>D26-E26</f>
        <v>9.1428571428571423</v>
      </c>
      <c r="G26" s="80">
        <f t="shared" ref="G26:G32" si="0">AVERAGE(9.14,1.86,7.14,12.86,23.86,13.14,9.14)</f>
        <v>11.02</v>
      </c>
      <c r="H26" s="81" t="b">
        <f>IF(D26&gt;(E26+G26),"Desprop.")</f>
        <v>0</v>
      </c>
      <c r="I26" s="35"/>
    </row>
    <row r="27" spans="2:9" ht="25.5" x14ac:dyDescent="0.25">
      <c r="C27" s="79" t="s">
        <v>41</v>
      </c>
      <c r="D27" s="80">
        <v>27</v>
      </c>
      <c r="E27" s="80">
        <f>AVERAGE(D26:D32)</f>
        <v>28.857142857142858</v>
      </c>
      <c r="F27" s="80">
        <f t="shared" ref="F27:F31" si="1">D27-E27</f>
        <v>-1.8571428571428577</v>
      </c>
      <c r="G27" s="80">
        <f t="shared" si="0"/>
        <v>11.02</v>
      </c>
      <c r="H27" s="81" t="b">
        <f t="shared" ref="H27:H31" si="2">IF(D27&gt;(E27+G27),"Desprop.")</f>
        <v>0</v>
      </c>
    </row>
    <row r="28" spans="2:9" ht="25.5" x14ac:dyDescent="0.25">
      <c r="C28" s="79" t="s">
        <v>34</v>
      </c>
      <c r="D28" s="80">
        <v>36</v>
      </c>
      <c r="E28" s="80">
        <f>AVERAGE(D26:D32)</f>
        <v>28.857142857142858</v>
      </c>
      <c r="F28" s="80">
        <f t="shared" si="1"/>
        <v>7.1428571428571423</v>
      </c>
      <c r="G28" s="80">
        <f t="shared" si="0"/>
        <v>11.02</v>
      </c>
      <c r="H28" s="81" t="b">
        <f t="shared" si="2"/>
        <v>0</v>
      </c>
    </row>
    <row r="29" spans="2:9" x14ac:dyDescent="0.25">
      <c r="C29" s="79" t="s">
        <v>44</v>
      </c>
      <c r="D29" s="80">
        <v>16</v>
      </c>
      <c r="E29" s="80">
        <f>AVERAGE(D26:D32)</f>
        <v>28.857142857142858</v>
      </c>
      <c r="F29" s="80">
        <f t="shared" si="1"/>
        <v>-12.857142857142858</v>
      </c>
      <c r="G29" s="80">
        <f t="shared" si="0"/>
        <v>11.02</v>
      </c>
      <c r="H29" s="81" t="b">
        <f t="shared" si="2"/>
        <v>0</v>
      </c>
    </row>
    <row r="30" spans="2:9" x14ac:dyDescent="0.25">
      <c r="C30" s="79" t="s">
        <v>46</v>
      </c>
      <c r="D30" s="80">
        <v>5</v>
      </c>
      <c r="E30" s="80">
        <f>AVERAGE(D26:D32)</f>
        <v>28.857142857142858</v>
      </c>
      <c r="F30" s="80">
        <f t="shared" si="1"/>
        <v>-23.857142857142858</v>
      </c>
      <c r="G30" s="80">
        <f t="shared" si="0"/>
        <v>11.02</v>
      </c>
      <c r="H30" s="81" t="b">
        <f t="shared" si="2"/>
        <v>0</v>
      </c>
    </row>
    <row r="31" spans="2:9" ht="25.5" x14ac:dyDescent="0.25">
      <c r="C31" s="79" t="s">
        <v>110</v>
      </c>
      <c r="D31" s="80">
        <v>42</v>
      </c>
      <c r="E31" s="80">
        <f>AVERAGE(D26:D32)</f>
        <v>28.857142857142858</v>
      </c>
      <c r="F31" s="80">
        <f t="shared" si="1"/>
        <v>13.142857142857142</v>
      </c>
      <c r="G31" s="80">
        <f t="shared" si="0"/>
        <v>11.02</v>
      </c>
      <c r="H31" s="81" t="str">
        <f t="shared" si="2"/>
        <v>Desprop.</v>
      </c>
    </row>
    <row r="32" spans="2:9" x14ac:dyDescent="0.25">
      <c r="C32" s="79" t="s">
        <v>50</v>
      </c>
      <c r="D32" s="80">
        <v>38</v>
      </c>
      <c r="E32" s="80">
        <f>AVERAGE(D26:D32)</f>
        <v>28.857142857142858</v>
      </c>
      <c r="F32" s="80">
        <f t="shared" ref="F32" si="3">D32-E32</f>
        <v>9.1428571428571423</v>
      </c>
      <c r="G32" s="80">
        <f t="shared" si="0"/>
        <v>11.02</v>
      </c>
      <c r="H32" s="81" t="b">
        <f t="shared" ref="H32" si="4">IF(D32&gt;(E32+G32),"Desprop.")</f>
        <v>0</v>
      </c>
    </row>
  </sheetData>
  <mergeCells count="2">
    <mergeCell ref="C23:G23"/>
    <mergeCell ref="C24:H24"/>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481E3-3F75-4985-BFD8-1B193F726749}">
  <dimension ref="B3:I32"/>
  <sheetViews>
    <sheetView topLeftCell="A3" zoomScaleNormal="100" workbookViewId="0">
      <selection activeCell="J29" sqref="J29"/>
    </sheetView>
  </sheetViews>
  <sheetFormatPr baseColWidth="10" defaultColWidth="11.42578125" defaultRowHeight="15" x14ac:dyDescent="0.25"/>
  <cols>
    <col min="1" max="1" width="9.140625" customWidth="1"/>
    <col min="2" max="2" width="30.140625" customWidth="1"/>
    <col min="3" max="3" width="20.5703125" customWidth="1"/>
    <col min="4" max="4" width="16.140625" customWidth="1"/>
  </cols>
  <sheetData>
    <row r="3" spans="2:9" ht="18.75" customHeight="1" x14ac:dyDescent="0.25">
      <c r="B3" s="8" t="s">
        <v>11</v>
      </c>
      <c r="C3" s="9"/>
      <c r="D3" s="10" t="s">
        <v>25</v>
      </c>
    </row>
    <row r="4" spans="2:9" ht="54.95" customHeight="1" x14ac:dyDescent="0.25">
      <c r="B4" s="64" t="s">
        <v>1</v>
      </c>
      <c r="C4" s="65" t="s">
        <v>21</v>
      </c>
      <c r="D4" s="66" t="s">
        <v>20</v>
      </c>
    </row>
    <row r="5" spans="2:9" ht="14.45" customHeight="1" x14ac:dyDescent="0.25">
      <c r="B5" s="4" t="s">
        <v>41</v>
      </c>
      <c r="C5" s="11">
        <v>0.3</v>
      </c>
      <c r="D5" s="12">
        <f>(51*C5/MAX(C5:C11))</f>
        <v>23.18181818181818</v>
      </c>
    </row>
    <row r="6" spans="2:9" ht="14.45" customHeight="1" x14ac:dyDescent="0.25">
      <c r="B6" s="4" t="s">
        <v>42</v>
      </c>
      <c r="C6" s="11">
        <v>0.66</v>
      </c>
      <c r="D6" s="12">
        <f>(51*C6/MAX(C5:C11))</f>
        <v>51</v>
      </c>
    </row>
    <row r="7" spans="2:9" x14ac:dyDescent="0.25">
      <c r="B7" s="4" t="s">
        <v>34</v>
      </c>
      <c r="C7" s="11">
        <v>0.5</v>
      </c>
      <c r="D7" s="12">
        <f>(51*C7/MAX(C5:C11))</f>
        <v>38.636363636363633</v>
      </c>
    </row>
    <row r="8" spans="2:9" x14ac:dyDescent="0.25">
      <c r="B8" s="4" t="s">
        <v>44</v>
      </c>
      <c r="C8" s="11">
        <v>0.48</v>
      </c>
      <c r="D8" s="12">
        <f>(51*C8/MAX(C5:C11))</f>
        <v>37.090909090909086</v>
      </c>
    </row>
    <row r="9" spans="2:9" x14ac:dyDescent="0.25">
      <c r="B9" s="4" t="s">
        <v>46</v>
      </c>
      <c r="C9" s="11">
        <v>0.45</v>
      </c>
      <c r="D9" s="12">
        <f>(51*C9/MAX(C5:C11))</f>
        <v>34.772727272727273</v>
      </c>
    </row>
    <row r="10" spans="2:9" x14ac:dyDescent="0.25">
      <c r="B10" s="4" t="s">
        <v>110</v>
      </c>
      <c r="C10" s="83">
        <v>0.51500000000000001</v>
      </c>
      <c r="D10" s="12">
        <f>(51*C10/MAX(C5:C11))</f>
        <v>39.795454545454547</v>
      </c>
    </row>
    <row r="11" spans="2:9" x14ac:dyDescent="0.25">
      <c r="B11" s="4" t="s">
        <v>50</v>
      </c>
      <c r="C11" s="11">
        <v>0.2</v>
      </c>
      <c r="D11" s="12">
        <f>(51*C11/MAX(C5:C11))</f>
        <v>15.454545454545455</v>
      </c>
    </row>
    <row r="14" spans="2:9" x14ac:dyDescent="0.25">
      <c r="B14" s="2" t="s">
        <v>3</v>
      </c>
      <c r="C14" s="3">
        <f>AVERAGE(C5:C11)</f>
        <v>0.44357142857142862</v>
      </c>
      <c r="D14" s="82">
        <f>C14+10%</f>
        <v>0.54357142857142859</v>
      </c>
    </row>
    <row r="16" spans="2:9" ht="15.75" x14ac:dyDescent="0.25">
      <c r="B16" s="71" t="s">
        <v>111</v>
      </c>
      <c r="C16" s="35"/>
      <c r="D16" s="35"/>
      <c r="E16" s="35"/>
      <c r="F16" s="35"/>
      <c r="G16" s="35"/>
      <c r="H16" s="35"/>
      <c r="I16" s="35"/>
    </row>
    <row r="17" spans="2:9" x14ac:dyDescent="0.25">
      <c r="B17" s="72"/>
      <c r="C17" s="35"/>
      <c r="D17" s="35"/>
      <c r="E17" s="35"/>
      <c r="F17" s="35"/>
      <c r="G17" s="72"/>
      <c r="H17" s="72"/>
      <c r="I17" s="72"/>
    </row>
    <row r="18" spans="2:9" x14ac:dyDescent="0.25">
      <c r="B18" s="73" t="s">
        <v>118</v>
      </c>
      <c r="C18" s="35"/>
      <c r="D18" s="35"/>
      <c r="E18" s="35"/>
      <c r="F18" s="35"/>
      <c r="G18" s="35"/>
      <c r="H18" s="35"/>
      <c r="I18" s="35"/>
    </row>
    <row r="19" spans="2:9" x14ac:dyDescent="0.25">
      <c r="B19" s="74" t="s">
        <v>119</v>
      </c>
      <c r="C19" s="35"/>
      <c r="D19" s="35"/>
      <c r="E19" s="35"/>
      <c r="F19" s="35"/>
      <c r="G19" s="35"/>
      <c r="H19" s="35"/>
      <c r="I19" s="35"/>
    </row>
    <row r="20" spans="2:9" x14ac:dyDescent="0.25">
      <c r="B20" s="73" t="s">
        <v>120</v>
      </c>
      <c r="C20" s="35"/>
      <c r="D20" s="35"/>
      <c r="E20" s="35"/>
      <c r="F20" s="35"/>
      <c r="G20" s="35"/>
      <c r="H20" s="35"/>
      <c r="I20" s="35"/>
    </row>
    <row r="21" spans="2:9" x14ac:dyDescent="0.25">
      <c r="B21" s="73"/>
      <c r="C21" s="35"/>
      <c r="D21" s="35"/>
      <c r="E21" s="35"/>
      <c r="F21" s="35"/>
      <c r="G21" s="35"/>
      <c r="H21" s="35"/>
      <c r="I21" s="35"/>
    </row>
    <row r="22" spans="2:9" x14ac:dyDescent="0.25">
      <c r="B22" s="35"/>
      <c r="C22" s="35"/>
      <c r="D22" s="35"/>
      <c r="E22" s="35"/>
      <c r="F22" s="35"/>
      <c r="G22" s="35"/>
      <c r="H22" s="35"/>
      <c r="I22" s="35"/>
    </row>
    <row r="23" spans="2:9" x14ac:dyDescent="0.25">
      <c r="B23" s="35"/>
      <c r="C23" s="131" t="s">
        <v>112</v>
      </c>
      <c r="D23" s="132"/>
      <c r="E23" s="132"/>
      <c r="F23" s="132"/>
      <c r="G23" s="133"/>
      <c r="H23" s="76" t="s">
        <v>25</v>
      </c>
      <c r="I23" s="35"/>
    </row>
    <row r="24" spans="2:9" x14ac:dyDescent="0.25">
      <c r="B24" s="35"/>
      <c r="C24" s="134" t="s">
        <v>121</v>
      </c>
      <c r="D24" s="135"/>
      <c r="E24" s="135"/>
      <c r="F24" s="135"/>
      <c r="G24" s="135"/>
      <c r="H24" s="136"/>
      <c r="I24" s="35"/>
    </row>
    <row r="25" spans="2:9" ht="45" x14ac:dyDescent="0.25">
      <c r="B25" s="35"/>
      <c r="C25" s="77" t="s">
        <v>1</v>
      </c>
      <c r="D25" s="78" t="s">
        <v>113</v>
      </c>
      <c r="E25" s="78" t="s">
        <v>114</v>
      </c>
      <c r="F25" s="78" t="s">
        <v>115</v>
      </c>
      <c r="G25" s="78" t="s">
        <v>116</v>
      </c>
      <c r="H25" s="78" t="s">
        <v>117</v>
      </c>
      <c r="I25" s="35"/>
    </row>
    <row r="26" spans="2:9" ht="25.5" x14ac:dyDescent="0.25">
      <c r="C26" s="79" t="s">
        <v>41</v>
      </c>
      <c r="D26" s="80">
        <v>30</v>
      </c>
      <c r="E26" s="80">
        <f>AVERAGE(D26:D32)</f>
        <v>25.714285714285715</v>
      </c>
      <c r="F26" s="80">
        <f t="shared" ref="F26:F31" si="0">D26-E26</f>
        <v>4.2857142857142847</v>
      </c>
      <c r="G26" s="80">
        <f t="shared" ref="G26:G32" si="1">AVERAGE(16.88,1.88,14.13,1.88,12.13,23.13,13.88,14.88)</f>
        <v>12.348749999999999</v>
      </c>
      <c r="H26" s="81" t="b">
        <f t="shared" ref="H26:H31" si="2">IF(D26&gt;(E26+G26),"Desprop.")</f>
        <v>0</v>
      </c>
    </row>
    <row r="27" spans="2:9" ht="25.5" x14ac:dyDescent="0.25">
      <c r="C27" s="79" t="s">
        <v>42</v>
      </c>
      <c r="D27" s="80">
        <v>14</v>
      </c>
      <c r="E27" s="80">
        <f>AVERAGE(D26:D32)</f>
        <v>25.714285714285715</v>
      </c>
      <c r="F27" s="80">
        <f t="shared" si="0"/>
        <v>-11.714285714285715</v>
      </c>
      <c r="G27" s="80">
        <f t="shared" si="1"/>
        <v>12.348749999999999</v>
      </c>
      <c r="H27" s="81" t="b">
        <f t="shared" si="2"/>
        <v>0</v>
      </c>
    </row>
    <row r="28" spans="2:9" ht="25.5" x14ac:dyDescent="0.25">
      <c r="C28" s="79" t="s">
        <v>34</v>
      </c>
      <c r="D28" s="80">
        <v>30</v>
      </c>
      <c r="E28" s="80">
        <f>AVERAGE(D26:D32)</f>
        <v>25.714285714285715</v>
      </c>
      <c r="F28" s="80">
        <f t="shared" si="0"/>
        <v>4.2857142857142847</v>
      </c>
      <c r="G28" s="80">
        <f t="shared" si="1"/>
        <v>12.348749999999999</v>
      </c>
      <c r="H28" s="81" t="b">
        <f t="shared" si="2"/>
        <v>0</v>
      </c>
    </row>
    <row r="29" spans="2:9" x14ac:dyDescent="0.25">
      <c r="C29" s="79" t="s">
        <v>44</v>
      </c>
      <c r="D29" s="80">
        <v>16</v>
      </c>
      <c r="E29" s="80">
        <f>AVERAGE(D26:D32)</f>
        <v>25.714285714285715</v>
      </c>
      <c r="F29" s="80">
        <f t="shared" si="0"/>
        <v>-9.7142857142857153</v>
      </c>
      <c r="G29" s="80">
        <f t="shared" si="1"/>
        <v>12.348749999999999</v>
      </c>
      <c r="H29" s="81" t="b">
        <f t="shared" si="2"/>
        <v>0</v>
      </c>
    </row>
    <row r="30" spans="2:9" x14ac:dyDescent="0.25">
      <c r="C30" s="79" t="s">
        <v>46</v>
      </c>
      <c r="D30" s="80">
        <v>5</v>
      </c>
      <c r="E30" s="80">
        <f>AVERAGE(D26:D32)</f>
        <v>25.714285714285715</v>
      </c>
      <c r="F30" s="80">
        <f t="shared" si="0"/>
        <v>-20.714285714285715</v>
      </c>
      <c r="G30" s="80">
        <f t="shared" si="1"/>
        <v>12.348749999999999</v>
      </c>
      <c r="H30" s="81" t="b">
        <f t="shared" si="2"/>
        <v>0</v>
      </c>
    </row>
    <row r="31" spans="2:9" ht="25.5" x14ac:dyDescent="0.25">
      <c r="C31" s="79" t="s">
        <v>110</v>
      </c>
      <c r="D31" s="80">
        <v>42</v>
      </c>
      <c r="E31" s="80">
        <f>AVERAGE(D26:D32)</f>
        <v>25.714285714285715</v>
      </c>
      <c r="F31" s="80">
        <f t="shared" si="0"/>
        <v>16.285714285714285</v>
      </c>
      <c r="G31" s="80">
        <f t="shared" si="1"/>
        <v>12.348749999999999</v>
      </c>
      <c r="H31" s="81" t="str">
        <f t="shared" si="2"/>
        <v>Desprop.</v>
      </c>
    </row>
    <row r="32" spans="2:9" x14ac:dyDescent="0.25">
      <c r="C32" s="79" t="s">
        <v>50</v>
      </c>
      <c r="D32" s="80">
        <v>43</v>
      </c>
      <c r="E32" s="80">
        <f>AVERAGE(D26:D32)</f>
        <v>25.714285714285715</v>
      </c>
      <c r="F32" s="80">
        <f t="shared" ref="F32" si="3">D32-E32</f>
        <v>17.285714285714285</v>
      </c>
      <c r="G32" s="80">
        <f t="shared" si="1"/>
        <v>12.348749999999999</v>
      </c>
      <c r="H32" s="81" t="str">
        <f t="shared" ref="H32" si="4">IF(D32&gt;(E32+G32),"Desprop.")</f>
        <v>Desprop.</v>
      </c>
    </row>
  </sheetData>
  <mergeCells count="2">
    <mergeCell ref="C23:G23"/>
    <mergeCell ref="C24:H24"/>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8F22-931E-4D2D-9BFD-02E2391D5014}">
  <dimension ref="B3:I32"/>
  <sheetViews>
    <sheetView topLeftCell="A19" zoomScaleNormal="100" workbookViewId="0">
      <selection activeCell="C32" sqref="C32:H32"/>
    </sheetView>
  </sheetViews>
  <sheetFormatPr baseColWidth="10" defaultColWidth="11.42578125" defaultRowHeight="15" x14ac:dyDescent="0.25"/>
  <cols>
    <col min="1" max="1" width="9.140625" customWidth="1"/>
    <col min="2" max="2" width="30.140625" customWidth="1"/>
    <col min="3" max="3" width="20.140625" customWidth="1"/>
    <col min="4" max="4" width="16.140625" customWidth="1"/>
  </cols>
  <sheetData>
    <row r="3" spans="2:9" ht="18.75" customHeight="1" x14ac:dyDescent="0.25">
      <c r="B3" s="8" t="s">
        <v>11</v>
      </c>
      <c r="C3" s="9"/>
      <c r="D3" s="10" t="s">
        <v>26</v>
      </c>
    </row>
    <row r="4" spans="2:9" ht="54.95" customHeight="1" x14ac:dyDescent="0.25">
      <c r="B4" s="64" t="s">
        <v>1</v>
      </c>
      <c r="C4" s="65" t="s">
        <v>21</v>
      </c>
      <c r="D4" s="66" t="s">
        <v>20</v>
      </c>
    </row>
    <row r="5" spans="2:9" ht="14.45" customHeight="1" x14ac:dyDescent="0.25">
      <c r="B5" s="4" t="s">
        <v>19</v>
      </c>
      <c r="C5" s="11">
        <v>0.5</v>
      </c>
      <c r="D5" s="12">
        <f>(51*C5/MAX(C5:C11))</f>
        <v>45.535714285714285</v>
      </c>
    </row>
    <row r="6" spans="2:9" ht="14.45" customHeight="1" x14ac:dyDescent="0.25">
      <c r="B6" s="4" t="s">
        <v>41</v>
      </c>
      <c r="C6" s="11">
        <v>0.3</v>
      </c>
      <c r="D6" s="12">
        <f>(51*C6/MAX(C5:C11))</f>
        <v>27.321428571428566</v>
      </c>
    </row>
    <row r="7" spans="2:9" ht="14.45" customHeight="1" x14ac:dyDescent="0.25">
      <c r="B7" s="4" t="s">
        <v>42</v>
      </c>
      <c r="C7" s="11">
        <v>0.56000000000000005</v>
      </c>
      <c r="D7" s="12">
        <f>(51*C7/MAX(C5:C11))</f>
        <v>51</v>
      </c>
    </row>
    <row r="8" spans="2:9" x14ac:dyDescent="0.25">
      <c r="B8" s="4" t="s">
        <v>34</v>
      </c>
      <c r="C8" s="11">
        <v>0.25</v>
      </c>
      <c r="D8" s="12">
        <f>(51*C8/MAX(C5:C11))</f>
        <v>22.767857142857142</v>
      </c>
    </row>
    <row r="9" spans="2:9" x14ac:dyDescent="0.25">
      <c r="B9" s="4" t="s">
        <v>44</v>
      </c>
      <c r="C9" s="11">
        <v>0.4</v>
      </c>
      <c r="D9" s="12">
        <f>(51*C9/MAX(C5:C11))</f>
        <v>36.428571428571431</v>
      </c>
    </row>
    <row r="10" spans="2:9" x14ac:dyDescent="0.25">
      <c r="B10" s="4" t="s">
        <v>46</v>
      </c>
      <c r="C10" s="11">
        <v>0.25</v>
      </c>
      <c r="D10" s="12">
        <f>(51*C10/MAX(C5:C11))</f>
        <v>22.767857142857142</v>
      </c>
    </row>
    <row r="11" spans="2:9" x14ac:dyDescent="0.25">
      <c r="B11" s="4" t="s">
        <v>110</v>
      </c>
      <c r="C11" s="83">
        <v>0.53500000000000003</v>
      </c>
      <c r="D11" s="12">
        <f>(51*C11/MAX(C5:C11))</f>
        <v>48.723214285714285</v>
      </c>
    </row>
    <row r="14" spans="2:9" x14ac:dyDescent="0.25">
      <c r="B14" s="2" t="s">
        <v>3</v>
      </c>
      <c r="C14" s="3">
        <f>AVERAGE(C5:C11)</f>
        <v>0.39928571428571435</v>
      </c>
      <c r="D14" s="82">
        <f>C14+10%</f>
        <v>0.49928571428571433</v>
      </c>
    </row>
    <row r="16" spans="2:9" ht="15.75" x14ac:dyDescent="0.25">
      <c r="B16" s="71" t="s">
        <v>111</v>
      </c>
      <c r="C16" s="35"/>
      <c r="D16" s="35"/>
      <c r="E16" s="35"/>
      <c r="F16" s="35"/>
      <c r="G16" s="35"/>
      <c r="H16" s="35"/>
      <c r="I16" s="35"/>
    </row>
    <row r="17" spans="2:9" x14ac:dyDescent="0.25">
      <c r="B17" s="72"/>
      <c r="C17" s="35"/>
      <c r="D17" s="35"/>
      <c r="E17" s="35"/>
      <c r="F17" s="35"/>
      <c r="G17" s="72"/>
      <c r="H17" s="72"/>
      <c r="I17" s="72"/>
    </row>
    <row r="18" spans="2:9" x14ac:dyDescent="0.25">
      <c r="B18" s="73" t="s">
        <v>118</v>
      </c>
      <c r="C18" s="35"/>
      <c r="D18" s="35"/>
      <c r="E18" s="35"/>
      <c r="F18" s="35"/>
      <c r="G18" s="35"/>
      <c r="H18" s="35"/>
      <c r="I18" s="35"/>
    </row>
    <row r="19" spans="2:9" x14ac:dyDescent="0.25">
      <c r="B19" s="74" t="s">
        <v>119</v>
      </c>
      <c r="C19" s="35"/>
      <c r="D19" s="35"/>
      <c r="E19" s="35"/>
      <c r="F19" s="35"/>
      <c r="G19" s="35"/>
      <c r="H19" s="35"/>
      <c r="I19" s="35"/>
    </row>
    <row r="20" spans="2:9" x14ac:dyDescent="0.25">
      <c r="B20" s="73" t="s">
        <v>120</v>
      </c>
      <c r="C20" s="35"/>
      <c r="D20" s="35"/>
      <c r="E20" s="35"/>
      <c r="F20" s="35"/>
      <c r="G20" s="35"/>
      <c r="H20" s="35"/>
      <c r="I20" s="35"/>
    </row>
    <row r="21" spans="2:9" x14ac:dyDescent="0.25">
      <c r="B21" s="73"/>
      <c r="C21" s="35"/>
      <c r="D21" s="35"/>
      <c r="E21" s="35"/>
      <c r="F21" s="35"/>
      <c r="G21" s="35"/>
      <c r="H21" s="35"/>
      <c r="I21" s="35"/>
    </row>
    <row r="22" spans="2:9" x14ac:dyDescent="0.25">
      <c r="B22" s="35"/>
      <c r="C22" s="35"/>
      <c r="D22" s="35"/>
      <c r="E22" s="35"/>
      <c r="F22" s="35"/>
      <c r="G22" s="35"/>
      <c r="H22" s="35"/>
      <c r="I22" s="35"/>
    </row>
    <row r="23" spans="2:9" x14ac:dyDescent="0.25">
      <c r="B23" s="35"/>
      <c r="C23" s="131" t="s">
        <v>112</v>
      </c>
      <c r="D23" s="132"/>
      <c r="E23" s="132"/>
      <c r="F23" s="132"/>
      <c r="G23" s="133"/>
      <c r="H23" s="76" t="s">
        <v>26</v>
      </c>
      <c r="I23" s="35"/>
    </row>
    <row r="24" spans="2:9" x14ac:dyDescent="0.25">
      <c r="B24" s="35"/>
      <c r="C24" s="134" t="s">
        <v>121</v>
      </c>
      <c r="D24" s="135"/>
      <c r="E24" s="135"/>
      <c r="F24" s="135"/>
      <c r="G24" s="135"/>
      <c r="H24" s="136"/>
      <c r="I24" s="35"/>
    </row>
    <row r="25" spans="2:9" ht="45" x14ac:dyDescent="0.25">
      <c r="B25" s="35"/>
      <c r="C25" s="77" t="s">
        <v>1</v>
      </c>
      <c r="D25" s="78" t="s">
        <v>113</v>
      </c>
      <c r="E25" s="78" t="s">
        <v>114</v>
      </c>
      <c r="F25" s="78" t="s">
        <v>115</v>
      </c>
      <c r="G25" s="78" t="s">
        <v>116</v>
      </c>
      <c r="H25" s="78" t="s">
        <v>117</v>
      </c>
      <c r="I25" s="35"/>
    </row>
    <row r="26" spans="2:9" ht="25.5" x14ac:dyDescent="0.25">
      <c r="B26" s="35"/>
      <c r="C26" s="79" t="s">
        <v>19</v>
      </c>
      <c r="D26" s="80">
        <v>40</v>
      </c>
      <c r="E26" s="80">
        <f>AVERAGE(D26:D32)</f>
        <v>24.285714285714285</v>
      </c>
      <c r="F26" s="80">
        <f>D26-E26</f>
        <v>15.714285714285715</v>
      </c>
      <c r="G26" s="80">
        <f t="shared" ref="G26:G32" si="0">AVERAGE(15.71,10.29,7.29,11.71,8.29,19.29,17.71)</f>
        <v>12.898571428571428</v>
      </c>
      <c r="H26" s="81" t="str">
        <f>IF(D26&gt;(E26+G26),"Desprop.")</f>
        <v>Desprop.</v>
      </c>
      <c r="I26" s="35"/>
    </row>
    <row r="27" spans="2:9" ht="25.5" x14ac:dyDescent="0.25">
      <c r="C27" s="79" t="s">
        <v>41</v>
      </c>
      <c r="D27" s="80">
        <v>14</v>
      </c>
      <c r="E27" s="80">
        <f>AVERAGE(D26:D32)</f>
        <v>24.285714285714285</v>
      </c>
      <c r="F27" s="80">
        <f t="shared" ref="F27:F32" si="1">D27-E27</f>
        <v>-10.285714285714285</v>
      </c>
      <c r="G27" s="80">
        <f t="shared" si="0"/>
        <v>12.898571428571428</v>
      </c>
      <c r="H27" s="81" t="b">
        <f t="shared" ref="H27:H32" si="2">IF(D27&gt;(E27+G27),"Desprop.")</f>
        <v>0</v>
      </c>
    </row>
    <row r="28" spans="2:9" ht="25.5" x14ac:dyDescent="0.25">
      <c r="C28" s="79" t="s">
        <v>42</v>
      </c>
      <c r="D28" s="80">
        <v>17</v>
      </c>
      <c r="E28" s="80">
        <f>AVERAGE(D26:D32)</f>
        <v>24.285714285714285</v>
      </c>
      <c r="F28" s="80">
        <f t="shared" si="1"/>
        <v>-7.2857142857142847</v>
      </c>
      <c r="G28" s="80">
        <f t="shared" si="0"/>
        <v>12.898571428571428</v>
      </c>
      <c r="H28" s="81" t="b">
        <f t="shared" si="2"/>
        <v>0</v>
      </c>
    </row>
    <row r="29" spans="2:9" ht="25.5" x14ac:dyDescent="0.25">
      <c r="C29" s="79" t="s">
        <v>34</v>
      </c>
      <c r="D29" s="80">
        <v>36</v>
      </c>
      <c r="E29" s="80">
        <f>AVERAGE(D26:D32)</f>
        <v>24.285714285714285</v>
      </c>
      <c r="F29" s="80">
        <f t="shared" si="1"/>
        <v>11.714285714285715</v>
      </c>
      <c r="G29" s="80">
        <f t="shared" si="0"/>
        <v>12.898571428571428</v>
      </c>
      <c r="H29" s="81" t="b">
        <f t="shared" si="2"/>
        <v>0</v>
      </c>
    </row>
    <row r="30" spans="2:9" x14ac:dyDescent="0.25">
      <c r="C30" s="79" t="s">
        <v>44</v>
      </c>
      <c r="D30" s="80">
        <v>16</v>
      </c>
      <c r="E30" s="80">
        <f>AVERAGE(D26:D32)</f>
        <v>24.285714285714285</v>
      </c>
      <c r="F30" s="80">
        <f t="shared" si="1"/>
        <v>-8.2857142857142847</v>
      </c>
      <c r="G30" s="80">
        <f t="shared" si="0"/>
        <v>12.898571428571428</v>
      </c>
      <c r="H30" s="81" t="b">
        <f t="shared" si="2"/>
        <v>0</v>
      </c>
    </row>
    <row r="31" spans="2:9" x14ac:dyDescent="0.25">
      <c r="C31" s="79" t="s">
        <v>46</v>
      </c>
      <c r="D31" s="80">
        <v>5</v>
      </c>
      <c r="E31" s="80">
        <f>AVERAGE(D26:D32)</f>
        <v>24.285714285714285</v>
      </c>
      <c r="F31" s="80">
        <f t="shared" si="1"/>
        <v>-19.285714285714285</v>
      </c>
      <c r="G31" s="80">
        <f t="shared" si="0"/>
        <v>12.898571428571428</v>
      </c>
      <c r="H31" s="81" t="b">
        <f t="shared" si="2"/>
        <v>0</v>
      </c>
    </row>
    <row r="32" spans="2:9" ht="25.5" x14ac:dyDescent="0.25">
      <c r="C32" s="79" t="s">
        <v>110</v>
      </c>
      <c r="D32" s="80">
        <v>42</v>
      </c>
      <c r="E32" s="80">
        <f>AVERAGE(D26:D32)</f>
        <v>24.285714285714285</v>
      </c>
      <c r="F32" s="80">
        <f t="shared" si="1"/>
        <v>17.714285714285715</v>
      </c>
      <c r="G32" s="80">
        <f t="shared" si="0"/>
        <v>12.898571428571428</v>
      </c>
      <c r="H32" s="81" t="str">
        <f t="shared" si="2"/>
        <v>Desprop.</v>
      </c>
    </row>
  </sheetData>
  <mergeCells count="2">
    <mergeCell ref="C23:G23"/>
    <mergeCell ref="C24:H24"/>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A9714-15ED-483B-AD78-A7D31D601A96}">
  <dimension ref="B3:I30"/>
  <sheetViews>
    <sheetView zoomScaleNormal="100" workbookViewId="0">
      <selection activeCell="L29" sqref="L29"/>
    </sheetView>
  </sheetViews>
  <sheetFormatPr baseColWidth="10" defaultColWidth="11.42578125" defaultRowHeight="15" x14ac:dyDescent="0.25"/>
  <cols>
    <col min="1" max="1" width="9.140625" customWidth="1"/>
    <col min="2" max="2" width="30.140625" customWidth="1"/>
    <col min="3" max="3" width="20.42578125" customWidth="1"/>
    <col min="4" max="4" width="16.140625" customWidth="1"/>
  </cols>
  <sheetData>
    <row r="3" spans="2:9" ht="18.75" customHeight="1" x14ac:dyDescent="0.25">
      <c r="B3" s="8" t="s">
        <v>11</v>
      </c>
      <c r="C3" s="9"/>
      <c r="D3" s="10" t="s">
        <v>27</v>
      </c>
    </row>
    <row r="4" spans="2:9" ht="54.95" customHeight="1" x14ac:dyDescent="0.25">
      <c r="B4" s="64" t="s">
        <v>1</v>
      </c>
      <c r="C4" s="65" t="s">
        <v>21</v>
      </c>
      <c r="D4" s="66" t="s">
        <v>20</v>
      </c>
    </row>
    <row r="5" spans="2:9" ht="14.45" customHeight="1" x14ac:dyDescent="0.25">
      <c r="B5" s="4" t="s">
        <v>42</v>
      </c>
      <c r="C5" s="11">
        <v>0.67</v>
      </c>
      <c r="D5" s="12">
        <f>(51*C5/MAX(C5:C10))</f>
        <v>51</v>
      </c>
    </row>
    <row r="6" spans="2:9" ht="14.45" customHeight="1" x14ac:dyDescent="0.25">
      <c r="B6" s="4" t="s">
        <v>34</v>
      </c>
      <c r="C6" s="11">
        <v>0.25</v>
      </c>
      <c r="D6" s="12">
        <f>(51*C6/MAX(C5:C10))</f>
        <v>19.029850746268657</v>
      </c>
    </row>
    <row r="7" spans="2:9" ht="14.45" customHeight="1" x14ac:dyDescent="0.25">
      <c r="B7" s="4" t="s">
        <v>44</v>
      </c>
      <c r="C7" s="11">
        <v>0.4</v>
      </c>
      <c r="D7" s="12">
        <f>(51*C7/MAX(C5:C10))</f>
        <v>30.447761194029852</v>
      </c>
    </row>
    <row r="8" spans="2:9" ht="14.45" customHeight="1" x14ac:dyDescent="0.25">
      <c r="B8" s="4" t="s">
        <v>46</v>
      </c>
      <c r="C8" s="11">
        <v>0.4</v>
      </c>
      <c r="D8" s="12">
        <f>(51*C8/MAX(C5:C10))</f>
        <v>30.447761194029852</v>
      </c>
    </row>
    <row r="9" spans="2:9" ht="14.45" customHeight="1" x14ac:dyDescent="0.25">
      <c r="B9" s="4" t="s">
        <v>110</v>
      </c>
      <c r="C9" s="11">
        <v>0.47</v>
      </c>
      <c r="D9" s="12">
        <f>(51*C9/MAX(C5:C10))</f>
        <v>35.776119402985074</v>
      </c>
    </row>
    <row r="10" spans="2:9" ht="14.45" customHeight="1" x14ac:dyDescent="0.25">
      <c r="B10" s="4" t="s">
        <v>50</v>
      </c>
      <c r="C10" s="11">
        <v>0.2</v>
      </c>
      <c r="D10" s="12">
        <f>(51*C10/MAX(C5:C10))</f>
        <v>15.223880597014926</v>
      </c>
    </row>
    <row r="13" spans="2:9" x14ac:dyDescent="0.25">
      <c r="B13" s="2" t="s">
        <v>3</v>
      </c>
      <c r="C13" s="3">
        <f>AVERAGE(C5:C10)</f>
        <v>0.39833333333333343</v>
      </c>
      <c r="D13" s="82">
        <f>C13+10%</f>
        <v>0.49833333333333341</v>
      </c>
    </row>
    <row r="15" spans="2:9" ht="15.75" x14ac:dyDescent="0.25">
      <c r="B15" s="71" t="s">
        <v>111</v>
      </c>
      <c r="C15" s="35"/>
      <c r="D15" s="35"/>
      <c r="E15" s="35"/>
      <c r="F15" s="35"/>
      <c r="G15" s="35"/>
      <c r="H15" s="35"/>
      <c r="I15" s="35"/>
    </row>
    <row r="16" spans="2:9" x14ac:dyDescent="0.25">
      <c r="B16" s="72"/>
      <c r="C16" s="35"/>
      <c r="D16" s="35"/>
      <c r="E16" s="35"/>
      <c r="F16" s="35"/>
      <c r="G16" s="72"/>
      <c r="H16" s="72"/>
      <c r="I16" s="72"/>
    </row>
    <row r="17" spans="2:9" x14ac:dyDescent="0.25">
      <c r="B17" s="73" t="s">
        <v>118</v>
      </c>
      <c r="C17" s="35"/>
      <c r="D17" s="35"/>
      <c r="E17" s="35"/>
      <c r="F17" s="35"/>
      <c r="G17" s="35"/>
      <c r="H17" s="35"/>
      <c r="I17" s="35"/>
    </row>
    <row r="18" spans="2:9" x14ac:dyDescent="0.25">
      <c r="B18" s="74" t="s">
        <v>119</v>
      </c>
      <c r="C18" s="35"/>
      <c r="D18" s="35"/>
      <c r="E18" s="35"/>
      <c r="F18" s="35"/>
      <c r="G18" s="35"/>
      <c r="H18" s="35"/>
      <c r="I18" s="35"/>
    </row>
    <row r="19" spans="2:9" x14ac:dyDescent="0.25">
      <c r="B19" s="73" t="s">
        <v>120</v>
      </c>
      <c r="C19" s="35"/>
      <c r="D19" s="35"/>
      <c r="E19" s="35"/>
      <c r="F19" s="35"/>
      <c r="G19" s="35"/>
      <c r="H19" s="35"/>
      <c r="I19" s="35"/>
    </row>
    <row r="20" spans="2:9" x14ac:dyDescent="0.25">
      <c r="B20" s="73"/>
      <c r="C20" s="35"/>
      <c r="D20" s="35"/>
      <c r="E20" s="35"/>
      <c r="F20" s="35"/>
      <c r="G20" s="35"/>
      <c r="H20" s="35"/>
      <c r="I20" s="35"/>
    </row>
    <row r="21" spans="2:9" x14ac:dyDescent="0.25">
      <c r="B21" s="35"/>
      <c r="C21" s="35"/>
      <c r="D21" s="35"/>
      <c r="E21" s="35"/>
      <c r="F21" s="35"/>
      <c r="G21" s="35"/>
      <c r="H21" s="35"/>
      <c r="I21" s="35"/>
    </row>
    <row r="22" spans="2:9" x14ac:dyDescent="0.25">
      <c r="B22" s="35"/>
      <c r="C22" s="131" t="s">
        <v>112</v>
      </c>
      <c r="D22" s="132"/>
      <c r="E22" s="132"/>
      <c r="F22" s="132"/>
      <c r="G22" s="133"/>
      <c r="H22" s="76" t="s">
        <v>27</v>
      </c>
      <c r="I22" s="35"/>
    </row>
    <row r="23" spans="2:9" x14ac:dyDescent="0.25">
      <c r="B23" s="35"/>
      <c r="C23" s="134" t="s">
        <v>121</v>
      </c>
      <c r="D23" s="135"/>
      <c r="E23" s="135"/>
      <c r="F23" s="135"/>
      <c r="G23" s="135"/>
      <c r="H23" s="136"/>
      <c r="I23" s="35"/>
    </row>
    <row r="24" spans="2:9" ht="45" x14ac:dyDescent="0.25">
      <c r="B24" s="35"/>
      <c r="C24" s="77" t="s">
        <v>1</v>
      </c>
      <c r="D24" s="78" t="s">
        <v>113</v>
      </c>
      <c r="E24" s="78" t="s">
        <v>114</v>
      </c>
      <c r="F24" s="78" t="s">
        <v>115</v>
      </c>
      <c r="G24" s="78" t="s">
        <v>116</v>
      </c>
      <c r="H24" s="78" t="s">
        <v>117</v>
      </c>
      <c r="I24" s="35"/>
    </row>
    <row r="25" spans="2:9" ht="25.5" x14ac:dyDescent="0.25">
      <c r="C25" s="79" t="s">
        <v>42</v>
      </c>
      <c r="D25" s="80">
        <v>17</v>
      </c>
      <c r="E25" s="80">
        <f>AVERAGE(D25:D30)</f>
        <v>26</v>
      </c>
      <c r="F25" s="80">
        <f t="shared" ref="F25:F30" si="0">D25-E25</f>
        <v>-9</v>
      </c>
      <c r="G25" s="80">
        <f t="shared" ref="G25:G30" si="1">AVERAGE(9,12,10,21,16,12)</f>
        <v>13.333333333333334</v>
      </c>
      <c r="H25" s="81" t="b">
        <f t="shared" ref="H25:H30" si="2">IF(D25&gt;(E25+G25),"Desprop.")</f>
        <v>0</v>
      </c>
    </row>
    <row r="26" spans="2:9" ht="25.5" x14ac:dyDescent="0.25">
      <c r="C26" s="79" t="s">
        <v>34</v>
      </c>
      <c r="D26" s="80">
        <v>38</v>
      </c>
      <c r="E26" s="80">
        <f>AVERAGE(D25:D30)</f>
        <v>26</v>
      </c>
      <c r="F26" s="80">
        <f t="shared" si="0"/>
        <v>12</v>
      </c>
      <c r="G26" s="80">
        <f t="shared" si="1"/>
        <v>13.333333333333334</v>
      </c>
      <c r="H26" s="81" t="b">
        <f t="shared" si="2"/>
        <v>0</v>
      </c>
    </row>
    <row r="27" spans="2:9" x14ac:dyDescent="0.25">
      <c r="C27" s="79" t="s">
        <v>44</v>
      </c>
      <c r="D27" s="80">
        <v>16</v>
      </c>
      <c r="E27" s="80">
        <f>AVERAGE(D25:D30)</f>
        <v>26</v>
      </c>
      <c r="F27" s="80">
        <f t="shared" si="0"/>
        <v>-10</v>
      </c>
      <c r="G27" s="80">
        <f t="shared" si="1"/>
        <v>13.333333333333334</v>
      </c>
      <c r="H27" s="81" t="b">
        <f t="shared" si="2"/>
        <v>0</v>
      </c>
    </row>
    <row r="28" spans="2:9" x14ac:dyDescent="0.25">
      <c r="C28" s="79" t="s">
        <v>46</v>
      </c>
      <c r="D28" s="80">
        <v>5</v>
      </c>
      <c r="E28" s="80">
        <f>AVERAGE(D25:D30)</f>
        <v>26</v>
      </c>
      <c r="F28" s="80">
        <f t="shared" si="0"/>
        <v>-21</v>
      </c>
      <c r="G28" s="80">
        <f t="shared" si="1"/>
        <v>13.333333333333334</v>
      </c>
      <c r="H28" s="81" t="b">
        <f t="shared" si="2"/>
        <v>0</v>
      </c>
    </row>
    <row r="29" spans="2:9" ht="25.5" x14ac:dyDescent="0.25">
      <c r="C29" s="79" t="s">
        <v>110</v>
      </c>
      <c r="D29" s="80">
        <v>42</v>
      </c>
      <c r="E29" s="80">
        <f>AVERAGE(D25:D30)</f>
        <v>26</v>
      </c>
      <c r="F29" s="80">
        <f t="shared" ref="F29" si="3">D29-E29</f>
        <v>16</v>
      </c>
      <c r="G29" s="80">
        <f t="shared" si="1"/>
        <v>13.333333333333334</v>
      </c>
      <c r="H29" s="81" t="str">
        <f t="shared" ref="H29" si="4">IF(D29&gt;(E29+G29),"Desprop.")</f>
        <v>Desprop.</v>
      </c>
    </row>
    <row r="30" spans="2:9" x14ac:dyDescent="0.25">
      <c r="C30" s="79" t="s">
        <v>50</v>
      </c>
      <c r="D30" s="80">
        <v>38</v>
      </c>
      <c r="E30" s="80">
        <f>AVERAGE(D25:D30)</f>
        <v>26</v>
      </c>
      <c r="F30" s="80">
        <f t="shared" si="0"/>
        <v>12</v>
      </c>
      <c r="G30" s="80">
        <f t="shared" si="1"/>
        <v>13.333333333333334</v>
      </c>
      <c r="H30" s="81" t="b">
        <f t="shared" si="2"/>
        <v>0</v>
      </c>
    </row>
  </sheetData>
  <mergeCells count="2">
    <mergeCell ref="C22:G22"/>
    <mergeCell ref="C23:H2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1"/>
  <sheetViews>
    <sheetView zoomScaleNormal="100" workbookViewId="0">
      <selection activeCell="B2" sqref="B2:F2"/>
    </sheetView>
  </sheetViews>
  <sheetFormatPr baseColWidth="10" defaultColWidth="11.42578125" defaultRowHeight="15" x14ac:dyDescent="0.25"/>
  <cols>
    <col min="2" max="2" width="7.85546875" customWidth="1"/>
    <col min="3" max="3" width="32" customWidth="1"/>
    <col min="4" max="4" width="16.5703125" customWidth="1"/>
    <col min="5" max="5" width="16.28515625" customWidth="1"/>
    <col min="6" max="6" width="11.28515625" customWidth="1"/>
  </cols>
  <sheetData>
    <row r="1" spans="2:6" ht="15.75" thickBot="1" x14ac:dyDescent="0.3"/>
    <row r="2" spans="2:6" ht="19.5" thickBot="1" x14ac:dyDescent="0.35">
      <c r="B2" s="141" t="s">
        <v>167</v>
      </c>
      <c r="C2" s="142"/>
      <c r="D2" s="142"/>
      <c r="E2" s="142"/>
      <c r="F2" s="143"/>
    </row>
    <row r="3" spans="2:6" ht="51.75" x14ac:dyDescent="0.25">
      <c r="B3" s="137" t="s">
        <v>4</v>
      </c>
      <c r="C3" s="137" t="s">
        <v>0</v>
      </c>
      <c r="D3" s="139" t="s">
        <v>5</v>
      </c>
      <c r="E3" s="139" t="s">
        <v>6</v>
      </c>
      <c r="F3" s="13" t="s">
        <v>7</v>
      </c>
    </row>
    <row r="4" spans="2:6" x14ac:dyDescent="0.25">
      <c r="B4" s="138"/>
      <c r="C4" s="138"/>
      <c r="D4" s="140"/>
      <c r="E4" s="140"/>
      <c r="F4" s="14" t="s">
        <v>8</v>
      </c>
    </row>
    <row r="5" spans="2:6" x14ac:dyDescent="0.25">
      <c r="B5" s="15">
        <v>1</v>
      </c>
      <c r="C5" s="4" t="s">
        <v>19</v>
      </c>
      <c r="D5" s="18">
        <v>45</v>
      </c>
      <c r="E5" s="16">
        <f>'Sobre C-LOT 1'!D5</f>
        <v>45.67164179104477</v>
      </c>
      <c r="F5" s="87">
        <f t="shared" ref="F5:F11" si="0">+D5+E5</f>
        <v>90.671641791044777</v>
      </c>
    </row>
    <row r="6" spans="2:6" x14ac:dyDescent="0.25">
      <c r="B6" s="15">
        <v>2</v>
      </c>
      <c r="C6" s="4" t="s">
        <v>42</v>
      </c>
      <c r="D6" s="18">
        <v>19</v>
      </c>
      <c r="E6" s="16">
        <f>'Sobre C-LOT 1'!D6</f>
        <v>51</v>
      </c>
      <c r="F6" s="17">
        <f t="shared" si="0"/>
        <v>70</v>
      </c>
    </row>
    <row r="7" spans="2:6" x14ac:dyDescent="0.25">
      <c r="B7" s="15">
        <v>3</v>
      </c>
      <c r="C7" s="4" t="s">
        <v>50</v>
      </c>
      <c r="D7" s="18">
        <v>43</v>
      </c>
      <c r="E7" s="16">
        <f>'Sobre C-LOT 1'!D11</f>
        <v>22.835820895522385</v>
      </c>
      <c r="F7" s="17">
        <f t="shared" si="0"/>
        <v>65.835820895522389</v>
      </c>
    </row>
    <row r="8" spans="2:6" x14ac:dyDescent="0.25">
      <c r="B8" s="15">
        <v>4</v>
      </c>
      <c r="C8" s="4" t="s">
        <v>35</v>
      </c>
      <c r="D8" s="18">
        <v>42</v>
      </c>
      <c r="E8" s="16">
        <f>'Sobre C-LOT 1'!D9</f>
        <v>19.029850746268657</v>
      </c>
      <c r="F8" s="17">
        <f t="shared" si="0"/>
        <v>61.029850746268657</v>
      </c>
    </row>
    <row r="9" spans="2:6" x14ac:dyDescent="0.25">
      <c r="B9" s="15">
        <v>5</v>
      </c>
      <c r="C9" s="4" t="s">
        <v>39</v>
      </c>
      <c r="D9" s="18">
        <v>38</v>
      </c>
      <c r="E9" s="16">
        <f>'Sobre C-LOT 1'!D7</f>
        <v>19.029850746268657</v>
      </c>
      <c r="F9" s="17">
        <f t="shared" si="0"/>
        <v>57.029850746268657</v>
      </c>
    </row>
    <row r="10" spans="2:6" x14ac:dyDescent="0.25">
      <c r="B10" s="15">
        <v>6</v>
      </c>
      <c r="C10" s="4" t="s">
        <v>44</v>
      </c>
      <c r="D10" s="18">
        <v>16</v>
      </c>
      <c r="E10" s="16">
        <f>'Sobre C-LOT 1'!D8</f>
        <v>30.447761194029852</v>
      </c>
      <c r="F10" s="17">
        <f t="shared" si="0"/>
        <v>46.447761194029852</v>
      </c>
    </row>
    <row r="11" spans="2:6" x14ac:dyDescent="0.25">
      <c r="B11" s="15">
        <v>7</v>
      </c>
      <c r="C11" s="4" t="s">
        <v>46</v>
      </c>
      <c r="D11" s="18">
        <v>5</v>
      </c>
      <c r="E11" s="16">
        <f>'Sobre C-LOT 1'!D10</f>
        <v>20.552238805970148</v>
      </c>
      <c r="F11" s="17">
        <f t="shared" si="0"/>
        <v>25.552238805970148</v>
      </c>
    </row>
  </sheetData>
  <autoFilter ref="B3:F4" xr:uid="{00000000-0001-0000-0400-000000000000}">
    <sortState xmlns:xlrd2="http://schemas.microsoft.com/office/spreadsheetml/2017/richdata2" ref="B6:F11">
      <sortCondition descending="1" ref="F3:F4"/>
    </sortState>
  </autoFilter>
  <mergeCells count="5">
    <mergeCell ref="B2:F2"/>
    <mergeCell ref="B3:B4"/>
    <mergeCell ref="C3:C4"/>
    <mergeCell ref="D3:D4"/>
    <mergeCell ref="E3:E4"/>
  </mergeCell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DAAC-7AB8-4B30-8539-4561145F6782}">
  <dimension ref="B1:F6"/>
  <sheetViews>
    <sheetView zoomScaleNormal="100" workbookViewId="0">
      <selection activeCell="B2" sqref="B2:F6"/>
    </sheetView>
  </sheetViews>
  <sheetFormatPr baseColWidth="10" defaultColWidth="11.42578125" defaultRowHeight="15" x14ac:dyDescent="0.25"/>
  <cols>
    <col min="2" max="2" width="7.85546875" customWidth="1"/>
    <col min="3" max="3" width="32" customWidth="1"/>
    <col min="4" max="4" width="16.5703125" customWidth="1"/>
    <col min="5" max="5" width="16.42578125" customWidth="1"/>
    <col min="6" max="6" width="11" customWidth="1"/>
  </cols>
  <sheetData>
    <row r="1" spans="2:6" ht="15.75" thickBot="1" x14ac:dyDescent="0.3"/>
    <row r="2" spans="2:6" ht="19.5" thickBot="1" x14ac:dyDescent="0.35">
      <c r="B2" s="141" t="s">
        <v>168</v>
      </c>
      <c r="C2" s="142"/>
      <c r="D2" s="142"/>
      <c r="E2" s="142"/>
      <c r="F2" s="143"/>
    </row>
    <row r="3" spans="2:6" ht="51.75" x14ac:dyDescent="0.25">
      <c r="B3" s="137" t="s">
        <v>4</v>
      </c>
      <c r="C3" s="137" t="s">
        <v>0</v>
      </c>
      <c r="D3" s="139" t="s">
        <v>5</v>
      </c>
      <c r="E3" s="139" t="s">
        <v>6</v>
      </c>
      <c r="F3" s="13" t="s">
        <v>7</v>
      </c>
    </row>
    <row r="4" spans="2:6" x14ac:dyDescent="0.25">
      <c r="B4" s="138"/>
      <c r="C4" s="138"/>
      <c r="D4" s="140"/>
      <c r="E4" s="140"/>
      <c r="F4" s="14" t="s">
        <v>8</v>
      </c>
    </row>
    <row r="5" spans="2:6" x14ac:dyDescent="0.25">
      <c r="B5" s="15">
        <v>1</v>
      </c>
      <c r="C5" s="4" t="s">
        <v>42</v>
      </c>
      <c r="D5" s="18">
        <v>22</v>
      </c>
      <c r="E5" s="16">
        <f>'Sobre C-LOT 2'!D5</f>
        <v>51</v>
      </c>
      <c r="F5" s="17">
        <f t="shared" ref="F5:F6" si="0">+D5+E5</f>
        <v>73</v>
      </c>
    </row>
    <row r="6" spans="2:6" x14ac:dyDescent="0.25">
      <c r="B6" s="15">
        <v>2</v>
      </c>
      <c r="C6" s="4" t="s">
        <v>46</v>
      </c>
      <c r="D6" s="18">
        <v>5</v>
      </c>
      <c r="E6" s="16">
        <f>'Sobre C-LOT 2'!D6</f>
        <v>39.913043478260875</v>
      </c>
      <c r="F6" s="17">
        <f t="shared" si="0"/>
        <v>44.913043478260875</v>
      </c>
    </row>
  </sheetData>
  <autoFilter ref="B3:F4" xr:uid="{00000000-0001-0000-0400-000000000000}">
    <sortState xmlns:xlrd2="http://schemas.microsoft.com/office/spreadsheetml/2017/richdata2" ref="B6:F9">
      <sortCondition ref="B3:B4"/>
    </sortState>
  </autoFilter>
  <mergeCells count="5">
    <mergeCell ref="B2:F2"/>
    <mergeCell ref="B3:B4"/>
    <mergeCell ref="C3:C4"/>
    <mergeCell ref="D3:D4"/>
    <mergeCell ref="E3:E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51FC-88DC-4E0D-A2AA-EF217C5BC08F}">
  <sheetPr>
    <pageSetUpPr fitToPage="1"/>
  </sheetPr>
  <dimension ref="B2:O27"/>
  <sheetViews>
    <sheetView zoomScale="70" zoomScaleNormal="70" workbookViewId="0">
      <pane ySplit="6" topLeftCell="A25" activePane="bottomLeft" state="frozen"/>
      <selection pane="bottomLeft" activeCell="N26" sqref="N26"/>
    </sheetView>
  </sheetViews>
  <sheetFormatPr baseColWidth="10" defaultColWidth="11.42578125" defaultRowHeight="15" x14ac:dyDescent="0.25"/>
  <cols>
    <col min="1" max="1" width="9.28515625" customWidth="1"/>
    <col min="2" max="2" width="25.7109375" customWidth="1"/>
    <col min="3" max="3" width="64" customWidth="1"/>
    <col min="4" max="4" width="66.85546875" customWidth="1"/>
    <col min="5" max="5" width="10.5703125" customWidth="1"/>
    <col min="6" max="6" width="13.85546875" customWidth="1"/>
    <col min="7" max="7" width="13.28515625" customWidth="1"/>
    <col min="8" max="8" width="11.28515625" customWidth="1"/>
    <col min="9" max="9" width="1.28515625" customWidth="1"/>
    <col min="14" max="14" width="17" customWidth="1"/>
  </cols>
  <sheetData>
    <row r="2" spans="2:15" ht="15.75" thickBot="1" x14ac:dyDescent="0.3"/>
    <row r="3" spans="2:15" ht="18" customHeight="1" x14ac:dyDescent="0.25">
      <c r="B3" s="22" t="s">
        <v>61</v>
      </c>
      <c r="C3" s="23"/>
      <c r="D3" s="23"/>
      <c r="E3" s="23"/>
      <c r="F3" s="24"/>
    </row>
    <row r="4" spans="2:15" ht="33" customHeight="1" x14ac:dyDescent="0.25">
      <c r="B4" s="115" t="s">
        <v>1</v>
      </c>
      <c r="C4" s="117" t="s">
        <v>62</v>
      </c>
      <c r="D4" s="118"/>
      <c r="E4" s="118"/>
      <c r="F4" s="119"/>
      <c r="G4" s="25"/>
    </row>
    <row r="5" spans="2:15" ht="31.15" customHeight="1" x14ac:dyDescent="0.25">
      <c r="B5" s="115"/>
      <c r="C5" s="120" t="s">
        <v>63</v>
      </c>
      <c r="D5" s="120" t="s">
        <v>64</v>
      </c>
      <c r="E5" s="122" t="s">
        <v>65</v>
      </c>
      <c r="F5" s="124" t="s">
        <v>69</v>
      </c>
    </row>
    <row r="6" spans="2:15" ht="39" customHeight="1" thickBot="1" x14ac:dyDescent="0.3">
      <c r="B6" s="116"/>
      <c r="C6" s="121"/>
      <c r="D6" s="121"/>
      <c r="E6" s="123"/>
      <c r="F6" s="125"/>
    </row>
    <row r="7" spans="2:15" ht="63.75" customHeight="1" thickBot="1" x14ac:dyDescent="0.3">
      <c r="B7" s="107" t="s">
        <v>19</v>
      </c>
      <c r="C7" s="26" t="s">
        <v>68</v>
      </c>
      <c r="D7" s="27" t="s">
        <v>122</v>
      </c>
      <c r="E7" s="28">
        <v>7</v>
      </c>
      <c r="F7" s="108">
        <f>SUM(E7:E9)</f>
        <v>45</v>
      </c>
      <c r="K7" s="109" t="s">
        <v>70</v>
      </c>
      <c r="L7" s="110"/>
      <c r="M7" s="111"/>
      <c r="N7" s="29" t="s">
        <v>67</v>
      </c>
    </row>
    <row r="8" spans="2:15" ht="216" customHeight="1" thickBot="1" x14ac:dyDescent="0.3">
      <c r="B8" s="100"/>
      <c r="C8" s="26" t="s">
        <v>72</v>
      </c>
      <c r="D8" s="27" t="s">
        <v>123</v>
      </c>
      <c r="E8" s="30">
        <v>18</v>
      </c>
      <c r="F8" s="97"/>
      <c r="K8" s="104" t="s">
        <v>19</v>
      </c>
      <c r="L8" s="105"/>
      <c r="M8" s="106"/>
      <c r="N8" s="90">
        <f>F7</f>
        <v>45</v>
      </c>
    </row>
    <row r="9" spans="2:15" ht="234.75" customHeight="1" thickBot="1" x14ac:dyDescent="0.3">
      <c r="B9" s="103"/>
      <c r="C9" s="31" t="s">
        <v>71</v>
      </c>
      <c r="D9" s="32" t="s">
        <v>124</v>
      </c>
      <c r="E9" s="33">
        <v>20</v>
      </c>
      <c r="F9" s="98"/>
      <c r="K9" s="112" t="s">
        <v>42</v>
      </c>
      <c r="L9" s="113"/>
      <c r="M9" s="114"/>
      <c r="N9" s="90">
        <f>F10</f>
        <v>19</v>
      </c>
    </row>
    <row r="10" spans="2:15" ht="81.75" customHeight="1" thickTop="1" thickBot="1" x14ac:dyDescent="0.3">
      <c r="B10" s="99" t="s">
        <v>42</v>
      </c>
      <c r="C10" s="26" t="s">
        <v>68</v>
      </c>
      <c r="D10" s="39" t="s">
        <v>125</v>
      </c>
      <c r="E10" s="40">
        <v>5</v>
      </c>
      <c r="F10" s="96">
        <f>SUM(E10:E12)</f>
        <v>19</v>
      </c>
      <c r="K10" s="104" t="s">
        <v>34</v>
      </c>
      <c r="L10" s="105"/>
      <c r="M10" s="106"/>
      <c r="N10" s="34">
        <f>F13</f>
        <v>38</v>
      </c>
      <c r="O10" s="35"/>
    </row>
    <row r="11" spans="2:15" ht="215.25" customHeight="1" thickBot="1" x14ac:dyDescent="0.3">
      <c r="B11" s="100"/>
      <c r="C11" s="26" t="s">
        <v>72</v>
      </c>
      <c r="D11" s="27" t="s">
        <v>126</v>
      </c>
      <c r="E11" s="30">
        <v>9</v>
      </c>
      <c r="F11" s="97"/>
      <c r="G11" s="86"/>
      <c r="K11" s="104" t="s">
        <v>44</v>
      </c>
      <c r="L11" s="105"/>
      <c r="M11" s="106"/>
      <c r="N11" s="34">
        <f>F16</f>
        <v>16</v>
      </c>
    </row>
    <row r="12" spans="2:15" ht="234" customHeight="1" thickBot="1" x14ac:dyDescent="0.3">
      <c r="B12" s="103"/>
      <c r="C12" s="31" t="s">
        <v>71</v>
      </c>
      <c r="D12" s="32" t="s">
        <v>127</v>
      </c>
      <c r="E12" s="33">
        <v>5</v>
      </c>
      <c r="F12" s="98"/>
      <c r="G12" s="86"/>
      <c r="K12" s="104" t="s">
        <v>35</v>
      </c>
      <c r="L12" s="105"/>
      <c r="M12" s="106"/>
      <c r="N12" s="34">
        <f>F19</f>
        <v>42</v>
      </c>
    </row>
    <row r="13" spans="2:15" ht="76.5" customHeight="1" thickTop="1" thickBot="1" x14ac:dyDescent="0.3">
      <c r="B13" s="100" t="s">
        <v>34</v>
      </c>
      <c r="C13" s="26" t="s">
        <v>68</v>
      </c>
      <c r="D13" s="39" t="s">
        <v>128</v>
      </c>
      <c r="E13" s="40">
        <v>5</v>
      </c>
      <c r="F13" s="97">
        <f>SUM(E13:E15)</f>
        <v>38</v>
      </c>
      <c r="K13" s="104" t="s">
        <v>46</v>
      </c>
      <c r="L13" s="105"/>
      <c r="M13" s="106"/>
      <c r="N13" s="34">
        <f>F22</f>
        <v>5</v>
      </c>
    </row>
    <row r="14" spans="2:15" ht="216" customHeight="1" thickBot="1" x14ac:dyDescent="0.3">
      <c r="B14" s="100"/>
      <c r="C14" s="26" t="s">
        <v>72</v>
      </c>
      <c r="D14" s="27" t="s">
        <v>123</v>
      </c>
      <c r="E14" s="30">
        <v>18</v>
      </c>
      <c r="F14" s="97"/>
      <c r="K14" s="104" t="s">
        <v>50</v>
      </c>
      <c r="L14" s="105"/>
      <c r="M14" s="106"/>
      <c r="N14" s="34">
        <f>F25</f>
        <v>43</v>
      </c>
    </row>
    <row r="15" spans="2:15" ht="233.25" customHeight="1" thickBot="1" x14ac:dyDescent="0.3">
      <c r="B15" s="103"/>
      <c r="C15" s="31" t="s">
        <v>71</v>
      </c>
      <c r="D15" s="32" t="s">
        <v>129</v>
      </c>
      <c r="E15" s="33">
        <v>15</v>
      </c>
      <c r="F15" s="98"/>
    </row>
    <row r="16" spans="2:15" ht="68.25" customHeight="1" thickTop="1" x14ac:dyDescent="0.25">
      <c r="B16" s="100" t="s">
        <v>44</v>
      </c>
      <c r="C16" s="26" t="s">
        <v>68</v>
      </c>
      <c r="D16" s="27" t="s">
        <v>130</v>
      </c>
      <c r="E16" s="40">
        <v>7</v>
      </c>
      <c r="F16" s="97">
        <f>SUM(E16:E18)</f>
        <v>16</v>
      </c>
    </row>
    <row r="17" spans="2:6" ht="215.25" customHeight="1" x14ac:dyDescent="0.25">
      <c r="B17" s="100"/>
      <c r="C17" s="26" t="s">
        <v>72</v>
      </c>
      <c r="D17" s="63" t="s">
        <v>131</v>
      </c>
      <c r="E17" s="30">
        <v>9</v>
      </c>
      <c r="F17" s="97"/>
    </row>
    <row r="18" spans="2:6" ht="233.25" customHeight="1" thickBot="1" x14ac:dyDescent="0.3">
      <c r="B18" s="100"/>
      <c r="C18" s="31" t="s">
        <v>71</v>
      </c>
      <c r="D18" s="32" t="s">
        <v>101</v>
      </c>
      <c r="E18" s="33">
        <v>0</v>
      </c>
      <c r="F18" s="97"/>
    </row>
    <row r="19" spans="2:6" ht="71.25" customHeight="1" thickTop="1" x14ac:dyDescent="0.25">
      <c r="B19" s="99" t="s">
        <v>35</v>
      </c>
      <c r="C19" s="26" t="s">
        <v>68</v>
      </c>
      <c r="D19" s="39" t="s">
        <v>132</v>
      </c>
      <c r="E19" s="40">
        <v>9</v>
      </c>
      <c r="F19" s="96">
        <f>SUM(E19:E21)</f>
        <v>42</v>
      </c>
    </row>
    <row r="20" spans="2:6" ht="210.75" customHeight="1" x14ac:dyDescent="0.25">
      <c r="B20" s="100"/>
      <c r="C20" s="26" t="s">
        <v>72</v>
      </c>
      <c r="D20" s="27" t="s">
        <v>123</v>
      </c>
      <c r="E20" s="30">
        <v>18</v>
      </c>
      <c r="F20" s="97"/>
    </row>
    <row r="21" spans="2:6" ht="233.25" customHeight="1" thickBot="1" x14ac:dyDescent="0.3">
      <c r="B21" s="103"/>
      <c r="C21" s="31" t="s">
        <v>71</v>
      </c>
      <c r="D21" s="32" t="s">
        <v>133</v>
      </c>
      <c r="E21" s="33">
        <v>15</v>
      </c>
      <c r="F21" s="98"/>
    </row>
    <row r="22" spans="2:6" ht="71.25" customHeight="1" thickTop="1" x14ac:dyDescent="0.25">
      <c r="B22" s="99" t="s">
        <v>46</v>
      </c>
      <c r="C22" s="26" t="s">
        <v>68</v>
      </c>
      <c r="D22" s="39" t="s">
        <v>134</v>
      </c>
      <c r="E22" s="40">
        <v>5</v>
      </c>
      <c r="F22" s="96">
        <f>SUM(E22:E24)</f>
        <v>5</v>
      </c>
    </row>
    <row r="23" spans="2:6" ht="214.5" customHeight="1" x14ac:dyDescent="0.25">
      <c r="B23" s="100"/>
      <c r="C23" s="26" t="s">
        <v>72</v>
      </c>
      <c r="D23" s="27" t="s">
        <v>135</v>
      </c>
      <c r="E23" s="30">
        <v>0</v>
      </c>
      <c r="F23" s="97"/>
    </row>
    <row r="24" spans="2:6" ht="233.25" customHeight="1" thickBot="1" x14ac:dyDescent="0.3">
      <c r="B24" s="103"/>
      <c r="C24" s="31" t="s">
        <v>71</v>
      </c>
      <c r="D24" s="92" t="s">
        <v>106</v>
      </c>
      <c r="E24" s="33">
        <v>0</v>
      </c>
      <c r="F24" s="98"/>
    </row>
    <row r="25" spans="2:6" ht="94.5" customHeight="1" thickTop="1" x14ac:dyDescent="0.25">
      <c r="B25" s="99" t="s">
        <v>50</v>
      </c>
      <c r="C25" s="26" t="s">
        <v>68</v>
      </c>
      <c r="D25" s="39" t="s">
        <v>136</v>
      </c>
      <c r="E25" s="40">
        <v>5</v>
      </c>
      <c r="F25" s="96">
        <f>SUM(E25:E28)</f>
        <v>43</v>
      </c>
    </row>
    <row r="26" spans="2:6" ht="214.5" customHeight="1" x14ac:dyDescent="0.25">
      <c r="B26" s="100"/>
      <c r="C26" s="26" t="s">
        <v>72</v>
      </c>
      <c r="D26" s="27" t="s">
        <v>137</v>
      </c>
      <c r="E26" s="30">
        <v>18</v>
      </c>
      <c r="F26" s="97"/>
    </row>
    <row r="27" spans="2:6" ht="234" customHeight="1" thickBot="1" x14ac:dyDescent="0.3">
      <c r="B27" s="101"/>
      <c r="C27" s="41" t="s">
        <v>71</v>
      </c>
      <c r="D27" s="36" t="s">
        <v>138</v>
      </c>
      <c r="E27" s="37">
        <v>20</v>
      </c>
      <c r="F27" s="102"/>
    </row>
  </sheetData>
  <mergeCells count="28">
    <mergeCell ref="B4:B6"/>
    <mergeCell ref="C4:F4"/>
    <mergeCell ref="C5:C6"/>
    <mergeCell ref="D5:D6"/>
    <mergeCell ref="E5:E6"/>
    <mergeCell ref="F5:F6"/>
    <mergeCell ref="B7:B9"/>
    <mergeCell ref="F7:F9"/>
    <mergeCell ref="K7:M7"/>
    <mergeCell ref="K8:M8"/>
    <mergeCell ref="K9:M9"/>
    <mergeCell ref="K10:M10"/>
    <mergeCell ref="B13:B15"/>
    <mergeCell ref="F13:F15"/>
    <mergeCell ref="B16:B18"/>
    <mergeCell ref="F16:F18"/>
    <mergeCell ref="K11:M11"/>
    <mergeCell ref="K12:M12"/>
    <mergeCell ref="K13:M13"/>
    <mergeCell ref="K14:M14"/>
    <mergeCell ref="F22:F24"/>
    <mergeCell ref="B25:B27"/>
    <mergeCell ref="F25:F27"/>
    <mergeCell ref="B10:B12"/>
    <mergeCell ref="F10:F12"/>
    <mergeCell ref="B19:B21"/>
    <mergeCell ref="F19:F21"/>
    <mergeCell ref="B22:B24"/>
  </mergeCells>
  <pageMargins left="0.70866141732283472" right="0.70866141732283472" top="0.74803149606299213" bottom="0.74803149606299213" header="0.31496062992125984" footer="0.31496062992125984"/>
  <pageSetup paperSize="8" scale="46"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E541-C857-48EE-8AE5-2FCA8F911FF0}">
  <dimension ref="B1:F8"/>
  <sheetViews>
    <sheetView zoomScaleNormal="100" workbookViewId="0">
      <selection activeCell="B2" sqref="B2:F8"/>
    </sheetView>
  </sheetViews>
  <sheetFormatPr baseColWidth="10" defaultColWidth="11.42578125" defaultRowHeight="15" x14ac:dyDescent="0.25"/>
  <cols>
    <col min="2" max="2" width="7.85546875" customWidth="1"/>
    <col min="3" max="3" width="32" customWidth="1"/>
    <col min="4" max="4" width="16.5703125" customWidth="1"/>
    <col min="5" max="5" width="16.42578125" customWidth="1"/>
    <col min="6" max="6" width="10.140625" customWidth="1"/>
  </cols>
  <sheetData>
    <row r="1" spans="2:6" ht="15.75" thickBot="1" x14ac:dyDescent="0.3"/>
    <row r="2" spans="2:6" ht="19.5" thickBot="1" x14ac:dyDescent="0.35">
      <c r="B2" s="141" t="s">
        <v>169</v>
      </c>
      <c r="C2" s="142"/>
      <c r="D2" s="142"/>
      <c r="E2" s="142"/>
      <c r="F2" s="143"/>
    </row>
    <row r="3" spans="2:6" ht="51.75" x14ac:dyDescent="0.25">
      <c r="B3" s="137" t="s">
        <v>4</v>
      </c>
      <c r="C3" s="137" t="s">
        <v>0</v>
      </c>
      <c r="D3" s="139" t="s">
        <v>5</v>
      </c>
      <c r="E3" s="139" t="s">
        <v>6</v>
      </c>
      <c r="F3" s="13" t="s">
        <v>7</v>
      </c>
    </row>
    <row r="4" spans="2:6" x14ac:dyDescent="0.25">
      <c r="B4" s="138"/>
      <c r="C4" s="138"/>
      <c r="D4" s="140"/>
      <c r="E4" s="140"/>
      <c r="F4" s="14" t="s">
        <v>8</v>
      </c>
    </row>
    <row r="5" spans="2:6" x14ac:dyDescent="0.25">
      <c r="B5" s="15">
        <v>1</v>
      </c>
      <c r="C5" s="4" t="s">
        <v>42</v>
      </c>
      <c r="D5" s="18">
        <v>22</v>
      </c>
      <c r="E5" s="16">
        <f>'Sobre C-LOT 3 '!D5</f>
        <v>51</v>
      </c>
      <c r="F5" s="17">
        <f t="shared" ref="F5:F8" si="0">+D5+E5</f>
        <v>73</v>
      </c>
    </row>
    <row r="6" spans="2:6" x14ac:dyDescent="0.25">
      <c r="B6" s="15">
        <v>2</v>
      </c>
      <c r="C6" s="4" t="s">
        <v>34</v>
      </c>
      <c r="D6" s="18">
        <v>23</v>
      </c>
      <c r="E6" s="16">
        <f>'Sobre C-LOT 3 '!D6</f>
        <v>38.958333333333336</v>
      </c>
      <c r="F6" s="17">
        <f t="shared" si="0"/>
        <v>61.958333333333336</v>
      </c>
    </row>
    <row r="7" spans="2:6" x14ac:dyDescent="0.25">
      <c r="B7" s="15">
        <v>3</v>
      </c>
      <c r="C7" s="4" t="s">
        <v>44</v>
      </c>
      <c r="D7" s="18">
        <v>16</v>
      </c>
      <c r="E7" s="16">
        <f>'Sobre C-LOT 3 '!D7</f>
        <v>38.958333333333336</v>
      </c>
      <c r="F7" s="17">
        <f t="shared" si="0"/>
        <v>54.958333333333336</v>
      </c>
    </row>
    <row r="8" spans="2:6" x14ac:dyDescent="0.25">
      <c r="B8" s="15">
        <v>4</v>
      </c>
      <c r="C8" s="4" t="s">
        <v>46</v>
      </c>
      <c r="D8" s="18">
        <v>5</v>
      </c>
      <c r="E8" s="16">
        <f>'Sobre C-LOT 4'!D9</f>
        <v>27.321428571428566</v>
      </c>
      <c r="F8" s="17">
        <f t="shared" si="0"/>
        <v>32.321428571428569</v>
      </c>
    </row>
  </sheetData>
  <autoFilter ref="B3:F4" xr:uid="{00000000-0001-0000-0400-000000000000}">
    <sortState xmlns:xlrd2="http://schemas.microsoft.com/office/spreadsheetml/2017/richdata2" ref="B6:F9">
      <sortCondition ref="B3:B4"/>
    </sortState>
  </autoFilter>
  <mergeCells count="5">
    <mergeCell ref="B2:F2"/>
    <mergeCell ref="B3:B4"/>
    <mergeCell ref="C3:C4"/>
    <mergeCell ref="D3:D4"/>
    <mergeCell ref="E3:E4"/>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23662-87EE-4A29-B99B-13B941568886}">
  <dimension ref="B1:F10"/>
  <sheetViews>
    <sheetView zoomScaleNormal="100" workbookViewId="0">
      <selection activeCell="B2" sqref="B2:F10"/>
    </sheetView>
  </sheetViews>
  <sheetFormatPr baseColWidth="10" defaultColWidth="11.42578125" defaultRowHeight="15" x14ac:dyDescent="0.25"/>
  <cols>
    <col min="2" max="2" width="7.85546875" customWidth="1"/>
    <col min="3" max="3" width="32" customWidth="1"/>
    <col min="4" max="4" width="16.5703125" customWidth="1"/>
    <col min="5" max="5" width="16.42578125" customWidth="1"/>
    <col min="6" max="6" width="10.140625" customWidth="1"/>
  </cols>
  <sheetData>
    <row r="1" spans="2:6" ht="15.75" thickBot="1" x14ac:dyDescent="0.3"/>
    <row r="2" spans="2:6" ht="19.5" thickBot="1" x14ac:dyDescent="0.35">
      <c r="B2" s="141" t="s">
        <v>170</v>
      </c>
      <c r="C2" s="142"/>
      <c r="D2" s="142"/>
      <c r="E2" s="142"/>
      <c r="F2" s="143"/>
    </row>
    <row r="3" spans="2:6" ht="51.75" x14ac:dyDescent="0.25">
      <c r="B3" s="137" t="s">
        <v>4</v>
      </c>
      <c r="C3" s="137" t="s">
        <v>0</v>
      </c>
      <c r="D3" s="139" t="s">
        <v>5</v>
      </c>
      <c r="E3" s="139" t="s">
        <v>6</v>
      </c>
      <c r="F3" s="13" t="s">
        <v>7</v>
      </c>
    </row>
    <row r="4" spans="2:6" x14ac:dyDescent="0.25">
      <c r="B4" s="138"/>
      <c r="C4" s="138"/>
      <c r="D4" s="140"/>
      <c r="E4" s="140"/>
      <c r="F4" s="14" t="s">
        <v>8</v>
      </c>
    </row>
    <row r="5" spans="2:6" x14ac:dyDescent="0.25">
      <c r="B5" s="15">
        <v>1</v>
      </c>
      <c r="C5" s="4" t="s">
        <v>110</v>
      </c>
      <c r="D5" s="18">
        <v>42</v>
      </c>
      <c r="E5" s="16">
        <f>'Sobre C-LOT 4'!D10</f>
        <v>45.535714285714285</v>
      </c>
      <c r="F5" s="17">
        <f t="shared" ref="F5:F10" si="0">+D5+E5</f>
        <v>87.535714285714278</v>
      </c>
    </row>
    <row r="6" spans="2:6" x14ac:dyDescent="0.25">
      <c r="B6" s="15">
        <v>2</v>
      </c>
      <c r="C6" s="4" t="s">
        <v>17</v>
      </c>
      <c r="D6" s="18">
        <v>40</v>
      </c>
      <c r="E6" s="16">
        <f>'Sobre C-LOT 4'!D5</f>
        <v>40.982142857142854</v>
      </c>
      <c r="F6" s="17">
        <f t="shared" si="0"/>
        <v>80.982142857142861</v>
      </c>
    </row>
    <row r="7" spans="2:6" x14ac:dyDescent="0.25">
      <c r="B7" s="15">
        <v>3</v>
      </c>
      <c r="C7" s="4" t="s">
        <v>42</v>
      </c>
      <c r="D7" s="18">
        <v>14</v>
      </c>
      <c r="E7" s="16">
        <f>'Sobre C-LOT 4'!D6</f>
        <v>51</v>
      </c>
      <c r="F7" s="17">
        <f t="shared" si="0"/>
        <v>65</v>
      </c>
    </row>
    <row r="8" spans="2:6" x14ac:dyDescent="0.25">
      <c r="B8" s="15">
        <v>4</v>
      </c>
      <c r="C8" s="4" t="s">
        <v>34</v>
      </c>
      <c r="D8" s="18">
        <v>23</v>
      </c>
      <c r="E8" s="16">
        <f>'Sobre C-LOT 4'!D7</f>
        <v>27.321428571428566</v>
      </c>
      <c r="F8" s="17">
        <f t="shared" si="0"/>
        <v>50.321428571428569</v>
      </c>
    </row>
    <row r="9" spans="2:6" x14ac:dyDescent="0.25">
      <c r="B9" s="15">
        <v>5</v>
      </c>
      <c r="C9" s="4" t="s">
        <v>44</v>
      </c>
      <c r="D9" s="18">
        <v>16</v>
      </c>
      <c r="E9" s="16">
        <f>'Sobre C-LOT 4'!D8</f>
        <v>31.874999999999993</v>
      </c>
      <c r="F9" s="17">
        <f t="shared" si="0"/>
        <v>47.874999999999993</v>
      </c>
    </row>
    <row r="10" spans="2:6" x14ac:dyDescent="0.25">
      <c r="B10" s="15">
        <v>6</v>
      </c>
      <c r="C10" s="4" t="s">
        <v>46</v>
      </c>
      <c r="D10" s="18">
        <v>5</v>
      </c>
      <c r="E10" s="16">
        <f>'Sobre C-LOT 4'!D9</f>
        <v>27.321428571428566</v>
      </c>
      <c r="F10" s="17">
        <f t="shared" si="0"/>
        <v>32.321428571428569</v>
      </c>
    </row>
  </sheetData>
  <autoFilter ref="B3:F4" xr:uid="{00000000-0001-0000-0400-000000000000}">
    <sortState xmlns:xlrd2="http://schemas.microsoft.com/office/spreadsheetml/2017/richdata2" ref="B6:F10">
      <sortCondition descending="1" ref="F3:F4"/>
    </sortState>
  </autoFilter>
  <mergeCells count="5">
    <mergeCell ref="B2:F2"/>
    <mergeCell ref="B3:B4"/>
    <mergeCell ref="C3:C4"/>
    <mergeCell ref="D3:D4"/>
    <mergeCell ref="E3:E4"/>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D8CE5-56F6-4841-BAE3-51AFF9006626}">
  <dimension ref="B1:F11"/>
  <sheetViews>
    <sheetView zoomScaleNormal="100" workbookViewId="0">
      <selection activeCell="B2" sqref="B2:F11"/>
    </sheetView>
  </sheetViews>
  <sheetFormatPr baseColWidth="10" defaultColWidth="11.42578125" defaultRowHeight="15" x14ac:dyDescent="0.25"/>
  <cols>
    <col min="2" max="2" width="7.85546875" customWidth="1"/>
    <col min="3" max="3" width="32" customWidth="1"/>
    <col min="4" max="4" width="16.5703125" customWidth="1"/>
    <col min="5" max="5" width="16.42578125" customWidth="1"/>
    <col min="6" max="6" width="10.7109375" customWidth="1"/>
  </cols>
  <sheetData>
    <row r="1" spans="2:6" ht="15.75" thickBot="1" x14ac:dyDescent="0.3"/>
    <row r="2" spans="2:6" ht="19.5" thickBot="1" x14ac:dyDescent="0.35">
      <c r="B2" s="141" t="s">
        <v>171</v>
      </c>
      <c r="C2" s="142"/>
      <c r="D2" s="142"/>
      <c r="E2" s="142"/>
      <c r="F2" s="143"/>
    </row>
    <row r="3" spans="2:6" ht="51.75" x14ac:dyDescent="0.25">
      <c r="B3" s="137" t="s">
        <v>4</v>
      </c>
      <c r="C3" s="137" t="s">
        <v>0</v>
      </c>
      <c r="D3" s="139" t="s">
        <v>5</v>
      </c>
      <c r="E3" s="139" t="s">
        <v>6</v>
      </c>
      <c r="F3" s="13" t="s">
        <v>7</v>
      </c>
    </row>
    <row r="4" spans="2:6" x14ac:dyDescent="0.25">
      <c r="B4" s="138"/>
      <c r="C4" s="138"/>
      <c r="D4" s="140"/>
      <c r="E4" s="140"/>
      <c r="F4" s="14" t="s">
        <v>8</v>
      </c>
    </row>
    <row r="5" spans="2:6" x14ac:dyDescent="0.25">
      <c r="B5" s="15">
        <v>1</v>
      </c>
      <c r="C5" s="4" t="s">
        <v>17</v>
      </c>
      <c r="D5" s="18">
        <v>38</v>
      </c>
      <c r="E5" s="16">
        <f>'Sobre C-LOT 5'!D5</f>
        <v>51</v>
      </c>
      <c r="F5" s="17">
        <f t="shared" ref="F5:F11" si="0">+D5+E5</f>
        <v>89</v>
      </c>
    </row>
    <row r="6" spans="2:6" x14ac:dyDescent="0.25">
      <c r="B6" s="15">
        <v>2</v>
      </c>
      <c r="C6" s="4" t="s">
        <v>110</v>
      </c>
      <c r="D6" s="18">
        <v>42</v>
      </c>
      <c r="E6" s="16">
        <f>'Sobre C-LOT 5'!D10</f>
        <v>37.400000000000006</v>
      </c>
      <c r="F6" s="17">
        <f t="shared" si="0"/>
        <v>79.400000000000006</v>
      </c>
    </row>
    <row r="7" spans="2:6" x14ac:dyDescent="0.25">
      <c r="B7" s="15">
        <v>3</v>
      </c>
      <c r="C7" s="4" t="s">
        <v>44</v>
      </c>
      <c r="D7" s="18">
        <v>16</v>
      </c>
      <c r="E7" s="16">
        <f>'Sobre C-LOT 5'!D8</f>
        <v>42.5</v>
      </c>
      <c r="F7" s="17">
        <f t="shared" si="0"/>
        <v>58.5</v>
      </c>
    </row>
    <row r="8" spans="2:6" x14ac:dyDescent="0.25">
      <c r="B8" s="15">
        <v>4</v>
      </c>
      <c r="C8" s="4" t="s">
        <v>34</v>
      </c>
      <c r="D8" s="18">
        <v>36</v>
      </c>
      <c r="E8" s="16">
        <f>'Sobre C-LOT 5'!D7</f>
        <v>21.25</v>
      </c>
      <c r="F8" s="17">
        <f t="shared" si="0"/>
        <v>57.25</v>
      </c>
    </row>
    <row r="9" spans="2:6" x14ac:dyDescent="0.25">
      <c r="B9" s="15">
        <v>5</v>
      </c>
      <c r="C9" s="4" t="s">
        <v>50</v>
      </c>
      <c r="D9" s="18">
        <v>38</v>
      </c>
      <c r="E9" s="16">
        <f>'Sobre C-LOT 5'!D11</f>
        <v>17.000000000000004</v>
      </c>
      <c r="F9" s="17">
        <f t="shared" si="0"/>
        <v>55</v>
      </c>
    </row>
    <row r="10" spans="2:6" x14ac:dyDescent="0.25">
      <c r="B10" s="15">
        <v>6</v>
      </c>
      <c r="C10" s="4" t="s">
        <v>28</v>
      </c>
      <c r="D10" s="18">
        <v>27</v>
      </c>
      <c r="E10" s="16">
        <f>'Sobre C-LOT 5'!D6</f>
        <v>25.5</v>
      </c>
      <c r="F10" s="17">
        <f t="shared" si="0"/>
        <v>52.5</v>
      </c>
    </row>
    <row r="11" spans="2:6" x14ac:dyDescent="0.25">
      <c r="B11" s="15">
        <v>7</v>
      </c>
      <c r="C11" s="4" t="s">
        <v>46</v>
      </c>
      <c r="D11" s="18">
        <v>5</v>
      </c>
      <c r="E11" s="16">
        <f>'Sobre C-LOT 5'!D9</f>
        <v>34.000000000000007</v>
      </c>
      <c r="F11" s="17">
        <f t="shared" si="0"/>
        <v>39.000000000000007</v>
      </c>
    </row>
  </sheetData>
  <autoFilter ref="B3:F4" xr:uid="{00000000-0001-0000-0400-000000000000}">
    <sortState xmlns:xlrd2="http://schemas.microsoft.com/office/spreadsheetml/2017/richdata2" ref="B6:F11">
      <sortCondition descending="1" ref="F3:F4"/>
    </sortState>
  </autoFilter>
  <mergeCells count="5">
    <mergeCell ref="B2:F2"/>
    <mergeCell ref="B3:B4"/>
    <mergeCell ref="C3:C4"/>
    <mergeCell ref="D3:D4"/>
    <mergeCell ref="E3:E4"/>
  </mergeCells>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A2DE-3460-45E6-9709-48883348C389}">
  <dimension ref="B1:F11"/>
  <sheetViews>
    <sheetView zoomScaleNormal="100" workbookViewId="0">
      <selection activeCell="B2" sqref="B2:F11"/>
    </sheetView>
  </sheetViews>
  <sheetFormatPr baseColWidth="10" defaultColWidth="11.42578125" defaultRowHeight="15" x14ac:dyDescent="0.25"/>
  <cols>
    <col min="2" max="2" width="7.85546875" customWidth="1"/>
    <col min="3" max="3" width="32" customWidth="1"/>
    <col min="4" max="5" width="16.5703125" customWidth="1"/>
    <col min="6" max="6" width="11" customWidth="1"/>
  </cols>
  <sheetData>
    <row r="1" spans="2:6" ht="15.75" thickBot="1" x14ac:dyDescent="0.3"/>
    <row r="2" spans="2:6" ht="19.5" thickBot="1" x14ac:dyDescent="0.35">
      <c r="B2" s="141" t="s">
        <v>172</v>
      </c>
      <c r="C2" s="142"/>
      <c r="D2" s="142"/>
      <c r="E2" s="142"/>
      <c r="F2" s="143"/>
    </row>
    <row r="3" spans="2:6" ht="51.75" x14ac:dyDescent="0.25">
      <c r="B3" s="137" t="s">
        <v>4</v>
      </c>
      <c r="C3" s="137" t="s">
        <v>0</v>
      </c>
      <c r="D3" s="139" t="s">
        <v>5</v>
      </c>
      <c r="E3" s="139" t="s">
        <v>6</v>
      </c>
      <c r="F3" s="13" t="s">
        <v>7</v>
      </c>
    </row>
    <row r="4" spans="2:6" x14ac:dyDescent="0.25">
      <c r="B4" s="138"/>
      <c r="C4" s="138"/>
      <c r="D4" s="140"/>
      <c r="E4" s="140"/>
      <c r="F4" s="14" t="s">
        <v>8</v>
      </c>
    </row>
    <row r="5" spans="2:6" x14ac:dyDescent="0.25">
      <c r="B5" s="15">
        <v>1</v>
      </c>
      <c r="C5" s="4" t="s">
        <v>110</v>
      </c>
      <c r="D5" s="18">
        <v>42</v>
      </c>
      <c r="E5" s="16">
        <f>'Sobre C-LOT 6'!D10</f>
        <v>39.795454545454547</v>
      </c>
      <c r="F5" s="17">
        <f t="shared" ref="F5:F11" si="0">+D5+E5</f>
        <v>81.795454545454547</v>
      </c>
    </row>
    <row r="6" spans="2:6" x14ac:dyDescent="0.25">
      <c r="B6" s="15">
        <v>2</v>
      </c>
      <c r="C6" s="4" t="s">
        <v>34</v>
      </c>
      <c r="D6" s="18">
        <v>30</v>
      </c>
      <c r="E6" s="16">
        <f>'Sobre C-LOT 6'!D7</f>
        <v>38.636363636363633</v>
      </c>
      <c r="F6" s="17">
        <f t="shared" si="0"/>
        <v>68.636363636363626</v>
      </c>
    </row>
    <row r="7" spans="2:6" x14ac:dyDescent="0.25">
      <c r="B7" s="15">
        <v>3</v>
      </c>
      <c r="C7" s="4" t="s">
        <v>42</v>
      </c>
      <c r="D7" s="18">
        <v>14</v>
      </c>
      <c r="E7" s="16">
        <f>'Sobre C-LOT 6'!D6</f>
        <v>51</v>
      </c>
      <c r="F7" s="17">
        <f t="shared" si="0"/>
        <v>65</v>
      </c>
    </row>
    <row r="8" spans="2:6" x14ac:dyDescent="0.25">
      <c r="B8" s="15">
        <v>4</v>
      </c>
      <c r="C8" s="4" t="s">
        <v>50</v>
      </c>
      <c r="D8" s="18">
        <v>43</v>
      </c>
      <c r="E8" s="16">
        <f>'Sobre C-LOT 6'!D11</f>
        <v>15.454545454545455</v>
      </c>
      <c r="F8" s="17">
        <f t="shared" si="0"/>
        <v>58.454545454545453</v>
      </c>
    </row>
    <row r="9" spans="2:6" x14ac:dyDescent="0.25">
      <c r="B9" s="15">
        <v>5</v>
      </c>
      <c r="C9" s="4" t="s">
        <v>28</v>
      </c>
      <c r="D9" s="18">
        <v>30</v>
      </c>
      <c r="E9" s="16">
        <f>'Sobre C-LOT 6'!D5</f>
        <v>23.18181818181818</v>
      </c>
      <c r="F9" s="17">
        <f t="shared" si="0"/>
        <v>53.18181818181818</v>
      </c>
    </row>
    <row r="10" spans="2:6" x14ac:dyDescent="0.25">
      <c r="B10" s="15">
        <v>6</v>
      </c>
      <c r="C10" s="4" t="s">
        <v>44</v>
      </c>
      <c r="D10" s="18">
        <v>16</v>
      </c>
      <c r="E10" s="16">
        <f>'Sobre C-LOT 6'!D8</f>
        <v>37.090909090909086</v>
      </c>
      <c r="F10" s="17">
        <f t="shared" si="0"/>
        <v>53.090909090909086</v>
      </c>
    </row>
    <row r="11" spans="2:6" x14ac:dyDescent="0.25">
      <c r="B11" s="15">
        <v>7</v>
      </c>
      <c r="C11" s="4" t="s">
        <v>46</v>
      </c>
      <c r="D11" s="18">
        <v>5</v>
      </c>
      <c r="E11" s="16">
        <f>'Sobre C-LOT 6'!D9</f>
        <v>34.772727272727273</v>
      </c>
      <c r="F11" s="17">
        <f t="shared" si="0"/>
        <v>39.772727272727273</v>
      </c>
    </row>
  </sheetData>
  <autoFilter ref="B3:F4" xr:uid="{00000000-0001-0000-0400-000000000000}">
    <sortState xmlns:xlrd2="http://schemas.microsoft.com/office/spreadsheetml/2017/richdata2" ref="B6:F11">
      <sortCondition descending="1" ref="F3:F4"/>
    </sortState>
  </autoFilter>
  <mergeCells count="5">
    <mergeCell ref="B2:F2"/>
    <mergeCell ref="B3:B4"/>
    <mergeCell ref="C3:C4"/>
    <mergeCell ref="D3:D4"/>
    <mergeCell ref="E3:E4"/>
  </mergeCell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C4752-EADB-4B6B-B8B3-1F27A624103C}">
  <dimension ref="B1:F11"/>
  <sheetViews>
    <sheetView zoomScaleNormal="100" workbookViewId="0">
      <selection activeCell="B2" sqref="B2:F11"/>
    </sheetView>
  </sheetViews>
  <sheetFormatPr baseColWidth="10" defaultColWidth="11.42578125" defaultRowHeight="15" x14ac:dyDescent="0.25"/>
  <cols>
    <col min="2" max="2" width="7.85546875" customWidth="1"/>
    <col min="3" max="3" width="32" customWidth="1"/>
    <col min="4" max="4" width="16.5703125" customWidth="1"/>
    <col min="5" max="5" width="16.28515625" customWidth="1"/>
    <col min="6" max="6" width="11.140625" customWidth="1"/>
  </cols>
  <sheetData>
    <row r="1" spans="2:6" ht="15.75" thickBot="1" x14ac:dyDescent="0.3"/>
    <row r="2" spans="2:6" ht="19.5" thickBot="1" x14ac:dyDescent="0.35">
      <c r="B2" s="141" t="s">
        <v>173</v>
      </c>
      <c r="C2" s="142"/>
      <c r="D2" s="142"/>
      <c r="E2" s="142"/>
      <c r="F2" s="143"/>
    </row>
    <row r="3" spans="2:6" ht="51.75" x14ac:dyDescent="0.25">
      <c r="B3" s="137" t="s">
        <v>4</v>
      </c>
      <c r="C3" s="137" t="s">
        <v>0</v>
      </c>
      <c r="D3" s="139" t="s">
        <v>5</v>
      </c>
      <c r="E3" s="139" t="s">
        <v>6</v>
      </c>
      <c r="F3" s="13" t="s">
        <v>7</v>
      </c>
    </row>
    <row r="4" spans="2:6" x14ac:dyDescent="0.25">
      <c r="B4" s="138"/>
      <c r="C4" s="138"/>
      <c r="D4" s="140"/>
      <c r="E4" s="140"/>
      <c r="F4" s="14" t="s">
        <v>8</v>
      </c>
    </row>
    <row r="5" spans="2:6" x14ac:dyDescent="0.25">
      <c r="B5" s="15">
        <v>1</v>
      </c>
      <c r="C5" s="4" t="s">
        <v>110</v>
      </c>
      <c r="D5" s="18">
        <v>42</v>
      </c>
      <c r="E5" s="16">
        <f>'Sobre C-LOT 7'!D11</f>
        <v>48.723214285714285</v>
      </c>
      <c r="F5" s="17">
        <f t="shared" ref="F5:F11" si="0">+D5+E5</f>
        <v>90.723214285714278</v>
      </c>
    </row>
    <row r="6" spans="2:6" x14ac:dyDescent="0.25">
      <c r="B6" s="15">
        <v>2</v>
      </c>
      <c r="C6" s="4" t="s">
        <v>17</v>
      </c>
      <c r="D6" s="18">
        <v>40</v>
      </c>
      <c r="E6" s="16">
        <f>'Sobre C-LOT 7'!D5</f>
        <v>45.535714285714285</v>
      </c>
      <c r="F6" s="17">
        <f t="shared" si="0"/>
        <v>85.535714285714278</v>
      </c>
    </row>
    <row r="7" spans="2:6" x14ac:dyDescent="0.25">
      <c r="B7" s="15">
        <v>3</v>
      </c>
      <c r="C7" s="4" t="s">
        <v>42</v>
      </c>
      <c r="D7" s="18">
        <v>17</v>
      </c>
      <c r="E7" s="16">
        <f>'Sobre C-LOT 7'!D7</f>
        <v>51</v>
      </c>
      <c r="F7" s="17">
        <f t="shared" si="0"/>
        <v>68</v>
      </c>
    </row>
    <row r="8" spans="2:6" x14ac:dyDescent="0.25">
      <c r="B8" s="15">
        <v>4</v>
      </c>
      <c r="C8" s="4" t="s">
        <v>34</v>
      </c>
      <c r="D8" s="18">
        <v>36</v>
      </c>
      <c r="E8" s="16">
        <f>'Sobre C-LOT 7'!D8</f>
        <v>22.767857142857142</v>
      </c>
      <c r="F8" s="17">
        <f t="shared" si="0"/>
        <v>58.767857142857139</v>
      </c>
    </row>
    <row r="9" spans="2:6" x14ac:dyDescent="0.25">
      <c r="B9" s="15">
        <v>5</v>
      </c>
      <c r="C9" s="4" t="s">
        <v>28</v>
      </c>
      <c r="D9" s="18">
        <v>29</v>
      </c>
      <c r="E9" s="16">
        <f>'Sobre C-LOT 7'!D6</f>
        <v>27.321428571428566</v>
      </c>
      <c r="F9" s="17">
        <f t="shared" si="0"/>
        <v>56.321428571428569</v>
      </c>
    </row>
    <row r="10" spans="2:6" x14ac:dyDescent="0.25">
      <c r="B10" s="15">
        <v>6</v>
      </c>
      <c r="C10" s="4" t="s">
        <v>44</v>
      </c>
      <c r="D10" s="18">
        <v>16</v>
      </c>
      <c r="E10" s="16">
        <f>'Sobre C-LOT 7'!D9</f>
        <v>36.428571428571431</v>
      </c>
      <c r="F10" s="17">
        <f t="shared" si="0"/>
        <v>52.428571428571431</v>
      </c>
    </row>
    <row r="11" spans="2:6" x14ac:dyDescent="0.25">
      <c r="B11" s="15">
        <v>7</v>
      </c>
      <c r="C11" s="4" t="s">
        <v>46</v>
      </c>
      <c r="D11" s="18">
        <v>5</v>
      </c>
      <c r="E11" s="16">
        <f>'Sobre C-LOT 7'!D10</f>
        <v>22.767857142857142</v>
      </c>
      <c r="F11" s="17">
        <f t="shared" si="0"/>
        <v>27.767857142857142</v>
      </c>
    </row>
  </sheetData>
  <autoFilter ref="B3:F4" xr:uid="{00000000-0001-0000-0400-000000000000}">
    <sortState xmlns:xlrd2="http://schemas.microsoft.com/office/spreadsheetml/2017/richdata2" ref="B6:F11">
      <sortCondition descending="1" ref="F3:F4"/>
    </sortState>
  </autoFilter>
  <mergeCells count="5">
    <mergeCell ref="B2:F2"/>
    <mergeCell ref="B3:B4"/>
    <mergeCell ref="C3:C4"/>
    <mergeCell ref="D3:D4"/>
    <mergeCell ref="E3:E4"/>
  </mergeCell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9AD79-7BBE-47CF-B64C-4FAECE0B9029}">
  <dimension ref="B1:F10"/>
  <sheetViews>
    <sheetView zoomScaleNormal="100" workbookViewId="0">
      <selection activeCell="I16" sqref="I16"/>
    </sheetView>
  </sheetViews>
  <sheetFormatPr baseColWidth="10" defaultColWidth="11.42578125" defaultRowHeight="15" x14ac:dyDescent="0.25"/>
  <cols>
    <col min="2" max="2" width="7.85546875" customWidth="1"/>
    <col min="3" max="3" width="32" customWidth="1"/>
    <col min="4" max="5" width="16.5703125" customWidth="1"/>
    <col min="6" max="6" width="11.28515625" customWidth="1"/>
  </cols>
  <sheetData>
    <row r="1" spans="2:6" ht="15.75" thickBot="1" x14ac:dyDescent="0.3"/>
    <row r="2" spans="2:6" ht="19.5" thickBot="1" x14ac:dyDescent="0.35">
      <c r="B2" s="141" t="s">
        <v>174</v>
      </c>
      <c r="C2" s="142"/>
      <c r="D2" s="142"/>
      <c r="E2" s="142"/>
      <c r="F2" s="143"/>
    </row>
    <row r="3" spans="2:6" ht="51.75" x14ac:dyDescent="0.25">
      <c r="B3" s="137" t="s">
        <v>4</v>
      </c>
      <c r="C3" s="137" t="s">
        <v>0</v>
      </c>
      <c r="D3" s="139" t="s">
        <v>5</v>
      </c>
      <c r="E3" s="139" t="s">
        <v>6</v>
      </c>
      <c r="F3" s="13" t="s">
        <v>7</v>
      </c>
    </row>
    <row r="4" spans="2:6" x14ac:dyDescent="0.25">
      <c r="B4" s="138"/>
      <c r="C4" s="138"/>
      <c r="D4" s="140"/>
      <c r="E4" s="140"/>
      <c r="F4" s="14" t="s">
        <v>8</v>
      </c>
    </row>
    <row r="5" spans="2:6" x14ac:dyDescent="0.25">
      <c r="B5" s="15">
        <v>1</v>
      </c>
      <c r="C5" s="4" t="s">
        <v>110</v>
      </c>
      <c r="D5" s="18">
        <v>42</v>
      </c>
      <c r="E5" s="16">
        <f>'Sobre C-LOT 8'!D9</f>
        <v>35.776119402985074</v>
      </c>
      <c r="F5" s="17">
        <f t="shared" ref="F5:F10" si="0">+D5+E5</f>
        <v>77.776119402985074</v>
      </c>
    </row>
    <row r="6" spans="2:6" x14ac:dyDescent="0.25">
      <c r="B6" s="15">
        <v>2</v>
      </c>
      <c r="C6" s="4" t="s">
        <v>42</v>
      </c>
      <c r="D6" s="18">
        <v>17</v>
      </c>
      <c r="E6" s="16">
        <f>'Sobre C-LOT 8'!D5</f>
        <v>51</v>
      </c>
      <c r="F6" s="17">
        <f t="shared" si="0"/>
        <v>68</v>
      </c>
    </row>
    <row r="7" spans="2:6" x14ac:dyDescent="0.25">
      <c r="B7" s="15">
        <v>3</v>
      </c>
      <c r="C7" s="4" t="s">
        <v>39</v>
      </c>
      <c r="D7" s="18">
        <v>38</v>
      </c>
      <c r="E7" s="16">
        <f>'Sobre C-LOT 8'!D6</f>
        <v>19.029850746268657</v>
      </c>
      <c r="F7" s="17">
        <f t="shared" si="0"/>
        <v>57.029850746268657</v>
      </c>
    </row>
    <row r="8" spans="2:6" x14ac:dyDescent="0.25">
      <c r="B8" s="15">
        <v>4</v>
      </c>
      <c r="C8" s="4" t="s">
        <v>50</v>
      </c>
      <c r="D8" s="18">
        <v>38</v>
      </c>
      <c r="E8" s="16">
        <f>'Sobre C-LOT 8'!D10</f>
        <v>15.223880597014926</v>
      </c>
      <c r="F8" s="17">
        <f t="shared" si="0"/>
        <v>53.223880597014926</v>
      </c>
    </row>
    <row r="9" spans="2:6" x14ac:dyDescent="0.25">
      <c r="B9" s="15">
        <v>5</v>
      </c>
      <c r="C9" s="4" t="s">
        <v>44</v>
      </c>
      <c r="D9" s="18">
        <v>16</v>
      </c>
      <c r="E9" s="16">
        <f>'Sobre C-LOT 8'!D7</f>
        <v>30.447761194029852</v>
      </c>
      <c r="F9" s="17">
        <f t="shared" si="0"/>
        <v>46.447761194029852</v>
      </c>
    </row>
    <row r="10" spans="2:6" x14ac:dyDescent="0.25">
      <c r="B10" s="15">
        <v>6</v>
      </c>
      <c r="C10" s="4" t="s">
        <v>46</v>
      </c>
      <c r="D10" s="18">
        <v>5</v>
      </c>
      <c r="E10" s="16">
        <f>'Sobre C-LOT 8'!D8</f>
        <v>30.447761194029852</v>
      </c>
      <c r="F10" s="17">
        <f t="shared" si="0"/>
        <v>35.447761194029852</v>
      </c>
    </row>
  </sheetData>
  <autoFilter ref="B3:F4" xr:uid="{00000000-0001-0000-0400-000000000000}">
    <sortState xmlns:xlrd2="http://schemas.microsoft.com/office/spreadsheetml/2017/richdata2" ref="B6:F10">
      <sortCondition descending="1" ref="F3:F4"/>
    </sortState>
  </autoFilter>
  <mergeCells count="5">
    <mergeCell ref="B2:F2"/>
    <mergeCell ref="B3:B4"/>
    <mergeCell ref="C3:C4"/>
    <mergeCell ref="D3:D4"/>
    <mergeCell ref="E3:E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1BBF3-8D0A-4335-89F6-F869EBD0BFB7}">
  <sheetPr>
    <pageSetUpPr fitToPage="1"/>
  </sheetPr>
  <dimension ref="B2:O15"/>
  <sheetViews>
    <sheetView zoomScale="70" zoomScaleNormal="70" workbookViewId="0">
      <pane ySplit="6" topLeftCell="A13" activePane="bottomLeft" state="frozen"/>
      <selection pane="bottomLeft" activeCell="N14" sqref="N14"/>
    </sheetView>
  </sheetViews>
  <sheetFormatPr baseColWidth="10" defaultColWidth="11.42578125" defaultRowHeight="15" x14ac:dyDescent="0.25"/>
  <cols>
    <col min="1" max="1" width="9.28515625" customWidth="1"/>
    <col min="2" max="2" width="25.7109375" customWidth="1"/>
    <col min="3" max="3" width="64" customWidth="1"/>
    <col min="4" max="4" width="66.85546875" customWidth="1"/>
    <col min="5" max="5" width="10.5703125" customWidth="1"/>
    <col min="6" max="6" width="13.85546875" customWidth="1"/>
    <col min="7" max="7" width="13.28515625" customWidth="1"/>
    <col min="8" max="8" width="11.28515625" customWidth="1"/>
    <col min="9" max="9" width="1.28515625" customWidth="1"/>
    <col min="13" max="13" width="12.7109375" customWidth="1"/>
    <col min="14" max="14" width="17" customWidth="1"/>
  </cols>
  <sheetData>
    <row r="2" spans="2:15" ht="15.75" thickBot="1" x14ac:dyDescent="0.3"/>
    <row r="3" spans="2:15" ht="18" customHeight="1" x14ac:dyDescent="0.25">
      <c r="B3" s="22" t="s">
        <v>61</v>
      </c>
      <c r="C3" s="23"/>
      <c r="D3" s="23"/>
      <c r="E3" s="23"/>
      <c r="F3" s="24"/>
    </row>
    <row r="4" spans="2:15" ht="33" customHeight="1" x14ac:dyDescent="0.25">
      <c r="B4" s="115" t="s">
        <v>1</v>
      </c>
      <c r="C4" s="117" t="s">
        <v>62</v>
      </c>
      <c r="D4" s="118"/>
      <c r="E4" s="118"/>
      <c r="F4" s="119"/>
      <c r="G4" s="25"/>
    </row>
    <row r="5" spans="2:15" ht="31.15" customHeight="1" x14ac:dyDescent="0.25">
      <c r="B5" s="115"/>
      <c r="C5" s="120" t="s">
        <v>63</v>
      </c>
      <c r="D5" s="120" t="s">
        <v>64</v>
      </c>
      <c r="E5" s="122" t="s">
        <v>65</v>
      </c>
      <c r="F5" s="124" t="s">
        <v>69</v>
      </c>
    </row>
    <row r="6" spans="2:15" ht="39" customHeight="1" thickBot="1" x14ac:dyDescent="0.3">
      <c r="B6" s="116"/>
      <c r="C6" s="121"/>
      <c r="D6" s="121"/>
      <c r="E6" s="123"/>
      <c r="F6" s="125"/>
    </row>
    <row r="7" spans="2:15" ht="63.75" customHeight="1" thickBot="1" x14ac:dyDescent="0.3">
      <c r="B7" s="107" t="s">
        <v>19</v>
      </c>
      <c r="C7" s="26" t="s">
        <v>68</v>
      </c>
      <c r="D7" s="27" t="s">
        <v>122</v>
      </c>
      <c r="E7" s="28">
        <v>7</v>
      </c>
      <c r="F7" s="108">
        <f>SUM(E7:E9)</f>
        <v>35</v>
      </c>
      <c r="K7" s="109" t="s">
        <v>66</v>
      </c>
      <c r="L7" s="110"/>
      <c r="M7" s="111"/>
      <c r="N7" s="29" t="s">
        <v>67</v>
      </c>
    </row>
    <row r="8" spans="2:15" ht="216" customHeight="1" thickBot="1" x14ac:dyDescent="0.3">
      <c r="B8" s="100"/>
      <c r="C8" s="26" t="s">
        <v>72</v>
      </c>
      <c r="D8" s="27" t="s">
        <v>123</v>
      </c>
      <c r="E8" s="30">
        <v>18</v>
      </c>
      <c r="F8" s="97"/>
      <c r="K8" s="104" t="s">
        <v>19</v>
      </c>
      <c r="L8" s="105"/>
      <c r="M8" s="106"/>
      <c r="N8" s="90">
        <f>F7</f>
        <v>35</v>
      </c>
    </row>
    <row r="9" spans="2:15" ht="234.75" customHeight="1" thickBot="1" x14ac:dyDescent="0.3">
      <c r="B9" s="103"/>
      <c r="C9" s="31" t="s">
        <v>71</v>
      </c>
      <c r="D9" s="32" t="s">
        <v>105</v>
      </c>
      <c r="E9" s="33">
        <v>10</v>
      </c>
      <c r="F9" s="98"/>
      <c r="K9" s="112" t="s">
        <v>42</v>
      </c>
      <c r="L9" s="113"/>
      <c r="M9" s="114"/>
      <c r="N9" s="90">
        <f>F10</f>
        <v>22</v>
      </c>
    </row>
    <row r="10" spans="2:15" ht="81.75" customHeight="1" thickTop="1" thickBot="1" x14ac:dyDescent="0.3">
      <c r="B10" s="99" t="s">
        <v>42</v>
      </c>
      <c r="C10" s="26" t="s">
        <v>68</v>
      </c>
      <c r="D10" s="39" t="s">
        <v>125</v>
      </c>
      <c r="E10" s="40">
        <v>5</v>
      </c>
      <c r="F10" s="96">
        <f>SUM(E10:E12)</f>
        <v>22</v>
      </c>
      <c r="K10" s="104" t="s">
        <v>46</v>
      </c>
      <c r="L10" s="105"/>
      <c r="M10" s="106"/>
      <c r="N10" s="34">
        <f>F13</f>
        <v>5</v>
      </c>
      <c r="O10" s="35"/>
    </row>
    <row r="11" spans="2:15" ht="215.25" customHeight="1" x14ac:dyDescent="0.25">
      <c r="B11" s="100"/>
      <c r="C11" s="26" t="s">
        <v>72</v>
      </c>
      <c r="D11" s="27" t="s">
        <v>126</v>
      </c>
      <c r="E11" s="30">
        <v>9</v>
      </c>
      <c r="F11" s="97"/>
      <c r="K11" s="126"/>
      <c r="L11" s="126"/>
      <c r="M11" s="126"/>
      <c r="N11" s="42"/>
    </row>
    <row r="12" spans="2:15" ht="234" customHeight="1" thickBot="1" x14ac:dyDescent="0.3">
      <c r="B12" s="103"/>
      <c r="C12" s="31" t="s">
        <v>71</v>
      </c>
      <c r="D12" s="32" t="s">
        <v>139</v>
      </c>
      <c r="E12" s="33">
        <v>8</v>
      </c>
      <c r="F12" s="98"/>
      <c r="K12" s="126"/>
      <c r="L12" s="126"/>
      <c r="M12" s="126"/>
      <c r="N12" s="42"/>
    </row>
    <row r="13" spans="2:15" ht="76.5" customHeight="1" thickTop="1" x14ac:dyDescent="0.25">
      <c r="B13" s="100" t="s">
        <v>46</v>
      </c>
      <c r="C13" s="26" t="s">
        <v>68</v>
      </c>
      <c r="D13" s="39" t="s">
        <v>134</v>
      </c>
      <c r="E13" s="40">
        <v>5</v>
      </c>
      <c r="F13" s="97">
        <f>SUM(E13:E15)</f>
        <v>5</v>
      </c>
      <c r="K13" s="126"/>
      <c r="L13" s="126"/>
      <c r="M13" s="126"/>
      <c r="N13" s="42"/>
    </row>
    <row r="14" spans="2:15" ht="216" customHeight="1" x14ac:dyDescent="0.25">
      <c r="B14" s="100"/>
      <c r="C14" s="26" t="s">
        <v>72</v>
      </c>
      <c r="D14" s="27" t="s">
        <v>135</v>
      </c>
      <c r="E14" s="30">
        <v>0</v>
      </c>
      <c r="F14" s="97"/>
      <c r="K14" s="126"/>
      <c r="L14" s="126"/>
      <c r="M14" s="126"/>
      <c r="N14" s="42"/>
    </row>
    <row r="15" spans="2:15" ht="233.25" customHeight="1" thickBot="1" x14ac:dyDescent="0.3">
      <c r="B15" s="101"/>
      <c r="C15" s="41" t="s">
        <v>71</v>
      </c>
      <c r="D15" s="36" t="s">
        <v>106</v>
      </c>
      <c r="E15" s="37">
        <v>0</v>
      </c>
      <c r="F15" s="102"/>
    </row>
  </sheetData>
  <mergeCells count="20">
    <mergeCell ref="B4:B6"/>
    <mergeCell ref="C4:F4"/>
    <mergeCell ref="C5:C6"/>
    <mergeCell ref="D5:D6"/>
    <mergeCell ref="E5:E6"/>
    <mergeCell ref="F5:F6"/>
    <mergeCell ref="B13:B15"/>
    <mergeCell ref="F13:F15"/>
    <mergeCell ref="K13:M13"/>
    <mergeCell ref="K14:M14"/>
    <mergeCell ref="B7:B9"/>
    <mergeCell ref="F7:F9"/>
    <mergeCell ref="K7:M7"/>
    <mergeCell ref="K8:M8"/>
    <mergeCell ref="K9:M9"/>
    <mergeCell ref="B10:B12"/>
    <mergeCell ref="F10:F12"/>
    <mergeCell ref="K10:M10"/>
    <mergeCell ref="K11:M11"/>
    <mergeCell ref="K12:M12"/>
  </mergeCells>
  <pageMargins left="0.70866141732283472" right="0.70866141732283472" top="0.74803149606299213" bottom="0.74803149606299213" header="0.31496062992125984" footer="0.31496062992125984"/>
  <pageSetup paperSize="8" scale="4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627F2-A14D-48F5-A742-3B6E91EA6019}">
  <sheetPr>
    <pageSetUpPr fitToPage="1"/>
  </sheetPr>
  <dimension ref="B2:O24"/>
  <sheetViews>
    <sheetView zoomScale="70" zoomScaleNormal="70" workbookViewId="0">
      <pane ySplit="6" topLeftCell="A22" activePane="bottomLeft" state="frozen"/>
      <selection pane="bottomLeft" activeCell="L23" sqref="L23"/>
    </sheetView>
  </sheetViews>
  <sheetFormatPr baseColWidth="10" defaultColWidth="11.42578125" defaultRowHeight="15" x14ac:dyDescent="0.25"/>
  <cols>
    <col min="1" max="1" width="9.28515625" customWidth="1"/>
    <col min="2" max="2" width="25.7109375" customWidth="1"/>
    <col min="3" max="3" width="64" customWidth="1"/>
    <col min="4" max="4" width="66.85546875" customWidth="1"/>
    <col min="5" max="5" width="10.5703125" customWidth="1"/>
    <col min="6" max="6" width="13.85546875" customWidth="1"/>
    <col min="7" max="7" width="13.28515625" customWidth="1"/>
    <col min="8" max="8" width="11.28515625" customWidth="1"/>
    <col min="9" max="9" width="1.28515625" customWidth="1"/>
    <col min="14" max="14" width="17" customWidth="1"/>
  </cols>
  <sheetData>
    <row r="2" spans="2:15" ht="15.75" thickBot="1" x14ac:dyDescent="0.3"/>
    <row r="3" spans="2:15" ht="18" customHeight="1" x14ac:dyDescent="0.25">
      <c r="B3" s="22" t="s">
        <v>61</v>
      </c>
      <c r="C3" s="23"/>
      <c r="D3" s="23"/>
      <c r="E3" s="23"/>
      <c r="F3" s="24"/>
    </row>
    <row r="4" spans="2:15" ht="33" customHeight="1" x14ac:dyDescent="0.25">
      <c r="B4" s="115" t="s">
        <v>1</v>
      </c>
      <c r="C4" s="117" t="s">
        <v>62</v>
      </c>
      <c r="D4" s="118"/>
      <c r="E4" s="118"/>
      <c r="F4" s="119"/>
      <c r="G4" s="25"/>
    </row>
    <row r="5" spans="2:15" ht="31.15" customHeight="1" x14ac:dyDescent="0.25">
      <c r="B5" s="115"/>
      <c r="C5" s="120" t="s">
        <v>63</v>
      </c>
      <c r="D5" s="120" t="s">
        <v>64</v>
      </c>
      <c r="E5" s="122" t="s">
        <v>65</v>
      </c>
      <c r="F5" s="124" t="s">
        <v>69</v>
      </c>
    </row>
    <row r="6" spans="2:15" ht="39" customHeight="1" thickBot="1" x14ac:dyDescent="0.3">
      <c r="B6" s="116"/>
      <c r="C6" s="121"/>
      <c r="D6" s="121"/>
      <c r="E6" s="123"/>
      <c r="F6" s="125"/>
    </row>
    <row r="7" spans="2:15" ht="63.75" customHeight="1" thickBot="1" x14ac:dyDescent="0.3">
      <c r="B7" s="107" t="s">
        <v>19</v>
      </c>
      <c r="C7" s="26" t="s">
        <v>68</v>
      </c>
      <c r="D7" s="27" t="s">
        <v>122</v>
      </c>
      <c r="E7" s="28">
        <v>7</v>
      </c>
      <c r="F7" s="108">
        <f>SUM(E7:E9)</f>
        <v>40</v>
      </c>
      <c r="K7" s="109" t="s">
        <v>80</v>
      </c>
      <c r="L7" s="110"/>
      <c r="M7" s="111"/>
      <c r="N7" s="29" t="s">
        <v>67</v>
      </c>
    </row>
    <row r="8" spans="2:15" ht="216" customHeight="1" thickBot="1" x14ac:dyDescent="0.3">
      <c r="B8" s="100"/>
      <c r="C8" s="26" t="s">
        <v>72</v>
      </c>
      <c r="D8" s="27" t="s">
        <v>123</v>
      </c>
      <c r="E8" s="30">
        <v>18</v>
      </c>
      <c r="F8" s="97"/>
      <c r="K8" s="104" t="s">
        <v>19</v>
      </c>
      <c r="L8" s="105"/>
      <c r="M8" s="106"/>
      <c r="N8" s="90">
        <f>F7</f>
        <v>40</v>
      </c>
    </row>
    <row r="9" spans="2:15" ht="234.75" customHeight="1" thickBot="1" x14ac:dyDescent="0.3">
      <c r="B9" s="103"/>
      <c r="C9" s="31" t="s">
        <v>71</v>
      </c>
      <c r="D9" s="32" t="s">
        <v>107</v>
      </c>
      <c r="E9" s="33">
        <v>15</v>
      </c>
      <c r="F9" s="98"/>
      <c r="K9" s="112" t="s">
        <v>42</v>
      </c>
      <c r="L9" s="113"/>
      <c r="M9" s="114"/>
      <c r="N9" s="90">
        <f>F10</f>
        <v>22</v>
      </c>
    </row>
    <row r="10" spans="2:15" ht="81.75" customHeight="1" thickTop="1" thickBot="1" x14ac:dyDescent="0.3">
      <c r="B10" s="99" t="s">
        <v>42</v>
      </c>
      <c r="C10" s="26" t="s">
        <v>68</v>
      </c>
      <c r="D10" s="39" t="s">
        <v>125</v>
      </c>
      <c r="E10" s="40">
        <v>5</v>
      </c>
      <c r="F10" s="96">
        <f>SUM(E10:E12)</f>
        <v>22</v>
      </c>
      <c r="K10" s="104" t="s">
        <v>34</v>
      </c>
      <c r="L10" s="105"/>
      <c r="M10" s="106"/>
      <c r="N10" s="34">
        <f>F13</f>
        <v>23</v>
      </c>
      <c r="O10" s="35"/>
    </row>
    <row r="11" spans="2:15" ht="215.25" customHeight="1" thickBot="1" x14ac:dyDescent="0.3">
      <c r="B11" s="100"/>
      <c r="C11" s="26" t="s">
        <v>72</v>
      </c>
      <c r="D11" s="27" t="s">
        <v>126</v>
      </c>
      <c r="E11" s="30">
        <v>9</v>
      </c>
      <c r="F11" s="97"/>
      <c r="K11" s="104" t="s">
        <v>44</v>
      </c>
      <c r="L11" s="105"/>
      <c r="M11" s="106"/>
      <c r="N11" s="34">
        <f>F16</f>
        <v>16</v>
      </c>
    </row>
    <row r="12" spans="2:15" ht="234" customHeight="1" thickBot="1" x14ac:dyDescent="0.3">
      <c r="B12" s="103"/>
      <c r="C12" s="31" t="s">
        <v>71</v>
      </c>
      <c r="D12" s="32" t="s">
        <v>108</v>
      </c>
      <c r="E12" s="33">
        <v>8</v>
      </c>
      <c r="F12" s="98"/>
      <c r="K12" s="127" t="s">
        <v>46</v>
      </c>
      <c r="L12" s="128"/>
      <c r="M12" s="129"/>
      <c r="N12" s="88">
        <f>F19</f>
        <v>5</v>
      </c>
    </row>
    <row r="13" spans="2:15" ht="76.5" customHeight="1" thickTop="1" thickBot="1" x14ac:dyDescent="0.3">
      <c r="B13" s="100" t="s">
        <v>34</v>
      </c>
      <c r="C13" s="26" t="s">
        <v>68</v>
      </c>
      <c r="D13" s="39" t="s">
        <v>128</v>
      </c>
      <c r="E13" s="40">
        <v>5</v>
      </c>
      <c r="F13" s="97">
        <f>SUM(E13:E15)</f>
        <v>23</v>
      </c>
      <c r="K13" s="104" t="s">
        <v>48</v>
      </c>
      <c r="L13" s="105"/>
      <c r="M13" s="106"/>
      <c r="N13" s="34">
        <f>F22</f>
        <v>47</v>
      </c>
    </row>
    <row r="14" spans="2:15" ht="216" customHeight="1" x14ac:dyDescent="0.25">
      <c r="B14" s="100"/>
      <c r="C14" s="26" t="s">
        <v>72</v>
      </c>
      <c r="D14" s="27" t="s">
        <v>123</v>
      </c>
      <c r="E14" s="30">
        <v>18</v>
      </c>
      <c r="F14" s="97"/>
      <c r="K14" s="126"/>
      <c r="L14" s="126"/>
      <c r="M14" s="126"/>
      <c r="N14" s="89"/>
    </row>
    <row r="15" spans="2:15" ht="233.25" customHeight="1" thickBot="1" x14ac:dyDescent="0.3">
      <c r="B15" s="103"/>
      <c r="C15" s="31" t="s">
        <v>71</v>
      </c>
      <c r="D15" s="32" t="s">
        <v>140</v>
      </c>
      <c r="E15" s="33">
        <v>0</v>
      </c>
      <c r="F15" s="98"/>
    </row>
    <row r="16" spans="2:15" ht="68.25" customHeight="1" thickTop="1" x14ac:dyDescent="0.25">
      <c r="B16" s="100" t="s">
        <v>44</v>
      </c>
      <c r="C16" s="26" t="s">
        <v>68</v>
      </c>
      <c r="D16" s="27" t="s">
        <v>141</v>
      </c>
      <c r="E16" s="40">
        <v>7</v>
      </c>
      <c r="F16" s="97">
        <f>SUM(E16:E18)</f>
        <v>16</v>
      </c>
    </row>
    <row r="17" spans="2:6" ht="215.25" customHeight="1" x14ac:dyDescent="0.25">
      <c r="B17" s="100"/>
      <c r="C17" s="26" t="s">
        <v>72</v>
      </c>
      <c r="D17" s="63" t="s">
        <v>131</v>
      </c>
      <c r="E17" s="30">
        <v>9</v>
      </c>
      <c r="F17" s="97"/>
    </row>
    <row r="18" spans="2:6" ht="233.25" customHeight="1" thickBot="1" x14ac:dyDescent="0.3">
      <c r="B18" s="100"/>
      <c r="C18" s="31" t="s">
        <v>71</v>
      </c>
      <c r="D18" s="32" t="s">
        <v>101</v>
      </c>
      <c r="E18" s="33">
        <v>0</v>
      </c>
      <c r="F18" s="97"/>
    </row>
    <row r="19" spans="2:6" ht="71.25" customHeight="1" thickTop="1" x14ac:dyDescent="0.25">
      <c r="B19" s="99" t="s">
        <v>46</v>
      </c>
      <c r="C19" s="26" t="s">
        <v>68</v>
      </c>
      <c r="D19" s="39" t="s">
        <v>134</v>
      </c>
      <c r="E19" s="40">
        <v>5</v>
      </c>
      <c r="F19" s="96">
        <f>SUM(E19:E21)</f>
        <v>5</v>
      </c>
    </row>
    <row r="20" spans="2:6" ht="210.75" customHeight="1" x14ac:dyDescent="0.25">
      <c r="B20" s="100"/>
      <c r="C20" s="26" t="s">
        <v>72</v>
      </c>
      <c r="D20" s="27" t="s">
        <v>135</v>
      </c>
      <c r="E20" s="30">
        <v>0</v>
      </c>
      <c r="F20" s="97"/>
    </row>
    <row r="21" spans="2:6" ht="233.25" customHeight="1" thickBot="1" x14ac:dyDescent="0.3">
      <c r="B21" s="103"/>
      <c r="C21" s="31" t="s">
        <v>71</v>
      </c>
      <c r="D21" s="36" t="s">
        <v>106</v>
      </c>
      <c r="E21" s="37">
        <v>0</v>
      </c>
      <c r="F21" s="98"/>
    </row>
    <row r="22" spans="2:6" ht="71.25" customHeight="1" thickTop="1" x14ac:dyDescent="0.25">
      <c r="B22" s="99" t="s">
        <v>48</v>
      </c>
      <c r="C22" s="26" t="s">
        <v>68</v>
      </c>
      <c r="D22" s="39" t="s">
        <v>142</v>
      </c>
      <c r="E22" s="40">
        <v>7</v>
      </c>
      <c r="F22" s="96">
        <f>SUM(E22:E24)</f>
        <v>47</v>
      </c>
    </row>
    <row r="23" spans="2:6" ht="214.5" customHeight="1" x14ac:dyDescent="0.25">
      <c r="B23" s="100"/>
      <c r="C23" s="26" t="s">
        <v>72</v>
      </c>
      <c r="D23" s="27" t="s">
        <v>143</v>
      </c>
      <c r="E23" s="30">
        <v>20</v>
      </c>
      <c r="F23" s="97"/>
    </row>
    <row r="24" spans="2:6" ht="233.25" customHeight="1" thickBot="1" x14ac:dyDescent="0.3">
      <c r="B24" s="101"/>
      <c r="C24" s="41" t="s">
        <v>71</v>
      </c>
      <c r="D24" s="36" t="s">
        <v>109</v>
      </c>
      <c r="E24" s="37">
        <v>20</v>
      </c>
      <c r="F24" s="102"/>
    </row>
  </sheetData>
  <mergeCells count="26">
    <mergeCell ref="B4:B6"/>
    <mergeCell ref="C4:F4"/>
    <mergeCell ref="C5:C6"/>
    <mergeCell ref="D5:D6"/>
    <mergeCell ref="E5:E6"/>
    <mergeCell ref="F5:F6"/>
    <mergeCell ref="K13:M13"/>
    <mergeCell ref="K14:M14"/>
    <mergeCell ref="B16:B18"/>
    <mergeCell ref="F16:F18"/>
    <mergeCell ref="B7:B9"/>
    <mergeCell ref="F7:F9"/>
    <mergeCell ref="K7:M7"/>
    <mergeCell ref="K8:M8"/>
    <mergeCell ref="K9:M9"/>
    <mergeCell ref="B10:B12"/>
    <mergeCell ref="F10:F12"/>
    <mergeCell ref="K10:M10"/>
    <mergeCell ref="K11:M11"/>
    <mergeCell ref="K12:M12"/>
    <mergeCell ref="B19:B21"/>
    <mergeCell ref="F19:F21"/>
    <mergeCell ref="B22:B24"/>
    <mergeCell ref="F22:F24"/>
    <mergeCell ref="B13:B15"/>
    <mergeCell ref="F13:F15"/>
  </mergeCells>
  <pageMargins left="0.70866141732283472" right="0.70866141732283472" top="0.74803149606299213" bottom="0.74803149606299213" header="0.31496062992125984" footer="0.31496062992125984"/>
  <pageSetup paperSize="8" scale="4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D705-AF35-4164-9F84-CACDCDF0C859}">
  <sheetPr>
    <pageSetUpPr fitToPage="1"/>
  </sheetPr>
  <dimension ref="B2:O24"/>
  <sheetViews>
    <sheetView zoomScale="70" zoomScaleNormal="70" workbookViewId="0">
      <pane ySplit="6" topLeftCell="A22" activePane="bottomLeft" state="frozen"/>
      <selection pane="bottomLeft" activeCell="B3" sqref="B3:F24"/>
    </sheetView>
  </sheetViews>
  <sheetFormatPr baseColWidth="10" defaultColWidth="11.42578125" defaultRowHeight="15" x14ac:dyDescent="0.25"/>
  <cols>
    <col min="1" max="1" width="9.28515625" customWidth="1"/>
    <col min="2" max="2" width="25.7109375" customWidth="1"/>
    <col min="3" max="3" width="64" customWidth="1"/>
    <col min="4" max="4" width="66.85546875" customWidth="1"/>
    <col min="5" max="5" width="10.5703125" customWidth="1"/>
    <col min="6" max="6" width="13.85546875" customWidth="1"/>
    <col min="7" max="7" width="13.28515625" customWidth="1"/>
    <col min="8" max="8" width="11.28515625" customWidth="1"/>
    <col min="9" max="9" width="1.28515625" customWidth="1"/>
    <col min="14" max="14" width="17" customWidth="1"/>
  </cols>
  <sheetData>
    <row r="2" spans="2:15" ht="15.75" thickBot="1" x14ac:dyDescent="0.3"/>
    <row r="3" spans="2:15" ht="18" customHeight="1" x14ac:dyDescent="0.25">
      <c r="B3" s="22" t="s">
        <v>61</v>
      </c>
      <c r="C3" s="23"/>
      <c r="D3" s="23"/>
      <c r="E3" s="23"/>
      <c r="F3" s="24"/>
    </row>
    <row r="4" spans="2:15" ht="33" customHeight="1" x14ac:dyDescent="0.25">
      <c r="B4" s="115" t="s">
        <v>1</v>
      </c>
      <c r="C4" s="117" t="s">
        <v>62</v>
      </c>
      <c r="D4" s="118"/>
      <c r="E4" s="118"/>
      <c r="F4" s="119"/>
      <c r="G4" s="25"/>
    </row>
    <row r="5" spans="2:15" ht="31.15" customHeight="1" x14ac:dyDescent="0.25">
      <c r="B5" s="115"/>
      <c r="C5" s="120" t="s">
        <v>63</v>
      </c>
      <c r="D5" s="120" t="s">
        <v>64</v>
      </c>
      <c r="E5" s="122" t="s">
        <v>65</v>
      </c>
      <c r="F5" s="124" t="s">
        <v>69</v>
      </c>
    </row>
    <row r="6" spans="2:15" ht="39" customHeight="1" thickBot="1" x14ac:dyDescent="0.3">
      <c r="B6" s="116"/>
      <c r="C6" s="121"/>
      <c r="D6" s="121"/>
      <c r="E6" s="123"/>
      <c r="F6" s="125"/>
    </row>
    <row r="7" spans="2:15" ht="63.75" customHeight="1" thickBot="1" x14ac:dyDescent="0.3">
      <c r="B7" s="107" t="s">
        <v>19</v>
      </c>
      <c r="C7" s="26" t="s">
        <v>68</v>
      </c>
      <c r="D7" s="27" t="s">
        <v>122</v>
      </c>
      <c r="E7" s="28">
        <v>7</v>
      </c>
      <c r="F7" s="108">
        <f>SUM(E7:E9)</f>
        <v>40</v>
      </c>
      <c r="K7" s="109" t="s">
        <v>73</v>
      </c>
      <c r="L7" s="110"/>
      <c r="M7" s="111"/>
      <c r="N7" s="29" t="s">
        <v>67</v>
      </c>
    </row>
    <row r="8" spans="2:15" ht="216" customHeight="1" thickBot="1" x14ac:dyDescent="0.3">
      <c r="B8" s="100"/>
      <c r="C8" s="26" t="s">
        <v>72</v>
      </c>
      <c r="D8" s="27" t="s">
        <v>123</v>
      </c>
      <c r="E8" s="30">
        <v>18</v>
      </c>
      <c r="F8" s="97"/>
      <c r="K8" s="104" t="s">
        <v>19</v>
      </c>
      <c r="L8" s="105"/>
      <c r="M8" s="106"/>
      <c r="N8" s="90">
        <f>F7</f>
        <v>40</v>
      </c>
    </row>
    <row r="9" spans="2:15" ht="234.75" customHeight="1" thickBot="1" x14ac:dyDescent="0.3">
      <c r="B9" s="103"/>
      <c r="C9" s="31" t="s">
        <v>71</v>
      </c>
      <c r="D9" s="32" t="s">
        <v>144</v>
      </c>
      <c r="E9" s="33">
        <v>15</v>
      </c>
      <c r="F9" s="98"/>
      <c r="K9" s="112" t="s">
        <v>42</v>
      </c>
      <c r="L9" s="113"/>
      <c r="M9" s="114"/>
      <c r="N9" s="90">
        <f>F10</f>
        <v>14</v>
      </c>
    </row>
    <row r="10" spans="2:15" ht="81.75" customHeight="1" thickTop="1" thickBot="1" x14ac:dyDescent="0.3">
      <c r="B10" s="99" t="s">
        <v>42</v>
      </c>
      <c r="C10" s="26" t="s">
        <v>68</v>
      </c>
      <c r="D10" s="39" t="s">
        <v>125</v>
      </c>
      <c r="E10" s="40">
        <v>5</v>
      </c>
      <c r="F10" s="96">
        <f>SUM(E10:E12)</f>
        <v>14</v>
      </c>
      <c r="K10" s="104" t="s">
        <v>34</v>
      </c>
      <c r="L10" s="105"/>
      <c r="M10" s="106"/>
      <c r="N10" s="34">
        <f>F13</f>
        <v>23</v>
      </c>
      <c r="O10" s="35"/>
    </row>
    <row r="11" spans="2:15" ht="215.25" customHeight="1" thickBot="1" x14ac:dyDescent="0.3">
      <c r="B11" s="100"/>
      <c r="C11" s="26" t="s">
        <v>72</v>
      </c>
      <c r="D11" s="27" t="s">
        <v>126</v>
      </c>
      <c r="E11" s="30">
        <v>9</v>
      </c>
      <c r="F11" s="97"/>
      <c r="K11" s="104" t="s">
        <v>44</v>
      </c>
      <c r="L11" s="105"/>
      <c r="M11" s="106"/>
      <c r="N11" s="34">
        <f>F16</f>
        <v>16</v>
      </c>
    </row>
    <row r="12" spans="2:15" ht="234" customHeight="1" thickBot="1" x14ac:dyDescent="0.3">
      <c r="B12" s="103"/>
      <c r="C12" s="31" t="s">
        <v>71</v>
      </c>
      <c r="D12" s="32" t="s">
        <v>145</v>
      </c>
      <c r="E12" s="33">
        <v>0</v>
      </c>
      <c r="F12" s="98"/>
      <c r="K12" s="104" t="s">
        <v>46</v>
      </c>
      <c r="L12" s="105"/>
      <c r="M12" s="106"/>
      <c r="N12" s="34">
        <f>F19</f>
        <v>5</v>
      </c>
    </row>
    <row r="13" spans="2:15" ht="76.5" customHeight="1" thickTop="1" thickBot="1" x14ac:dyDescent="0.3">
      <c r="B13" s="100" t="s">
        <v>34</v>
      </c>
      <c r="C13" s="26" t="s">
        <v>68</v>
      </c>
      <c r="D13" s="39" t="s">
        <v>128</v>
      </c>
      <c r="E13" s="40">
        <v>5</v>
      </c>
      <c r="F13" s="97">
        <f>SUM(E13:E15)</f>
        <v>23</v>
      </c>
      <c r="K13" s="104" t="s">
        <v>48</v>
      </c>
      <c r="L13" s="105"/>
      <c r="M13" s="106"/>
      <c r="N13" s="34">
        <f>F22</f>
        <v>42</v>
      </c>
    </row>
    <row r="14" spans="2:15" ht="216" customHeight="1" x14ac:dyDescent="0.25">
      <c r="B14" s="100"/>
      <c r="C14" s="26" t="s">
        <v>72</v>
      </c>
      <c r="D14" s="27" t="s">
        <v>123</v>
      </c>
      <c r="E14" s="30">
        <v>18</v>
      </c>
      <c r="F14" s="97"/>
      <c r="K14" s="126"/>
      <c r="L14" s="126"/>
      <c r="M14" s="126"/>
      <c r="N14" s="42"/>
    </row>
    <row r="15" spans="2:15" ht="233.25" customHeight="1" thickBot="1" x14ac:dyDescent="0.3">
      <c r="B15" s="103"/>
      <c r="C15" s="31" t="s">
        <v>71</v>
      </c>
      <c r="D15" s="32" t="s">
        <v>146</v>
      </c>
      <c r="E15" s="33">
        <v>0</v>
      </c>
      <c r="F15" s="98"/>
    </row>
    <row r="16" spans="2:15" ht="68.25" customHeight="1" thickTop="1" x14ac:dyDescent="0.25">
      <c r="B16" s="100" t="s">
        <v>44</v>
      </c>
      <c r="C16" s="26" t="s">
        <v>68</v>
      </c>
      <c r="D16" s="27" t="s">
        <v>130</v>
      </c>
      <c r="E16" s="40">
        <v>7</v>
      </c>
      <c r="F16" s="97">
        <f>SUM(E16:E18)</f>
        <v>16</v>
      </c>
    </row>
    <row r="17" spans="2:6" ht="215.25" customHeight="1" x14ac:dyDescent="0.25">
      <c r="B17" s="100"/>
      <c r="C17" s="26" t="s">
        <v>72</v>
      </c>
      <c r="D17" s="63" t="s">
        <v>131</v>
      </c>
      <c r="E17" s="30">
        <v>9</v>
      </c>
      <c r="F17" s="97"/>
    </row>
    <row r="18" spans="2:6" ht="233.25" customHeight="1" thickBot="1" x14ac:dyDescent="0.3">
      <c r="B18" s="100"/>
      <c r="C18" s="31" t="s">
        <v>71</v>
      </c>
      <c r="D18" s="32" t="s">
        <v>101</v>
      </c>
      <c r="E18" s="33">
        <v>0</v>
      </c>
      <c r="F18" s="97"/>
    </row>
    <row r="19" spans="2:6" ht="71.25" customHeight="1" thickTop="1" x14ac:dyDescent="0.25">
      <c r="B19" s="99" t="s">
        <v>46</v>
      </c>
      <c r="C19" s="26" t="s">
        <v>68</v>
      </c>
      <c r="D19" s="39" t="s">
        <v>134</v>
      </c>
      <c r="E19" s="40">
        <v>5</v>
      </c>
      <c r="F19" s="96">
        <f>SUM(E19:E21)</f>
        <v>5</v>
      </c>
    </row>
    <row r="20" spans="2:6" ht="210.75" customHeight="1" x14ac:dyDescent="0.25">
      <c r="B20" s="100"/>
      <c r="C20" s="26" t="s">
        <v>72</v>
      </c>
      <c r="D20" s="27" t="s">
        <v>135</v>
      </c>
      <c r="E20" s="30">
        <v>0</v>
      </c>
      <c r="F20" s="97"/>
    </row>
    <row r="21" spans="2:6" ht="233.25" customHeight="1" thickBot="1" x14ac:dyDescent="0.3">
      <c r="B21" s="103"/>
      <c r="C21" s="31" t="s">
        <v>71</v>
      </c>
      <c r="D21" s="36" t="s">
        <v>106</v>
      </c>
      <c r="E21" s="33">
        <v>0</v>
      </c>
      <c r="F21" s="98"/>
    </row>
    <row r="22" spans="2:6" ht="71.25" customHeight="1" thickTop="1" x14ac:dyDescent="0.25">
      <c r="B22" s="99" t="s">
        <v>48</v>
      </c>
      <c r="C22" s="26" t="s">
        <v>68</v>
      </c>
      <c r="D22" s="39" t="s">
        <v>142</v>
      </c>
      <c r="E22" s="40">
        <v>7</v>
      </c>
      <c r="F22" s="96">
        <f>SUM(E22:E24)</f>
        <v>42</v>
      </c>
    </row>
    <row r="23" spans="2:6" ht="214.5" customHeight="1" x14ac:dyDescent="0.25">
      <c r="B23" s="100"/>
      <c r="C23" s="26" t="s">
        <v>72</v>
      </c>
      <c r="D23" s="27" t="s">
        <v>143</v>
      </c>
      <c r="E23" s="30">
        <v>20</v>
      </c>
      <c r="F23" s="97"/>
    </row>
    <row r="24" spans="2:6" ht="233.25" customHeight="1" thickBot="1" x14ac:dyDescent="0.3">
      <c r="B24" s="101"/>
      <c r="C24" s="41" t="s">
        <v>71</v>
      </c>
      <c r="D24" s="36" t="s">
        <v>147</v>
      </c>
      <c r="E24" s="37">
        <v>15</v>
      </c>
      <c r="F24" s="102"/>
    </row>
  </sheetData>
  <mergeCells count="26">
    <mergeCell ref="B4:B6"/>
    <mergeCell ref="C4:F4"/>
    <mergeCell ref="C5:C6"/>
    <mergeCell ref="D5:D6"/>
    <mergeCell ref="E5:E6"/>
    <mergeCell ref="F5:F6"/>
    <mergeCell ref="K13:M13"/>
    <mergeCell ref="K14:M14"/>
    <mergeCell ref="B16:B18"/>
    <mergeCell ref="F16:F18"/>
    <mergeCell ref="B7:B9"/>
    <mergeCell ref="F7:F9"/>
    <mergeCell ref="K7:M7"/>
    <mergeCell ref="K8:M8"/>
    <mergeCell ref="K9:M9"/>
    <mergeCell ref="B10:B12"/>
    <mergeCell ref="F10:F12"/>
    <mergeCell ref="K10:M10"/>
    <mergeCell ref="K11:M11"/>
    <mergeCell ref="K12:M12"/>
    <mergeCell ref="B19:B21"/>
    <mergeCell ref="F19:F21"/>
    <mergeCell ref="B22:B24"/>
    <mergeCell ref="F22:F24"/>
    <mergeCell ref="B13:B15"/>
    <mergeCell ref="F13:F15"/>
  </mergeCells>
  <pageMargins left="0.70866141732283472" right="0.70866141732283472" top="0.74803149606299213" bottom="0.74803149606299213" header="0.31496062992125984" footer="0.31496062992125984"/>
  <pageSetup paperSize="8" scale="4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CA9A-6190-4535-B4B9-923E2BF47733}">
  <sheetPr>
    <pageSetUpPr fitToPage="1"/>
  </sheetPr>
  <dimension ref="B2:O27"/>
  <sheetViews>
    <sheetView zoomScale="70" zoomScaleNormal="70" workbookViewId="0">
      <pane ySplit="6" topLeftCell="A25" activePane="bottomLeft" state="frozen"/>
      <selection pane="bottomLeft" activeCell="B3" sqref="B3:F27"/>
    </sheetView>
  </sheetViews>
  <sheetFormatPr baseColWidth="10" defaultColWidth="11.42578125" defaultRowHeight="15" x14ac:dyDescent="0.25"/>
  <cols>
    <col min="1" max="1" width="9.28515625" customWidth="1"/>
    <col min="2" max="2" width="25.7109375" customWidth="1"/>
    <col min="3" max="3" width="64" customWidth="1"/>
    <col min="4" max="4" width="66.85546875" customWidth="1"/>
    <col min="5" max="5" width="10.5703125" customWidth="1"/>
    <col min="6" max="6" width="13.85546875" customWidth="1"/>
    <col min="7" max="7" width="13.28515625" customWidth="1"/>
    <col min="8" max="8" width="11.28515625" customWidth="1"/>
    <col min="9" max="9" width="1.28515625" customWidth="1"/>
    <col min="14" max="14" width="17" customWidth="1"/>
  </cols>
  <sheetData>
    <row r="2" spans="2:15" ht="15.75" thickBot="1" x14ac:dyDescent="0.3"/>
    <row r="3" spans="2:15" ht="18" customHeight="1" x14ac:dyDescent="0.25">
      <c r="B3" s="22" t="s">
        <v>61</v>
      </c>
      <c r="C3" s="23"/>
      <c r="D3" s="23"/>
      <c r="E3" s="23"/>
      <c r="F3" s="24"/>
    </row>
    <row r="4" spans="2:15" ht="33" customHeight="1" x14ac:dyDescent="0.25">
      <c r="B4" s="115" t="s">
        <v>1</v>
      </c>
      <c r="C4" s="117" t="s">
        <v>62</v>
      </c>
      <c r="D4" s="118"/>
      <c r="E4" s="118"/>
      <c r="F4" s="119"/>
      <c r="G4" s="25"/>
    </row>
    <row r="5" spans="2:15" ht="31.15" customHeight="1" x14ac:dyDescent="0.25">
      <c r="B5" s="115"/>
      <c r="C5" s="120" t="s">
        <v>63</v>
      </c>
      <c r="D5" s="120" t="s">
        <v>64</v>
      </c>
      <c r="E5" s="122" t="s">
        <v>65</v>
      </c>
      <c r="F5" s="124" t="s">
        <v>69</v>
      </c>
    </row>
    <row r="6" spans="2:15" ht="39" customHeight="1" thickBot="1" x14ac:dyDescent="0.3">
      <c r="B6" s="116"/>
      <c r="C6" s="121"/>
      <c r="D6" s="121"/>
      <c r="E6" s="123"/>
      <c r="F6" s="125"/>
    </row>
    <row r="7" spans="2:15" ht="63.75" customHeight="1" thickBot="1" x14ac:dyDescent="0.3">
      <c r="B7" s="107" t="s">
        <v>19</v>
      </c>
      <c r="C7" s="26" t="s">
        <v>68</v>
      </c>
      <c r="D7" s="27" t="s">
        <v>122</v>
      </c>
      <c r="E7" s="28">
        <v>7</v>
      </c>
      <c r="F7" s="108">
        <f>SUM(E7:E9)</f>
        <v>38</v>
      </c>
      <c r="K7" s="109" t="s">
        <v>75</v>
      </c>
      <c r="L7" s="110"/>
      <c r="M7" s="111"/>
      <c r="N7" s="29" t="s">
        <v>67</v>
      </c>
    </row>
    <row r="8" spans="2:15" ht="216" customHeight="1" thickBot="1" x14ac:dyDescent="0.3">
      <c r="B8" s="100"/>
      <c r="C8" s="26" t="s">
        <v>72</v>
      </c>
      <c r="D8" s="27" t="s">
        <v>123</v>
      </c>
      <c r="E8" s="30">
        <v>18</v>
      </c>
      <c r="F8" s="97"/>
      <c r="K8" s="104" t="s">
        <v>19</v>
      </c>
      <c r="L8" s="105"/>
      <c r="M8" s="105"/>
      <c r="N8" s="34">
        <f>F7</f>
        <v>38</v>
      </c>
    </row>
    <row r="9" spans="2:15" ht="234.75" customHeight="1" thickBot="1" x14ac:dyDescent="0.3">
      <c r="B9" s="103"/>
      <c r="C9" s="31" t="s">
        <v>71</v>
      </c>
      <c r="D9" s="32" t="s">
        <v>148</v>
      </c>
      <c r="E9" s="33">
        <v>13</v>
      </c>
      <c r="F9" s="98"/>
      <c r="K9" s="112" t="s">
        <v>74</v>
      </c>
      <c r="L9" s="113"/>
      <c r="M9" s="114"/>
      <c r="N9" s="90">
        <f>F10</f>
        <v>27</v>
      </c>
    </row>
    <row r="10" spans="2:15" ht="81.75" customHeight="1" thickTop="1" thickBot="1" x14ac:dyDescent="0.3">
      <c r="B10" s="99" t="s">
        <v>41</v>
      </c>
      <c r="C10" s="26" t="s">
        <v>68</v>
      </c>
      <c r="D10" s="39" t="s">
        <v>149</v>
      </c>
      <c r="E10" s="40">
        <v>9</v>
      </c>
      <c r="F10" s="96">
        <f>SUM(E10:E12)</f>
        <v>27</v>
      </c>
      <c r="K10" s="104" t="s">
        <v>34</v>
      </c>
      <c r="L10" s="105"/>
      <c r="M10" s="106"/>
      <c r="N10" s="34">
        <f>F13</f>
        <v>36</v>
      </c>
      <c r="O10" s="35"/>
    </row>
    <row r="11" spans="2:15" ht="215.25" customHeight="1" thickBot="1" x14ac:dyDescent="0.3">
      <c r="B11" s="100"/>
      <c r="C11" s="26" t="s">
        <v>72</v>
      </c>
      <c r="D11" s="27" t="s">
        <v>102</v>
      </c>
      <c r="E11" s="30">
        <v>6</v>
      </c>
      <c r="F11" s="97"/>
      <c r="K11" s="104" t="s">
        <v>44</v>
      </c>
      <c r="L11" s="105"/>
      <c r="M11" s="106"/>
      <c r="N11" s="34">
        <f>F16</f>
        <v>16</v>
      </c>
    </row>
    <row r="12" spans="2:15" ht="234" customHeight="1" thickBot="1" x14ac:dyDescent="0.3">
      <c r="B12" s="103"/>
      <c r="C12" s="31" t="s">
        <v>71</v>
      </c>
      <c r="D12" s="92" t="s">
        <v>103</v>
      </c>
      <c r="E12" s="33">
        <v>12</v>
      </c>
      <c r="F12" s="98"/>
      <c r="K12" s="104" t="s">
        <v>46</v>
      </c>
      <c r="L12" s="105"/>
      <c r="M12" s="106"/>
      <c r="N12" s="34">
        <f>F19</f>
        <v>5</v>
      </c>
    </row>
    <row r="13" spans="2:15" ht="76.5" customHeight="1" thickTop="1" thickBot="1" x14ac:dyDescent="0.3">
      <c r="B13" s="100" t="s">
        <v>34</v>
      </c>
      <c r="C13" s="26" t="s">
        <v>68</v>
      </c>
      <c r="D13" s="39" t="s">
        <v>128</v>
      </c>
      <c r="E13" s="40">
        <v>5</v>
      </c>
      <c r="F13" s="97">
        <f>SUM(E13:E15)</f>
        <v>36</v>
      </c>
      <c r="K13" s="104" t="s">
        <v>48</v>
      </c>
      <c r="L13" s="105"/>
      <c r="M13" s="106"/>
      <c r="N13" s="34">
        <f>F22</f>
        <v>42</v>
      </c>
    </row>
    <row r="14" spans="2:15" ht="216" customHeight="1" thickBot="1" x14ac:dyDescent="0.3">
      <c r="B14" s="100"/>
      <c r="C14" s="26" t="s">
        <v>72</v>
      </c>
      <c r="D14" s="27" t="s">
        <v>123</v>
      </c>
      <c r="E14" s="30">
        <v>18</v>
      </c>
      <c r="F14" s="97"/>
      <c r="K14" s="104" t="s">
        <v>50</v>
      </c>
      <c r="L14" s="105"/>
      <c r="M14" s="106"/>
      <c r="N14" s="34">
        <f>F25</f>
        <v>38</v>
      </c>
    </row>
    <row r="15" spans="2:15" ht="233.25" customHeight="1" thickBot="1" x14ac:dyDescent="0.3">
      <c r="B15" s="103"/>
      <c r="C15" s="31" t="s">
        <v>71</v>
      </c>
      <c r="D15" s="32" t="s">
        <v>150</v>
      </c>
      <c r="E15" s="33">
        <v>13</v>
      </c>
      <c r="F15" s="98"/>
    </row>
    <row r="16" spans="2:15" ht="68.25" customHeight="1" thickTop="1" x14ac:dyDescent="0.25">
      <c r="B16" s="100" t="s">
        <v>44</v>
      </c>
      <c r="C16" s="26" t="s">
        <v>68</v>
      </c>
      <c r="D16" s="27" t="s">
        <v>130</v>
      </c>
      <c r="E16" s="40">
        <v>7</v>
      </c>
      <c r="F16" s="97">
        <f>SUM(E16:E18)</f>
        <v>16</v>
      </c>
    </row>
    <row r="17" spans="2:6" ht="215.25" customHeight="1" x14ac:dyDescent="0.25">
      <c r="B17" s="100"/>
      <c r="C17" s="26" t="s">
        <v>72</v>
      </c>
      <c r="D17" s="63" t="s">
        <v>131</v>
      </c>
      <c r="E17" s="30">
        <v>9</v>
      </c>
      <c r="F17" s="97"/>
    </row>
    <row r="18" spans="2:6" ht="233.25" customHeight="1" thickBot="1" x14ac:dyDescent="0.3">
      <c r="B18" s="100"/>
      <c r="C18" s="31" t="s">
        <v>71</v>
      </c>
      <c r="D18" s="32" t="s">
        <v>101</v>
      </c>
      <c r="E18" s="33">
        <v>0</v>
      </c>
      <c r="F18" s="97"/>
    </row>
    <row r="19" spans="2:6" ht="71.25" customHeight="1" thickTop="1" x14ac:dyDescent="0.25">
      <c r="B19" s="99" t="s">
        <v>46</v>
      </c>
      <c r="C19" s="26" t="s">
        <v>68</v>
      </c>
      <c r="D19" s="39" t="s">
        <v>134</v>
      </c>
      <c r="E19" s="40">
        <v>5</v>
      </c>
      <c r="F19" s="96">
        <f>SUM(E19:E21)</f>
        <v>5</v>
      </c>
    </row>
    <row r="20" spans="2:6" ht="210.75" customHeight="1" x14ac:dyDescent="0.25">
      <c r="B20" s="100"/>
      <c r="C20" s="26" t="s">
        <v>72</v>
      </c>
      <c r="D20" s="27" t="s">
        <v>135</v>
      </c>
      <c r="E20" s="30">
        <v>0</v>
      </c>
      <c r="F20" s="97"/>
    </row>
    <row r="21" spans="2:6" ht="233.25" customHeight="1" thickBot="1" x14ac:dyDescent="0.3">
      <c r="B21" s="103"/>
      <c r="C21" s="31" t="s">
        <v>71</v>
      </c>
      <c r="D21" s="36" t="s">
        <v>106</v>
      </c>
      <c r="E21" s="33">
        <v>0</v>
      </c>
      <c r="F21" s="98"/>
    </row>
    <row r="22" spans="2:6" ht="71.25" customHeight="1" thickTop="1" x14ac:dyDescent="0.25">
      <c r="B22" s="99" t="s">
        <v>48</v>
      </c>
      <c r="C22" s="26" t="s">
        <v>68</v>
      </c>
      <c r="D22" s="39" t="s">
        <v>142</v>
      </c>
      <c r="E22" s="40">
        <v>7</v>
      </c>
      <c r="F22" s="96">
        <f>SUM(E22:E24)</f>
        <v>42</v>
      </c>
    </row>
    <row r="23" spans="2:6" ht="214.5" customHeight="1" x14ac:dyDescent="0.25">
      <c r="B23" s="100"/>
      <c r="C23" s="26" t="s">
        <v>72</v>
      </c>
      <c r="D23" s="27" t="s">
        <v>143</v>
      </c>
      <c r="E23" s="30">
        <v>20</v>
      </c>
      <c r="F23" s="97"/>
    </row>
    <row r="24" spans="2:6" ht="233.25" customHeight="1" thickBot="1" x14ac:dyDescent="0.3">
      <c r="B24" s="103"/>
      <c r="C24" s="31" t="s">
        <v>71</v>
      </c>
      <c r="D24" s="32" t="s">
        <v>152</v>
      </c>
      <c r="E24" s="33">
        <v>15</v>
      </c>
      <c r="F24" s="98"/>
    </row>
    <row r="25" spans="2:6" ht="97.5" customHeight="1" thickTop="1" x14ac:dyDescent="0.25">
      <c r="B25" s="99" t="s">
        <v>50</v>
      </c>
      <c r="C25" s="26" t="s">
        <v>68</v>
      </c>
      <c r="D25" s="39" t="s">
        <v>136</v>
      </c>
      <c r="E25" s="40">
        <v>5</v>
      </c>
      <c r="F25" s="96">
        <f>SUM(E25:E27)</f>
        <v>38</v>
      </c>
    </row>
    <row r="26" spans="2:6" ht="214.5" customHeight="1" x14ac:dyDescent="0.25">
      <c r="B26" s="100"/>
      <c r="C26" s="26" t="s">
        <v>72</v>
      </c>
      <c r="D26" s="27" t="s">
        <v>137</v>
      </c>
      <c r="E26" s="30">
        <v>18</v>
      </c>
      <c r="F26" s="97"/>
    </row>
    <row r="27" spans="2:6" ht="234" customHeight="1" thickBot="1" x14ac:dyDescent="0.3">
      <c r="B27" s="101"/>
      <c r="C27" s="41" t="s">
        <v>71</v>
      </c>
      <c r="D27" s="36" t="s">
        <v>151</v>
      </c>
      <c r="E27" s="37">
        <v>15</v>
      </c>
      <c r="F27" s="102"/>
    </row>
  </sheetData>
  <mergeCells count="28">
    <mergeCell ref="B4:B6"/>
    <mergeCell ref="C4:F4"/>
    <mergeCell ref="C5:C6"/>
    <mergeCell ref="D5:D6"/>
    <mergeCell ref="E5:E6"/>
    <mergeCell ref="F5:F6"/>
    <mergeCell ref="B10:B12"/>
    <mergeCell ref="F10:F12"/>
    <mergeCell ref="K10:M10"/>
    <mergeCell ref="K11:M11"/>
    <mergeCell ref="K12:M12"/>
    <mergeCell ref="B7:B9"/>
    <mergeCell ref="F7:F9"/>
    <mergeCell ref="K7:M7"/>
    <mergeCell ref="K8:M8"/>
    <mergeCell ref="K9:M9"/>
    <mergeCell ref="B13:B15"/>
    <mergeCell ref="F13:F15"/>
    <mergeCell ref="K13:M13"/>
    <mergeCell ref="K14:M14"/>
    <mergeCell ref="B16:B18"/>
    <mergeCell ref="F16:F18"/>
    <mergeCell ref="B19:B21"/>
    <mergeCell ref="F19:F21"/>
    <mergeCell ref="B22:B24"/>
    <mergeCell ref="F22:F24"/>
    <mergeCell ref="B25:B27"/>
    <mergeCell ref="F25:F27"/>
  </mergeCells>
  <pageMargins left="0.70866141732283472" right="0.70866141732283472" top="0.74803149606299213" bottom="0.74803149606299213" header="0.31496062992125984" footer="0.31496062992125984"/>
  <pageSetup paperSize="8" scale="4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5005-6B81-44FB-A949-D3A6D4B9E63B}">
  <sheetPr>
    <pageSetUpPr fitToPage="1"/>
  </sheetPr>
  <dimension ref="B2:O30"/>
  <sheetViews>
    <sheetView tabSelected="1" zoomScale="70" zoomScaleNormal="70" workbookViewId="0">
      <pane ySplit="6" topLeftCell="A7" activePane="bottomLeft" state="frozen"/>
      <selection pane="bottomLeft" activeCell="M29" sqref="M29"/>
    </sheetView>
  </sheetViews>
  <sheetFormatPr baseColWidth="10" defaultColWidth="11.42578125" defaultRowHeight="15" x14ac:dyDescent="0.25"/>
  <cols>
    <col min="1" max="1" width="9.28515625" customWidth="1"/>
    <col min="2" max="2" width="25.7109375" customWidth="1"/>
    <col min="3" max="3" width="64" customWidth="1"/>
    <col min="4" max="4" width="66.85546875" customWidth="1"/>
    <col min="5" max="5" width="10.5703125" customWidth="1"/>
    <col min="6" max="6" width="13.85546875" customWidth="1"/>
    <col min="7" max="7" width="13.28515625" customWidth="1"/>
    <col min="8" max="8" width="11.28515625" customWidth="1"/>
    <col min="9" max="9" width="1.28515625" customWidth="1"/>
    <col min="14" max="14" width="17" customWidth="1"/>
  </cols>
  <sheetData>
    <row r="2" spans="2:15" ht="15.75" thickBot="1" x14ac:dyDescent="0.3"/>
    <row r="3" spans="2:15" ht="18" customHeight="1" x14ac:dyDescent="0.25">
      <c r="B3" s="22" t="s">
        <v>61</v>
      </c>
      <c r="C3" s="23"/>
      <c r="D3" s="23"/>
      <c r="E3" s="23"/>
      <c r="F3" s="24"/>
    </row>
    <row r="4" spans="2:15" ht="33" customHeight="1" x14ac:dyDescent="0.25">
      <c r="B4" s="115" t="s">
        <v>1</v>
      </c>
      <c r="C4" s="117" t="s">
        <v>62</v>
      </c>
      <c r="D4" s="118"/>
      <c r="E4" s="118"/>
      <c r="F4" s="119"/>
      <c r="G4" s="25"/>
    </row>
    <row r="5" spans="2:15" ht="31.15" customHeight="1" x14ac:dyDescent="0.25">
      <c r="B5" s="115"/>
      <c r="C5" s="120" t="s">
        <v>63</v>
      </c>
      <c r="D5" s="120" t="s">
        <v>64</v>
      </c>
      <c r="E5" s="122" t="s">
        <v>65</v>
      </c>
      <c r="F5" s="124" t="s">
        <v>69</v>
      </c>
    </row>
    <row r="6" spans="2:15" ht="39" customHeight="1" thickBot="1" x14ac:dyDescent="0.3">
      <c r="B6" s="116"/>
      <c r="C6" s="121"/>
      <c r="D6" s="121"/>
      <c r="E6" s="123"/>
      <c r="F6" s="125"/>
    </row>
    <row r="7" spans="2:15" ht="63.75" customHeight="1" thickBot="1" x14ac:dyDescent="0.3">
      <c r="B7" s="107" t="s">
        <v>19</v>
      </c>
      <c r="C7" s="26" t="s">
        <v>68</v>
      </c>
      <c r="D7" s="27" t="s">
        <v>122</v>
      </c>
      <c r="E7" s="28">
        <v>7</v>
      </c>
      <c r="F7" s="108">
        <f>SUM(E7:E9)</f>
        <v>45</v>
      </c>
      <c r="K7" s="109" t="s">
        <v>77</v>
      </c>
      <c r="L7" s="110"/>
      <c r="M7" s="111"/>
      <c r="N7" s="29" t="s">
        <v>67</v>
      </c>
    </row>
    <row r="8" spans="2:15" ht="216" customHeight="1" thickBot="1" x14ac:dyDescent="0.3">
      <c r="B8" s="100"/>
      <c r="C8" s="26" t="s">
        <v>72</v>
      </c>
      <c r="D8" s="27" t="s">
        <v>123</v>
      </c>
      <c r="E8" s="30">
        <v>18</v>
      </c>
      <c r="F8" s="97"/>
      <c r="K8" s="104" t="s">
        <v>19</v>
      </c>
      <c r="L8" s="105"/>
      <c r="M8" s="106"/>
      <c r="N8" s="90">
        <f>F7</f>
        <v>45</v>
      </c>
    </row>
    <row r="9" spans="2:15" ht="234.75" customHeight="1" thickBot="1" x14ac:dyDescent="0.3">
      <c r="B9" s="103"/>
      <c r="C9" s="31" t="s">
        <v>71</v>
      </c>
      <c r="D9" s="85" t="s">
        <v>153</v>
      </c>
      <c r="E9" s="33">
        <v>20</v>
      </c>
      <c r="F9" s="98"/>
      <c r="K9" s="112" t="s">
        <v>74</v>
      </c>
      <c r="L9" s="113"/>
      <c r="M9" s="114"/>
      <c r="N9" s="90">
        <f>F10</f>
        <v>30</v>
      </c>
    </row>
    <row r="10" spans="2:15" ht="81.75" customHeight="1" thickTop="1" thickBot="1" x14ac:dyDescent="0.3">
      <c r="B10" s="99" t="s">
        <v>41</v>
      </c>
      <c r="C10" s="26" t="s">
        <v>68</v>
      </c>
      <c r="D10" s="39" t="s">
        <v>149</v>
      </c>
      <c r="E10" s="40">
        <v>9</v>
      </c>
      <c r="F10" s="96">
        <f>SUM(E10:E12)</f>
        <v>30</v>
      </c>
      <c r="K10" s="104" t="s">
        <v>42</v>
      </c>
      <c r="L10" s="105"/>
      <c r="M10" s="106"/>
      <c r="N10" s="34">
        <f>F13</f>
        <v>14</v>
      </c>
      <c r="O10" s="35"/>
    </row>
    <row r="11" spans="2:15" ht="215.25" customHeight="1" thickBot="1" x14ac:dyDescent="0.3">
      <c r="B11" s="100"/>
      <c r="C11" s="26" t="s">
        <v>72</v>
      </c>
      <c r="D11" s="27" t="s">
        <v>102</v>
      </c>
      <c r="E11" s="30">
        <v>6</v>
      </c>
      <c r="F11" s="97"/>
      <c r="K11" s="104" t="s">
        <v>34</v>
      </c>
      <c r="L11" s="105"/>
      <c r="M11" s="106"/>
      <c r="N11" s="34">
        <f>F16</f>
        <v>30</v>
      </c>
    </row>
    <row r="12" spans="2:15" ht="234" customHeight="1" thickBot="1" x14ac:dyDescent="0.3">
      <c r="B12" s="103"/>
      <c r="C12" s="31" t="s">
        <v>71</v>
      </c>
      <c r="D12" s="32" t="s">
        <v>152</v>
      </c>
      <c r="E12" s="33">
        <v>15</v>
      </c>
      <c r="F12" s="98"/>
      <c r="K12" s="104" t="s">
        <v>44</v>
      </c>
      <c r="L12" s="105"/>
      <c r="M12" s="106"/>
      <c r="N12" s="34">
        <f>F19</f>
        <v>16</v>
      </c>
    </row>
    <row r="13" spans="2:15" ht="76.5" customHeight="1" thickTop="1" thickBot="1" x14ac:dyDescent="0.3">
      <c r="B13" s="100" t="s">
        <v>42</v>
      </c>
      <c r="C13" s="26" t="s">
        <v>68</v>
      </c>
      <c r="D13" s="39" t="s">
        <v>125</v>
      </c>
      <c r="E13" s="40">
        <v>5</v>
      </c>
      <c r="F13" s="97">
        <f>SUM(E13:E15)</f>
        <v>14</v>
      </c>
      <c r="K13" s="104" t="s">
        <v>46</v>
      </c>
      <c r="L13" s="105"/>
      <c r="M13" s="106"/>
      <c r="N13" s="34">
        <f>F22</f>
        <v>5</v>
      </c>
    </row>
    <row r="14" spans="2:15" ht="216" customHeight="1" thickBot="1" x14ac:dyDescent="0.3">
      <c r="B14" s="100"/>
      <c r="C14" s="26" t="s">
        <v>72</v>
      </c>
      <c r="D14" s="27" t="s">
        <v>126</v>
      </c>
      <c r="E14" s="30">
        <v>9</v>
      </c>
      <c r="F14" s="97"/>
      <c r="K14" s="104" t="s">
        <v>48</v>
      </c>
      <c r="L14" s="105"/>
      <c r="M14" s="106"/>
      <c r="N14" s="34">
        <f>F25</f>
        <v>42</v>
      </c>
    </row>
    <row r="15" spans="2:15" ht="233.25" customHeight="1" thickBot="1" x14ac:dyDescent="0.3">
      <c r="B15" s="103"/>
      <c r="C15" s="31" t="s">
        <v>71</v>
      </c>
      <c r="D15" s="32" t="s">
        <v>154</v>
      </c>
      <c r="E15" s="33">
        <v>0</v>
      </c>
      <c r="F15" s="98"/>
      <c r="K15" s="104" t="s">
        <v>76</v>
      </c>
      <c r="L15" s="105"/>
      <c r="M15" s="106"/>
      <c r="N15" s="34">
        <f>F28</f>
        <v>43</v>
      </c>
    </row>
    <row r="16" spans="2:15" ht="68.25" customHeight="1" thickTop="1" x14ac:dyDescent="0.25">
      <c r="B16" s="100" t="s">
        <v>34</v>
      </c>
      <c r="C16" s="26" t="s">
        <v>68</v>
      </c>
      <c r="D16" s="39" t="s">
        <v>128</v>
      </c>
      <c r="E16" s="40">
        <v>5</v>
      </c>
      <c r="F16" s="97">
        <f>SUM(E16:E18)</f>
        <v>30</v>
      </c>
    </row>
    <row r="17" spans="2:6" ht="215.25" customHeight="1" x14ac:dyDescent="0.25">
      <c r="B17" s="100"/>
      <c r="C17" s="26" t="s">
        <v>72</v>
      </c>
      <c r="D17" s="27" t="s">
        <v>123</v>
      </c>
      <c r="E17" s="30">
        <v>18</v>
      </c>
      <c r="F17" s="97"/>
    </row>
    <row r="18" spans="2:6" ht="233.25" customHeight="1" thickBot="1" x14ac:dyDescent="0.3">
      <c r="B18" s="100"/>
      <c r="C18" s="31" t="s">
        <v>71</v>
      </c>
      <c r="D18" s="32" t="s">
        <v>155</v>
      </c>
      <c r="E18" s="33">
        <v>7</v>
      </c>
      <c r="F18" s="97"/>
    </row>
    <row r="19" spans="2:6" ht="71.25" customHeight="1" thickTop="1" x14ac:dyDescent="0.25">
      <c r="B19" s="99" t="s">
        <v>44</v>
      </c>
      <c r="C19" s="26" t="s">
        <v>68</v>
      </c>
      <c r="D19" s="27" t="s">
        <v>130</v>
      </c>
      <c r="E19" s="40">
        <v>7</v>
      </c>
      <c r="F19" s="96">
        <f>SUM(E19:E21)</f>
        <v>16</v>
      </c>
    </row>
    <row r="20" spans="2:6" ht="210.75" customHeight="1" x14ac:dyDescent="0.25">
      <c r="B20" s="100"/>
      <c r="C20" s="26" t="s">
        <v>72</v>
      </c>
      <c r="D20" s="63" t="s">
        <v>131</v>
      </c>
      <c r="E20" s="30">
        <v>9</v>
      </c>
      <c r="F20" s="97"/>
    </row>
    <row r="21" spans="2:6" ht="233.25" customHeight="1" thickBot="1" x14ac:dyDescent="0.3">
      <c r="B21" s="103"/>
      <c r="C21" s="31" t="s">
        <v>71</v>
      </c>
      <c r="D21" s="32" t="s">
        <v>101</v>
      </c>
      <c r="E21" s="33">
        <v>0</v>
      </c>
      <c r="F21" s="98"/>
    </row>
    <row r="22" spans="2:6" ht="71.25" customHeight="1" thickTop="1" x14ac:dyDescent="0.25">
      <c r="B22" s="99" t="s">
        <v>46</v>
      </c>
      <c r="C22" s="26" t="s">
        <v>68</v>
      </c>
      <c r="D22" s="39" t="s">
        <v>134</v>
      </c>
      <c r="E22" s="40">
        <v>5</v>
      </c>
      <c r="F22" s="96">
        <f>SUM(E22:E24)</f>
        <v>5</v>
      </c>
    </row>
    <row r="23" spans="2:6" ht="214.5" customHeight="1" x14ac:dyDescent="0.25">
      <c r="B23" s="100"/>
      <c r="C23" s="26" t="s">
        <v>72</v>
      </c>
      <c r="D23" s="27" t="s">
        <v>135</v>
      </c>
      <c r="E23" s="30">
        <v>0</v>
      </c>
      <c r="F23" s="97"/>
    </row>
    <row r="24" spans="2:6" ht="233.25" customHeight="1" thickBot="1" x14ac:dyDescent="0.3">
      <c r="B24" s="103"/>
      <c r="C24" s="31" t="s">
        <v>71</v>
      </c>
      <c r="D24" s="92" t="s">
        <v>106</v>
      </c>
      <c r="E24" s="33">
        <v>0</v>
      </c>
      <c r="F24" s="98"/>
    </row>
    <row r="25" spans="2:6" ht="71.25" customHeight="1" thickTop="1" x14ac:dyDescent="0.25">
      <c r="B25" s="99" t="s">
        <v>48</v>
      </c>
      <c r="C25" s="26" t="s">
        <v>68</v>
      </c>
      <c r="D25" s="39" t="s">
        <v>142</v>
      </c>
      <c r="E25" s="40">
        <v>7</v>
      </c>
      <c r="F25" s="96">
        <f>SUM(E25:E27)</f>
        <v>42</v>
      </c>
    </row>
    <row r="26" spans="2:6" ht="214.5" customHeight="1" x14ac:dyDescent="0.25">
      <c r="B26" s="100"/>
      <c r="C26" s="26" t="s">
        <v>72</v>
      </c>
      <c r="D26" s="27" t="s">
        <v>143</v>
      </c>
      <c r="E26" s="30">
        <v>20</v>
      </c>
      <c r="F26" s="97"/>
    </row>
    <row r="27" spans="2:6" ht="234" customHeight="1" thickBot="1" x14ac:dyDescent="0.3">
      <c r="B27" s="101"/>
      <c r="C27" s="31" t="s">
        <v>71</v>
      </c>
      <c r="D27" s="32" t="s">
        <v>156</v>
      </c>
      <c r="E27" s="33">
        <v>15</v>
      </c>
      <c r="F27" s="102"/>
    </row>
    <row r="28" spans="2:6" ht="93.75" customHeight="1" thickTop="1" x14ac:dyDescent="0.25">
      <c r="B28" s="99" t="s">
        <v>50</v>
      </c>
      <c r="C28" s="38" t="s">
        <v>68</v>
      </c>
      <c r="D28" s="39" t="s">
        <v>136</v>
      </c>
      <c r="E28" s="40">
        <v>5</v>
      </c>
      <c r="F28" s="96">
        <f>SUM(E28:E30)</f>
        <v>43</v>
      </c>
    </row>
    <row r="29" spans="2:6" ht="217.5" customHeight="1" x14ac:dyDescent="0.25">
      <c r="B29" s="100"/>
      <c r="C29" s="26" t="s">
        <v>72</v>
      </c>
      <c r="D29" s="27" t="s">
        <v>137</v>
      </c>
      <c r="E29" s="30">
        <v>18</v>
      </c>
      <c r="F29" s="97"/>
    </row>
    <row r="30" spans="2:6" ht="233.25" customHeight="1" thickBot="1" x14ac:dyDescent="0.3">
      <c r="B30" s="101"/>
      <c r="C30" s="41" t="s">
        <v>71</v>
      </c>
      <c r="D30" s="36" t="s">
        <v>104</v>
      </c>
      <c r="E30" s="37">
        <v>20</v>
      </c>
      <c r="F30" s="102"/>
    </row>
  </sheetData>
  <mergeCells count="31">
    <mergeCell ref="B4:B6"/>
    <mergeCell ref="C4:F4"/>
    <mergeCell ref="C5:C6"/>
    <mergeCell ref="D5:D6"/>
    <mergeCell ref="E5:E6"/>
    <mergeCell ref="F5:F6"/>
    <mergeCell ref="B10:B12"/>
    <mergeCell ref="F10:F12"/>
    <mergeCell ref="K10:M10"/>
    <mergeCell ref="K11:M11"/>
    <mergeCell ref="K12:M12"/>
    <mergeCell ref="B7:B9"/>
    <mergeCell ref="F7:F9"/>
    <mergeCell ref="K7:M7"/>
    <mergeCell ref="K8:M8"/>
    <mergeCell ref="K9:M9"/>
    <mergeCell ref="B28:B30"/>
    <mergeCell ref="F28:F30"/>
    <mergeCell ref="K15:M15"/>
    <mergeCell ref="B19:B21"/>
    <mergeCell ref="F19:F21"/>
    <mergeCell ref="B22:B24"/>
    <mergeCell ref="F22:F24"/>
    <mergeCell ref="B25:B27"/>
    <mergeCell ref="F25:F27"/>
    <mergeCell ref="B13:B15"/>
    <mergeCell ref="F13:F15"/>
    <mergeCell ref="K13:M13"/>
    <mergeCell ref="K14:M14"/>
    <mergeCell ref="B16:B18"/>
    <mergeCell ref="F16:F18"/>
  </mergeCells>
  <pageMargins left="0.70866141732283472" right="0.70866141732283472" top="0.74803149606299213" bottom="0.74803149606299213" header="0.31496062992125984" footer="0.31496062992125984"/>
  <pageSetup paperSize="8" scale="4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8D8CD-6DC2-4B75-A8D5-8AF276FA75C8}">
  <sheetPr>
    <pageSetUpPr fitToPage="1"/>
  </sheetPr>
  <dimension ref="B2:O27"/>
  <sheetViews>
    <sheetView zoomScale="70" zoomScaleNormal="70" workbookViewId="0">
      <pane ySplit="6" topLeftCell="A25" activePane="bottomLeft" state="frozen"/>
      <selection pane="bottomLeft" activeCell="B3" sqref="B3:F27"/>
    </sheetView>
  </sheetViews>
  <sheetFormatPr baseColWidth="10" defaultColWidth="11.42578125" defaultRowHeight="15" x14ac:dyDescent="0.25"/>
  <cols>
    <col min="1" max="1" width="9.28515625" customWidth="1"/>
    <col min="2" max="2" width="25.7109375" customWidth="1"/>
    <col min="3" max="3" width="64" customWidth="1"/>
    <col min="4" max="4" width="66.85546875" customWidth="1"/>
    <col min="5" max="5" width="10.5703125" customWidth="1"/>
    <col min="6" max="6" width="13.85546875" customWidth="1"/>
    <col min="7" max="7" width="13.28515625" customWidth="1"/>
    <col min="8" max="8" width="11.28515625" customWidth="1"/>
    <col min="9" max="9" width="1.28515625" customWidth="1"/>
    <col min="14" max="14" width="17" customWidth="1"/>
  </cols>
  <sheetData>
    <row r="2" spans="2:15" ht="15.75" thickBot="1" x14ac:dyDescent="0.3"/>
    <row r="3" spans="2:15" ht="18" customHeight="1" x14ac:dyDescent="0.25">
      <c r="B3" s="22" t="s">
        <v>61</v>
      </c>
      <c r="C3" s="23"/>
      <c r="D3" s="23"/>
      <c r="E3" s="23"/>
      <c r="F3" s="24"/>
    </row>
    <row r="4" spans="2:15" ht="33" customHeight="1" x14ac:dyDescent="0.25">
      <c r="B4" s="115" t="s">
        <v>1</v>
      </c>
      <c r="C4" s="117" t="s">
        <v>62</v>
      </c>
      <c r="D4" s="118"/>
      <c r="E4" s="118"/>
      <c r="F4" s="119"/>
      <c r="G4" s="25"/>
    </row>
    <row r="5" spans="2:15" ht="31.15" customHeight="1" x14ac:dyDescent="0.25">
      <c r="B5" s="115"/>
      <c r="C5" s="120" t="s">
        <v>63</v>
      </c>
      <c r="D5" s="120" t="s">
        <v>64</v>
      </c>
      <c r="E5" s="122" t="s">
        <v>65</v>
      </c>
      <c r="F5" s="124" t="s">
        <v>69</v>
      </c>
    </row>
    <row r="6" spans="2:15" ht="39" customHeight="1" thickBot="1" x14ac:dyDescent="0.3">
      <c r="B6" s="116"/>
      <c r="C6" s="121"/>
      <c r="D6" s="121"/>
      <c r="E6" s="123"/>
      <c r="F6" s="125"/>
    </row>
    <row r="7" spans="2:15" ht="63.75" customHeight="1" thickBot="1" x14ac:dyDescent="0.3">
      <c r="B7" s="107" t="s">
        <v>19</v>
      </c>
      <c r="C7" s="26" t="s">
        <v>68</v>
      </c>
      <c r="D7" s="27" t="s">
        <v>122</v>
      </c>
      <c r="E7" s="28">
        <v>7</v>
      </c>
      <c r="F7" s="108">
        <f>SUM(E7:E9)</f>
        <v>40</v>
      </c>
      <c r="K7" s="109" t="s">
        <v>78</v>
      </c>
      <c r="L7" s="110"/>
      <c r="M7" s="130"/>
      <c r="N7" s="91" t="s">
        <v>67</v>
      </c>
    </row>
    <row r="8" spans="2:15" ht="216" customHeight="1" thickBot="1" x14ac:dyDescent="0.3">
      <c r="B8" s="100"/>
      <c r="C8" s="26" t="s">
        <v>72</v>
      </c>
      <c r="D8" s="27" t="s">
        <v>123</v>
      </c>
      <c r="E8" s="30">
        <v>18</v>
      </c>
      <c r="F8" s="97"/>
      <c r="K8" s="104" t="s">
        <v>19</v>
      </c>
      <c r="L8" s="105"/>
      <c r="M8" s="106"/>
      <c r="N8" s="90">
        <f>F7</f>
        <v>40</v>
      </c>
    </row>
    <row r="9" spans="2:15" ht="234.75" customHeight="1" thickBot="1" x14ac:dyDescent="0.3">
      <c r="B9" s="103"/>
      <c r="C9" s="31" t="s">
        <v>71</v>
      </c>
      <c r="D9" s="32" t="s">
        <v>156</v>
      </c>
      <c r="E9" s="33">
        <v>15</v>
      </c>
      <c r="F9" s="98"/>
      <c r="K9" s="112" t="s">
        <v>74</v>
      </c>
      <c r="L9" s="113"/>
      <c r="M9" s="114"/>
      <c r="N9" s="90">
        <f>F10</f>
        <v>29</v>
      </c>
    </row>
    <row r="10" spans="2:15" ht="81.75" customHeight="1" thickTop="1" thickBot="1" x14ac:dyDescent="0.3">
      <c r="B10" s="99" t="s">
        <v>41</v>
      </c>
      <c r="C10" s="26" t="s">
        <v>68</v>
      </c>
      <c r="D10" s="39" t="s">
        <v>149</v>
      </c>
      <c r="E10" s="40">
        <v>9</v>
      </c>
      <c r="F10" s="96">
        <f>SUM(E10:E12)</f>
        <v>29</v>
      </c>
      <c r="K10" s="104" t="s">
        <v>42</v>
      </c>
      <c r="L10" s="105"/>
      <c r="M10" s="106"/>
      <c r="N10" s="34">
        <f>F13</f>
        <v>17</v>
      </c>
      <c r="O10" s="35"/>
    </row>
    <row r="11" spans="2:15" ht="215.25" customHeight="1" thickBot="1" x14ac:dyDescent="0.3">
      <c r="B11" s="100"/>
      <c r="C11" s="26" t="s">
        <v>72</v>
      </c>
      <c r="D11" s="27" t="s">
        <v>102</v>
      </c>
      <c r="E11" s="30">
        <v>6</v>
      </c>
      <c r="F11" s="97"/>
      <c r="K11" s="104" t="s">
        <v>34</v>
      </c>
      <c r="L11" s="105"/>
      <c r="M11" s="106"/>
      <c r="N11" s="34">
        <f>F16</f>
        <v>36</v>
      </c>
    </row>
    <row r="12" spans="2:15" ht="234" customHeight="1" thickBot="1" x14ac:dyDescent="0.3">
      <c r="B12" s="103"/>
      <c r="C12" s="31" t="s">
        <v>71</v>
      </c>
      <c r="D12" s="32" t="s">
        <v>157</v>
      </c>
      <c r="E12" s="33">
        <v>14</v>
      </c>
      <c r="F12" s="98"/>
      <c r="K12" s="104" t="s">
        <v>44</v>
      </c>
      <c r="L12" s="105"/>
      <c r="M12" s="106"/>
      <c r="N12" s="34">
        <f>F19</f>
        <v>16</v>
      </c>
    </row>
    <row r="13" spans="2:15" ht="76.5" customHeight="1" thickTop="1" thickBot="1" x14ac:dyDescent="0.3">
      <c r="B13" s="100" t="s">
        <v>42</v>
      </c>
      <c r="C13" s="26" t="s">
        <v>68</v>
      </c>
      <c r="D13" s="39" t="s">
        <v>125</v>
      </c>
      <c r="E13" s="40">
        <v>5</v>
      </c>
      <c r="F13" s="97">
        <f>SUM(E13:E15)</f>
        <v>17</v>
      </c>
      <c r="K13" s="104" t="s">
        <v>46</v>
      </c>
      <c r="L13" s="105"/>
      <c r="M13" s="106"/>
      <c r="N13" s="34">
        <f>F22</f>
        <v>5</v>
      </c>
    </row>
    <row r="14" spans="2:15" ht="216" customHeight="1" thickBot="1" x14ac:dyDescent="0.3">
      <c r="B14" s="100"/>
      <c r="C14" s="26" t="s">
        <v>72</v>
      </c>
      <c r="D14" s="27" t="s">
        <v>126</v>
      </c>
      <c r="E14" s="30">
        <v>9</v>
      </c>
      <c r="F14" s="97"/>
      <c r="K14" s="104" t="s">
        <v>48</v>
      </c>
      <c r="L14" s="105"/>
      <c r="M14" s="106"/>
      <c r="N14" s="34">
        <f>F25</f>
        <v>42</v>
      </c>
    </row>
    <row r="15" spans="2:15" ht="233.25" customHeight="1" thickBot="1" x14ac:dyDescent="0.3">
      <c r="B15" s="103"/>
      <c r="C15" s="31" t="s">
        <v>71</v>
      </c>
      <c r="D15" s="32" t="s">
        <v>158</v>
      </c>
      <c r="E15" s="33">
        <v>3</v>
      </c>
      <c r="F15" s="98"/>
      <c r="K15" s="126"/>
      <c r="L15" s="126"/>
      <c r="M15" s="126"/>
      <c r="N15" s="89"/>
    </row>
    <row r="16" spans="2:15" ht="68.25" customHeight="1" thickTop="1" x14ac:dyDescent="0.25">
      <c r="B16" s="100" t="s">
        <v>34</v>
      </c>
      <c r="C16" s="26" t="s">
        <v>68</v>
      </c>
      <c r="D16" s="39" t="s">
        <v>128</v>
      </c>
      <c r="E16" s="40">
        <v>5</v>
      </c>
      <c r="F16" s="97">
        <f>SUM(E16:E18)</f>
        <v>36</v>
      </c>
    </row>
    <row r="17" spans="2:6" ht="215.25" customHeight="1" x14ac:dyDescent="0.25">
      <c r="B17" s="100"/>
      <c r="C17" s="26" t="s">
        <v>72</v>
      </c>
      <c r="D17" s="27" t="s">
        <v>123</v>
      </c>
      <c r="E17" s="30">
        <v>18</v>
      </c>
      <c r="F17" s="97"/>
    </row>
    <row r="18" spans="2:6" ht="233.25" customHeight="1" thickBot="1" x14ac:dyDescent="0.3">
      <c r="B18" s="100"/>
      <c r="C18" s="31" t="s">
        <v>71</v>
      </c>
      <c r="D18" s="32" t="s">
        <v>159</v>
      </c>
      <c r="E18" s="33">
        <v>13</v>
      </c>
      <c r="F18" s="97"/>
    </row>
    <row r="19" spans="2:6" ht="71.25" customHeight="1" thickTop="1" x14ac:dyDescent="0.25">
      <c r="B19" s="99" t="s">
        <v>44</v>
      </c>
      <c r="C19" s="26" t="s">
        <v>68</v>
      </c>
      <c r="D19" s="27" t="s">
        <v>130</v>
      </c>
      <c r="E19" s="40">
        <v>7</v>
      </c>
      <c r="F19" s="96">
        <f>SUM(E19:E21)</f>
        <v>16</v>
      </c>
    </row>
    <row r="20" spans="2:6" ht="210.75" customHeight="1" x14ac:dyDescent="0.25">
      <c r="B20" s="100"/>
      <c r="C20" s="26" t="s">
        <v>72</v>
      </c>
      <c r="D20" s="63" t="s">
        <v>131</v>
      </c>
      <c r="E20" s="30">
        <v>9</v>
      </c>
      <c r="F20" s="97"/>
    </row>
    <row r="21" spans="2:6" ht="233.25" customHeight="1" thickBot="1" x14ac:dyDescent="0.3">
      <c r="B21" s="103"/>
      <c r="C21" s="31" t="s">
        <v>71</v>
      </c>
      <c r="D21" s="32" t="s">
        <v>101</v>
      </c>
      <c r="E21" s="33">
        <v>0</v>
      </c>
      <c r="F21" s="98"/>
    </row>
    <row r="22" spans="2:6" ht="71.25" customHeight="1" thickTop="1" x14ac:dyDescent="0.25">
      <c r="B22" s="99" t="s">
        <v>46</v>
      </c>
      <c r="C22" s="26" t="s">
        <v>68</v>
      </c>
      <c r="D22" s="39" t="s">
        <v>134</v>
      </c>
      <c r="E22" s="40">
        <v>5</v>
      </c>
      <c r="F22" s="96">
        <f>SUM(E22:E24)</f>
        <v>5</v>
      </c>
    </row>
    <row r="23" spans="2:6" ht="214.5" customHeight="1" x14ac:dyDescent="0.25">
      <c r="B23" s="100"/>
      <c r="C23" s="26" t="s">
        <v>72</v>
      </c>
      <c r="D23" s="27" t="s">
        <v>135</v>
      </c>
      <c r="E23" s="30">
        <v>0</v>
      </c>
      <c r="F23" s="97"/>
    </row>
    <row r="24" spans="2:6" ht="233.25" customHeight="1" thickBot="1" x14ac:dyDescent="0.3">
      <c r="B24" s="103"/>
      <c r="C24" s="31" t="s">
        <v>71</v>
      </c>
      <c r="D24" s="92" t="s">
        <v>106</v>
      </c>
      <c r="E24" s="33">
        <v>0</v>
      </c>
      <c r="F24" s="98"/>
    </row>
    <row r="25" spans="2:6" ht="71.25" customHeight="1" thickTop="1" x14ac:dyDescent="0.25">
      <c r="B25" s="99" t="s">
        <v>48</v>
      </c>
      <c r="C25" s="26" t="s">
        <v>68</v>
      </c>
      <c r="D25" s="39" t="s">
        <v>142</v>
      </c>
      <c r="E25" s="40">
        <v>7</v>
      </c>
      <c r="F25" s="96">
        <f>SUM(E25:E27)</f>
        <v>42</v>
      </c>
    </row>
    <row r="26" spans="2:6" ht="214.5" customHeight="1" x14ac:dyDescent="0.25">
      <c r="B26" s="100"/>
      <c r="C26" s="26" t="s">
        <v>72</v>
      </c>
      <c r="D26" s="27" t="s">
        <v>143</v>
      </c>
      <c r="E26" s="30">
        <v>20</v>
      </c>
      <c r="F26" s="97"/>
    </row>
    <row r="27" spans="2:6" ht="234" customHeight="1" thickBot="1" x14ac:dyDescent="0.3">
      <c r="B27" s="101"/>
      <c r="C27" s="41" t="s">
        <v>71</v>
      </c>
      <c r="D27" s="36" t="s">
        <v>160</v>
      </c>
      <c r="E27" s="37">
        <v>15</v>
      </c>
      <c r="F27" s="102"/>
    </row>
  </sheetData>
  <mergeCells count="29">
    <mergeCell ref="B4:B6"/>
    <mergeCell ref="C4:F4"/>
    <mergeCell ref="C5:C6"/>
    <mergeCell ref="D5:D6"/>
    <mergeCell ref="E5:E6"/>
    <mergeCell ref="F5:F6"/>
    <mergeCell ref="B10:B12"/>
    <mergeCell ref="F10:F12"/>
    <mergeCell ref="K10:M10"/>
    <mergeCell ref="K11:M11"/>
    <mergeCell ref="K12:M12"/>
    <mergeCell ref="B7:B9"/>
    <mergeCell ref="F7:F9"/>
    <mergeCell ref="K7:M7"/>
    <mergeCell ref="K8:M8"/>
    <mergeCell ref="K9:M9"/>
    <mergeCell ref="B25:B27"/>
    <mergeCell ref="F25:F27"/>
    <mergeCell ref="B13:B15"/>
    <mergeCell ref="F13:F15"/>
    <mergeCell ref="K13:M13"/>
    <mergeCell ref="K14:M14"/>
    <mergeCell ref="B16:B18"/>
    <mergeCell ref="F16:F18"/>
    <mergeCell ref="K15:M15"/>
    <mergeCell ref="B19:B21"/>
    <mergeCell ref="F19:F21"/>
    <mergeCell ref="B22:B24"/>
    <mergeCell ref="F22:F24"/>
  </mergeCells>
  <pageMargins left="0.70866141732283472" right="0.70866141732283472" top="0.74803149606299213" bottom="0.74803149606299213" header="0.31496062992125984" footer="0.31496062992125984"/>
  <pageSetup paperSize="8" scale="4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4590F-01B0-4A58-8014-A5F85A54779F}">
  <sheetPr>
    <pageSetUpPr fitToPage="1"/>
  </sheetPr>
  <dimension ref="B2:O24"/>
  <sheetViews>
    <sheetView zoomScale="70" zoomScaleNormal="70" workbookViewId="0">
      <pane ySplit="6" topLeftCell="A20" activePane="bottomLeft" state="frozen"/>
      <selection pane="bottomLeft" activeCell="N21" sqref="N21"/>
    </sheetView>
  </sheetViews>
  <sheetFormatPr baseColWidth="10" defaultColWidth="11.42578125" defaultRowHeight="15" x14ac:dyDescent="0.25"/>
  <cols>
    <col min="1" max="1" width="9.28515625" customWidth="1"/>
    <col min="2" max="2" width="25.7109375" customWidth="1"/>
    <col min="3" max="3" width="64" customWidth="1"/>
    <col min="4" max="4" width="66.85546875" customWidth="1"/>
    <col min="5" max="5" width="10.5703125" customWidth="1"/>
    <col min="6" max="6" width="13.85546875" customWidth="1"/>
    <col min="7" max="7" width="13.28515625" customWidth="1"/>
    <col min="8" max="8" width="11.28515625" customWidth="1"/>
    <col min="9" max="9" width="1.28515625" customWidth="1"/>
    <col min="14" max="14" width="17" customWidth="1"/>
  </cols>
  <sheetData>
    <row r="2" spans="2:15" ht="15.75" thickBot="1" x14ac:dyDescent="0.3"/>
    <row r="3" spans="2:15" ht="18" customHeight="1" x14ac:dyDescent="0.25">
      <c r="B3" s="22" t="s">
        <v>61</v>
      </c>
      <c r="C3" s="23"/>
      <c r="D3" s="23"/>
      <c r="E3" s="23"/>
      <c r="F3" s="24"/>
    </row>
    <row r="4" spans="2:15" ht="33" customHeight="1" x14ac:dyDescent="0.25">
      <c r="B4" s="115" t="s">
        <v>1</v>
      </c>
      <c r="C4" s="117" t="s">
        <v>62</v>
      </c>
      <c r="D4" s="118"/>
      <c r="E4" s="118"/>
      <c r="F4" s="119"/>
      <c r="G4" s="25"/>
    </row>
    <row r="5" spans="2:15" ht="31.15" customHeight="1" x14ac:dyDescent="0.25">
      <c r="B5" s="115"/>
      <c r="C5" s="120" t="s">
        <v>63</v>
      </c>
      <c r="D5" s="120" t="s">
        <v>64</v>
      </c>
      <c r="E5" s="122" t="s">
        <v>65</v>
      </c>
      <c r="F5" s="124" t="s">
        <v>69</v>
      </c>
    </row>
    <row r="6" spans="2:15" ht="39" customHeight="1" thickBot="1" x14ac:dyDescent="0.3">
      <c r="B6" s="116"/>
      <c r="C6" s="121"/>
      <c r="D6" s="121"/>
      <c r="E6" s="123"/>
      <c r="F6" s="125"/>
    </row>
    <row r="7" spans="2:15" ht="63.75" customHeight="1" thickBot="1" x14ac:dyDescent="0.3">
      <c r="B7" s="107" t="s">
        <v>42</v>
      </c>
      <c r="C7" s="26" t="s">
        <v>68</v>
      </c>
      <c r="D7" s="39" t="s">
        <v>125</v>
      </c>
      <c r="E7" s="40">
        <v>5</v>
      </c>
      <c r="F7" s="108">
        <f>SUM(E7:E9)</f>
        <v>17</v>
      </c>
      <c r="K7" s="109" t="s">
        <v>79</v>
      </c>
      <c r="L7" s="110"/>
      <c r="M7" s="111"/>
      <c r="N7" s="29" t="s">
        <v>67</v>
      </c>
    </row>
    <row r="8" spans="2:15" ht="216" customHeight="1" thickBot="1" x14ac:dyDescent="0.3">
      <c r="B8" s="100"/>
      <c r="C8" s="26" t="s">
        <v>72</v>
      </c>
      <c r="D8" s="27" t="s">
        <v>126</v>
      </c>
      <c r="E8" s="30">
        <v>9</v>
      </c>
      <c r="F8" s="97"/>
      <c r="K8" s="104" t="s">
        <v>42</v>
      </c>
      <c r="L8" s="105"/>
      <c r="M8" s="106"/>
      <c r="N8" s="90">
        <f>F7</f>
        <v>17</v>
      </c>
    </row>
    <row r="9" spans="2:15" ht="234.75" customHeight="1" thickBot="1" x14ac:dyDescent="0.3">
      <c r="B9" s="103"/>
      <c r="C9" s="31" t="s">
        <v>71</v>
      </c>
      <c r="D9" s="32" t="s">
        <v>161</v>
      </c>
      <c r="E9" s="33">
        <v>3</v>
      </c>
      <c r="F9" s="98"/>
      <c r="K9" s="112" t="s">
        <v>34</v>
      </c>
      <c r="L9" s="113"/>
      <c r="M9" s="114"/>
      <c r="N9" s="90">
        <f>F10</f>
        <v>38</v>
      </c>
    </row>
    <row r="10" spans="2:15" ht="81.75" customHeight="1" thickTop="1" thickBot="1" x14ac:dyDescent="0.3">
      <c r="B10" s="99" t="s">
        <v>34</v>
      </c>
      <c r="C10" s="26" t="s">
        <v>68</v>
      </c>
      <c r="D10" s="39" t="s">
        <v>128</v>
      </c>
      <c r="E10" s="40">
        <v>5</v>
      </c>
      <c r="F10" s="96">
        <f>SUM(E10:E12)</f>
        <v>38</v>
      </c>
      <c r="K10" s="104" t="s">
        <v>44</v>
      </c>
      <c r="L10" s="105"/>
      <c r="M10" s="106"/>
      <c r="N10" s="34">
        <f>F13</f>
        <v>16</v>
      </c>
      <c r="O10" s="35"/>
    </row>
    <row r="11" spans="2:15" ht="215.25" customHeight="1" thickBot="1" x14ac:dyDescent="0.3">
      <c r="B11" s="100"/>
      <c r="C11" s="26" t="s">
        <v>72</v>
      </c>
      <c r="D11" s="27" t="s">
        <v>123</v>
      </c>
      <c r="E11" s="30">
        <v>18</v>
      </c>
      <c r="F11" s="97"/>
      <c r="K11" s="104" t="s">
        <v>46</v>
      </c>
      <c r="L11" s="105"/>
      <c r="M11" s="106"/>
      <c r="N11" s="34">
        <f>F16</f>
        <v>5</v>
      </c>
    </row>
    <row r="12" spans="2:15" ht="234" customHeight="1" thickBot="1" x14ac:dyDescent="0.3">
      <c r="B12" s="103"/>
      <c r="C12" s="31" t="s">
        <v>71</v>
      </c>
      <c r="D12" s="32" t="s">
        <v>162</v>
      </c>
      <c r="E12" s="33">
        <v>15</v>
      </c>
      <c r="F12" s="98"/>
      <c r="K12" s="104" t="s">
        <v>48</v>
      </c>
      <c r="L12" s="105"/>
      <c r="M12" s="106"/>
      <c r="N12" s="34">
        <f>F19</f>
        <v>42</v>
      </c>
    </row>
    <row r="13" spans="2:15" ht="76.5" customHeight="1" thickTop="1" thickBot="1" x14ac:dyDescent="0.3">
      <c r="B13" s="100" t="s">
        <v>44</v>
      </c>
      <c r="C13" s="26" t="s">
        <v>68</v>
      </c>
      <c r="D13" s="27" t="s">
        <v>130</v>
      </c>
      <c r="E13" s="40">
        <v>7</v>
      </c>
      <c r="F13" s="97">
        <f>SUM(E13:E15)</f>
        <v>16</v>
      </c>
      <c r="K13" s="104" t="s">
        <v>50</v>
      </c>
      <c r="L13" s="105"/>
      <c r="M13" s="106"/>
      <c r="N13" s="34">
        <f>F22</f>
        <v>38</v>
      </c>
    </row>
    <row r="14" spans="2:15" ht="216" customHeight="1" x14ac:dyDescent="0.25">
      <c r="B14" s="100"/>
      <c r="C14" s="26" t="s">
        <v>72</v>
      </c>
      <c r="D14" s="63" t="s">
        <v>131</v>
      </c>
      <c r="E14" s="30">
        <v>9</v>
      </c>
      <c r="F14" s="97"/>
      <c r="K14" s="126"/>
      <c r="L14" s="126"/>
      <c r="M14" s="126"/>
      <c r="N14" s="42"/>
    </row>
    <row r="15" spans="2:15" ht="233.25" customHeight="1" thickBot="1" x14ac:dyDescent="0.3">
      <c r="B15" s="103"/>
      <c r="C15" s="31" t="s">
        <v>71</v>
      </c>
      <c r="D15" s="32" t="s">
        <v>101</v>
      </c>
      <c r="E15" s="33">
        <v>0</v>
      </c>
      <c r="F15" s="98"/>
      <c r="K15" s="126"/>
      <c r="L15" s="126"/>
      <c r="M15" s="126"/>
      <c r="N15" s="42"/>
    </row>
    <row r="16" spans="2:15" ht="68.25" customHeight="1" thickTop="1" x14ac:dyDescent="0.25">
      <c r="B16" s="100" t="s">
        <v>46</v>
      </c>
      <c r="C16" s="26" t="s">
        <v>68</v>
      </c>
      <c r="D16" s="39" t="s">
        <v>134</v>
      </c>
      <c r="E16" s="40">
        <v>5</v>
      </c>
      <c r="F16" s="97">
        <f>SUM(E16:E18)</f>
        <v>5</v>
      </c>
    </row>
    <row r="17" spans="2:6" ht="215.25" customHeight="1" x14ac:dyDescent="0.25">
      <c r="B17" s="100"/>
      <c r="C17" s="26" t="s">
        <v>72</v>
      </c>
      <c r="D17" s="27" t="s">
        <v>135</v>
      </c>
      <c r="E17" s="30">
        <v>0</v>
      </c>
      <c r="F17" s="97"/>
    </row>
    <row r="18" spans="2:6" ht="233.25" customHeight="1" thickBot="1" x14ac:dyDescent="0.3">
      <c r="B18" s="100"/>
      <c r="C18" s="31" t="s">
        <v>71</v>
      </c>
      <c r="D18" s="92" t="s">
        <v>106</v>
      </c>
      <c r="E18" s="33">
        <v>0</v>
      </c>
      <c r="F18" s="97"/>
    </row>
    <row r="19" spans="2:6" ht="71.25" customHeight="1" thickTop="1" x14ac:dyDescent="0.25">
      <c r="B19" s="99" t="s">
        <v>48</v>
      </c>
      <c r="C19" s="26" t="s">
        <v>68</v>
      </c>
      <c r="D19" s="39" t="s">
        <v>142</v>
      </c>
      <c r="E19" s="40">
        <v>7</v>
      </c>
      <c r="F19" s="96">
        <f>SUM(E19:E21)</f>
        <v>42</v>
      </c>
    </row>
    <row r="20" spans="2:6" ht="210.75" customHeight="1" x14ac:dyDescent="0.25">
      <c r="B20" s="100"/>
      <c r="C20" s="26" t="s">
        <v>72</v>
      </c>
      <c r="D20" s="27" t="s">
        <v>143</v>
      </c>
      <c r="E20" s="30">
        <v>20</v>
      </c>
      <c r="F20" s="97"/>
    </row>
    <row r="21" spans="2:6" ht="233.25" customHeight="1" thickBot="1" x14ac:dyDescent="0.3">
      <c r="B21" s="103"/>
      <c r="C21" s="31" t="s">
        <v>71</v>
      </c>
      <c r="D21" s="32" t="s">
        <v>163</v>
      </c>
      <c r="E21" s="33">
        <v>15</v>
      </c>
      <c r="F21" s="98"/>
    </row>
    <row r="22" spans="2:6" ht="97.5" customHeight="1" thickTop="1" x14ac:dyDescent="0.25">
      <c r="B22" s="99" t="s">
        <v>76</v>
      </c>
      <c r="C22" s="26" t="s">
        <v>68</v>
      </c>
      <c r="D22" s="39" t="s">
        <v>136</v>
      </c>
      <c r="E22" s="40">
        <v>5</v>
      </c>
      <c r="F22" s="96">
        <f>SUM(E22:E24)</f>
        <v>38</v>
      </c>
    </row>
    <row r="23" spans="2:6" ht="214.5" customHeight="1" x14ac:dyDescent="0.25">
      <c r="B23" s="100"/>
      <c r="C23" s="26" t="s">
        <v>72</v>
      </c>
      <c r="D23" s="27" t="s">
        <v>137</v>
      </c>
      <c r="E23" s="30">
        <v>18</v>
      </c>
      <c r="F23" s="97"/>
    </row>
    <row r="24" spans="2:6" ht="233.25" customHeight="1" thickBot="1" x14ac:dyDescent="0.3">
      <c r="B24" s="101"/>
      <c r="C24" s="41" t="s">
        <v>71</v>
      </c>
      <c r="D24" s="36" t="s">
        <v>164</v>
      </c>
      <c r="E24" s="37">
        <v>15</v>
      </c>
      <c r="F24" s="102"/>
    </row>
  </sheetData>
  <mergeCells count="27">
    <mergeCell ref="B4:B6"/>
    <mergeCell ref="C4:F4"/>
    <mergeCell ref="C5:C6"/>
    <mergeCell ref="D5:D6"/>
    <mergeCell ref="E5:E6"/>
    <mergeCell ref="F5:F6"/>
    <mergeCell ref="B10:B12"/>
    <mergeCell ref="F10:F12"/>
    <mergeCell ref="K10:M10"/>
    <mergeCell ref="K11:M11"/>
    <mergeCell ref="K12:M12"/>
    <mergeCell ref="B7:B9"/>
    <mergeCell ref="F7:F9"/>
    <mergeCell ref="K7:M7"/>
    <mergeCell ref="K8:M8"/>
    <mergeCell ref="K9:M9"/>
    <mergeCell ref="K15:M15"/>
    <mergeCell ref="B19:B21"/>
    <mergeCell ref="F19:F21"/>
    <mergeCell ref="B22:B24"/>
    <mergeCell ref="F22:F24"/>
    <mergeCell ref="B13:B15"/>
    <mergeCell ref="F13:F15"/>
    <mergeCell ref="K13:M13"/>
    <mergeCell ref="K14:M14"/>
    <mergeCell ref="B16:B18"/>
    <mergeCell ref="F16:F18"/>
  </mergeCells>
  <pageMargins left="0.70866141732283472" right="0.70866141732283472" top="0.74803149606299213" bottom="0.74803149606299213" header="0.31496062992125984" footer="0.31496062992125984"/>
  <pageSetup paperSize="8"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Obert.Sobre A i B (30.06.2025)</vt:lpstr>
      <vt:lpstr>Sobre B LOT 1</vt:lpstr>
      <vt:lpstr>Sobre B LOT 2</vt:lpstr>
      <vt:lpstr>Sobre B LOT 3</vt:lpstr>
      <vt:lpstr>Sobre B LOT 4</vt:lpstr>
      <vt:lpstr>Sobre B LOT 5</vt:lpstr>
      <vt:lpstr>Sobre B LOT 6</vt:lpstr>
      <vt:lpstr>Sobre B LOT 7</vt:lpstr>
      <vt:lpstr>Sobre B LOT 8</vt:lpstr>
      <vt:lpstr>Sobre C-LOT 1</vt:lpstr>
      <vt:lpstr>Sobre C-LOT 2</vt:lpstr>
      <vt:lpstr>Sobre C-LOT 3 </vt:lpstr>
      <vt:lpstr>Sobre C-LOT 4</vt:lpstr>
      <vt:lpstr>Sobre C-LOT 5</vt:lpstr>
      <vt:lpstr>Sobre C-LOT 6</vt:lpstr>
      <vt:lpstr>Sobre C-LOT 7</vt:lpstr>
      <vt:lpstr>Sobre C-LOT 8</vt:lpstr>
      <vt:lpstr>Punts TOTALS - LOT 1</vt:lpstr>
      <vt:lpstr>Punts TOTALS - LOT 2</vt:lpstr>
      <vt:lpstr>Punts TOTALS - LOT 3</vt:lpstr>
      <vt:lpstr>Punts TOTALS - LOT 4</vt:lpstr>
      <vt:lpstr>Punts TOTALS - LOT 5</vt:lpstr>
      <vt:lpstr>Punts TOTALS - LOT 6</vt:lpstr>
      <vt:lpstr>Punts TOTALS - LOT 7</vt:lpstr>
      <vt:lpstr>Punts TOTALS - LOT 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Lídia Pérez Ríos</dc:creator>
  <cp:keywords/>
  <dc:description/>
  <cp:lastModifiedBy>Ignasi Hidalgo</cp:lastModifiedBy>
  <cp:revision/>
  <cp:lastPrinted>2025-07-16T11:32:04Z</cp:lastPrinted>
  <dcterms:created xsi:type="dcterms:W3CDTF">2015-06-05T18:19:34Z</dcterms:created>
  <dcterms:modified xsi:type="dcterms:W3CDTF">2025-07-17T07:19:09Z</dcterms:modified>
  <cp:category/>
  <cp:contentStatus/>
</cp:coreProperties>
</file>