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66925"/>
  <mc:AlternateContent xmlns:mc="http://schemas.openxmlformats.org/markup-compatibility/2006">
    <mc:Choice Requires="x15">
      <x15ac:absPath xmlns:x15ac="http://schemas.microsoft.com/office/spreadsheetml/2010/11/ac" url="https://dibacat-my.sharepoint.com/personal/obiolsam_diba_cat/Documents/93_OBRES SERVEIS_TREBALL/NAU LLINARS_general_ACTUALI_PREUS/ACTUALITZACIÓ_PREUS_PROJ/EDITABLES_ACTUALITZACIO_PREUS_NOV_2024/"/>
    </mc:Choice>
  </mc:AlternateContent>
  <xr:revisionPtr revIDLastSave="1" documentId="13_ncr:1_{97483984-8CD0-4473-A050-1EB531B8F56D}" xr6:coauthVersionLast="47" xr6:coauthVersionMax="47" xr10:uidLastSave="{709718C2-81E2-4A12-AC02-4D8CDF49BA7F}"/>
  <bookViews>
    <workbookView xWindow="-110" yWindow="-110" windowWidth="19420" windowHeight="10420" xr2:uid="{00000000-000D-0000-FFFF-FFFF00000000}"/>
  </bookViews>
  <sheets>
    <sheet name="INDIRECTES" sheetId="16" r:id="rId1"/>
    <sheet name="PRESSUPOST" sheetId="11" r:id="rId2"/>
    <sheet name="AMIDAMENTS" sheetId="12" r:id="rId3"/>
    <sheet name="JUSTIFICACIO PREUS" sheetId="14" r:id="rId4"/>
  </sheets>
  <definedNames>
    <definedName name="_xlnm._FilterDatabase" localSheetId="2" hidden="1">AMIDAMENTS!$A$1:$J$3</definedName>
    <definedName name="_xlnm._FilterDatabase" localSheetId="3" hidden="1">'JUSTIFICACIO PREUS'!$A$2:$G$4</definedName>
    <definedName name="_xlnm.Print_Area" localSheetId="2">AMIDAMENTS!$A$1:$J$181</definedName>
    <definedName name="_xlnm.Print_Area" localSheetId="3">'JUSTIFICACIO PREUS'!$A$1:$G$623</definedName>
    <definedName name="_xlnm.Print_Area" localSheetId="1">PRESSUPOST!$A$1:$G$133</definedName>
    <definedName name="Cap" localSheetId="3">'JUSTIFICACIO PREUS'!$B$4</definedName>
    <definedName name="Cap">AMIDAMENTS!#REF!</definedName>
    <definedName name="Capítul" localSheetId="2">AMIDAMENTS!$B$125</definedName>
    <definedName name="Capítul" localSheetId="3">'JUSTIFICACIO PREUS'!$B$442</definedName>
    <definedName name="Capítul">PRESSUPOST!$B$76</definedName>
    <definedName name="_xlnm.Print_Titles" localSheetId="2">AMIDAMENTS!$1:$3</definedName>
    <definedName name="_xlnm.Print_Titles" localSheetId="3">'JUSTIFICACIO PREUS'!$1:$1</definedName>
    <definedName name="_xlnm.Print_Titles" localSheetId="1">PRESSUPOST!$1:$3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45" i="14" l="1"/>
  <c r="E546" i="14"/>
  <c r="F173" i="14"/>
  <c r="G415" i="14"/>
  <c r="F15" i="16"/>
  <c r="F20" i="16"/>
  <c r="G403" i="14" l="1"/>
  <c r="G404" i="14" s="1"/>
  <c r="I112" i="12"/>
  <c r="J109" i="12" s="1"/>
  <c r="E64" i="11" s="1"/>
  <c r="I111" i="12"/>
  <c r="G48" i="14"/>
  <c r="G49" i="14" s="1"/>
  <c r="I19" i="12"/>
  <c r="I18" i="12"/>
  <c r="G435" i="14"/>
  <c r="G434" i="14"/>
  <c r="J118" i="12"/>
  <c r="E71" i="11" s="1"/>
  <c r="G37" i="14"/>
  <c r="G36" i="14"/>
  <c r="G35" i="14"/>
  <c r="J10" i="12"/>
  <c r="E9" i="11" s="1"/>
  <c r="G609" i="14"/>
  <c r="J16" i="12" l="1"/>
  <c r="E11" i="11" s="1"/>
  <c r="F405" i="14"/>
  <c r="G405" i="14" s="1"/>
  <c r="G406" i="14" s="1"/>
  <c r="G38" i="14"/>
  <c r="F50" i="14"/>
  <c r="G50" i="14" s="1"/>
  <c r="G51" i="14" s="1"/>
  <c r="G436" i="14"/>
  <c r="F407" i="14" l="1"/>
  <c r="G407" i="14" s="1"/>
  <c r="G408" i="14" s="1"/>
  <c r="G399" i="14" s="1"/>
  <c r="F64" i="11" s="1"/>
  <c r="G64" i="11" s="1"/>
  <c r="F52" i="14"/>
  <c r="G52" i="14" s="1"/>
  <c r="G53" i="14" s="1"/>
  <c r="G44" i="14" s="1"/>
  <c r="F11" i="11" s="1"/>
  <c r="G11" i="11" s="1"/>
  <c r="F437" i="14"/>
  <c r="G437" i="14" s="1"/>
  <c r="G438" i="14" s="1"/>
  <c r="F439" i="14" s="1"/>
  <c r="G439" i="14" s="1"/>
  <c r="G440" i="14" s="1"/>
  <c r="G430" i="14" s="1"/>
  <c r="F71" i="11" s="1"/>
  <c r="G71" i="11" s="1"/>
  <c r="F39" i="14"/>
  <c r="G39" i="14" s="1"/>
  <c r="G40" i="14" s="1"/>
  <c r="F41" i="14" s="1"/>
  <c r="G41" i="14" s="1"/>
  <c r="G42" i="14" s="1"/>
  <c r="G31" i="14" s="1"/>
  <c r="F9" i="11" s="1"/>
  <c r="G9" i="11" s="1"/>
  <c r="G567" i="14" l="1"/>
  <c r="G568" i="14" s="1"/>
  <c r="G556" i="14"/>
  <c r="G557" i="14" s="1"/>
  <c r="F569" i="14" l="1"/>
  <c r="G569" i="14" s="1"/>
  <c r="G570" i="14" s="1"/>
  <c r="F558" i="14"/>
  <c r="G558" i="14" s="1"/>
  <c r="G559" i="14" s="1"/>
  <c r="F571" i="14" l="1"/>
  <c r="G571" i="14" s="1"/>
  <c r="G572" i="14" s="1"/>
  <c r="G563" i="14" s="1"/>
  <c r="F96" i="11" s="1"/>
  <c r="F560" i="14"/>
  <c r="G560" i="14" s="1"/>
  <c r="G561" i="14" s="1"/>
  <c r="G552" i="14" s="1"/>
  <c r="F94" i="11" s="1"/>
  <c r="G618" i="14" l="1"/>
  <c r="G619" i="14" s="1"/>
  <c r="G615" i="14"/>
  <c r="G614" i="14"/>
  <c r="G611" i="14"/>
  <c r="G610" i="14"/>
  <c r="G608" i="14"/>
  <c r="G588" i="14"/>
  <c r="G589" i="14"/>
  <c r="G587" i="14"/>
  <c r="G597" i="14"/>
  <c r="G598" i="14" s="1"/>
  <c r="G594" i="14"/>
  <c r="G593" i="14"/>
  <c r="G590" i="14"/>
  <c r="I181" i="12"/>
  <c r="J180" i="12" s="1"/>
  <c r="E105" i="11" s="1"/>
  <c r="I179" i="12"/>
  <c r="J178" i="12" s="1"/>
  <c r="E103" i="11" s="1"/>
  <c r="G546" i="14"/>
  <c r="G303" i="14"/>
  <c r="G304" i="14" s="1"/>
  <c r="G300" i="14"/>
  <c r="G299" i="14"/>
  <c r="G296" i="14"/>
  <c r="G295" i="14"/>
  <c r="G294" i="14"/>
  <c r="I87" i="12"/>
  <c r="I86" i="12"/>
  <c r="I85" i="12"/>
  <c r="I84" i="12"/>
  <c r="J82" i="12" l="1"/>
  <c r="E51" i="11" s="1"/>
  <c r="G616" i="14"/>
  <c r="G612" i="14"/>
  <c r="G595" i="14"/>
  <c r="G591" i="14"/>
  <c r="G301" i="14"/>
  <c r="G297" i="14"/>
  <c r="J84" i="12"/>
  <c r="F36" i="16"/>
  <c r="G529" i="14"/>
  <c r="G530" i="14" s="1"/>
  <c r="G526" i="14"/>
  <c r="G525" i="14"/>
  <c r="G522" i="14"/>
  <c r="G521" i="14"/>
  <c r="G503" i="14"/>
  <c r="G510" i="14"/>
  <c r="G511" i="14" s="1"/>
  <c r="G507" i="14"/>
  <c r="G506" i="14"/>
  <c r="G502" i="14"/>
  <c r="G491" i="14"/>
  <c r="G492" i="14" s="1"/>
  <c r="G488" i="14"/>
  <c r="G487" i="14"/>
  <c r="G470" i="14"/>
  <c r="G473" i="14"/>
  <c r="G454" i="14"/>
  <c r="G453" i="14"/>
  <c r="G455" i="14"/>
  <c r="G450" i="14"/>
  <c r="G447" i="14"/>
  <c r="G448" i="14" s="1"/>
  <c r="G423" i="14"/>
  <c r="G424" i="14" s="1"/>
  <c r="G420" i="14"/>
  <c r="G419" i="14"/>
  <c r="G416" i="14"/>
  <c r="G417" i="14" s="1"/>
  <c r="G392" i="14"/>
  <c r="G391" i="14"/>
  <c r="G388" i="14"/>
  <c r="G387" i="14"/>
  <c r="G386" i="14"/>
  <c r="G385" i="14"/>
  <c r="G384" i="14"/>
  <c r="G383" i="14"/>
  <c r="G382" i="14"/>
  <c r="G381" i="14"/>
  <c r="G380" i="14"/>
  <c r="G379" i="14"/>
  <c r="G356" i="14"/>
  <c r="G357" i="14"/>
  <c r="G358" i="14"/>
  <c r="G359" i="14"/>
  <c r="G360" i="14"/>
  <c r="G361" i="14"/>
  <c r="G362" i="14"/>
  <c r="G363" i="14"/>
  <c r="G364" i="14"/>
  <c r="G368" i="14"/>
  <c r="G367" i="14"/>
  <c r="G355" i="14"/>
  <c r="G344" i="14"/>
  <c r="G345" i="14" s="1"/>
  <c r="G341" i="14"/>
  <c r="G340" i="14"/>
  <c r="G337" i="14"/>
  <c r="G336" i="14"/>
  <c r="G325" i="14"/>
  <c r="G326" i="14" s="1"/>
  <c r="G322" i="14"/>
  <c r="G321" i="14"/>
  <c r="G318" i="14"/>
  <c r="G317" i="14"/>
  <c r="G316" i="14"/>
  <c r="G315" i="14"/>
  <c r="G275" i="14"/>
  <c r="G283" i="14"/>
  <c r="G284" i="14" s="1"/>
  <c r="G280" i="14"/>
  <c r="G279" i="14"/>
  <c r="G276" i="14"/>
  <c r="G274" i="14"/>
  <c r="G273" i="14"/>
  <c r="G255" i="14"/>
  <c r="G262" i="14"/>
  <c r="G263" i="14" s="1"/>
  <c r="G259" i="14"/>
  <c r="G258" i="14"/>
  <c r="G254" i="14"/>
  <c r="G253" i="14"/>
  <c r="G242" i="14"/>
  <c r="G243" i="14" s="1"/>
  <c r="G239" i="14"/>
  <c r="G240" i="14" s="1"/>
  <c r="G220" i="14"/>
  <c r="G228" i="14"/>
  <c r="G229" i="14" s="1"/>
  <c r="G208" i="14"/>
  <c r="G209" i="14" s="1"/>
  <c r="G205" i="14"/>
  <c r="G204" i="14"/>
  <c r="G198" i="14"/>
  <c r="G199" i="14"/>
  <c r="G200" i="14"/>
  <c r="G184" i="14"/>
  <c r="G185" i="14" s="1"/>
  <c r="G176" i="14"/>
  <c r="G181" i="14"/>
  <c r="G180" i="14"/>
  <c r="G177" i="14"/>
  <c r="G175" i="14"/>
  <c r="G174" i="14"/>
  <c r="G173" i="14"/>
  <c r="G159" i="14"/>
  <c r="G160" i="14" s="1"/>
  <c r="G156" i="14"/>
  <c r="G157" i="14" s="1"/>
  <c r="G145" i="14"/>
  <c r="G146" i="14" s="1"/>
  <c r="G142" i="14"/>
  <c r="G143" i="14" s="1"/>
  <c r="G131" i="14"/>
  <c r="G132" i="14" s="1"/>
  <c r="G128" i="14"/>
  <c r="G129" i="14" s="1"/>
  <c r="G117" i="14"/>
  <c r="G118" i="14" s="1"/>
  <c r="G120" i="14" s="1"/>
  <c r="G106" i="14"/>
  <c r="G107" i="14" s="1"/>
  <c r="F108" i="14" s="1"/>
  <c r="G108" i="14" s="1"/>
  <c r="G95" i="14"/>
  <c r="G96" i="14" s="1"/>
  <c r="G81" i="14"/>
  <c r="G82" i="14" s="1"/>
  <c r="G67" i="14"/>
  <c r="G68" i="14" s="1"/>
  <c r="G78" i="14"/>
  <c r="G24" i="14"/>
  <c r="G23" i="14"/>
  <c r="G20" i="14"/>
  <c r="G19" i="14"/>
  <c r="G18" i="14"/>
  <c r="G17" i="14"/>
  <c r="G16" i="14"/>
  <c r="G15" i="14"/>
  <c r="G14" i="14"/>
  <c r="G13" i="14"/>
  <c r="G504" i="14" l="1"/>
  <c r="F620" i="14"/>
  <c r="G620" i="14" s="1"/>
  <c r="G621" i="14" s="1"/>
  <c r="F622" i="14" s="1"/>
  <c r="G622" i="14" s="1"/>
  <c r="G623" i="14" s="1"/>
  <c r="G604" i="14" s="1"/>
  <c r="F105" i="11" s="1"/>
  <c r="G105" i="11" s="1"/>
  <c r="F599" i="14"/>
  <c r="G599" i="14" s="1"/>
  <c r="G600" i="14" s="1"/>
  <c r="F601" i="14" s="1"/>
  <c r="G601" i="14" s="1"/>
  <c r="G602" i="14" s="1"/>
  <c r="G583" i="14" s="1"/>
  <c r="F103" i="11" s="1"/>
  <c r="G103" i="11" s="1"/>
  <c r="F305" i="14"/>
  <c r="G305" i="14" s="1"/>
  <c r="G306" i="14" s="1"/>
  <c r="F307" i="14" s="1"/>
  <c r="G307" i="14" s="1"/>
  <c r="G308" i="14" s="1"/>
  <c r="G290" i="14" s="1"/>
  <c r="F51" i="11" s="1"/>
  <c r="G51" i="11" s="1"/>
  <c r="G527" i="14"/>
  <c r="G523" i="14"/>
  <c r="G508" i="14"/>
  <c r="F512" i="14" s="1"/>
  <c r="G512" i="14" s="1"/>
  <c r="G513" i="14" s="1"/>
  <c r="G489" i="14"/>
  <c r="G456" i="14"/>
  <c r="G474" i="14"/>
  <c r="G451" i="14"/>
  <c r="G393" i="14"/>
  <c r="G389" i="14"/>
  <c r="G421" i="14"/>
  <c r="G369" i="14"/>
  <c r="G365" i="14"/>
  <c r="G342" i="14"/>
  <c r="G338" i="14"/>
  <c r="G323" i="14"/>
  <c r="G319" i="14"/>
  <c r="G281" i="14"/>
  <c r="G277" i="14"/>
  <c r="F244" i="14"/>
  <c r="G244" i="14" s="1"/>
  <c r="G245" i="14" s="1"/>
  <c r="G260" i="14"/>
  <c r="G256" i="14"/>
  <c r="G109" i="14"/>
  <c r="F110" i="14" s="1"/>
  <c r="G110" i="14" s="1"/>
  <c r="G182" i="14"/>
  <c r="G178" i="14"/>
  <c r="F161" i="14"/>
  <c r="G161" i="14" s="1"/>
  <c r="G162" i="14"/>
  <c r="F119" i="14"/>
  <c r="G119" i="14" s="1"/>
  <c r="G148" i="14"/>
  <c r="F147" i="14"/>
  <c r="G147" i="14" s="1"/>
  <c r="F133" i="14"/>
  <c r="G133" i="14" s="1"/>
  <c r="G134" i="14"/>
  <c r="G25" i="14"/>
  <c r="G21" i="14"/>
  <c r="F531" i="14" l="1"/>
  <c r="G531" i="14" s="1"/>
  <c r="G532" i="14" s="1"/>
  <c r="F533" i="14" s="1"/>
  <c r="G533" i="14" s="1"/>
  <c r="G534" i="14" s="1"/>
  <c r="G517" i="14" s="1"/>
  <c r="F87" i="11" s="1"/>
  <c r="F514" i="14"/>
  <c r="G514" i="14" s="1"/>
  <c r="G515" i="14" s="1"/>
  <c r="G498" i="14" s="1"/>
  <c r="F85" i="11" s="1"/>
  <c r="F457" i="14"/>
  <c r="G457" i="14" s="1"/>
  <c r="G458" i="14" s="1"/>
  <c r="F459" i="14" s="1"/>
  <c r="G459" i="14" s="1"/>
  <c r="G460" i="14" s="1"/>
  <c r="G443" i="14" s="1"/>
  <c r="F79" i="11" s="1"/>
  <c r="F394" i="14"/>
  <c r="G394" i="14" s="1"/>
  <c r="G395" i="14" s="1"/>
  <c r="F396" i="14" s="1"/>
  <c r="G396" i="14" s="1"/>
  <c r="G397" i="14" s="1"/>
  <c r="G375" i="14" s="1"/>
  <c r="F62" i="11" s="1"/>
  <c r="F425" i="14"/>
  <c r="G425" i="14" s="1"/>
  <c r="G426" i="14" s="1"/>
  <c r="F427" i="14" s="1"/>
  <c r="G427" i="14" s="1"/>
  <c r="G428" i="14" s="1"/>
  <c r="G411" i="14" s="1"/>
  <c r="F69" i="11" s="1"/>
  <c r="F370" i="14"/>
  <c r="G370" i="14" s="1"/>
  <c r="F346" i="14"/>
  <c r="G346" i="14" s="1"/>
  <c r="G347" i="14" s="1"/>
  <c r="F348" i="14" s="1"/>
  <c r="G348" i="14" s="1"/>
  <c r="G349" i="14" s="1"/>
  <c r="G332" i="14" s="1"/>
  <c r="F58" i="11" s="1"/>
  <c r="F327" i="14"/>
  <c r="G327" i="14" s="1"/>
  <c r="G328" i="14" s="1"/>
  <c r="F329" i="14" s="1"/>
  <c r="G329" i="14" s="1"/>
  <c r="G330" i="14" s="1"/>
  <c r="G311" i="14" s="1"/>
  <c r="F56" i="11" s="1"/>
  <c r="F285" i="14"/>
  <c r="G285" i="14" s="1"/>
  <c r="G286" i="14" s="1"/>
  <c r="F287" i="14" s="1"/>
  <c r="G287" i="14" s="1"/>
  <c r="G288" i="14" s="1"/>
  <c r="G269" i="14" s="1"/>
  <c r="F49" i="11" s="1"/>
  <c r="F264" i="14"/>
  <c r="G264" i="14" s="1"/>
  <c r="G265" i="14" s="1"/>
  <c r="F266" i="14" s="1"/>
  <c r="G266" i="14" s="1"/>
  <c r="G267" i="14" s="1"/>
  <c r="G249" i="14" s="1"/>
  <c r="F47" i="11" s="1"/>
  <c r="F246" i="14"/>
  <c r="G246" i="14" s="1"/>
  <c r="G247" i="14" s="1"/>
  <c r="G235" i="14" s="1"/>
  <c r="F45" i="11" s="1"/>
  <c r="F186" i="14"/>
  <c r="G186" i="14" s="1"/>
  <c r="G187" i="14" s="1"/>
  <c r="F188" i="14" s="1"/>
  <c r="G188" i="14" s="1"/>
  <c r="G189" i="14" s="1"/>
  <c r="F163" i="14"/>
  <c r="G163" i="14" s="1"/>
  <c r="G164" i="14" s="1"/>
  <c r="G152" i="14" s="1"/>
  <c r="F32" i="11" s="1"/>
  <c r="F149" i="14"/>
  <c r="G149" i="14" s="1"/>
  <c r="G150" i="14" s="1"/>
  <c r="G138" i="14" s="1"/>
  <c r="F30" i="11" s="1"/>
  <c r="F135" i="14"/>
  <c r="G135" i="14" s="1"/>
  <c r="G136" i="14" s="1"/>
  <c r="G124" i="14" s="1"/>
  <c r="F28" i="11" s="1"/>
  <c r="F121" i="14"/>
  <c r="G121" i="14" s="1"/>
  <c r="G122" i="14" s="1"/>
  <c r="G113" i="14" s="1"/>
  <c r="F26" i="11" s="1"/>
  <c r="G111" i="14"/>
  <c r="G102" i="14" s="1"/>
  <c r="F24" i="11" s="1"/>
  <c r="F26" i="14"/>
  <c r="G26" i="14" s="1"/>
  <c r="G27" i="14" s="1"/>
  <c r="F28" i="14" s="1"/>
  <c r="G28" i="14" s="1"/>
  <c r="G29" i="14" s="1"/>
  <c r="G8" i="14" s="1"/>
  <c r="F7" i="11" s="1"/>
  <c r="G371" i="14" l="1"/>
  <c r="F372" i="14" s="1"/>
  <c r="G372" i="14" s="1"/>
  <c r="G373" i="14" s="1"/>
  <c r="G351" i="14" s="1"/>
  <c r="F60" i="11" s="1"/>
  <c r="I165" i="12" l="1"/>
  <c r="I164" i="12"/>
  <c r="I163" i="12"/>
  <c r="I162" i="12"/>
  <c r="I159" i="12"/>
  <c r="I158" i="12"/>
  <c r="I157" i="12"/>
  <c r="I155" i="12"/>
  <c r="I156" i="12"/>
  <c r="I154" i="12"/>
  <c r="I153" i="12"/>
  <c r="I148" i="12"/>
  <c r="I150" i="12"/>
  <c r="I149" i="12"/>
  <c r="I147" i="12"/>
  <c r="I146" i="12"/>
  <c r="I145" i="12"/>
  <c r="I144" i="12"/>
  <c r="I133" i="12"/>
  <c r="I132" i="12"/>
  <c r="I131" i="12"/>
  <c r="I130" i="12"/>
  <c r="I141" i="12"/>
  <c r="I140" i="12"/>
  <c r="I139" i="12"/>
  <c r="I138" i="12"/>
  <c r="I137" i="12"/>
  <c r="I136" i="12"/>
  <c r="I78" i="12"/>
  <c r="I46" i="12"/>
  <c r="J44" i="12" s="1"/>
  <c r="E28" i="11" s="1"/>
  <c r="G28" i="11" s="1"/>
  <c r="J151" i="12" l="1"/>
  <c r="E85" i="11" s="1"/>
  <c r="G85" i="11" s="1"/>
  <c r="J160" i="12"/>
  <c r="E87" i="11" s="1"/>
  <c r="G87" i="11" s="1"/>
  <c r="J142" i="12"/>
  <c r="E83" i="11" s="1"/>
  <c r="J134" i="12"/>
  <c r="E81" i="11" s="1"/>
  <c r="J128" i="12"/>
  <c r="E79" i="11" s="1"/>
  <c r="G79" i="11" s="1"/>
  <c r="J76" i="12"/>
  <c r="E47" i="11" s="1"/>
  <c r="G47" i="11" s="1"/>
  <c r="I117" i="12"/>
  <c r="I116" i="12"/>
  <c r="I108" i="12"/>
  <c r="I107" i="12"/>
  <c r="I104" i="12"/>
  <c r="I103" i="12"/>
  <c r="I97" i="12"/>
  <c r="I100" i="12"/>
  <c r="J98" i="12" s="1"/>
  <c r="E58" i="11" s="1"/>
  <c r="G58" i="11" s="1"/>
  <c r="I92" i="12"/>
  <c r="I96" i="12"/>
  <c r="I95" i="12"/>
  <c r="I94" i="12"/>
  <c r="I93" i="12"/>
  <c r="I51" i="12"/>
  <c r="I52" i="12"/>
  <c r="I50" i="12"/>
  <c r="I55" i="12"/>
  <c r="J53" i="12" s="1"/>
  <c r="E32" i="11" s="1"/>
  <c r="G32" i="11" s="1"/>
  <c r="I71" i="12"/>
  <c r="I70" i="12"/>
  <c r="I43" i="12"/>
  <c r="I39" i="12"/>
  <c r="I42" i="12"/>
  <c r="I38" i="12"/>
  <c r="I67" i="12"/>
  <c r="I66" i="12"/>
  <c r="I75" i="12"/>
  <c r="I74" i="12"/>
  <c r="I63" i="12"/>
  <c r="I62" i="12"/>
  <c r="I49" i="12"/>
  <c r="I32" i="12"/>
  <c r="I31" i="12"/>
  <c r="I27" i="12"/>
  <c r="I9" i="12"/>
  <c r="J7" i="12" s="1"/>
  <c r="E7" i="11" s="1"/>
  <c r="J114" i="12" l="1"/>
  <c r="E69" i="11" s="1"/>
  <c r="G69" i="11" s="1"/>
  <c r="F73" i="11" s="1"/>
  <c r="J105" i="12"/>
  <c r="E62" i="11" s="1"/>
  <c r="G62" i="11" s="1"/>
  <c r="J36" i="12"/>
  <c r="E24" i="11" s="1"/>
  <c r="G24" i="11" s="1"/>
  <c r="J101" i="12"/>
  <c r="E60" i="11" s="1"/>
  <c r="G60" i="11" s="1"/>
  <c r="J90" i="12"/>
  <c r="E56" i="11" s="1"/>
  <c r="G56" i="11" s="1"/>
  <c r="J47" i="12"/>
  <c r="E30" i="11" s="1"/>
  <c r="G30" i="11" s="1"/>
  <c r="J72" i="12"/>
  <c r="J60" i="12"/>
  <c r="E39" i="11" s="1"/>
  <c r="J40" i="12"/>
  <c r="E26" i="11" s="1"/>
  <c r="G26" i="11" s="1"/>
  <c r="J68" i="12"/>
  <c r="J64" i="12"/>
  <c r="E41" i="11" s="1"/>
  <c r="J29" i="12"/>
  <c r="F66" i="11" l="1"/>
  <c r="G66" i="11" s="1"/>
  <c r="G55" i="11" s="1"/>
  <c r="I28" i="12"/>
  <c r="E20" i="11"/>
  <c r="E45" i="11"/>
  <c r="G45" i="11" s="1"/>
  <c r="E43" i="11"/>
  <c r="F55" i="11" l="1"/>
  <c r="G578" i="14" l="1"/>
  <c r="G579" i="14" s="1"/>
  <c r="G545" i="14"/>
  <c r="G547" i="14" s="1"/>
  <c r="G484" i="14"/>
  <c r="G469" i="14"/>
  <c r="G471" i="14" s="1"/>
  <c r="G466" i="14"/>
  <c r="G225" i="14"/>
  <c r="G224" i="14"/>
  <c r="G221" i="14"/>
  <c r="G219" i="14"/>
  <c r="G201" i="14"/>
  <c r="G197" i="14"/>
  <c r="G196" i="14"/>
  <c r="G195" i="14"/>
  <c r="G92" i="14"/>
  <c r="G93" i="14" s="1"/>
  <c r="G79" i="14"/>
  <c r="G64" i="14"/>
  <c r="G65" i="14" s="1"/>
  <c r="I177" i="12"/>
  <c r="I169" i="12"/>
  <c r="J168" i="12" s="1"/>
  <c r="E92" i="11" s="1"/>
  <c r="I81" i="12"/>
  <c r="I35" i="12"/>
  <c r="J33" i="12" s="1"/>
  <c r="E22" i="11" s="1"/>
  <c r="I26" i="12"/>
  <c r="J24" i="12" s="1"/>
  <c r="F171" i="12" s="1"/>
  <c r="F31" i="16"/>
  <c r="F30" i="16"/>
  <c r="F29" i="16"/>
  <c r="F28" i="16"/>
  <c r="F27" i="16"/>
  <c r="F32" i="16" s="1"/>
  <c r="F19" i="16"/>
  <c r="F18" i="16"/>
  <c r="F17" i="16"/>
  <c r="F16" i="16"/>
  <c r="F14" i="16"/>
  <c r="F13" i="16"/>
  <c r="F12" i="16"/>
  <c r="F11" i="16"/>
  <c r="F10" i="16"/>
  <c r="F9" i="16"/>
  <c r="F8" i="16"/>
  <c r="D121" i="11"/>
  <c r="D120" i="11"/>
  <c r="D117" i="11"/>
  <c r="D116" i="11"/>
  <c r="E36" i="11"/>
  <c r="E15" i="11"/>
  <c r="G7" i="11"/>
  <c r="F13" i="11" s="1"/>
  <c r="I171" i="12" l="1"/>
  <c r="J170" i="12" s="1"/>
  <c r="E94" i="11" s="1"/>
  <c r="G94" i="11" s="1"/>
  <c r="F173" i="12"/>
  <c r="I173" i="12" s="1"/>
  <c r="J172" i="12" s="1"/>
  <c r="E96" i="11" s="1"/>
  <c r="G96" i="11" s="1"/>
  <c r="G13" i="11"/>
  <c r="F4" i="11"/>
  <c r="G4" i="11" s="1"/>
  <c r="J176" i="12"/>
  <c r="E101" i="11" s="1"/>
  <c r="E18" i="11"/>
  <c r="G98" i="14"/>
  <c r="F97" i="14"/>
  <c r="G97" i="14" s="1"/>
  <c r="F83" i="14"/>
  <c r="G83" i="14" s="1"/>
  <c r="G84" i="14" s="1"/>
  <c r="F69" i="14"/>
  <c r="G69" i="14" s="1"/>
  <c r="G70" i="14" s="1"/>
  <c r="J81" i="12"/>
  <c r="J79" i="12"/>
  <c r="E49" i="11" s="1"/>
  <c r="G49" i="11" s="1"/>
  <c r="F23" i="16"/>
  <c r="F34" i="16" s="1"/>
  <c r="F37" i="16" s="1"/>
  <c r="G485" i="14"/>
  <c r="F475" i="14"/>
  <c r="G475" i="14" s="1"/>
  <c r="G476" i="14" s="1"/>
  <c r="F477" i="14" s="1"/>
  <c r="G477" i="14" s="1"/>
  <c r="G478" i="14" s="1"/>
  <c r="G462" i="14" s="1"/>
  <c r="F81" i="11" s="1"/>
  <c r="G81" i="11" s="1"/>
  <c r="G206" i="14"/>
  <c r="G202" i="14"/>
  <c r="G222" i="14"/>
  <c r="G226" i="14"/>
  <c r="G467" i="14"/>
  <c r="F548" i="14"/>
  <c r="G548" i="14" s="1"/>
  <c r="G549" i="14" s="1"/>
  <c r="F580" i="14"/>
  <c r="G580" i="14" s="1"/>
  <c r="G581" i="14" s="1"/>
  <c r="G575" i="14" s="1"/>
  <c r="F101" i="11" s="1"/>
  <c r="F40" i="16" l="1"/>
  <c r="F38" i="16"/>
  <c r="G101" i="11"/>
  <c r="F493" i="14"/>
  <c r="G493" i="14" s="1"/>
  <c r="G494" i="14" s="1"/>
  <c r="F495" i="14" s="1"/>
  <c r="G495" i="14" s="1"/>
  <c r="G496" i="14" s="1"/>
  <c r="G480" i="14" s="1"/>
  <c r="F83" i="11" s="1"/>
  <c r="G83" i="11" s="1"/>
  <c r="F230" i="14"/>
  <c r="G230" i="14" s="1"/>
  <c r="G231" i="14" s="1"/>
  <c r="F232" i="14" s="1"/>
  <c r="G232" i="14" s="1"/>
  <c r="G233" i="14" s="1"/>
  <c r="G215" i="14" s="1"/>
  <c r="F210" i="14"/>
  <c r="G210" i="14" s="1"/>
  <c r="G169" i="14"/>
  <c r="F71" i="14"/>
  <c r="G71" i="14" s="1"/>
  <c r="G72" i="14" s="1"/>
  <c r="G60" i="14" s="1"/>
  <c r="F18" i="11" s="1"/>
  <c r="F550" i="14"/>
  <c r="G550" i="14" s="1"/>
  <c r="G551" i="14" s="1"/>
  <c r="G541" i="14" s="1"/>
  <c r="F92" i="11" s="1"/>
  <c r="G92" i="11" s="1"/>
  <c r="F98" i="11" s="1"/>
  <c r="F85" i="14"/>
  <c r="G85" i="14" s="1"/>
  <c r="G86" i="14" s="1"/>
  <c r="G74" i="14" s="1"/>
  <c r="F99" i="14"/>
  <c r="G99" i="14" s="1"/>
  <c r="G100" i="14" s="1"/>
  <c r="G88" i="14" s="1"/>
  <c r="F107" i="11" l="1"/>
  <c r="G107" i="11" s="1"/>
  <c r="G100" i="11" s="1"/>
  <c r="G18" i="11"/>
  <c r="F20" i="11"/>
  <c r="G20" i="11" s="1"/>
  <c r="F22" i="11"/>
  <c r="G22" i="11" s="1"/>
  <c r="F39" i="11"/>
  <c r="G39" i="11" s="1"/>
  <c r="F43" i="11"/>
  <c r="G43" i="11" s="1"/>
  <c r="F89" i="11"/>
  <c r="G211" i="14"/>
  <c r="F212" i="14" s="1"/>
  <c r="G212" i="14" s="1"/>
  <c r="G213" i="14" s="1"/>
  <c r="G191" i="14" s="1"/>
  <c r="F41" i="11" s="1"/>
  <c r="G41" i="11" s="1"/>
  <c r="F91" i="11"/>
  <c r="F122" i="11" l="1"/>
  <c r="F100" i="11"/>
  <c r="F53" i="11"/>
  <c r="G53" i="11" s="1"/>
  <c r="G36" i="11" s="1"/>
  <c r="F117" i="11" s="1"/>
  <c r="F34" i="11"/>
  <c r="G34" i="11" s="1"/>
  <c r="G15" i="11" s="1"/>
  <c r="F76" i="11"/>
  <c r="G76" i="11" s="1"/>
  <c r="G89" i="11"/>
  <c r="G73" i="11"/>
  <c r="G98" i="11"/>
  <c r="G91" i="11" s="1"/>
  <c r="F116" i="11" l="1"/>
  <c r="F15" i="11"/>
  <c r="G118" i="11"/>
  <c r="F68" i="11"/>
  <c r="G68" i="11" s="1"/>
  <c r="G119" i="11" s="1"/>
  <c r="F36" i="11"/>
  <c r="F120" i="11"/>
  <c r="F121" i="11"/>
  <c r="F109" i="11" l="1"/>
  <c r="G109" i="11" s="1"/>
  <c r="F115" i="11"/>
  <c r="G124" i="11" s="1"/>
  <c r="G126" i="11" s="1"/>
  <c r="G125" i="11" l="1"/>
  <c r="G127" i="11" s="1"/>
  <c r="G128" i="11" s="1"/>
  <c r="G132"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Elisabeth Sala</author>
  </authors>
  <commentList>
    <comment ref="A1" authorId="0" shapeId="0" xr:uid="{00000000-0006-0000-0200-000001000000}">
      <text>
        <r>
          <rPr>
            <b/>
            <sz val="9"/>
            <color indexed="81"/>
            <rFont val="Tahoma"/>
            <family val="2"/>
          </rPr>
          <t>Código del concepto. Ver colores en "Entorno de trabajo: Apariencia"</t>
        </r>
      </text>
    </comment>
    <comment ref="E3" authorId="0" shapeId="0" xr:uid="{00000000-0006-0000-0200-000002000000}">
      <text>
        <r>
          <rPr>
            <b/>
            <sz val="9"/>
            <color indexed="81"/>
            <rFont val="Tahoma"/>
            <family val="2"/>
          </rPr>
          <t>Rendimiento o cantidad presupuestada</t>
        </r>
      </text>
    </comment>
    <comment ref="F3" authorId="0" shapeId="0" xr:uid="{00000000-0006-0000-0200-000003000000}">
      <text>
        <r>
          <rPr>
            <b/>
            <sz val="9"/>
            <color indexed="81"/>
            <rFont val="Tahoma"/>
            <family val="2"/>
          </rPr>
          <t>Precio unitario en el presupuesto</t>
        </r>
      </text>
    </comment>
    <comment ref="G3" authorId="0" shapeId="0" xr:uid="{00000000-0006-0000-0200-000004000000}">
      <text>
        <r>
          <rPr>
            <b/>
            <sz val="9"/>
            <color indexed="81"/>
            <rFont val="Tahoma"/>
            <family val="2"/>
          </rPr>
          <t>Importe del presupuesto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Elisabeth Sala</author>
  </authors>
  <commentList>
    <comment ref="E3" authorId="0" shapeId="0" xr:uid="{00000000-0006-0000-0300-000001000000}">
      <text>
        <r>
          <rPr>
            <b/>
            <sz val="9"/>
            <color indexed="81"/>
            <rFont val="Tahoma"/>
            <family val="2"/>
          </rPr>
          <t>Rendimiento o cantidad presupuestada</t>
        </r>
      </text>
    </comment>
    <comment ref="F3" authorId="0" shapeId="0" xr:uid="{00000000-0006-0000-0300-000002000000}">
      <text>
        <r>
          <rPr>
            <b/>
            <sz val="9"/>
            <color indexed="81"/>
            <rFont val="Tahoma"/>
            <family val="2"/>
          </rPr>
          <t>Precio unitario en el presupuesto</t>
        </r>
      </text>
    </comment>
    <comment ref="G3" authorId="0" shapeId="0" xr:uid="{00000000-0006-0000-0300-000003000000}">
      <text>
        <r>
          <rPr>
            <b/>
            <sz val="9"/>
            <color indexed="81"/>
            <rFont val="Tahoma"/>
            <family val="2"/>
          </rPr>
          <t>Importe del presupuesto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Elisabeth Sala</author>
  </authors>
  <commentList>
    <comment ref="E10" authorId="0" shapeId="0" xr:uid="{00000000-0006-0000-0400-000001000000}">
      <text>
        <r>
          <rPr>
            <b/>
            <sz val="9"/>
            <color indexed="81"/>
            <rFont val="Tahoma"/>
            <family val="2"/>
          </rPr>
          <t>Rendimiento o cantidad presupuestada</t>
        </r>
      </text>
    </comment>
    <comment ref="F10" authorId="0" shapeId="0" xr:uid="{00000000-0006-0000-0400-000002000000}">
      <text>
        <r>
          <rPr>
            <b/>
            <sz val="9"/>
            <color indexed="81"/>
            <rFont val="Tahoma"/>
            <family val="2"/>
          </rPr>
          <t>Precio unitario en el presupuesto</t>
        </r>
      </text>
    </comment>
    <comment ref="G10" authorId="0" shapeId="0" xr:uid="{00000000-0006-0000-0400-000003000000}">
      <text>
        <r>
          <rPr>
            <b/>
            <sz val="9"/>
            <color indexed="81"/>
            <rFont val="Tahoma"/>
            <family val="2"/>
          </rPr>
          <t>Importe del presupuesto</t>
        </r>
      </text>
    </comment>
    <comment ref="E33" authorId="0" shapeId="0" xr:uid="{00000000-0006-0000-0400-000004000000}">
      <text>
        <r>
          <rPr>
            <b/>
            <sz val="9"/>
            <color indexed="81"/>
            <rFont val="Tahoma"/>
            <family val="2"/>
          </rPr>
          <t>Rendimiento o cantidad presupuestada</t>
        </r>
      </text>
    </comment>
    <comment ref="F33" authorId="0" shapeId="0" xr:uid="{00000000-0006-0000-0400-000005000000}">
      <text>
        <r>
          <rPr>
            <b/>
            <sz val="9"/>
            <color indexed="81"/>
            <rFont val="Tahoma"/>
            <family val="2"/>
          </rPr>
          <t>Precio unitario en el presupuesto</t>
        </r>
      </text>
    </comment>
    <comment ref="G33" authorId="0" shapeId="0" xr:uid="{00000000-0006-0000-0400-000006000000}">
      <text>
        <r>
          <rPr>
            <b/>
            <sz val="9"/>
            <color indexed="81"/>
            <rFont val="Tahoma"/>
            <family val="2"/>
          </rPr>
          <t>Importe del presupuesto</t>
        </r>
      </text>
    </comment>
    <comment ref="E46" authorId="0" shapeId="0" xr:uid="{00000000-0006-0000-0400-000007000000}">
      <text>
        <r>
          <rPr>
            <b/>
            <sz val="9"/>
            <color indexed="81"/>
            <rFont val="Tahoma"/>
            <family val="2"/>
          </rPr>
          <t>Rendimiento o cantidad presupuestada</t>
        </r>
      </text>
    </comment>
    <comment ref="F46" authorId="0" shapeId="0" xr:uid="{00000000-0006-0000-0400-000008000000}">
      <text>
        <r>
          <rPr>
            <b/>
            <sz val="9"/>
            <color indexed="81"/>
            <rFont val="Tahoma"/>
            <family val="2"/>
          </rPr>
          <t>Precio unitario en el presupuesto</t>
        </r>
      </text>
    </comment>
    <comment ref="G46" authorId="0" shapeId="0" xr:uid="{00000000-0006-0000-0400-000009000000}">
      <text>
        <r>
          <rPr>
            <b/>
            <sz val="9"/>
            <color indexed="81"/>
            <rFont val="Tahoma"/>
            <family val="2"/>
          </rPr>
          <t>Importe del presupuesto</t>
        </r>
      </text>
    </comment>
    <comment ref="E62" authorId="0" shapeId="0" xr:uid="{00000000-0006-0000-0400-00000A000000}">
      <text>
        <r>
          <rPr>
            <b/>
            <sz val="9"/>
            <color indexed="81"/>
            <rFont val="Tahoma"/>
            <family val="2"/>
          </rPr>
          <t>Rendimiento o cantidad presupuestada</t>
        </r>
      </text>
    </comment>
    <comment ref="F62" authorId="0" shapeId="0" xr:uid="{00000000-0006-0000-0400-00000B000000}">
      <text>
        <r>
          <rPr>
            <b/>
            <sz val="9"/>
            <color indexed="81"/>
            <rFont val="Tahoma"/>
            <family val="2"/>
          </rPr>
          <t>Precio unitario en el presupuesto</t>
        </r>
      </text>
    </comment>
    <comment ref="G62" authorId="0" shapeId="0" xr:uid="{00000000-0006-0000-0400-00000C000000}">
      <text>
        <r>
          <rPr>
            <b/>
            <sz val="9"/>
            <color indexed="81"/>
            <rFont val="Tahoma"/>
            <family val="2"/>
          </rPr>
          <t>Importe del presupuesto</t>
        </r>
      </text>
    </comment>
    <comment ref="E76" authorId="0" shapeId="0" xr:uid="{00000000-0006-0000-0400-00000D000000}">
      <text>
        <r>
          <rPr>
            <b/>
            <sz val="9"/>
            <color indexed="81"/>
            <rFont val="Tahoma"/>
            <family val="2"/>
          </rPr>
          <t>Rendimiento o cantidad presupuestada</t>
        </r>
      </text>
    </comment>
    <comment ref="F76" authorId="0" shapeId="0" xr:uid="{00000000-0006-0000-0400-00000E000000}">
      <text>
        <r>
          <rPr>
            <b/>
            <sz val="9"/>
            <color indexed="81"/>
            <rFont val="Tahoma"/>
            <family val="2"/>
          </rPr>
          <t>Precio unitario en el presupuesto</t>
        </r>
      </text>
    </comment>
    <comment ref="G76" authorId="0" shapeId="0" xr:uid="{00000000-0006-0000-0400-00000F000000}">
      <text>
        <r>
          <rPr>
            <b/>
            <sz val="9"/>
            <color indexed="81"/>
            <rFont val="Tahoma"/>
            <family val="2"/>
          </rPr>
          <t>Importe del presupuesto</t>
        </r>
      </text>
    </comment>
    <comment ref="E90" authorId="0" shapeId="0" xr:uid="{00000000-0006-0000-0400-000010000000}">
      <text>
        <r>
          <rPr>
            <b/>
            <sz val="9"/>
            <color indexed="81"/>
            <rFont val="Tahoma"/>
            <family val="2"/>
          </rPr>
          <t>Rendimiento o cantidad presupuestada</t>
        </r>
      </text>
    </comment>
    <comment ref="F90" authorId="0" shapeId="0" xr:uid="{00000000-0006-0000-0400-000011000000}">
      <text>
        <r>
          <rPr>
            <b/>
            <sz val="9"/>
            <color indexed="81"/>
            <rFont val="Tahoma"/>
            <family val="2"/>
          </rPr>
          <t>Precio unitario en el presupuesto</t>
        </r>
      </text>
    </comment>
    <comment ref="G90" authorId="0" shapeId="0" xr:uid="{00000000-0006-0000-0400-000012000000}">
      <text>
        <r>
          <rPr>
            <b/>
            <sz val="9"/>
            <color indexed="81"/>
            <rFont val="Tahoma"/>
            <family val="2"/>
          </rPr>
          <t>Importe del presupuesto</t>
        </r>
      </text>
    </comment>
    <comment ref="E104" authorId="0" shapeId="0" xr:uid="{00000000-0006-0000-0400-000013000000}">
      <text>
        <r>
          <rPr>
            <b/>
            <sz val="9"/>
            <color indexed="81"/>
            <rFont val="Tahoma"/>
            <family val="2"/>
          </rPr>
          <t>Rendimiento o cantidad presupuestada</t>
        </r>
      </text>
    </comment>
    <comment ref="F104" authorId="0" shapeId="0" xr:uid="{00000000-0006-0000-0400-000014000000}">
      <text>
        <r>
          <rPr>
            <b/>
            <sz val="9"/>
            <color indexed="81"/>
            <rFont val="Tahoma"/>
            <family val="2"/>
          </rPr>
          <t>Precio unitario en el presupuesto</t>
        </r>
      </text>
    </comment>
    <comment ref="G104" authorId="0" shapeId="0" xr:uid="{00000000-0006-0000-0400-000015000000}">
      <text>
        <r>
          <rPr>
            <b/>
            <sz val="9"/>
            <color indexed="81"/>
            <rFont val="Tahoma"/>
            <family val="2"/>
          </rPr>
          <t>Importe del presupuesto</t>
        </r>
      </text>
    </comment>
    <comment ref="E115" authorId="0" shapeId="0" xr:uid="{00000000-0006-0000-0400-000016000000}">
      <text>
        <r>
          <rPr>
            <b/>
            <sz val="9"/>
            <color indexed="81"/>
            <rFont val="Tahoma"/>
            <family val="2"/>
          </rPr>
          <t>Rendimiento o cantidad presupuestada</t>
        </r>
      </text>
    </comment>
    <comment ref="F115" authorId="0" shapeId="0" xr:uid="{00000000-0006-0000-0400-000017000000}">
      <text>
        <r>
          <rPr>
            <b/>
            <sz val="9"/>
            <color indexed="81"/>
            <rFont val="Tahoma"/>
            <family val="2"/>
          </rPr>
          <t>Precio unitario en el presupuesto</t>
        </r>
      </text>
    </comment>
    <comment ref="G115" authorId="0" shapeId="0" xr:uid="{00000000-0006-0000-0400-000018000000}">
      <text>
        <r>
          <rPr>
            <b/>
            <sz val="9"/>
            <color indexed="81"/>
            <rFont val="Tahoma"/>
            <family val="2"/>
          </rPr>
          <t>Importe del presupuesto</t>
        </r>
      </text>
    </comment>
    <comment ref="E126" authorId="0" shapeId="0" xr:uid="{00000000-0006-0000-0400-000019000000}">
      <text>
        <r>
          <rPr>
            <b/>
            <sz val="9"/>
            <color indexed="81"/>
            <rFont val="Tahoma"/>
            <family val="2"/>
          </rPr>
          <t>Rendimiento o cantidad presupuestada</t>
        </r>
      </text>
    </comment>
    <comment ref="F126" authorId="0" shapeId="0" xr:uid="{00000000-0006-0000-0400-00001A000000}">
      <text>
        <r>
          <rPr>
            <b/>
            <sz val="9"/>
            <color indexed="81"/>
            <rFont val="Tahoma"/>
            <family val="2"/>
          </rPr>
          <t>Precio unitario en el presupuesto</t>
        </r>
      </text>
    </comment>
    <comment ref="G126" authorId="0" shapeId="0" xr:uid="{00000000-0006-0000-0400-00001B000000}">
      <text>
        <r>
          <rPr>
            <b/>
            <sz val="9"/>
            <color indexed="81"/>
            <rFont val="Tahoma"/>
            <family val="2"/>
          </rPr>
          <t>Importe del presupuesto</t>
        </r>
      </text>
    </comment>
    <comment ref="E140" authorId="0" shapeId="0" xr:uid="{00000000-0006-0000-0400-00001C000000}">
      <text>
        <r>
          <rPr>
            <b/>
            <sz val="9"/>
            <color indexed="81"/>
            <rFont val="Tahoma"/>
            <family val="2"/>
          </rPr>
          <t>Rendimiento o cantidad presupuestada</t>
        </r>
      </text>
    </comment>
    <comment ref="F140" authorId="0" shapeId="0" xr:uid="{00000000-0006-0000-0400-00001D000000}">
      <text>
        <r>
          <rPr>
            <b/>
            <sz val="9"/>
            <color indexed="81"/>
            <rFont val="Tahoma"/>
            <family val="2"/>
          </rPr>
          <t>Precio unitario en el presupuesto</t>
        </r>
      </text>
    </comment>
    <comment ref="G140" authorId="0" shapeId="0" xr:uid="{00000000-0006-0000-0400-00001E000000}">
      <text>
        <r>
          <rPr>
            <b/>
            <sz val="9"/>
            <color indexed="81"/>
            <rFont val="Tahoma"/>
            <family val="2"/>
          </rPr>
          <t>Importe del presupuesto</t>
        </r>
      </text>
    </comment>
    <comment ref="E154" authorId="0" shapeId="0" xr:uid="{00000000-0006-0000-0400-00001F000000}">
      <text>
        <r>
          <rPr>
            <b/>
            <sz val="9"/>
            <color indexed="81"/>
            <rFont val="Tahoma"/>
            <family val="2"/>
          </rPr>
          <t>Rendimiento o cantidad presupuestada</t>
        </r>
      </text>
    </comment>
    <comment ref="F154" authorId="0" shapeId="0" xr:uid="{00000000-0006-0000-0400-000020000000}">
      <text>
        <r>
          <rPr>
            <b/>
            <sz val="9"/>
            <color indexed="81"/>
            <rFont val="Tahoma"/>
            <family val="2"/>
          </rPr>
          <t>Precio unitario en el presupuesto</t>
        </r>
      </text>
    </comment>
    <comment ref="G154" authorId="0" shapeId="0" xr:uid="{00000000-0006-0000-0400-000021000000}">
      <text>
        <r>
          <rPr>
            <b/>
            <sz val="9"/>
            <color indexed="81"/>
            <rFont val="Tahoma"/>
            <family val="2"/>
          </rPr>
          <t>Importe del presupuesto</t>
        </r>
      </text>
    </comment>
    <comment ref="E171" authorId="0" shapeId="0" xr:uid="{00000000-0006-0000-0400-000022000000}">
      <text>
        <r>
          <rPr>
            <b/>
            <sz val="9"/>
            <color indexed="81"/>
            <rFont val="Tahoma"/>
            <family val="2"/>
          </rPr>
          <t>Rendimiento o cantidad presupuestada</t>
        </r>
      </text>
    </comment>
    <comment ref="F171" authorId="0" shapeId="0" xr:uid="{00000000-0006-0000-0400-000023000000}">
      <text>
        <r>
          <rPr>
            <b/>
            <sz val="9"/>
            <color indexed="81"/>
            <rFont val="Tahoma"/>
            <family val="2"/>
          </rPr>
          <t>Precio unitario en el presupuesto</t>
        </r>
      </text>
    </comment>
    <comment ref="G171" authorId="0" shapeId="0" xr:uid="{00000000-0006-0000-0400-000024000000}">
      <text>
        <r>
          <rPr>
            <b/>
            <sz val="9"/>
            <color indexed="81"/>
            <rFont val="Tahoma"/>
            <family val="2"/>
          </rPr>
          <t>Importe del presupuesto</t>
        </r>
      </text>
    </comment>
    <comment ref="E193" authorId="0" shapeId="0" xr:uid="{00000000-0006-0000-0400-000025000000}">
      <text>
        <r>
          <rPr>
            <b/>
            <sz val="9"/>
            <color indexed="81"/>
            <rFont val="Tahoma"/>
            <family val="2"/>
          </rPr>
          <t>Rendimiento o cantidad presupuestada</t>
        </r>
      </text>
    </comment>
    <comment ref="F193" authorId="0" shapeId="0" xr:uid="{00000000-0006-0000-0400-000026000000}">
      <text>
        <r>
          <rPr>
            <b/>
            <sz val="9"/>
            <color indexed="81"/>
            <rFont val="Tahoma"/>
            <family val="2"/>
          </rPr>
          <t>Precio unitario en el presupuesto</t>
        </r>
      </text>
    </comment>
    <comment ref="G193" authorId="0" shapeId="0" xr:uid="{00000000-0006-0000-0400-000027000000}">
      <text>
        <r>
          <rPr>
            <b/>
            <sz val="9"/>
            <color indexed="81"/>
            <rFont val="Tahoma"/>
            <family val="2"/>
          </rPr>
          <t>Importe del presupuesto</t>
        </r>
      </text>
    </comment>
    <comment ref="E217" authorId="0" shapeId="0" xr:uid="{00000000-0006-0000-0400-000028000000}">
      <text>
        <r>
          <rPr>
            <b/>
            <sz val="9"/>
            <color indexed="81"/>
            <rFont val="Tahoma"/>
            <family val="2"/>
          </rPr>
          <t>Rendimiento o cantidad presupuestada</t>
        </r>
      </text>
    </comment>
    <comment ref="F217" authorId="0" shapeId="0" xr:uid="{00000000-0006-0000-0400-000029000000}">
      <text>
        <r>
          <rPr>
            <b/>
            <sz val="9"/>
            <color indexed="81"/>
            <rFont val="Tahoma"/>
            <family val="2"/>
          </rPr>
          <t>Precio unitario en el presupuesto</t>
        </r>
      </text>
    </comment>
    <comment ref="G217" authorId="0" shapeId="0" xr:uid="{00000000-0006-0000-0400-00002A000000}">
      <text>
        <r>
          <rPr>
            <b/>
            <sz val="9"/>
            <color indexed="81"/>
            <rFont val="Tahoma"/>
            <family val="2"/>
          </rPr>
          <t>Importe del presupuesto</t>
        </r>
      </text>
    </comment>
    <comment ref="E237" authorId="0" shapeId="0" xr:uid="{00000000-0006-0000-0400-00002B000000}">
      <text>
        <r>
          <rPr>
            <b/>
            <sz val="9"/>
            <color indexed="81"/>
            <rFont val="Tahoma"/>
            <family val="2"/>
          </rPr>
          <t>Rendimiento o cantidad presupuestada</t>
        </r>
      </text>
    </comment>
    <comment ref="F237" authorId="0" shapeId="0" xr:uid="{00000000-0006-0000-0400-00002C000000}">
      <text>
        <r>
          <rPr>
            <b/>
            <sz val="9"/>
            <color indexed="81"/>
            <rFont val="Tahoma"/>
            <family val="2"/>
          </rPr>
          <t>Precio unitario en el presupuesto</t>
        </r>
      </text>
    </comment>
    <comment ref="G237" authorId="0" shapeId="0" xr:uid="{00000000-0006-0000-0400-00002D000000}">
      <text>
        <r>
          <rPr>
            <b/>
            <sz val="9"/>
            <color indexed="81"/>
            <rFont val="Tahoma"/>
            <family val="2"/>
          </rPr>
          <t>Importe del presupuesto</t>
        </r>
      </text>
    </comment>
    <comment ref="E251" authorId="0" shapeId="0" xr:uid="{00000000-0006-0000-0400-00002E000000}">
      <text>
        <r>
          <rPr>
            <b/>
            <sz val="9"/>
            <color indexed="81"/>
            <rFont val="Tahoma"/>
            <family val="2"/>
          </rPr>
          <t>Rendimiento o cantidad presupuestada</t>
        </r>
      </text>
    </comment>
    <comment ref="F251" authorId="0" shapeId="0" xr:uid="{00000000-0006-0000-0400-00002F000000}">
      <text>
        <r>
          <rPr>
            <b/>
            <sz val="9"/>
            <color indexed="81"/>
            <rFont val="Tahoma"/>
            <family val="2"/>
          </rPr>
          <t>Precio unitario en el presupuesto</t>
        </r>
      </text>
    </comment>
    <comment ref="G251" authorId="0" shapeId="0" xr:uid="{00000000-0006-0000-0400-000030000000}">
      <text>
        <r>
          <rPr>
            <b/>
            <sz val="9"/>
            <color indexed="81"/>
            <rFont val="Tahoma"/>
            <family val="2"/>
          </rPr>
          <t>Importe del presupuesto</t>
        </r>
      </text>
    </comment>
    <comment ref="E271" authorId="0" shapeId="0" xr:uid="{00000000-0006-0000-0400-000031000000}">
      <text>
        <r>
          <rPr>
            <b/>
            <sz val="9"/>
            <color indexed="81"/>
            <rFont val="Tahoma"/>
            <family val="2"/>
          </rPr>
          <t>Rendimiento o cantidad presupuestada</t>
        </r>
      </text>
    </comment>
    <comment ref="F271" authorId="0" shapeId="0" xr:uid="{00000000-0006-0000-0400-000032000000}">
      <text>
        <r>
          <rPr>
            <b/>
            <sz val="9"/>
            <color indexed="81"/>
            <rFont val="Tahoma"/>
            <family val="2"/>
          </rPr>
          <t>Precio unitario en el presupuesto</t>
        </r>
      </text>
    </comment>
    <comment ref="G271" authorId="0" shapeId="0" xr:uid="{00000000-0006-0000-0400-000033000000}">
      <text>
        <r>
          <rPr>
            <b/>
            <sz val="9"/>
            <color indexed="81"/>
            <rFont val="Tahoma"/>
            <family val="2"/>
          </rPr>
          <t>Importe del presupuesto</t>
        </r>
      </text>
    </comment>
    <comment ref="E292" authorId="0" shapeId="0" xr:uid="{00000000-0006-0000-0400-000034000000}">
      <text>
        <r>
          <rPr>
            <b/>
            <sz val="9"/>
            <color indexed="81"/>
            <rFont val="Tahoma"/>
            <family val="2"/>
          </rPr>
          <t>Rendimiento o cantidad presupuestada</t>
        </r>
      </text>
    </comment>
    <comment ref="F292" authorId="0" shapeId="0" xr:uid="{00000000-0006-0000-0400-000035000000}">
      <text>
        <r>
          <rPr>
            <b/>
            <sz val="9"/>
            <color indexed="81"/>
            <rFont val="Tahoma"/>
            <family val="2"/>
          </rPr>
          <t>Precio unitario en el presupuesto</t>
        </r>
      </text>
    </comment>
    <comment ref="G292" authorId="0" shapeId="0" xr:uid="{00000000-0006-0000-0400-000036000000}">
      <text>
        <r>
          <rPr>
            <b/>
            <sz val="9"/>
            <color indexed="81"/>
            <rFont val="Tahoma"/>
            <family val="2"/>
          </rPr>
          <t>Importe del presupuesto</t>
        </r>
      </text>
    </comment>
    <comment ref="E313" authorId="0" shapeId="0" xr:uid="{00000000-0006-0000-0400-000037000000}">
      <text>
        <r>
          <rPr>
            <b/>
            <sz val="9"/>
            <color indexed="81"/>
            <rFont val="Tahoma"/>
            <family val="2"/>
          </rPr>
          <t>Rendimiento o cantidad presupuestada</t>
        </r>
      </text>
    </comment>
    <comment ref="F313" authorId="0" shapeId="0" xr:uid="{00000000-0006-0000-0400-000038000000}">
      <text>
        <r>
          <rPr>
            <b/>
            <sz val="9"/>
            <color indexed="81"/>
            <rFont val="Tahoma"/>
            <family val="2"/>
          </rPr>
          <t>Precio unitario en el presupuesto</t>
        </r>
      </text>
    </comment>
    <comment ref="G313" authorId="0" shapeId="0" xr:uid="{00000000-0006-0000-0400-000039000000}">
      <text>
        <r>
          <rPr>
            <b/>
            <sz val="9"/>
            <color indexed="81"/>
            <rFont val="Tahoma"/>
            <family val="2"/>
          </rPr>
          <t>Importe del presupuesto</t>
        </r>
      </text>
    </comment>
    <comment ref="E334" authorId="0" shapeId="0" xr:uid="{00000000-0006-0000-0400-00003A000000}">
      <text>
        <r>
          <rPr>
            <b/>
            <sz val="9"/>
            <color indexed="81"/>
            <rFont val="Tahoma"/>
            <family val="2"/>
          </rPr>
          <t>Rendimiento o cantidad presupuestada</t>
        </r>
      </text>
    </comment>
    <comment ref="F334" authorId="0" shapeId="0" xr:uid="{00000000-0006-0000-0400-00003B000000}">
      <text>
        <r>
          <rPr>
            <b/>
            <sz val="9"/>
            <color indexed="81"/>
            <rFont val="Tahoma"/>
            <family val="2"/>
          </rPr>
          <t>Precio unitario en el presupuesto</t>
        </r>
      </text>
    </comment>
    <comment ref="G334" authorId="0" shapeId="0" xr:uid="{00000000-0006-0000-0400-00003C000000}">
      <text>
        <r>
          <rPr>
            <b/>
            <sz val="9"/>
            <color indexed="81"/>
            <rFont val="Tahoma"/>
            <family val="2"/>
          </rPr>
          <t>Importe del presupuesto</t>
        </r>
      </text>
    </comment>
    <comment ref="E353" authorId="0" shapeId="0" xr:uid="{00000000-0006-0000-0400-00003D000000}">
      <text>
        <r>
          <rPr>
            <b/>
            <sz val="9"/>
            <color indexed="81"/>
            <rFont val="Tahoma"/>
            <family val="2"/>
          </rPr>
          <t>Rendimiento o cantidad presupuestada</t>
        </r>
      </text>
    </comment>
    <comment ref="F353" authorId="0" shapeId="0" xr:uid="{00000000-0006-0000-0400-00003E000000}">
      <text>
        <r>
          <rPr>
            <b/>
            <sz val="9"/>
            <color indexed="81"/>
            <rFont val="Tahoma"/>
            <family val="2"/>
          </rPr>
          <t>Precio unitario en el presupuesto</t>
        </r>
      </text>
    </comment>
    <comment ref="G353" authorId="0" shapeId="0" xr:uid="{00000000-0006-0000-0400-00003F000000}">
      <text>
        <r>
          <rPr>
            <b/>
            <sz val="9"/>
            <color indexed="81"/>
            <rFont val="Tahoma"/>
            <family val="2"/>
          </rPr>
          <t>Importe del presupuesto</t>
        </r>
      </text>
    </comment>
    <comment ref="E377" authorId="0" shapeId="0" xr:uid="{00000000-0006-0000-0400-000040000000}">
      <text>
        <r>
          <rPr>
            <b/>
            <sz val="9"/>
            <color indexed="81"/>
            <rFont val="Tahoma"/>
            <family val="2"/>
          </rPr>
          <t>Rendimiento o cantidad presupuestada</t>
        </r>
      </text>
    </comment>
    <comment ref="F377" authorId="0" shapeId="0" xr:uid="{00000000-0006-0000-0400-000041000000}">
      <text>
        <r>
          <rPr>
            <b/>
            <sz val="9"/>
            <color indexed="81"/>
            <rFont val="Tahoma"/>
            <family val="2"/>
          </rPr>
          <t>Precio unitario en el presupuesto</t>
        </r>
      </text>
    </comment>
    <comment ref="G377" authorId="0" shapeId="0" xr:uid="{00000000-0006-0000-0400-000042000000}">
      <text>
        <r>
          <rPr>
            <b/>
            <sz val="9"/>
            <color indexed="81"/>
            <rFont val="Tahoma"/>
            <family val="2"/>
          </rPr>
          <t>Importe del presupuesto</t>
        </r>
      </text>
    </comment>
    <comment ref="E401" authorId="0" shapeId="0" xr:uid="{00000000-0006-0000-0400-000043000000}">
      <text>
        <r>
          <rPr>
            <b/>
            <sz val="9"/>
            <color indexed="81"/>
            <rFont val="Tahoma"/>
            <family val="2"/>
          </rPr>
          <t>Rendimiento o cantidad presupuestada</t>
        </r>
      </text>
    </comment>
    <comment ref="F401" authorId="0" shapeId="0" xr:uid="{00000000-0006-0000-0400-000044000000}">
      <text>
        <r>
          <rPr>
            <b/>
            <sz val="9"/>
            <color indexed="81"/>
            <rFont val="Tahoma"/>
            <family val="2"/>
          </rPr>
          <t>Precio unitario en el presupuesto</t>
        </r>
      </text>
    </comment>
    <comment ref="G401" authorId="0" shapeId="0" xr:uid="{00000000-0006-0000-0400-000045000000}">
      <text>
        <r>
          <rPr>
            <b/>
            <sz val="9"/>
            <color indexed="81"/>
            <rFont val="Tahoma"/>
            <family val="2"/>
          </rPr>
          <t>Importe del presupuesto</t>
        </r>
      </text>
    </comment>
    <comment ref="E413" authorId="0" shapeId="0" xr:uid="{00000000-0006-0000-0400-000046000000}">
      <text>
        <r>
          <rPr>
            <b/>
            <sz val="9"/>
            <color indexed="81"/>
            <rFont val="Tahoma"/>
            <family val="2"/>
          </rPr>
          <t>Rendimiento o cantidad presupuestada</t>
        </r>
      </text>
    </comment>
    <comment ref="F413" authorId="0" shapeId="0" xr:uid="{00000000-0006-0000-0400-000047000000}">
      <text>
        <r>
          <rPr>
            <b/>
            <sz val="9"/>
            <color indexed="81"/>
            <rFont val="Tahoma"/>
            <family val="2"/>
          </rPr>
          <t>Precio unitario en el presupuesto</t>
        </r>
      </text>
    </comment>
    <comment ref="G413" authorId="0" shapeId="0" xr:uid="{00000000-0006-0000-0400-000048000000}">
      <text>
        <r>
          <rPr>
            <b/>
            <sz val="9"/>
            <color indexed="81"/>
            <rFont val="Tahoma"/>
            <family val="2"/>
          </rPr>
          <t>Importe del presupuesto</t>
        </r>
      </text>
    </comment>
    <comment ref="E432" authorId="0" shapeId="0" xr:uid="{00000000-0006-0000-0400-000049000000}">
      <text>
        <r>
          <rPr>
            <b/>
            <sz val="9"/>
            <color indexed="81"/>
            <rFont val="Tahoma"/>
            <family val="2"/>
          </rPr>
          <t>Rendimiento o cantidad presupuestada</t>
        </r>
      </text>
    </comment>
    <comment ref="F432" authorId="0" shapeId="0" xr:uid="{00000000-0006-0000-0400-00004A000000}">
      <text>
        <r>
          <rPr>
            <b/>
            <sz val="9"/>
            <color indexed="81"/>
            <rFont val="Tahoma"/>
            <family val="2"/>
          </rPr>
          <t>Precio unitario en el presupuesto</t>
        </r>
      </text>
    </comment>
    <comment ref="G432" authorId="0" shapeId="0" xr:uid="{00000000-0006-0000-0400-00004B000000}">
      <text>
        <r>
          <rPr>
            <b/>
            <sz val="9"/>
            <color indexed="81"/>
            <rFont val="Tahoma"/>
            <family val="2"/>
          </rPr>
          <t>Importe del presupuesto</t>
        </r>
      </text>
    </comment>
    <comment ref="E445" authorId="0" shapeId="0" xr:uid="{00000000-0006-0000-0400-00004C000000}">
      <text>
        <r>
          <rPr>
            <b/>
            <sz val="9"/>
            <color indexed="81"/>
            <rFont val="Tahoma"/>
            <family val="2"/>
          </rPr>
          <t>Rendimiento o cantidad presupuestada</t>
        </r>
      </text>
    </comment>
    <comment ref="F445" authorId="0" shapeId="0" xr:uid="{00000000-0006-0000-0400-00004D000000}">
      <text>
        <r>
          <rPr>
            <b/>
            <sz val="9"/>
            <color indexed="81"/>
            <rFont val="Tahoma"/>
            <family val="2"/>
          </rPr>
          <t>Precio unitario en el presupuesto</t>
        </r>
      </text>
    </comment>
    <comment ref="G445" authorId="0" shapeId="0" xr:uid="{00000000-0006-0000-0400-00004E000000}">
      <text>
        <r>
          <rPr>
            <b/>
            <sz val="9"/>
            <color indexed="81"/>
            <rFont val="Tahoma"/>
            <family val="2"/>
          </rPr>
          <t>Importe del presupuesto</t>
        </r>
      </text>
    </comment>
    <comment ref="E464" authorId="0" shapeId="0" xr:uid="{00000000-0006-0000-0400-00004F000000}">
      <text>
        <r>
          <rPr>
            <b/>
            <sz val="9"/>
            <color indexed="81"/>
            <rFont val="Tahoma"/>
            <family val="2"/>
          </rPr>
          <t>Rendimiento o cantidad presupuestada</t>
        </r>
      </text>
    </comment>
    <comment ref="F464" authorId="0" shapeId="0" xr:uid="{00000000-0006-0000-0400-000050000000}">
      <text>
        <r>
          <rPr>
            <b/>
            <sz val="9"/>
            <color indexed="81"/>
            <rFont val="Tahoma"/>
            <family val="2"/>
          </rPr>
          <t>Precio unitario en el presupuesto</t>
        </r>
      </text>
    </comment>
    <comment ref="G464" authorId="0" shapeId="0" xr:uid="{00000000-0006-0000-0400-000051000000}">
      <text>
        <r>
          <rPr>
            <b/>
            <sz val="9"/>
            <color indexed="81"/>
            <rFont val="Tahoma"/>
            <family val="2"/>
          </rPr>
          <t>Importe del presupuesto</t>
        </r>
      </text>
    </comment>
    <comment ref="E482" authorId="0" shapeId="0" xr:uid="{00000000-0006-0000-0400-000052000000}">
      <text>
        <r>
          <rPr>
            <b/>
            <sz val="9"/>
            <color indexed="81"/>
            <rFont val="Tahoma"/>
            <family val="2"/>
          </rPr>
          <t>Rendimiento o cantidad presupuestada</t>
        </r>
      </text>
    </comment>
    <comment ref="F482" authorId="0" shapeId="0" xr:uid="{00000000-0006-0000-0400-000053000000}">
      <text>
        <r>
          <rPr>
            <b/>
            <sz val="9"/>
            <color indexed="81"/>
            <rFont val="Tahoma"/>
            <family val="2"/>
          </rPr>
          <t>Precio unitario en el presupuesto</t>
        </r>
      </text>
    </comment>
    <comment ref="G482" authorId="0" shapeId="0" xr:uid="{00000000-0006-0000-0400-000054000000}">
      <text>
        <r>
          <rPr>
            <b/>
            <sz val="9"/>
            <color indexed="81"/>
            <rFont val="Tahoma"/>
            <family val="2"/>
          </rPr>
          <t>Importe del presupuesto</t>
        </r>
      </text>
    </comment>
    <comment ref="E500" authorId="0" shapeId="0" xr:uid="{00000000-0006-0000-0400-000055000000}">
      <text>
        <r>
          <rPr>
            <b/>
            <sz val="9"/>
            <color indexed="81"/>
            <rFont val="Tahoma"/>
            <family val="2"/>
          </rPr>
          <t>Rendimiento o cantidad presupuestada</t>
        </r>
      </text>
    </comment>
    <comment ref="F500" authorId="0" shapeId="0" xr:uid="{00000000-0006-0000-0400-000056000000}">
      <text>
        <r>
          <rPr>
            <b/>
            <sz val="9"/>
            <color indexed="81"/>
            <rFont val="Tahoma"/>
            <family val="2"/>
          </rPr>
          <t>Precio unitario en el presupuesto</t>
        </r>
      </text>
    </comment>
    <comment ref="G500" authorId="0" shapeId="0" xr:uid="{00000000-0006-0000-0400-000057000000}">
      <text>
        <r>
          <rPr>
            <b/>
            <sz val="9"/>
            <color indexed="81"/>
            <rFont val="Tahoma"/>
            <family val="2"/>
          </rPr>
          <t>Importe del presupuesto</t>
        </r>
      </text>
    </comment>
    <comment ref="E519" authorId="0" shapeId="0" xr:uid="{00000000-0006-0000-0400-000058000000}">
      <text>
        <r>
          <rPr>
            <b/>
            <sz val="9"/>
            <color indexed="81"/>
            <rFont val="Tahoma"/>
            <family val="2"/>
          </rPr>
          <t>Rendimiento o cantidad presupuestada</t>
        </r>
      </text>
    </comment>
    <comment ref="F519" authorId="0" shapeId="0" xr:uid="{00000000-0006-0000-0400-000059000000}">
      <text>
        <r>
          <rPr>
            <b/>
            <sz val="9"/>
            <color indexed="81"/>
            <rFont val="Tahoma"/>
            <family val="2"/>
          </rPr>
          <t>Precio unitario en el presupuesto</t>
        </r>
      </text>
    </comment>
    <comment ref="G519" authorId="0" shapeId="0" xr:uid="{00000000-0006-0000-0400-00005A000000}">
      <text>
        <r>
          <rPr>
            <b/>
            <sz val="9"/>
            <color indexed="81"/>
            <rFont val="Tahoma"/>
            <family val="2"/>
          </rPr>
          <t>Importe del presupuesto</t>
        </r>
      </text>
    </comment>
    <comment ref="E543" authorId="0" shapeId="0" xr:uid="{00000000-0006-0000-0400-00005B000000}">
      <text>
        <r>
          <rPr>
            <b/>
            <sz val="9"/>
            <color indexed="81"/>
            <rFont val="Tahoma"/>
            <family val="2"/>
          </rPr>
          <t>Rendimiento o cantidad presupuestada</t>
        </r>
      </text>
    </comment>
    <comment ref="F543" authorId="0" shapeId="0" xr:uid="{00000000-0006-0000-0400-00005C000000}">
      <text>
        <r>
          <rPr>
            <b/>
            <sz val="9"/>
            <color indexed="81"/>
            <rFont val="Tahoma"/>
            <family val="2"/>
          </rPr>
          <t>Precio unitario en el presupuesto</t>
        </r>
      </text>
    </comment>
    <comment ref="G543" authorId="0" shapeId="0" xr:uid="{00000000-0006-0000-0400-00005D000000}">
      <text>
        <r>
          <rPr>
            <b/>
            <sz val="9"/>
            <color indexed="81"/>
            <rFont val="Tahoma"/>
            <family val="2"/>
          </rPr>
          <t>Importe del presupuesto</t>
        </r>
      </text>
    </comment>
    <comment ref="E554" authorId="0" shapeId="0" xr:uid="{00000000-0006-0000-0400-00005E000000}">
      <text>
        <r>
          <rPr>
            <b/>
            <sz val="9"/>
            <color indexed="81"/>
            <rFont val="Tahoma"/>
            <family val="2"/>
          </rPr>
          <t>Rendimiento o cantidad presupuestada</t>
        </r>
      </text>
    </comment>
    <comment ref="F554" authorId="0" shapeId="0" xr:uid="{00000000-0006-0000-0400-00005F000000}">
      <text>
        <r>
          <rPr>
            <b/>
            <sz val="9"/>
            <color indexed="81"/>
            <rFont val="Tahoma"/>
            <family val="2"/>
          </rPr>
          <t>Precio unitario en el presupuesto</t>
        </r>
      </text>
    </comment>
    <comment ref="G554" authorId="0" shapeId="0" xr:uid="{00000000-0006-0000-0400-000060000000}">
      <text>
        <r>
          <rPr>
            <b/>
            <sz val="9"/>
            <color indexed="81"/>
            <rFont val="Tahoma"/>
            <family val="2"/>
          </rPr>
          <t>Importe del presupuesto</t>
        </r>
      </text>
    </comment>
    <comment ref="E565" authorId="0" shapeId="0" xr:uid="{00000000-0006-0000-0400-000061000000}">
      <text>
        <r>
          <rPr>
            <b/>
            <sz val="9"/>
            <color indexed="81"/>
            <rFont val="Tahoma"/>
            <family val="2"/>
          </rPr>
          <t>Rendimiento o cantidad presupuestada</t>
        </r>
      </text>
    </comment>
    <comment ref="F565" authorId="0" shapeId="0" xr:uid="{00000000-0006-0000-0400-000062000000}">
      <text>
        <r>
          <rPr>
            <b/>
            <sz val="9"/>
            <color indexed="81"/>
            <rFont val="Tahoma"/>
            <family val="2"/>
          </rPr>
          <t>Precio unitario en el presupuesto</t>
        </r>
      </text>
    </comment>
    <comment ref="G565" authorId="0" shapeId="0" xr:uid="{00000000-0006-0000-0400-000063000000}">
      <text>
        <r>
          <rPr>
            <b/>
            <sz val="9"/>
            <color indexed="81"/>
            <rFont val="Tahoma"/>
            <family val="2"/>
          </rPr>
          <t>Importe del presupuesto</t>
        </r>
      </text>
    </comment>
    <comment ref="E577" authorId="0" shapeId="0" xr:uid="{00000000-0006-0000-0400-000064000000}">
      <text>
        <r>
          <rPr>
            <b/>
            <sz val="9"/>
            <color indexed="81"/>
            <rFont val="Tahoma"/>
            <family val="2"/>
          </rPr>
          <t>Rendimiento o cantidad presupuestada</t>
        </r>
      </text>
    </comment>
    <comment ref="F577" authorId="0" shapeId="0" xr:uid="{00000000-0006-0000-0400-000065000000}">
      <text>
        <r>
          <rPr>
            <b/>
            <sz val="9"/>
            <color indexed="81"/>
            <rFont val="Tahoma"/>
            <family val="2"/>
          </rPr>
          <t>Precio unitario en el presupuesto</t>
        </r>
      </text>
    </comment>
    <comment ref="G577" authorId="0" shapeId="0" xr:uid="{00000000-0006-0000-0400-000066000000}">
      <text>
        <r>
          <rPr>
            <b/>
            <sz val="9"/>
            <color indexed="81"/>
            <rFont val="Tahoma"/>
            <family val="2"/>
          </rPr>
          <t>Importe del presupuesto</t>
        </r>
      </text>
    </comment>
    <comment ref="E585" authorId="0" shapeId="0" xr:uid="{00000000-0006-0000-0400-000067000000}">
      <text>
        <r>
          <rPr>
            <b/>
            <sz val="9"/>
            <color indexed="81"/>
            <rFont val="Tahoma"/>
            <family val="2"/>
          </rPr>
          <t>Rendimiento o cantidad presupuestada</t>
        </r>
      </text>
    </comment>
    <comment ref="F585" authorId="0" shapeId="0" xr:uid="{00000000-0006-0000-0400-000068000000}">
      <text>
        <r>
          <rPr>
            <b/>
            <sz val="9"/>
            <color indexed="81"/>
            <rFont val="Tahoma"/>
            <family val="2"/>
          </rPr>
          <t>Precio unitario en el presupuesto</t>
        </r>
      </text>
    </comment>
    <comment ref="G585" authorId="0" shapeId="0" xr:uid="{00000000-0006-0000-0400-000069000000}">
      <text>
        <r>
          <rPr>
            <b/>
            <sz val="9"/>
            <color indexed="81"/>
            <rFont val="Tahoma"/>
            <family val="2"/>
          </rPr>
          <t>Importe del presupuesto</t>
        </r>
      </text>
    </comment>
    <comment ref="E606" authorId="0" shapeId="0" xr:uid="{00000000-0006-0000-0400-00006A000000}">
      <text>
        <r>
          <rPr>
            <b/>
            <sz val="9"/>
            <color indexed="81"/>
            <rFont val="Tahoma"/>
            <family val="2"/>
          </rPr>
          <t>Rendimiento o cantidad presupuestada</t>
        </r>
      </text>
    </comment>
    <comment ref="F606" authorId="0" shapeId="0" xr:uid="{00000000-0006-0000-0400-00006B000000}">
      <text>
        <r>
          <rPr>
            <b/>
            <sz val="9"/>
            <color indexed="81"/>
            <rFont val="Tahoma"/>
            <family val="2"/>
          </rPr>
          <t>Precio unitario en el presupuesto</t>
        </r>
      </text>
    </comment>
    <comment ref="G606" authorId="0" shapeId="0" xr:uid="{00000000-0006-0000-0400-00006C000000}">
      <text>
        <r>
          <rPr>
            <b/>
            <sz val="9"/>
            <color indexed="81"/>
            <rFont val="Tahoma"/>
            <family val="2"/>
          </rPr>
          <t>Importe del presupuesto</t>
        </r>
      </text>
    </comment>
  </commentList>
</comments>
</file>

<file path=xl/sharedStrings.xml><?xml version="1.0" encoding="utf-8"?>
<sst xmlns="http://schemas.openxmlformats.org/spreadsheetml/2006/main" count="1769" uniqueCount="383">
  <si>
    <t>Pres</t>
  </si>
  <si>
    <t>01.01</t>
  </si>
  <si>
    <t>Capítulo</t>
  </si>
  <si>
    <t/>
  </si>
  <si>
    <t>Partida</t>
  </si>
  <si>
    <t>m</t>
  </si>
  <si>
    <t>G</t>
  </si>
  <si>
    <t>NOTES GENERALS DEL CAPÍTOL</t>
  </si>
  <si>
    <t>m²</t>
  </si>
  <si>
    <t>Ut</t>
  </si>
  <si>
    <t>DESMUNTATGE COBERTURA PLAQUES DE FIBROCIMENT COBERTA INCLINADA</t>
  </si>
  <si>
    <t>01</t>
  </si>
  <si>
    <t>ACTUACIONS PRÈVIES</t>
  </si>
  <si>
    <t xml:space="preserve">m </t>
  </si>
  <si>
    <t>01.02</t>
  </si>
  <si>
    <t>DEMOLICIONS</t>
  </si>
  <si>
    <t>COBERTA</t>
  </si>
  <si>
    <t>PINTURA</t>
  </si>
  <si>
    <t>Total 01.03</t>
  </si>
  <si>
    <t>EMPRIMACIÓ SINTÉTICA ANTIOXIDANT</t>
  </si>
  <si>
    <t>Aplicació manual d'emprimació sintètica antioxidant d'assecat ràpid, color gris, acabat mat, a base de resines alquídiques, pigments orgànics, pigments inorgànics, pigments antioxidants i dissolvent formulat a base d'una mescla d'hidrocarburs (rendiment: 0,125 l/m²), aplicades amb brotxa, corró o pistola, amb dues mans, fins a aconseguir un gruix total de 100 μ sobre estructura metàl·lica de perfils laminats d'acer.</t>
  </si>
  <si>
    <t>Esmalt sintètic, color negre, acabat satinat, sobre superfície de ferro o acer, amb dues mans, amb un gruix mínim de pel·lícula seca de 45  μ per mà (rendiment: 0,091 l/m²).</t>
  </si>
  <si>
    <t>GESTIÓ DE RESIDUS</t>
  </si>
  <si>
    <t>SEGURETAT I SALUT</t>
  </si>
  <si>
    <t>ud</t>
  </si>
  <si>
    <t>Totes les partides d'aquest capítol tenen inclosos els treballs de replanteig, ajudes necessàries, treballs complementaris, mitjans auxiliars i neteja encara que no s'expressi en la descripció de la unitat.</t>
  </si>
  <si>
    <t>CONTENIDORS</t>
  </si>
  <si>
    <t>Servei de lliurament, lloguer, recollida i transport de contenidor de residus de construcció i demolició barrejats produïts en obres de construcció i/o demolició fins a abocador específic, instal·lació de tractament de residus o centre de valorització o eliminació situat a &lt;35 km de distància.</t>
  </si>
  <si>
    <t>SEGURETAT I SALUT PER A TOT EL PROCÉS DE L'OBRA</t>
  </si>
  <si>
    <t>Llarg</t>
  </si>
  <si>
    <t>Ample</t>
  </si>
  <si>
    <t>Parcial</t>
  </si>
  <si>
    <t>Codi</t>
  </si>
  <si>
    <t>Unt</t>
  </si>
  <si>
    <t>Unts iguals</t>
  </si>
  <si>
    <t>Descripció</t>
  </si>
  <si>
    <t>Alt</t>
  </si>
  <si>
    <t>Medició</t>
  </si>
  <si>
    <t>QUADRE NÙM 1</t>
  </si>
  <si>
    <t xml:space="preserve">Subministrament de tota la infraestructura, equips i mesures de seguretat i protecció per a l'execució de tota l'obra, mentre duri la mateixa, contemplant; instal·lacions provisionals d'obra i senyalitzacions, proteccions personals, proteccions col·lectives, equips de protecció individual EPIs; tot això complint la reglamentació vigent.
OBSERVACIÓ: En aquesta partida s'inclourà un Extintor de pols ABC amb eficàcia 21A-113B per a extinció de foc de matèries sòlides, líquides, productes gasosos i incendis d'equips elèctrics, de 6 Kg de capacitat.
</t>
  </si>
  <si>
    <t>Total 01</t>
  </si>
  <si>
    <t>Preu Unts</t>
  </si>
  <si>
    <t>PRESSUPOST</t>
  </si>
  <si>
    <t xml:space="preserve">TRANSPORT D'ELEMENTS DE FIBROCIMENT AMB AMIANT  </t>
  </si>
  <si>
    <t xml:space="preserve">Transport d'elements de fibrociment amb amiant procedents d'una demolició, a abocador específic, instal·lació de tractament de residus de construcció i demolició externa a l'obra o centre de valorització o eliminació de residus, considerant anada, descàrrega i volta; sense incloure el plastificat, etiquetatge i paletitzat, ni la càrrega d'aquests.
Gestió de residus duta a terme d'acord amb les especificacions del Reial decret 105/2008, d'1 de febrer, per la qual cosa es regula la Producció i Gestió dels Residus de la Construcció i Demolició, i del “Estudi de Gestió de Residus de la Construcció i Demolició”, contingut en annex al Projecte; fins i tot aportació dels certificats i altra documentació acreditativa expedida pel gestor de residus i/o de la instal·lació de tractament de residus. No podran certificar-se aquestes partides sense l'aportació dels certificats. El lliurament del posseïdor de residus al gestor haurà de constar en document fefaent, en el qual figuri, almenys, la identificació del posseïdor i del productor, de l'obra de procedència i, en el seu cas, el número de llicència d'obra, la quantitat, expressada en tones, o en metres cúbics, el tipus de residus lliurats
 </t>
  </si>
  <si>
    <t>CÀNON D'ABOCAMENT PER LLIURAMENT D'ELEMENTS DE FIBROCIMENT AMB AMIANT</t>
  </si>
  <si>
    <t xml:space="preserve">Cànon d'abocament per lliurament a gestor autoritzat de residus perillosos de plaques de fibrociment amb amiant, procedents de la demolició d'una coberta.
Gestió de residus duta a terme d'acord amb les especificacions del Reial decret 105/2008, d'1 de febrer, per la qual cosa es regula la Producció i Gestió dels Residus de la Construcció i Demolició, i del “Estudi de Gestió de Residus de la Construcció i Demolició”, contingut en annex al Projecte; fins i tot aportació dels certificats i altra documentació acreditativa expedida pel gestor de residus i/o de la instal·lació de tractament de residus. No podran certificar-se aquestes partides sense l'aportació dels certificats. El lliurament del posseïdor de residus al gestor haurà de constar en document
fefaent, en el qual figuri, almenys, la identificació del posseïdor i del productor, de l'obra de procedència i, en el seu cas, el número de llicència d'obra, la quantitat, expressada en tones, o en metres cúbics, el tipus de residus lliurats
</t>
  </si>
  <si>
    <t>Rendiment</t>
  </si>
  <si>
    <t>Preu unit</t>
  </si>
  <si>
    <t>Import</t>
  </si>
  <si>
    <t>Ud</t>
  </si>
  <si>
    <t>QUADRE NÙM 3</t>
  </si>
  <si>
    <t>Materials</t>
  </si>
  <si>
    <t>Ma d'obra</t>
  </si>
  <si>
    <t>Oficial 1ª Seguretat i salut</t>
  </si>
  <si>
    <t>Peó Seguretat i Salut</t>
  </si>
  <si>
    <t>Costes directes complementaris</t>
  </si>
  <si>
    <t xml:space="preserve">m  </t>
  </si>
  <si>
    <t>h</t>
  </si>
  <si>
    <t>Costes indirectes</t>
  </si>
  <si>
    <t>%</t>
  </si>
  <si>
    <t>Subtotal ma d'obra</t>
  </si>
  <si>
    <t>Costos directes (1+2+3)</t>
  </si>
  <si>
    <t>Cost execució material (1+2+3+4)</t>
  </si>
  <si>
    <t>ut</t>
  </si>
  <si>
    <t>Peó ordinari construcció</t>
  </si>
  <si>
    <t>Subtotal materials</t>
  </si>
  <si>
    <t>Costos indirectes</t>
  </si>
  <si>
    <t>Costos directes complementaris</t>
  </si>
  <si>
    <t>Oficial 1ª montador tancaments industrials</t>
  </si>
  <si>
    <t>Ajudant montador tancaments industrials</t>
  </si>
  <si>
    <t>Ganxo per a subjecció de teules a rastrel.</t>
  </si>
  <si>
    <t>l</t>
  </si>
  <si>
    <t>Ajudant lampista</t>
  </si>
  <si>
    <t>Oficial 1ª pintor</t>
  </si>
  <si>
    <t>,</t>
  </si>
  <si>
    <t>Ajudant pintor</t>
  </si>
  <si>
    <t>Cost directe</t>
  </si>
  <si>
    <t xml:space="preserve">Cost execució material </t>
  </si>
  <si>
    <t>Equip i maquinària</t>
  </si>
  <si>
    <t>Càrrega i canvi de contenidor de 5 m³, per a recollida de residus inerts de maons, teules i materials ceràmics, produïts en obres de construcció i/o demolició, col·locat a obra a peu de càrrega, fins i tot servei de lliurament i llogar</t>
  </si>
  <si>
    <t>Cànon d'abocament per lliurament de contenidor de 7 m³ amb residus inerts de maons, teules i materials ceràmics, produïts en obres de construcció i/o demolició, abocador específic, instal·lació de tractament de residus de construcció i demolició externa a l'obra o centre de valorització o eliminació de residus.</t>
  </si>
  <si>
    <t>Costos directes (1+3)</t>
  </si>
  <si>
    <t>Cost execució material (1+3+4)</t>
  </si>
  <si>
    <t>Emprimació sintètica antioxidant d'assecat ràpid, color gris, acabat mat, a base de resines alquídiques, pigments orgànics, pigments inorgànics, pigments antioxidants i dissolvent formulat a base d'una mescla d'hidrocarburs (rendiment: 0,125 l/m²), aplicades amb brotxa, corró o pistola</t>
  </si>
  <si>
    <t>Transport de plaques de fibrociment amb amiant, procedents de la demolició d'una coberta, a abocador específic, instal·lació de tractament de residus de construcció i demolició externa a l'obra o centre de valorització o eliminació de residus, prèviament plastificades, paletitzades i carregades sobre camió , considerant l'anada, descàrrega i tornada.</t>
  </si>
  <si>
    <t xml:space="preserve">Cànon d'abocament per lliurament a gestor autoritzat de residus perillosos de plaques de fibrociment amb amiant, procedents de la demolició d'una coberta.
Gestió de residus duta a terme d'acord amb les especificacions del Reial decret 105/2008, d'1 de febrer, per la qual cosa es regula la Producció i Gestió dels Residus de la Construcció i Demolició, i del “Estudi de Gestió de Residus de la Construcció i Demolició”, contingut en annex al Projecte; fins i tot aportació dels certificats i altra documentació acreditativa expedida pel gestor de residus i/o de la instal·lació de tractament de residus. No podran certificar-se aquestes partides sense l'aportació dels certificats. El lliurament del posseïdor de residus al gestor haurà de constar en document fefaent, en el qual figuri, almenys, la identificació del posseïdor i del productor, de l'obra de procedència i, en el seu cas, el número de llicència d'obra, la quantitat, expressada en tones, o en metres cúbics, el tipus de residus lliurats
</t>
  </si>
  <si>
    <t>Cànon d'abocament per lliurament a gestor autoritzat de residus perillosos de plaques de fibrociment amb amiant, procedents de la demolició d'una coberta.</t>
  </si>
  <si>
    <t>ESMALT SINTÈTIC SOBRE FERRO</t>
  </si>
  <si>
    <t xml:space="preserve">                                                               Sense Descomposició</t>
  </si>
  <si>
    <t>IVA</t>
  </si>
  <si>
    <t>RESUM DE PRESSUPOST</t>
  </si>
  <si>
    <t>Capítol</t>
  </si>
  <si>
    <t>PRESSUPOST D'ADJUDICACIÓ</t>
  </si>
  <si>
    <t>Pressupost Execució Material (PEM)</t>
  </si>
  <si>
    <t>Benefici Industrial</t>
  </si>
  <si>
    <t>Despeses Generals</t>
  </si>
  <si>
    <t>RAM DE PALETA</t>
  </si>
  <si>
    <t>Aigua</t>
  </si>
  <si>
    <t>JUSTIFICACIÓ DE PREUS</t>
  </si>
  <si>
    <t>QUADRE NÙM 2</t>
  </si>
  <si>
    <t>AMIDAMENTS</t>
  </si>
  <si>
    <t>COSTOS VARIABLES, EN FUNCIÓ DEL TERMINI D'EXECUCIÓ</t>
  </si>
  <si>
    <t>PLAÇ D'EXECUCIÓ (mesos)</t>
  </si>
  <si>
    <t>NUM</t>
  </si>
  <si>
    <t>CONCEPTE</t>
  </si>
  <si>
    <t>Cap d'Obra (amb dedicació exclusiva a l'obra)</t>
  </si>
  <si>
    <t>Cap de Producció (amb dedicació exclusiva a l'obra)</t>
  </si>
  <si>
    <t>Ajudant Cap d'Obra (amb dedicació exclusiva a l'obra)</t>
  </si>
  <si>
    <t>Encarregat (donat el tamany de l'obra,farà treballs d'oficial de primera i encarregat i cumplirà les funcions d'encarregat)</t>
  </si>
  <si>
    <t>Administratiu (amb dedicació exclusiva a l'obra)</t>
  </si>
  <si>
    <t>Capatàs (amb dedicació exclusiva a l'obra)</t>
  </si>
  <si>
    <t>Peó de nateja i tràfec</t>
  </si>
  <si>
    <t xml:space="preserve">Peó especialista d'ajudes a replanteigs </t>
  </si>
  <si>
    <t>Lloguer d'oficina a peu d'obra per a Empresa Contractista</t>
  </si>
  <si>
    <t>Tipus A
 (fins 15 m2)</t>
  </si>
  <si>
    <t>Tipus B
 (major 15 m2)</t>
  </si>
  <si>
    <t>Consum d'aigua</t>
  </si>
  <si>
    <t>Consum energia elèctrica</t>
  </si>
  <si>
    <t>Consum telèfon</t>
  </si>
  <si>
    <t>Costos Indirectes</t>
  </si>
  <si>
    <t xml:space="preserve">PLAÇ D'EXECUCIÓ   </t>
  </si>
  <si>
    <t xml:space="preserve">P.E.M. (sense costos indirectes)   </t>
  </si>
  <si>
    <t>TOTAL COSTOS VARIABLES</t>
  </si>
  <si>
    <t>COSTOS FIXOS</t>
  </si>
  <si>
    <t>UNITATS</t>
  </si>
  <si>
    <t>PREU</t>
  </si>
  <si>
    <t>PREU MES</t>
  </si>
  <si>
    <t>IMPORT</t>
  </si>
  <si>
    <t>Alta d'aigua</t>
  </si>
  <si>
    <t>Alta d'electricitat</t>
  </si>
  <si>
    <t>Alta telèfon</t>
  </si>
  <si>
    <t>Escomesa provisional d'aigua</t>
  </si>
  <si>
    <t>Escomesa provisional d'electricitat</t>
  </si>
  <si>
    <t>TOTAL COSTOS FIXOS</t>
  </si>
  <si>
    <t>TOTAL COSTOS VARIABLES + FIXOS</t>
  </si>
  <si>
    <t>INSTAL·LACIONS</t>
  </si>
  <si>
    <t>Ajudant montador</t>
  </si>
  <si>
    <t>Aplicació manual d'emprimació sintètica antioxidant d'assecat ràpid, color gris, acabat mat, a base de resines alquídiques, pigments orgànics, pigments inorgànics, pigments antioxidants i dissolvent formulat a base d'una mescla d'hidrocarburs (rendiment: 0,125 l/m²), aplicades amb brotxa, corró o pistola, amb dues mans, fins a aconseguir un gruix total de 100 μ sobre estructura metàl·lica de perfils laminats d'acer. (55 % del total)</t>
  </si>
  <si>
    <t>LÍNIA D'ANCORATGE HORITZONTAL PERMANENT EN COBERTA</t>
  </si>
  <si>
    <t>Mitgera</t>
  </si>
  <si>
    <t>02</t>
  </si>
  <si>
    <t>Nau 1</t>
  </si>
  <si>
    <t>Nau 2</t>
  </si>
  <si>
    <t xml:space="preserve">Desmuntatge de cobertura de plaques de fibrociment amb amiant, subjecta mecànicament sobre corretja estructural de viguetes autoportants a mes de 5 m d'alçada, per empresa qualificada i inscrita al Registre d'Empreses amb Risc a l'Amiant (RERA) utilitzant els operaris tots els mitjans auxiliars necessaris en aquest tipus de treballs, en compliment del Reial Decret 396/2006, en coberta inclinada a una aigua i amb un pendent mitjà del 11 %, per a una superfície mitjana a desmuntar entre 201 - 500 m²; amb mitjans i equips adequats, i càrrega mecànica sobre camió. El preu inclou l'encapsulat de les plaques abans del desmuntatge y també dels residus mitjançant polvorització a baixa pressió sobre les plaques de solució aquosa de surfactant; neteja, plastificat amb film de 125 micres, etiquetatge i paletitzat de les plaques en zona delimitada i protegida, el desmuntatge de els elements de fixació, de les rematades, i els mesuraments de amiant (ambientals i personals), així com la col·locació de làmina plàstica horitzontal que protegeixi tot l'espai de treball per evitar la possibilitat de caiguda de fibres d'amiant. Inclou l'aspirat i el reg amb aigua a baixa pressió de tota la zona, especialment l'estructura metàl·lica que suportarà el nou cobriment de l'espai S'inclourà. Pla de desamiantat per a la presentació davant la delegació de treball, així com els assaigs i controls de nivell d'amiant necessaris per a la seguretat dels treballadors, tant al lloc de treball com a les instal·lacions provisionals.
</t>
  </si>
  <si>
    <t xml:space="preserve">Desmuntatge de cobertura de plaques translúcides de polièster, de perfil gran ona, fixades mecànicament a estructura metàl·lica, amb un pendent més gran del 10%.sobre corretja estructural a mes de 5 m d'alçada, per empresa qualificada i inscrita al Registre d'Empreses amb Risc a l'Amiant (RERA) utilitzant els operaris tots els mitjans auxiliars necessaris en aquest tipus de treballs, en compliment del Reial Decret 396/2006, en coberta inclinada a una aigua i amb un pendent mitjà del 30 %, per a una superfície mitjana a desmuntar fins a 100 m²; amb mitjans i equips adequats, i càrrega mecànica sobre camió. El preu inclou el desmuntatge de els elements de fixació i de les rematades. 
</t>
  </si>
  <si>
    <t>DESMUNTATGE PLAQUES TRANSLÚCIDES</t>
  </si>
  <si>
    <t>DESMUNTATGE DE BAIXANT PVC</t>
  </si>
  <si>
    <t xml:space="preserve">Desmuntatge de baixant de pvc encastat en façana entre les naus 1 i 2, fins i tot desconnexió del canaló existent amb mitjans manuals. Fins i tot retirada de runes i càrrega a contenidor, maquinària auxiliar d'obra. </t>
  </si>
  <si>
    <t>Façana</t>
  </si>
  <si>
    <t>02.01</t>
  </si>
  <si>
    <t>COBERTURA AMB PANELL D'ACER TIPUS SANDWITX</t>
  </si>
  <si>
    <t>02.02</t>
  </si>
  <si>
    <t>02.03</t>
  </si>
  <si>
    <t>NETEJA CANALONS EXISTENTS</t>
  </si>
  <si>
    <t>Neteja de canaló a coberta inclinada, retirant la brutícia acumulada (enderrocs, nius, fulles, etc.), amb mitjans manuals. Fins i tot desembussament de baixants, retirada, amuntegament i càrrega manual de runes sobre camió o contenidor.</t>
  </si>
  <si>
    <t>Desmuntatge de fals sostre registrable de plaques de guix laminat, situat a una alçada menor de 4 m, amb mitjans manuals i recuperació del material per a la seva posterior col·locació al mateix emplaçament, sense afectar l'estabilitat dels elements constructius a què se subjecta i càrrega manual i amuntegament en planta inferior. Dels perfils de suportació del sostre fals es preveu un desmuntatge del 50% per permetre realitzar els treballs de cobertura de la coberta. S'hi inclou també els mitjans auxiliars necessaris per al desenvolupament dels treballs</t>
  </si>
  <si>
    <t>DESMUNTATGE DE FALS SOSTRE NAU 2</t>
  </si>
  <si>
    <t>DESMUNTATGE DE FALS SOSTRE NAU 1</t>
  </si>
  <si>
    <t>Desmuntatge de fals sostre registrable de plaques de 100 X 100 CM lleugeres de llana de roca amb revestiment d'alumini, situat a una alçada menor de 4 m, amb mitjans manuals, sense recuperació del material i sense afectar l'estabilitat dels elements constructius a què se subjecta i càrrega manual i transport fins a camió o contenidor. S'hi inclou també els mitjans auxiliars necessaris per al desenvolupament dels treballs</t>
  </si>
  <si>
    <t>FORMACIÓ DE LLUERNARIS SOBRE COBERTA</t>
  </si>
  <si>
    <t>02.04</t>
  </si>
  <si>
    <t>FORMACIÓ DE LLUERNARIS LATERALS</t>
  </si>
  <si>
    <t>02.05</t>
  </si>
  <si>
    <t>BAIXANT DE PVC</t>
  </si>
  <si>
    <t>02.06</t>
  </si>
  <si>
    <t xml:space="preserve">Façana </t>
  </si>
  <si>
    <t>PA</t>
  </si>
  <si>
    <t>PROTECCIÓ D'INSTAL·LACIONS</t>
  </si>
  <si>
    <t>Partida alçada de protecció de les instal·lacions existents durant el desenvolupament dels treballs, fins i tot el desmuntatge si fos necessari i el muntatge de les mateixes una vegada finalitzats (electricitat, il·luminació, alarma, AA, etc.). Partida a justificar</t>
  </si>
  <si>
    <t>Nau 1 i 2</t>
  </si>
  <si>
    <t>03</t>
  </si>
  <si>
    <t>03.01</t>
  </si>
  <si>
    <t>REVESTIMENT DE MORTER</t>
  </si>
  <si>
    <t>Lateral nau 1</t>
  </si>
  <si>
    <t xml:space="preserve">Revestiment de paraments verticals amb morter de c.p., aplicat a llana, reglejat i remolinat, amb un gruix de 15 a 20 mm, aplicat directament sobre fàbrica de maó, formigó, fàbrica de blocs de formigó, etc., fins i tot arestes, racons i /p.p. de mitjans auxiliars, s/NTE-RPR-9. </t>
  </si>
  <si>
    <t>Paret interior façana nau 2</t>
  </si>
  <si>
    <t xml:space="preserve">Varis a justificar </t>
  </si>
  <si>
    <t>Paret interior mitgera nau 1</t>
  </si>
  <si>
    <t>03.02</t>
  </si>
  <si>
    <t>REPARACIÓ DINTELL PORTA ENTRADA NAU 2</t>
  </si>
  <si>
    <t>Dintell porta nau 2</t>
  </si>
  <si>
    <t>REPOSICIÓ FALS SOSTRE</t>
  </si>
  <si>
    <t xml:space="preserve">Fals sostre registrable suspès, decoratiu, situat a una alçada menor de 4 m, constituït per: ESTRUCTURA: perfileria vista, d'acer galvanitzat, amb sola de 24 mm d'amplada, comprenent perfils primaris i secundaris, suspesos del sostre o element suport amb varetes i penges; PLAQUES: plaques de guix laminat, acabat amb vinil blanc, de 600x600x12,5 mm, de superfície llisa. Fins i tot perfils angulars, fixacions per a l'ancoratge dels perfils i els accessoris de muntatge. </t>
  </si>
  <si>
    <t>FORMACIÓ FALS SOSTRE</t>
  </si>
  <si>
    <t>Fals sostre registrable suspès, decoratiu, situat a una alçada menor de 4 m, constituït per: ESTRUCTURA: perfileria vista, d'acer galvanitzat, amb sola de 24 mm d'amplada, comprenent perfils primaris i secundaris, suspesos del sostre o element suport amb varetes i penges; PLAQUES: plaques de guix laminat, acabat amb vinil blanc, de 600x600x12,5 mm, de superfície llisa. Fins i tot perfils angulars, fixacions per a l'ancoratge dels perfils i els accessoris de muntatge. Es reutilitzarà tot el material desmuntat i acopiat anteriorment i s'aportarà aquell que s'hagi fet malvè.</t>
  </si>
  <si>
    <t>04</t>
  </si>
  <si>
    <t>04.01</t>
  </si>
  <si>
    <t>VENTILACIÓ</t>
  </si>
  <si>
    <t>05</t>
  </si>
  <si>
    <t>05.01</t>
  </si>
  <si>
    <t>HEB 100</t>
  </si>
  <si>
    <t>DESMUNTATGE D'ESTRUCTURA LLUERNARI NAU 1</t>
  </si>
  <si>
    <t>Desmontatge d'estructura auxiliar per a lluernari existent a base de perfils laminats IPN 100 soldats a perfil en T 60 amb tirant de pletina 50X10 mm, sense recuperació del material i sense afectar l'estabilitat dels elements constructius a què se subjecta i càrrega manual i transport fins a camió o contenidor. S'hi inclou també els mitjans auxiliars necessaris per al desenvolupament dels treballs</t>
  </si>
  <si>
    <t>FORMACIÓ D'ESTRUCTURA AUXILIAR PER A LLUERNARI VERTICAL</t>
  </si>
  <si>
    <t>Formació de estructura auxiliar a base de perfils laminats soldas a estructura portant existent per soportar plaques de policarbonat translluit</t>
  </si>
  <si>
    <t>Nau 2                                                                                     IPN 120</t>
  </si>
  <si>
    <t>Nau 1                                                                                     IPN 500</t>
  </si>
  <si>
    <t>IPN 120</t>
  </si>
  <si>
    <t>IPN 80</t>
  </si>
  <si>
    <t>NETEJA D'ESTRUCTURA METÀL·LICA</t>
  </si>
  <si>
    <t>Preparació de superfície metàl·lica de perfils llaminats mitjançant gratat manual acurat amb rasquetas de metall dur, raspallat manual acurat amb raspall de filferro eliminant tot l'a pintura existent i les partícules estranyes del suport, fins i tot p/p de transport, muntatge i desmuntatge d'equip,  eliminació de la pols resultant i neteja de la zona de treball amb càrrega manual d'enderroc.</t>
  </si>
  <si>
    <t>Estructura auxiliar lluernari vertical</t>
  </si>
  <si>
    <t>Aplicació manual de dues mans de pintura plàstica, color blanc, acabat mat, textura llisa, la primera mà diluïda amb un 20% d'aigua i la següent sense diluir (rendiment: 0,1 l/m² cada mà); amb l'aplicació prèvia d'una mà d'imprimació a base de copolímers acrílics en suspensió aquosa, sobre parament interior de morter de ciment, vertical, de més de 3 m d'alçada. El preu inclou la protecció dels elements de lentorn que es puguin veure afectats durant els treballs i la resolució de punts singulars.</t>
  </si>
  <si>
    <t xml:space="preserve">Nau 1                                                                                </t>
  </si>
  <si>
    <t>PINTAT PARETS INTERIOR</t>
  </si>
  <si>
    <t>PINTAT FAÇANA</t>
  </si>
  <si>
    <t>Aplicación manual de dos manos de pintura plástica, color blanco, acabado mate, textura lisa, la primera mano diluida con un 15 a 20% de agua y la siguiente diluida con un 5 a 10% de agua o sin diluir, (rendimiento: 0,1 l/m² cada mano); previa aplicación de una mano de imprimación acrílica, reguladora de la absorción, sobre paramento exterior de mortero de cemento. El precio incluye la protección de los elementos del entorno que puedan verse afectados durante los trabajos y la resolución de puntos singulares.</t>
  </si>
  <si>
    <t xml:space="preserve">Nau 2                                                                   </t>
  </si>
  <si>
    <t>06</t>
  </si>
  <si>
    <t>06.01</t>
  </si>
  <si>
    <t>07.01</t>
  </si>
  <si>
    <t>Ancoratge terminal d'aliatge d'alumini L-2653 amb tractament tèrmic T6, acabat amb pintura epoxi-polièster.</t>
  </si>
  <si>
    <t>Fixació composta per cargol i volandera al perfil laminat IPE 140, d'acer de 12 mm de diàmetre i 80 mm de longitud.</t>
  </si>
  <si>
    <t>Ancoratge intermedi d'aliatge d'alumini L-2653 amb tractament tèrmic T6, acabat amb pintura epoxi-polièster.</t>
  </si>
  <si>
    <t>Cable flexible d'acer galvanitzat, de 10 mm de diàmetre, compost per 7 cordons de 19 fils, fins i tot premsatge terminal amb casquet de coure i guardacable en un extrem</t>
  </si>
  <si>
    <t>Tensor de caixa oberta, amb ull en un extrem i forqueta en l'extrem oposat.</t>
  </si>
  <si>
    <t>Conjunt d'un subjectacables i un terminal manual, d'acer inoxidable</t>
  </si>
  <si>
    <t>Protector per a cap, de PVC, color groc.</t>
  </si>
  <si>
    <t>Placa de senyalització de la línia d'ancoratge.</t>
  </si>
  <si>
    <t>Conjunt de dos precintes de seguretat.</t>
  </si>
  <si>
    <r>
      <t>Oficial 1ª</t>
    </r>
    <r>
      <rPr>
        <sz val="8"/>
        <rFont val="Swis721 Cn BT"/>
        <family val="2"/>
      </rPr>
      <t xml:space="preserve"> lampista</t>
    </r>
  </si>
  <si>
    <t>m³</t>
  </si>
  <si>
    <t>Mitjans auxiliars</t>
  </si>
  <si>
    <t>Alquiler diario de plataforma elevadora de tijera, motor eléctrico, de 8 m de altura máxima de trabajo. El precio incluye el mantenimiento y el seguro de responsabilidad civil.</t>
  </si>
  <si>
    <t>Subtotal mitjans auxiliars</t>
  </si>
  <si>
    <t>Desmuntatge de cobertura de plaques de fibrociment amb amiant i elements de fixació, subjecta mecànicament sobre corretja estructural a mes de 5 m d'alçada, a coberta inclinada a una aigua amb un pendent mitjà del 38%, per a una superfície mitjana a desmuntar entre 201 i 500 m²; plastificat, etiquetatge i paletitzat de les plaques amb mitjans i equips adequats i càrrega mecànica del material desmuntat sobre camió o contenidor.</t>
  </si>
  <si>
    <t>Cost execució material (1+2+3+4+5)</t>
  </si>
  <si>
    <t>02.1</t>
  </si>
  <si>
    <t>02.07</t>
  </si>
  <si>
    <t>02.08</t>
  </si>
  <si>
    <t>02.09</t>
  </si>
  <si>
    <t>REPICAT DE REVESTIMENT DE MORTER</t>
  </si>
  <si>
    <t>Repicat de revestiment a parament vertical  amb mitjans manuals i equips adequats. Inclou càrrega manual sobre contenidor o camió</t>
  </si>
  <si>
    <t>03.03</t>
  </si>
  <si>
    <t>03.04</t>
  </si>
  <si>
    <t>03.05</t>
  </si>
  <si>
    <t>03.06</t>
  </si>
  <si>
    <t>03.07</t>
  </si>
  <si>
    <t>04.02</t>
  </si>
  <si>
    <t>04.03</t>
  </si>
  <si>
    <t>04.04</t>
  </si>
  <si>
    <t>06.02</t>
  </si>
  <si>
    <t>06.03</t>
  </si>
  <si>
    <t>06.04</t>
  </si>
  <si>
    <t>06.05</t>
  </si>
  <si>
    <t>06.06</t>
  </si>
  <si>
    <t>07</t>
  </si>
  <si>
    <t>07.02</t>
  </si>
  <si>
    <t>07.03</t>
  </si>
  <si>
    <t>08</t>
  </si>
  <si>
    <t>08.01</t>
  </si>
  <si>
    <t>Kit d'accessoris de fixació, per a panells sandvitx aïllants, a cobertes inclinades</t>
  </si>
  <si>
    <t>Cinta flexible de butil, adhesiva per ambdues cares, per al segellat d'estanquitat dels solapaments entre panells sandvitx.</t>
  </si>
  <si>
    <t>kg</t>
  </si>
  <si>
    <t>Pintura antioxidant d'assecat ràpid, a base de resines, pigments d'alumini amb resistència als raigs UV i partícules de vidre termoendurits, amb resistència a la intempèrie ia l'envelliment, repel·lent de l'aigua i la brutícia i amb alta resistència als agents químics; per aplicar amb brotxa, corró o pistola.</t>
  </si>
  <si>
    <t>Cargol autorroscant de 6,5x70 mm d'acer inoxidable, amb volandera.</t>
  </si>
  <si>
    <t>m2</t>
  </si>
  <si>
    <t>Perfil en H de policarbonat "ONDULINE" o similar, per a placa translúcida plana de policarbonat, de 10 mm de gruix.</t>
  </si>
  <si>
    <t>Perfil en U de policarbonat "ONDULINE" o similar, per a placa translúcida plana de policarbonat, de 10 mm de gruix.</t>
  </si>
  <si>
    <t>Peça de carener, Onducober "ONDULINE" o similar, color negre, per a cobertes de plaques.</t>
  </si>
  <si>
    <t>Airejador "ONDULINE" o similar, de 86x47 cm, per a cobertes de plaques.</t>
  </si>
  <si>
    <t>Kit d'accessoris de fixació, per a plaques de policarbonat cel·lular, en cobertes inclinades de panells sandvitx aïllants, format per perfils i grapes d'alumini i cargols autorroscants.</t>
  </si>
  <si>
    <t>Cartutx de 300 ml de silicona neutra oxímica, d'elasticitat permanent i curat ràpid, color blanc, rang de temperatura de treball de -60 a 150 ° C, amb resistència als raigs UV, duresa Shore A aproximada de 22, segons UNE-EN ISO 868 i elongació a trencament &gt;= 800%, segons UNE-EN ISO 8339.</t>
  </si>
  <si>
    <r>
      <t>Oficial 1ª</t>
    </r>
    <r>
      <rPr>
        <sz val="8"/>
        <rFont val="Swis721 Cn BT"/>
        <family val="2"/>
      </rPr>
      <t xml:space="preserve"> montador</t>
    </r>
  </si>
  <si>
    <t>Formació de estructura auxiliar a base de perfils meàl·lics anclats a estructura portant existent per soportar plaques de policarbonat translluit</t>
  </si>
  <si>
    <t>Repercussió per m² de lluernari a una aigua amb una llum màxima menor de 3 m de l'estructura autoportant formada per perfileria d'alumini extrusionada amb aliatge 6063 i tractament tèrmic T-5</t>
  </si>
  <si>
    <t>Repercussió per m² de lluernari a una aigua amb una llum màxima menor de 3 m dels elements de remat, cargols i peces d'ancoratge del lluernari.</t>
  </si>
  <si>
    <t>Perfileria universal d'alumini, amb gomes de neoprè, per tancaments de juntes entre plaques de policarbonat cel·lular en lluernaris</t>
  </si>
  <si>
    <t>Material auxiliar para montaje y sujeción a la obra de las tuberías de PVC, serie B, de 110 mm de diámetro.</t>
  </si>
  <si>
    <t>Tub de PVC, sèrie B, de 110 mm de diàmetre i 3,2 mm de gruix, segons UNE-EN 1329-1, amb el preu incrementat el 20% en concepte d'accessoris i peces especials</t>
  </si>
  <si>
    <t>Líquido limpiador para pegado mediante adhesivo de tubos y accesorios de PVC.</t>
  </si>
  <si>
    <t>Adhesiu per a tubs i accessoris de PVC.</t>
  </si>
  <si>
    <t>m3</t>
  </si>
  <si>
    <t>Morter de ciment, tipus CR CSIV W2, segons UNE-EN 998-1, per a ús en interiors o exteriors, color blanc, compost per ciment d'alta resistència, àrids seleccionats i altres additius, subministrat en sacs.</t>
  </si>
  <si>
    <r>
      <t>Oficial 1ª</t>
    </r>
    <r>
      <rPr>
        <sz val="8"/>
        <rFont val="Swis721 Cn BT"/>
        <family val="2"/>
      </rPr>
      <t xml:space="preserve"> revocador</t>
    </r>
  </si>
  <si>
    <t>Peó especialitzat revocador</t>
  </si>
  <si>
    <t>Morter de ciment CEM II/B-P 32,5 N tipus M-5, confeccionat a obra amb 250 kg/m³ de ciment i una proporció en volum 1/6.</t>
  </si>
  <si>
    <t>Malla de fibra de vidre teixida, amb impregnació de PVC, de 10x10 mm de llum de malla, antiàlcalis, de 115 a 125 g/m² i 500 µm de gruix, per armar arrebossats tradicionals, arrebossats i morters</t>
  </si>
  <si>
    <r>
      <t>Oficial 1ª</t>
    </r>
    <r>
      <rPr>
        <sz val="8"/>
        <rFont val="Swis721 Cn BT"/>
        <family val="2"/>
      </rPr>
      <t xml:space="preserve"> construcció</t>
    </r>
  </si>
  <si>
    <t>Fixació composta per tac i cargol 5x27.</t>
  </si>
  <si>
    <t>Vareta de penjar</t>
  </si>
  <si>
    <t>Pengament per a falsos sostres suspesos</t>
  </si>
  <si>
    <t>Asseguramet per a la fixació del penge, en sostres falsos suspesos.</t>
  </si>
  <si>
    <t>Connexió superior per fixar la vareta al penge, en sostres falsos suspesos.</t>
  </si>
  <si>
    <t>Perfil primari 24x38x3700 mm, d'acer galvanitzat, segons UNE-EN 13964.</t>
  </si>
  <si>
    <t>Perfil secundari 24x32x600 mm, d'acer galvanitzat segons UNE-EN 13964.</t>
  </si>
  <si>
    <t>Perfil secundari 24x32x120 mm, d'acer galvanitzat segons UNE-EN 13964.</t>
  </si>
  <si>
    <t>Perfil angular 25x25x3000 mm, d'acer galvanitzat, segons UNE-EN 13964.</t>
  </si>
  <si>
    <t>Placa de guix laminat, acabat amb vinil blanc, de 600x600x12,5 mm, de superfície llisa, per a sostres falsos registrables, segons UNE-EN 13964.</t>
  </si>
  <si>
    <r>
      <t>Oficial 1ª</t>
    </r>
    <r>
      <rPr>
        <sz val="8"/>
        <rFont val="Swis721 Cn BT"/>
        <family val="2"/>
      </rPr>
      <t xml:space="preserve"> montador fals sostre</t>
    </r>
  </si>
  <si>
    <t>Ajudant montador fals sostre</t>
  </si>
  <si>
    <t>Costos directes (1+2)</t>
  </si>
  <si>
    <t>Cost execució material (1+2+3+4</t>
  </si>
  <si>
    <r>
      <t xml:space="preserve">Suministe i instal·lació d'airejador estàtic  per ventilació estàtica sense consum ni manteniment per a la renovació d'aire constant en recinte,  amb una aspiració certificada permanent 24h/dia des de 650 m3/h. i un </t>
    </r>
    <r>
      <rPr>
        <sz val="8"/>
        <color theme="1"/>
        <rFont val="Arial"/>
        <family val="2"/>
      </rPr>
      <t>Ø</t>
    </r>
    <r>
      <rPr>
        <sz val="8"/>
        <color theme="1"/>
        <rFont val="Swis721 Cn BT"/>
        <family val="2"/>
      </rPr>
      <t xml:space="preserve">  de 410 mm, acabat en acer galvanitzat, amb disseny antiretrocés que impedeix l'entrada d'aire des de l'exterior del recinte. Fin i tot la base dadaptació per coberta inclinada.</t>
    </r>
  </si>
  <si>
    <r>
      <t xml:space="preserve">Suministe i instal·lació d'airejador estàtic  per ventilació estàtica sense consum ni manteniment per a la renovació d'aire
constant en recinte,  amb una aspiració certificada permanent 24h/dia des de 650 m3/h. i un  </t>
    </r>
    <r>
      <rPr>
        <sz val="9"/>
        <color theme="1"/>
        <rFont val="Arial"/>
        <family val="2"/>
      </rPr>
      <t>Ø</t>
    </r>
    <r>
      <rPr>
        <sz val="9"/>
        <color theme="1"/>
        <rFont val="Swis721 Cn BT"/>
        <family val="2"/>
      </rPr>
      <t xml:space="preserve"> de 410 mm, acabat en acer galvanitzat, amb disseny antiretrocés que impedeix l'entrada d'aire des de l'exterior del recinte.
Fin i tot la base dadaptació per coberta inclinada.</t>
    </r>
  </si>
  <si>
    <t>airejador estàtic  per ventilació estàtica  amb una aspiració certificada permanent 24h/dia des de 650 m3/h. i un Ø  de 410 mm, acabat en acer galvanitzat,</t>
  </si>
  <si>
    <r>
      <t>Oficial 1ª</t>
    </r>
    <r>
      <rPr>
        <sz val="8"/>
        <rFont val="Swis721 Cn BT"/>
        <family val="2"/>
      </rPr>
      <t xml:space="preserve"> instal·lador</t>
    </r>
  </si>
  <si>
    <t>Ajudant instal·lador</t>
  </si>
  <si>
    <t>Abrasiu per a neteja mitjançant raig de pressió, format per partícules de silicat d'alumini.</t>
  </si>
  <si>
    <t>Peó especialisa construcció</t>
  </si>
  <si>
    <t>Equip de raig de sorra de pressió.</t>
  </si>
  <si>
    <t>Grup electrogen insonoritzat, trifàsic, de 45 kVA de potència</t>
  </si>
  <si>
    <t>d</t>
  </si>
  <si>
    <t>Esmalt sintètic tipus mat, color gris, sobre superfície de ferro o acer, amb dues mans, amb un gruix mínim de pel·lícula seca de 45  μ per mà (rendiment: 0,091 l/m²).</t>
  </si>
  <si>
    <t>Esmalt sintètic d'assecat ràpid, per a exterior, color gris, acabat mat, amb resines alquídiques, pigments orgànics, pigments inorgànics, pigments antioxidants i dissolvent formulat a base d'una barreja d'hidrocarburs, per aplicar amb brotxa, corró o pistola sobre superfícies metàl·liques.</t>
  </si>
  <si>
    <t>Imprimació, amb copolímers acrílics en suspensió aquosa, per afavorir la cohesió de suports poc consistents i l'adherència de pintures.</t>
  </si>
  <si>
    <t>Pintura plástica ecológica para interior, a base de copolímeros acrílicos en dispersión acuosa, dióxido de titanio y pigmentos extendedores seleccionados, color blanco, acabado mate, textura lisa, de gran resistencia al frote húmedo, permeable al vapor de agua, transpirable y resistente a los rayos UV, para aplicar con brocha, rodillo o pistola.</t>
  </si>
  <si>
    <t>Imprimació acrílica, reguladora de l'absorció a base de copolímers acrílics, color blanc, amb un contingut de substàncies orgàniques volàtils (VOC) &lt; 5 g/l, per aplicar amb brotxa, corró o pistola.</t>
  </si>
  <si>
    <t>Pintura per a exterior, a base de polímers acrílics en emulsió aquosa, color blanc, acabat mat, textura llisa, impermeabilitzant i transpirable, amb un contingut de substàncies orgàniques volàtils (VOC) &lt; 5 g/l, amb Etiqueta Ecològica Europea (EEE); per aplicar amb brotxa, corró o pistola, segons UNE-EN 1504-2.</t>
  </si>
  <si>
    <t>Plaques translúcides</t>
  </si>
  <si>
    <t>Total 02</t>
  </si>
  <si>
    <t>Fals sostre registrable suspès, decoratiu, situat a una alçada menor de 4 m, constituït per: ESTRUCTURA: perfileria vista, d'acer galvanitzat, amb sola de 24 mm d'amplada, comprenent perfils primaris i secundaris, suspesos del sostre o element suport amb varetes i penges; PLAQUES: plaques de guix laminat, acabat amb vinil blanc, de 600x600x12,5 mm, de superfície llisa. Fins i tot perfils angulars, fixacions per a l'ancoratge dels perfils i els accessoris de muntatge. Es reutilitzarà tot el material desmuntat i acopiat anteriorment i s'aportarà aquell que s'hagi fet malvè. Es considera un aprofitament del 50%,</t>
  </si>
  <si>
    <t>Total 03</t>
  </si>
  <si>
    <t xml:space="preserve">Aplicació manual d'emprimació sintètica antioxidant d'assecat ràpid, color gris, acabat mat, a base de resines alquídiques, pigments orgànics, pigments inorgànics, pigments antioxidants i dissolvent formulat a base d'una mescla d'hidrocarburs (rendiment: 0,125 l/m²), aplicades amb brotxa, corró o pistola, amb dues mans, fins a aconseguir un gruix total de 100 μ sobre estructura metàl·lica de perfils laminats d'acer. </t>
  </si>
  <si>
    <t>Total 05</t>
  </si>
  <si>
    <t>Total 06</t>
  </si>
  <si>
    <t>Total 07</t>
  </si>
  <si>
    <r>
      <t>Línia d'ancoratge horitzontal permanent en la mitgera de les dues naus, de cable d'acer, sense amortidor de caigudes, de 25 m de longitud, classe C, composta per 2 ancoratges terminals d</t>
    </r>
    <r>
      <rPr>
        <sz val="9"/>
        <rFont val="Swis721 Cn BT"/>
        <family val="2"/>
      </rPr>
      <t xml:space="preserve">'aliatge </t>
    </r>
    <r>
      <rPr>
        <sz val="9"/>
        <color theme="1"/>
        <rFont val="Swis721 Cn BT"/>
        <family val="2"/>
      </rPr>
      <t>d'alumini L-2653 amb tractament tèrmic T6 i 2 ancoratges intermitgos de les mateixes caracteristiques; cable flexible d'acer galvanitzat, de 10 mm de diàmetre, compost per 7 cordons de 19 fils; tensor de caixa oberta; conjunt d'un sujetacables i un terminal manual, per a subjectar en coberta de teula; protector per a cap; placa de senyalització i conjunt de dos precintes de seguretat, segons indicacions de la D.F. Inclòs certificat d'homologació de la instal·lació.</t>
    </r>
  </si>
  <si>
    <t>Línia d'ancoratge horitzontal permanent en la mitgera de les dues naus, de cable d'acer, sense amortidor de caigudes, de 25 m de longitud, classe C, composta per 2 ancoratges terminals d'aliatge d'alumini L-2653 amb tractament tèrmic T6 i 2 ancoratges intermitgos de les mateixes caracteristiques; cable flexible d'acer galvanitzat, de 10 mm de diàmetre, compost per 7 cordons de 19 fils; tensor de caixa oberta; conjunt d'un sujetacables i un terminal manual, per a subjectar en coberta de teula; protector per a cap; placa de senyalització i conjunt de dos precintes de seguretat, segons indicacions de la D.F. Inclòs certificat d'homologació de la instal·lació.</t>
  </si>
  <si>
    <t>Subministrament i muntatge de cobertura de faldons de cobertes inclinades, amb un pendent del 11%, mitjançant panells de xapa d'acer galvanitzat tipus sandwitx en perfil comercial, amb 2 làmines prelacades de 0,6 mm. amb nucli de PIR, poliisocianurat amb una resistencia a la compresió superior a 175 kPa., amb un gruix total de 30 mm., clasificat B-s1 d0 en la seva reacció al foc, recolzades i fixades mecànicament a les corretjes estructurals existents (bigues autoportants de formigó), amb un cavalgament del panell superior de 200 mm. Fins i tot accessoris de fixació dels panells sandvitx, cinta flexible de butil, adhesiva per totes dues cares, per al segellament d'estanquitat dels cavalcaments entre panells sandvitx i pintura antioxidant d'assecat ràpid, per a la protecció dels mateixos entre panells sandvitx.replanteig, formació de forats per instal·lacions, p/p de talls, solapaments, cargols i elements de fixació, accessoris i juntes d'estanqueitat. Inclós medis d'elevació i treball.</t>
  </si>
  <si>
    <t xml:space="preserve">Formació de lluernaris amb plaques translúcides trapezoïdals de policarbonat, de 12 mm de gruix, col·locades amb un solapament de la placa superior de 200 mm i un solapament lateral d'un trapezi i fixades mecànicament sobre entramat lleuger metàl·lic o de fusta, a coberta inclinada, amb un pendent més gran del 10%. Fins i tot accessoris de fixació de les plaques i silicona neutra oxímica, per al segellat de solapaments. </t>
  </si>
  <si>
    <t>Acristalament sintètic de lluernari a una aigua o vertical a cobertes, a mes de 4 m d'alçada, amb estructura autoportant existent per a una dimensió de llum màxima menor de 3 m, amb plaques alveolars de policarbonat cel·lular incolores de 12 mm de gruix. Fins i tot cargols, elements de remat i peces d'ancoratge, talls de planxa, perfils universals d'alumini amb gomes d'estanquitat d'EPDM, cargols d'acer inoxidable i peces especials per col·locar les plaques. Totalment acabat en condicions d'estanqueïtat.</t>
  </si>
  <si>
    <t>Placa alveolar translúcida plana de policarbonat cel·lular, de 12 mm de gruix i 1000 mm d'amplada, conductivitat tèrmica 1,3 W/(mK), Euroclasse B-s1, d0 de reacció al foc, segons UNE-EN 13501-1, proporcionant un aïllament acústic de 21 dB i amb tractament als raigs UV a la cara exterior.</t>
  </si>
  <si>
    <t>Placa translúcida plana de policarbonat, PC Cel·lular "ONDULINE" o similart, de 12 mm de gruix, amb una transmissió de lluminositat del 90%</t>
  </si>
  <si>
    <t>Panells sandvitx aïllants d'acer amb la superfície exterior grecada i la superfície interior llisa, de 30 mm de gruix i 1150 mm d'amplària, formats per doble cara metàl·lica de xapa estàndard d'alumini, acabat prelacat, de gruix exterior 0,5 mm i gruix interior 0,5 mm i ànima aïllant de PIR, i accessoris.</t>
  </si>
  <si>
    <t>Subministrament i muntatge de cobertura de faldons de cobertes inclinades, amb un pendent del 11%, mitjançant panells de xapa d'acer galvanitzat tipus sandwitx en perfil comercial, amb 2 làmines prelacades de 0,6 mm. amb nucli de PIR, poliisocianurat amb una resistencia a la compresió superior a 175 kPa., amb un gruix total de 30 mm., clasificat B-s1 d0 en la seva reacció al foc, recolzades i fixades mecànicament a les corretjes estructurals existents (bigues autoportants de formigó), amb un cavalgament del panell superior de 200 mm. Fins i tot accessoris de fixació dels panells sandvitx, cinta flexible de butil, adhesiva per totes dues cares, per al segellament d'estanquitat dels cavalcaments entre panells sandvitx i pintura antioxidant d'assecat ràpid, per a la protecció dels mateixos entre panells sandvitx.replanteig, formació de forats per instal·lacions, p/p de talls, solapaments, cargols i elements de fixació, accessoris i juntes d'estanqueitat. Inclós medis d'elevació.</t>
  </si>
  <si>
    <t>Baixant circular de PVC, col·locat empotrat a l'obra de fàbrica, de Ø 110 mm, per a recollida d'aigües, format per peces preformadas, amb sistema d'unió mitjançant esbocardat, col·locades amb suports especials cada 50 cm. Fins i tot, connexioó a canaló existent, colzes i peces especials (longitud total 90 cm).</t>
  </si>
  <si>
    <t>03.08</t>
  </si>
  <si>
    <t>Remat amb xapa d'hacer de 0,6 mm de gruix, lacat, amb un desenvolupament màxim de 500 mm, m`x. 4 m, amb un plec, col·locat a carener i laterals</t>
  </si>
  <si>
    <t>Carener Nau 1</t>
  </si>
  <si>
    <t>Carener Nau 2</t>
  </si>
  <si>
    <t>Laterals Nau 1</t>
  </si>
  <si>
    <t>Laterals Nau 2</t>
  </si>
  <si>
    <t>REMAT AMB XAPA D'ACER</t>
  </si>
  <si>
    <t>Xapa plegada d'acer, amb acabat lacat, de 0,6 mm de gruix, 50 cm de desenvolupament i 2 plecs màxim, per a rematada de carener i laterals</t>
  </si>
  <si>
    <t>Cargol autorroscant de 6,5x130 mm d'acer galvanitzat, amb volandera.</t>
  </si>
  <si>
    <t>Junta d'estanqueïtat per a xapes perfilades d'acer.</t>
  </si>
  <si>
    <r>
      <t>Oficial 1ª</t>
    </r>
    <r>
      <rPr>
        <sz val="8"/>
        <rFont val="Swis721 Cn BT"/>
        <family val="2"/>
      </rPr>
      <t xml:space="preserve"> montador tancaments industrials</t>
    </r>
  </si>
  <si>
    <t>Repicat puntual, amb mitjans mecànics i/o manuals per obrir i sanejar l'interior de l'esquerda.
Realització de talls perpendiculars a l'esquerda seguint-ne la direcció, separats entre 30 i 50 cm, fets amb esmoladora per deixar una reparació i farciment definits. El lloc on s'allotjarà la grapa ha d'anar fins a la meitat de la secció del parament que cal reparar o com a mínim 10 cm. 
Eliminació de la pols. Farciment dels buits amb morter de reparació i introducció de la grapa d'acer galvanitzat diàmetre 8 mm. I farcit de la resta de l'esquerda entre grapes amb el mateix morter Sika Monotop 620.</t>
  </si>
  <si>
    <t>Repicat puntual, amb mitjans mecànics i/o manuals per obrir i sanejar l'interior de l'esquerda.
Realització de talls perpendiculars a l'esquerda seguint-ne la direcció, separats entre 30 i 50 cm, fets amb esmoladora per deixar una reparació i farciment definits. El lloc on s'allotjarà la grapa ha d'anar fins a la meitat de la secció del parament que cal reparar o com a mínim 10 cm. Eliminació de la pols.
Farciment dels buits amb morter de reparació i introducció de la grapa d'acer galvanitzat diàmetre 8 mm. I farcit de la resta de l'esquerda entre grapes amb el mateix morter.</t>
  </si>
  <si>
    <t>Repicat puntual, amb mitjans mecànics i/o manuals per obrir i sanejar l'interior de l'esquerda.
Realització de talls perpendiculars a l'esquerda seguint-ne la direcció, separats entre 30 i 50 cm, fets amb esmoladora per deixar una reparació i farciment definits. El lloc on s'allotjarà la grapa ha d'anar fins a la meitat de la secció del parament que cal reparar o com a mínim 10 cm. Eliminació de la pols.
Farciment dels buits amb morter de reparació tipus i introducció de la grapa d'acer galvanitzat diàmetre 8 mm. I farcit de la resta de l'esquerda entre grapes amb el mateix morter.</t>
  </si>
  <si>
    <t>Servei de lliurament, lloguer, recollida i transport de contenidor de residus de construcció i demolició barrejats produïts en obres de construcció i/o demolició fins a abocador específic, instal·lació de tractament de residus o centre de valorització o eliminació situat a &lt;35 km de distància. Inclós Cànon d'abocament per lliurament de contenidor de 7 m³ amb residus inerts de maons, teules i materials ceràmics, produïts en obres de construcció i/o demolició, abocador específic, instal·lació de tractament de residus de construcció i demolició externa a l'obra o centre de valorització o eliminació de residus.</t>
  </si>
  <si>
    <r>
      <t xml:space="preserve">Suministe i instal·lació d'airejador estàtic  per ventilació estàtica sense consum ni manteniment per a la renovació d'aire constant en recinte,  amb una aspiració certificada permanent 24h/dia des de 650 m3/h. i un  </t>
    </r>
    <r>
      <rPr>
        <sz val="9"/>
        <color theme="1"/>
        <rFont val="Arial"/>
        <family val="2"/>
      </rPr>
      <t>Ø</t>
    </r>
    <r>
      <rPr>
        <sz val="9"/>
        <color theme="1"/>
        <rFont val="Swis721 Cn BT"/>
        <family val="2"/>
      </rPr>
      <t xml:space="preserve"> de 410 mm, acabat en acer galvanitzat, amb disseny antiretrocés que impedeix l'entrada d'aire des de l'exterior del recinte. Fin i tot la base dadaptació per coberta inclinada.</t>
    </r>
  </si>
  <si>
    <t>SEGURETAT I SALUT GENERAL PER A TOT EL PROCÉS DE L'OBRA</t>
  </si>
  <si>
    <t>08.02</t>
  </si>
  <si>
    <t>Xarxa vertical de protecció al perimetre del frontal de les naus, tipus pantalla, de poliamida d'alta tenacitat, color blanc, amb corda de xarxa de calibre 4 mm i sòcol de malla de polietilè d'alta densitat, color verd, ancorada a la vora del forjat cada 50 cm amb ancoratges expansius de acer galvanitzat en calent, per tancar completament el buit existent entre dos forjats, durant les feines sobre bastides al costat de balcons o terrasses, en planta de fins a 3 m d'alçada lliure. Fins i tot corda d´unió de polipropilè, per unir les xarxes.</t>
  </si>
  <si>
    <t>08.03</t>
  </si>
  <si>
    <t>XARXES VERTICALS DE PROTECCIÓ</t>
  </si>
  <si>
    <t>XARXES HORITZONTALS DE PROTECCIÓ</t>
  </si>
  <si>
    <t>Total 08</t>
  </si>
  <si>
    <t>Xarxa vertical de protecció, de poliamida d´alta tenacitat, de color blanc. Corda de xarxa de calibre 4 mm. Configuració de la xarxa al rombe.</t>
  </si>
  <si>
    <t>Corda d´unió UNE-EN 1263-1 N de polipropilè d´alta tenacitat, amb tractament als raigs UV, D=8 mm i càrrega de trencament superior a 7,5 kN.</t>
  </si>
  <si>
    <t>Lona de polietilè d'alta densitat, amb tractament ultraviolat, color verd, 60% de percentatge de paravent, amb orificis cada 20 cm a tot el perímetre.</t>
  </si>
  <si>
    <t>Ancoratge expansiu de 8x60 mm, d'acer galvanitzat en calent.</t>
  </si>
  <si>
    <t>Oficial 1ª seguretat i salut</t>
  </si>
  <si>
    <t>Peó seguretat i salut</t>
  </si>
  <si>
    <t>Xarxa de seguretat UNE-EN 1263-1 S A2 M100 Q M, de poliamida d'alta tenacitat, nuada, de color blanc. Corda de xarxa de calibre 4,5 mm. Energia de la xarxa A2 (entre 2,2 i 4,4 kJ). Configuració de la xarxa quadrada, amb corda perimetral de polipropilè de 16 mm de diàmetre.</t>
  </si>
  <si>
    <t>Ganxo de fixació tipus S de 7 mm de diàmetre, d'acer galvanitzat en calent</t>
  </si>
  <si>
    <t xml:space="preserve">Desmuntatge de cobertura de plaques de fibrociment amb amiant, subjecta mecànicament sobre corretja estructural de viguetes autoportants a mes de 5 m d'alçada, per empresa qualificada i inscrita al Registre d'Empreses amb Risc a l'Amiant (RERA) utilitzant els operaris tots els mitjans auxiliars necessaris en aquest tipus de treballs, en compliment del Reial Decret 396/2006, en coberta inclinada a una aigua i amb un pendent mitjà del 11 %, per a una superfície mitjana a desmuntar entre 201 - 500 m²; amb mitjans i equips adequats, i càrrega mecànica sobre camió. El preu inclou l'encapsulat de les plaques abans del desmuntatge y també dels residus mitjançant polvorització a baixa pressió sobre les plaques de solució aquosa de surfactant; neteja, plastificat amb film de 125 micres, etiquetatge i paletitzat de les plaques en zona delimitada i protegida, el desmuntatge de els elements de fixació, de les rematades, i els mesuraments de amiant (ambientals i personals), així com la col·locació de làmina plàstica horitzontal que protegeixi tot l'espai de treball per evitar la possibilitat de caiguda de fibres d'amiant. Inclou l'aspirat i el reg amb aigua a baixa pressió de tota la zona, especialment l'estructura metàl·lica que suportarà el nou cobriment de l'espai S'inclourà. Pla de desamiantat per a la presentació davant la delegació de treball, així com els assaigs i controls de nivell d'amiant necessaris per a la seguretat dels treballadors, tant al lloc de treball com a les instal·lacions provisionals. 
</t>
  </si>
  <si>
    <t>Sistema S de xarxa de seguretat, col·locada horitzontalment, format per: xarxa de seguretat UNE-EN 1263-1 S A2 M100 D M, de poliamida d'alta tenacitat, nuada, de color blanc, per cobrir buits horitzontals de superfície compresa entre 35 i 250 m². Fins i tot corda d'unió de polipropilè, per unir les xarxes i corda de lligat de polipropilè, per lligar la corda perimetral de les xarxes a un suport adequat. Fins i tot col·locació de lona de protecció davant la caiguda de partícules.</t>
  </si>
  <si>
    <t>Lona de protecció, de polietilè, col·locada per sobre de la xarxa de seguretar amb corda perimetral de poliamida per a l'ajust de la lona.</t>
  </si>
  <si>
    <t>Sistema S de xarxa de seguretat, col·locada horitzontalment, format per: xarxa de seguretat UNE-EN 1263-1 S A2 M100 D M, de poliamida d'alta tenacitat, nuada, de color blanc, per cobrir buits horitzontals de superfície compresa entre 35 i 250 m². Fins i tot corda d'unió de polipropilè, per unir les xarxes i corda de lligat de polipropilè, per lligar la corda perimetral de les xarxes a un suport adequat.Fins i tot col·locació de lona de protecció davant la caiguda de partícules.</t>
  </si>
  <si>
    <t>01.03</t>
  </si>
  <si>
    <t>DESMUNTATGE INSTAL:LACIONS A FALS SOSTRE</t>
  </si>
  <si>
    <t>Oficial 1ª electricista</t>
  </si>
  <si>
    <t>Ajudant electricista</t>
  </si>
  <si>
    <t>05.02</t>
  </si>
  <si>
    <t>REPOSICIÓ INSTAL·LACIONS INICIALS EN OFICINES</t>
  </si>
  <si>
    <t>Repercussió per m² de superfície rehabilitada d'obra, de la reposició de les instal·lacions desmuntades a les oficines de les naus, amb un grau de complexitat baix. El preu inclou l'us del elements desmuntats i la posible reposició dels elements i accessoris no reutilitzables afectats per la intervenció.</t>
  </si>
  <si>
    <r>
      <t>Oficial 1ª</t>
    </r>
    <r>
      <rPr>
        <sz val="8"/>
        <rFont val="Swis721 Cn BT"/>
        <family val="2"/>
      </rPr>
      <t xml:space="preserve"> electricista</t>
    </r>
  </si>
  <si>
    <t>01.04</t>
  </si>
  <si>
    <t>PARTIDA ALÇADA DE TRASLLAT I PROTECCIÓ DE MOBILIARI</t>
  </si>
  <si>
    <t>Repercusió de desmuntatge d'instal·lacions dintre dels fals sostre en oficines; amb mitjans manuals, per a la seva posterior ubicació, sent l'ordre d'execució del procés invers al de la seva instal·lació, i càrrega manual sobre camió o contenidor. El preu inclou el desmuntatge i la recuperació dels cables, dels mecanismes, de les caixes i dels accessoris superficials.</t>
  </si>
  <si>
    <t>04.05</t>
  </si>
  <si>
    <t>PARTIDA ALÇADA DE TRASLLAT DEFINITIU DE MOBILIARI D'OFICINA</t>
  </si>
  <si>
    <t>4 mesos</t>
  </si>
  <si>
    <t>Partida alçada de trasllat del mobiliari i elements emmagatzemats protegits a la ubicació definitiva una vegada finalitzats els treballs. S'hi inclou la neteja i l'escombrada general de tot l'espai, la retirada de les proteccions del mobiliari i elements.</t>
  </si>
  <si>
    <t>Partida alçada de trasllat i protecció del mobiliari d'oficina existent, dins de qualsevol de les dues naus on no dificultin les feines, fins a la finalització dels treballs. No s'hi inclouen equips informàtics ni altres elements de característiques similars.</t>
  </si>
  <si>
    <t>K= PERCENTATGE DE COSTOS INDIRECTES</t>
  </si>
  <si>
    <t>Costos directes + indirectes (PEM)</t>
  </si>
  <si>
    <t>Costos directes</t>
  </si>
  <si>
    <t>base airejador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</si>
</sst>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
    <numFmt numFmtId="165" formatCode="#,##0.000\ &quot;€&quot;"/>
    <numFmt numFmtId="166" formatCode="#,##0.00\ &quot;€&quot;"/>
    <numFmt numFmtId="168" formatCode="0.0000"/>
    <numFmt numFmtId="169" formatCode="0.000"/>
    <numFmt numFmtId="170" formatCode="0.0000%"/>
  </numFmts>
  <fonts count="46">
    <font>
      <sz val="11"/>
      <color theme="1"/>
      <name val="Calibri"/>
      <family val="2"/>
      <scheme val="minor"/>
    </font>
    <font>
      <b/>
      <sz val="9"/>
      <color indexed="81"/>
      <name val="Tahoma"/>
      <family val="2"/>
    </font>
    <font>
      <b/>
      <i/>
      <sz val="10"/>
      <color theme="1"/>
      <name val="Arial"/>
      <family val="2"/>
    </font>
    <font>
      <sz val="11"/>
      <color theme="1"/>
      <name val="Arial"/>
      <family val="2"/>
    </font>
    <font>
      <b/>
      <sz val="8"/>
      <color theme="1"/>
      <name val="Arial"/>
      <family val="2"/>
    </font>
    <font>
      <sz val="8"/>
      <color theme="1"/>
      <name val="Arial"/>
      <family val="2"/>
    </font>
    <font>
      <sz val="8"/>
      <name val="Arial"/>
      <family val="2"/>
    </font>
    <font>
      <b/>
      <i/>
      <sz val="11"/>
      <color theme="1"/>
      <name val="Arial"/>
      <family val="2"/>
    </font>
    <font>
      <b/>
      <i/>
      <sz val="12"/>
      <color theme="1"/>
      <name val="Arial"/>
      <family val="2"/>
    </font>
    <font>
      <sz val="10"/>
      <color theme="1"/>
      <name val="Arial"/>
      <family val="2"/>
    </font>
    <font>
      <sz val="9"/>
      <color theme="1"/>
      <name val="Arial"/>
      <family val="2"/>
    </font>
    <font>
      <b/>
      <sz val="10"/>
      <color theme="1"/>
      <name val="Arial"/>
      <family val="2"/>
    </font>
    <font>
      <b/>
      <sz val="10"/>
      <color rgb="FFFF00FF"/>
      <name val="Arial"/>
      <family val="2"/>
    </font>
    <font>
      <b/>
      <i/>
      <sz val="8"/>
      <color theme="1"/>
      <name val="Arial"/>
      <family val="2"/>
    </font>
    <font>
      <b/>
      <sz val="8"/>
      <name val="Arial"/>
      <family val="2"/>
    </font>
    <font>
      <sz val="11"/>
      <color theme="1"/>
      <name val="Calibri"/>
      <family val="2"/>
      <scheme val="minor"/>
    </font>
    <font>
      <sz val="10"/>
      <name val="Arial"/>
      <family val="2"/>
    </font>
    <font>
      <b/>
      <sz val="10"/>
      <name val="Arial"/>
      <family val="2"/>
    </font>
    <font>
      <sz val="11"/>
      <name val="Arial"/>
      <family val="2"/>
    </font>
    <font>
      <b/>
      <i/>
      <sz val="10"/>
      <name val="Arial"/>
      <family val="2"/>
    </font>
    <font>
      <sz val="10"/>
      <color theme="1"/>
      <name val="Swis721 Cn BT"/>
      <family val="2"/>
    </font>
    <font>
      <b/>
      <sz val="10"/>
      <color theme="1"/>
      <name val="Swis721 Cn BT"/>
      <family val="2"/>
    </font>
    <font>
      <b/>
      <sz val="8"/>
      <color theme="1"/>
      <name val="Swis721 Cn BT"/>
      <family val="2"/>
    </font>
    <font>
      <sz val="9"/>
      <color theme="1"/>
      <name val="Swis721 Cn BT"/>
      <family val="2"/>
    </font>
    <font>
      <sz val="9"/>
      <name val="Swis721 Cn BT"/>
      <family val="2"/>
    </font>
    <font>
      <b/>
      <sz val="9"/>
      <color theme="1"/>
      <name val="Swis721 Cn BT"/>
      <family val="2"/>
    </font>
    <font>
      <b/>
      <sz val="9"/>
      <color rgb="FFFF00FF"/>
      <name val="Swis721 Cn BT"/>
      <family val="2"/>
    </font>
    <font>
      <b/>
      <sz val="9"/>
      <name val="Swis721 Cn BT"/>
      <family val="2"/>
    </font>
    <font>
      <b/>
      <sz val="10"/>
      <color rgb="FFFF00FF"/>
      <name val="Swis721 Cn BT"/>
      <family val="2"/>
    </font>
    <font>
      <sz val="11"/>
      <color theme="1"/>
      <name val="Swis721 Cn BT"/>
      <family val="2"/>
    </font>
    <font>
      <sz val="8"/>
      <color theme="1"/>
      <name val="Swis721 Cn BT"/>
      <family val="2"/>
    </font>
    <font>
      <b/>
      <i/>
      <sz val="10"/>
      <color theme="1"/>
      <name val="Swis721 Cn BT"/>
      <family val="2"/>
    </font>
    <font>
      <b/>
      <i/>
      <sz val="8"/>
      <color theme="1"/>
      <name val="Swis721 Cn BT"/>
      <family val="2"/>
    </font>
    <font>
      <b/>
      <i/>
      <sz val="12"/>
      <color theme="1"/>
      <name val="Swis721 Cn BT"/>
      <family val="2"/>
    </font>
    <font>
      <sz val="8"/>
      <color rgb="FFFF00FF"/>
      <name val="Swis721 Cn BT"/>
      <family val="2"/>
    </font>
    <font>
      <sz val="8"/>
      <color rgb="FFFF0000"/>
      <name val="Swis721 Cn BT"/>
      <family val="2"/>
    </font>
    <font>
      <b/>
      <sz val="8"/>
      <name val="Swis721 Cn BT"/>
      <family val="2"/>
    </font>
    <font>
      <sz val="8"/>
      <name val="Swis721 Cn BT"/>
      <family val="2"/>
    </font>
    <font>
      <b/>
      <sz val="8"/>
      <color rgb="FFFF00FF"/>
      <name val="Swis721 Cn BT"/>
      <family val="2"/>
    </font>
    <font>
      <b/>
      <sz val="9"/>
      <color rgb="FFFF0000"/>
      <name val="Swis721 Cn BT"/>
      <family val="2"/>
    </font>
    <font>
      <b/>
      <sz val="9"/>
      <color theme="1"/>
      <name val="Arial"/>
      <family val="2"/>
    </font>
    <font>
      <b/>
      <sz val="9"/>
      <name val="Arial"/>
      <family val="2"/>
    </font>
    <font>
      <sz val="11"/>
      <name val="Swis721 Cn BT"/>
      <family val="2"/>
    </font>
    <font>
      <sz val="11"/>
      <color rgb="FFFF0000"/>
      <name val="Swis721 Cn BT"/>
      <family val="2"/>
    </font>
    <font>
      <b/>
      <sz val="10"/>
      <name val="Swis721 Cn BT"/>
      <family val="2"/>
    </font>
    <font>
      <b/>
      <sz val="11"/>
      <color theme="1"/>
      <name val="Swis721 Cn BT"/>
      <family val="2"/>
    </font>
  </fonts>
  <fills count="7">
    <fill>
      <patternFill patternType="none"/>
    </fill>
    <fill>
      <patternFill patternType="gray125"/>
    </fill>
    <fill>
      <patternFill patternType="solid">
        <fgColor rgb="FFC2D5E7"/>
        <bgColor indexed="64"/>
      </patternFill>
    </fill>
    <fill>
      <patternFill patternType="solid">
        <fgColor rgb="FFF0F0F0"/>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8" tint="0.59999389629810485"/>
        <bgColor indexed="64"/>
      </patternFill>
    </fill>
  </fills>
  <borders count="35">
    <border>
      <left/>
      <right/>
      <top/>
      <bottom/>
      <diagonal/>
    </border>
    <border>
      <left/>
      <right/>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double">
        <color auto="1"/>
      </right>
      <top/>
      <bottom style="thin">
        <color indexed="64"/>
      </bottom>
      <diagonal/>
    </border>
    <border>
      <left style="medium">
        <color auto="1"/>
      </left>
      <right style="double">
        <color auto="1"/>
      </right>
      <top style="double">
        <color auto="1"/>
      </top>
      <bottom style="double">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right style="thin">
        <color indexed="64"/>
      </right>
      <top style="double">
        <color auto="1"/>
      </top>
      <bottom style="double">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style="double">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s>
  <cellStyleXfs count="3">
    <xf numFmtId="0" fontId="0" fillId="0" borderId="0"/>
    <xf numFmtId="0" fontId="15" fillId="0" borderId="0"/>
    <xf numFmtId="9" fontId="16" fillId="0" borderId="0" applyFont="0" applyFill="0" applyBorder="0" applyAlignment="0" applyProtection="0"/>
  </cellStyleXfs>
  <cellXfs count="324">
    <xf numFmtId="0" fontId="0" fillId="0" borderId="0" xfId="0"/>
    <xf numFmtId="0" fontId="3" fillId="0" borderId="0" xfId="0" applyFont="1" applyAlignment="1">
      <alignment vertical="top"/>
    </xf>
    <xf numFmtId="0" fontId="3" fillId="0" borderId="0" xfId="0" applyFont="1"/>
    <xf numFmtId="0" fontId="5" fillId="0" borderId="0" xfId="0" applyFont="1" applyAlignment="1">
      <alignment vertical="top"/>
    </xf>
    <xf numFmtId="0" fontId="5" fillId="0" borderId="0" xfId="0" applyFont="1" applyAlignment="1">
      <alignment vertical="top" wrapText="1"/>
    </xf>
    <xf numFmtId="49" fontId="5" fillId="0" borderId="0" xfId="0" applyNumberFormat="1" applyFont="1" applyAlignment="1">
      <alignment vertical="top" wrapText="1"/>
    </xf>
    <xf numFmtId="49" fontId="5" fillId="0" borderId="0" xfId="0" applyNumberFormat="1" applyFont="1" applyAlignment="1">
      <alignment horizontal="justify" vertical="top" wrapText="1"/>
    </xf>
    <xf numFmtId="0" fontId="3" fillId="0" borderId="0" xfId="0" applyFont="1" applyAlignment="1">
      <alignment horizontal="center"/>
    </xf>
    <xf numFmtId="0" fontId="5" fillId="0" borderId="0" xfId="0" applyFont="1" applyAlignment="1">
      <alignment horizontal="center" vertical="top"/>
    </xf>
    <xf numFmtId="164" fontId="5" fillId="0" borderId="0" xfId="0" applyNumberFormat="1" applyFont="1" applyAlignment="1">
      <alignment vertical="center"/>
    </xf>
    <xf numFmtId="0" fontId="3"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left" vertical="center"/>
    </xf>
    <xf numFmtId="4" fontId="3" fillId="0" borderId="0" xfId="0" applyNumberFormat="1" applyFont="1" applyAlignment="1" applyProtection="1">
      <alignment vertical="top"/>
      <protection locked="0"/>
    </xf>
    <xf numFmtId="4" fontId="2" fillId="0" borderId="0" xfId="0" applyNumberFormat="1" applyFont="1" applyAlignment="1" applyProtection="1">
      <alignment horizontal="center" vertical="center"/>
      <protection locked="0"/>
    </xf>
    <xf numFmtId="4" fontId="5" fillId="0" borderId="0" xfId="0" applyNumberFormat="1" applyFont="1" applyAlignment="1" applyProtection="1">
      <alignment vertical="top"/>
      <protection locked="0"/>
    </xf>
    <xf numFmtId="4" fontId="3" fillId="0" borderId="0" xfId="0" applyNumberFormat="1" applyFont="1" applyProtection="1">
      <protection locked="0"/>
    </xf>
    <xf numFmtId="4" fontId="6" fillId="0" borderId="0" xfId="0" applyNumberFormat="1" applyFont="1" applyAlignment="1" applyProtection="1">
      <alignment vertical="center"/>
      <protection locked="0"/>
    </xf>
    <xf numFmtId="49" fontId="5" fillId="0" borderId="0" xfId="0" applyNumberFormat="1" applyFont="1" applyAlignment="1">
      <alignment horizontal="right" vertical="center" wrapText="1"/>
    </xf>
    <xf numFmtId="0" fontId="8" fillId="0" borderId="0" xfId="0" applyFont="1" applyAlignment="1">
      <alignment vertical="center"/>
    </xf>
    <xf numFmtId="0" fontId="8" fillId="0" borderId="0" xfId="0" applyFont="1" applyAlignment="1">
      <alignment horizontal="center" vertical="center"/>
    </xf>
    <xf numFmtId="0" fontId="8" fillId="0" borderId="0" xfId="0" applyFont="1" applyAlignment="1">
      <alignment vertical="center" wrapText="1"/>
    </xf>
    <xf numFmtId="0" fontId="9" fillId="0" borderId="0" xfId="0" applyFont="1"/>
    <xf numFmtId="49" fontId="4" fillId="0" borderId="0" xfId="0" applyNumberFormat="1" applyFont="1" applyAlignment="1">
      <alignment horizontal="justify" vertical="center" wrapText="1"/>
    </xf>
    <xf numFmtId="0" fontId="13" fillId="0" borderId="0" xfId="0" applyFont="1" applyAlignment="1">
      <alignment vertical="center"/>
    </xf>
    <xf numFmtId="0" fontId="7" fillId="0" borderId="0" xfId="0" applyFont="1" applyAlignment="1">
      <alignment horizontal="left" vertical="center"/>
    </xf>
    <xf numFmtId="4" fontId="12" fillId="0" borderId="0" xfId="0" applyNumberFormat="1" applyFont="1" applyAlignment="1">
      <alignment vertical="top"/>
    </xf>
    <xf numFmtId="49" fontId="11" fillId="2" borderId="0" xfId="0" applyNumberFormat="1" applyFont="1" applyFill="1" applyAlignment="1">
      <alignment vertical="center"/>
    </xf>
    <xf numFmtId="49" fontId="11" fillId="2" borderId="0" xfId="0" applyNumberFormat="1" applyFont="1" applyFill="1" applyAlignment="1">
      <alignment horizontal="center" vertical="center"/>
    </xf>
    <xf numFmtId="49" fontId="11" fillId="2" borderId="0" xfId="0" applyNumberFormat="1" applyFont="1" applyFill="1" applyAlignment="1">
      <alignment vertical="center" wrapText="1"/>
    </xf>
    <xf numFmtId="0" fontId="5" fillId="0" borderId="0" xfId="0" applyFont="1"/>
    <xf numFmtId="164" fontId="3" fillId="0" borderId="0" xfId="0" applyNumberFormat="1" applyFont="1"/>
    <xf numFmtId="4" fontId="18" fillId="0" borderId="0" xfId="0" applyNumberFormat="1" applyFont="1" applyAlignment="1" applyProtection="1">
      <alignment vertical="top"/>
      <protection locked="0"/>
    </xf>
    <xf numFmtId="0" fontId="18" fillId="0" borderId="0" xfId="0" applyFont="1" applyAlignment="1">
      <alignment vertical="top"/>
    </xf>
    <xf numFmtId="0" fontId="19" fillId="0" borderId="0" xfId="0" applyFont="1" applyAlignment="1" applyProtection="1">
      <alignment horizontal="center" vertical="center"/>
      <protection locked="0"/>
    </xf>
    <xf numFmtId="0" fontId="19" fillId="0" borderId="0" xfId="0" applyFont="1" applyAlignment="1">
      <alignment horizontal="center" vertical="center"/>
    </xf>
    <xf numFmtId="0" fontId="6" fillId="0" borderId="0" xfId="0" applyFont="1" applyAlignment="1" applyProtection="1">
      <alignment vertical="top"/>
      <protection locked="0"/>
    </xf>
    <xf numFmtId="0" fontId="6" fillId="0" borderId="0" xfId="0" applyFont="1" applyAlignment="1">
      <alignment vertical="top"/>
    </xf>
    <xf numFmtId="4" fontId="17" fillId="2" borderId="0" xfId="0" applyNumberFormat="1" applyFont="1" applyFill="1" applyAlignment="1" applyProtection="1">
      <alignment vertical="center"/>
      <protection locked="0"/>
    </xf>
    <xf numFmtId="4" fontId="17" fillId="2" borderId="0" xfId="0" applyNumberFormat="1" applyFont="1" applyFill="1" applyAlignment="1">
      <alignment vertical="center"/>
    </xf>
    <xf numFmtId="0" fontId="6" fillId="0" borderId="0" xfId="0" applyFont="1" applyAlignment="1" applyProtection="1">
      <alignment vertical="center"/>
      <protection locked="0"/>
    </xf>
    <xf numFmtId="4" fontId="6" fillId="0" borderId="0" xfId="0" applyNumberFormat="1" applyFont="1" applyAlignment="1">
      <alignment vertical="center"/>
    </xf>
    <xf numFmtId="4" fontId="6" fillId="0" borderId="0" xfId="0" applyNumberFormat="1" applyFont="1" applyAlignment="1">
      <alignment vertical="top"/>
    </xf>
    <xf numFmtId="4" fontId="6" fillId="0" borderId="0" xfId="0" applyNumberFormat="1" applyFont="1"/>
    <xf numFmtId="4" fontId="14" fillId="0" borderId="0" xfId="0" applyNumberFormat="1" applyFont="1" applyAlignment="1" applyProtection="1">
      <alignment horizontal="right" vertical="center"/>
      <protection locked="0"/>
    </xf>
    <xf numFmtId="4" fontId="14" fillId="0" borderId="0" xfId="0" applyNumberFormat="1" applyFont="1" applyAlignment="1">
      <alignment horizontal="right" vertical="center"/>
    </xf>
    <xf numFmtId="0" fontId="18" fillId="0" borderId="0" xfId="0" applyFont="1" applyProtection="1">
      <protection locked="0"/>
    </xf>
    <xf numFmtId="0" fontId="18" fillId="0" borderId="0" xfId="0" applyFont="1"/>
    <xf numFmtId="4" fontId="19" fillId="0" borderId="0" xfId="0" applyNumberFormat="1" applyFont="1" applyAlignment="1">
      <alignment horizontal="center" vertical="center"/>
    </xf>
    <xf numFmtId="4" fontId="18" fillId="0" borderId="0" xfId="0" applyNumberFormat="1" applyFont="1"/>
    <xf numFmtId="0" fontId="20" fillId="0" borderId="0" xfId="0" applyFont="1"/>
    <xf numFmtId="49" fontId="23" fillId="0" borderId="0" xfId="0" applyNumberFormat="1" applyFont="1" applyAlignment="1">
      <alignment horizontal="justify" vertical="top" wrapText="1"/>
    </xf>
    <xf numFmtId="49" fontId="25" fillId="0" borderId="0" xfId="0" applyNumberFormat="1" applyFont="1" applyAlignment="1">
      <alignment horizontal="justify" vertical="center" wrapText="1"/>
    </xf>
    <xf numFmtId="49" fontId="23" fillId="0" borderId="0" xfId="0" applyNumberFormat="1" applyFont="1" applyAlignment="1">
      <alignment vertical="center"/>
    </xf>
    <xf numFmtId="49" fontId="23" fillId="0" borderId="0" xfId="0" applyNumberFormat="1" applyFont="1" applyAlignment="1">
      <alignment horizontal="center" vertical="center"/>
    </xf>
    <xf numFmtId="49" fontId="23" fillId="0" borderId="0" xfId="0" applyNumberFormat="1" applyFont="1" applyAlignment="1">
      <alignment horizontal="right" vertical="center" wrapText="1"/>
    </xf>
    <xf numFmtId="164" fontId="23" fillId="0" borderId="0" xfId="0" applyNumberFormat="1" applyFont="1" applyAlignment="1">
      <alignment vertical="center"/>
    </xf>
    <xf numFmtId="4" fontId="24" fillId="0" borderId="0" xfId="0" applyNumberFormat="1" applyFont="1" applyAlignment="1" applyProtection="1">
      <alignment vertical="center"/>
      <protection locked="0"/>
    </xf>
    <xf numFmtId="0" fontId="23" fillId="0" borderId="0" xfId="0" applyFont="1" applyAlignment="1">
      <alignment vertical="center"/>
    </xf>
    <xf numFmtId="0" fontId="25" fillId="0" borderId="0" xfId="0" applyFont="1" applyAlignment="1">
      <alignment vertical="center"/>
    </xf>
    <xf numFmtId="49" fontId="25" fillId="0" borderId="0" xfId="0" applyNumberFormat="1" applyFont="1" applyAlignment="1">
      <alignment horizontal="center" vertical="center"/>
    </xf>
    <xf numFmtId="164" fontId="25" fillId="0" borderId="0" xfId="0" applyNumberFormat="1" applyFont="1" applyAlignment="1">
      <alignment vertical="center"/>
    </xf>
    <xf numFmtId="4" fontId="25" fillId="0" borderId="0" xfId="0" applyNumberFormat="1" applyFont="1" applyAlignment="1" applyProtection="1">
      <alignment vertical="center"/>
      <protection locked="0"/>
    </xf>
    <xf numFmtId="4" fontId="26" fillId="0" borderId="0" xfId="0" applyNumberFormat="1" applyFont="1" applyAlignment="1">
      <alignment vertical="center"/>
    </xf>
    <xf numFmtId="4" fontId="27" fillId="0" borderId="0" xfId="0" applyNumberFormat="1" applyFont="1" applyAlignment="1" applyProtection="1">
      <alignment vertical="center"/>
      <protection locked="0"/>
    </xf>
    <xf numFmtId="49" fontId="21" fillId="6" borderId="0" xfId="0" applyNumberFormat="1" applyFont="1" applyFill="1" applyAlignment="1">
      <alignment vertical="top"/>
    </xf>
    <xf numFmtId="49" fontId="22" fillId="6" borderId="0" xfId="0" applyNumberFormat="1" applyFont="1" applyFill="1" applyAlignment="1">
      <alignment vertical="top"/>
    </xf>
    <xf numFmtId="49" fontId="21" fillId="6" borderId="0" xfId="0" applyNumberFormat="1" applyFont="1" applyFill="1" applyAlignment="1">
      <alignment horizontal="center" vertical="top"/>
    </xf>
    <xf numFmtId="49" fontId="21" fillId="6" borderId="0" xfId="0" applyNumberFormat="1" applyFont="1" applyFill="1" applyAlignment="1">
      <alignment vertical="top" wrapText="1"/>
    </xf>
    <xf numFmtId="3" fontId="28" fillId="6" borderId="0" xfId="0" applyNumberFormat="1" applyFont="1" applyFill="1" applyAlignment="1">
      <alignment vertical="top"/>
    </xf>
    <xf numFmtId="4" fontId="28" fillId="6" borderId="0" xfId="0" applyNumberFormat="1" applyFont="1" applyFill="1" applyAlignment="1" applyProtection="1">
      <alignment vertical="top"/>
      <protection locked="0"/>
    </xf>
    <xf numFmtId="4" fontId="28" fillId="6" borderId="0" xfId="0" applyNumberFormat="1" applyFont="1" applyFill="1" applyAlignment="1">
      <alignment vertical="top"/>
    </xf>
    <xf numFmtId="0" fontId="25" fillId="0" borderId="0" xfId="0" applyFont="1" applyAlignment="1">
      <alignment vertical="top"/>
    </xf>
    <xf numFmtId="49" fontId="25" fillId="0" borderId="0" xfId="0" applyNumberFormat="1" applyFont="1" applyAlignment="1">
      <alignment horizontal="center" vertical="top"/>
    </xf>
    <xf numFmtId="0" fontId="25" fillId="0" borderId="0" xfId="0" applyFont="1" applyAlignment="1">
      <alignment horizontal="left" vertical="center"/>
    </xf>
    <xf numFmtId="0" fontId="3" fillId="0" borderId="0" xfId="0" applyFont="1" applyAlignment="1">
      <alignment wrapText="1"/>
    </xf>
    <xf numFmtId="0" fontId="29" fillId="0" borderId="0" xfId="0" applyFont="1"/>
    <xf numFmtId="0" fontId="30" fillId="0" borderId="0" xfId="0" applyFont="1"/>
    <xf numFmtId="0" fontId="29" fillId="0" borderId="0" xfId="0" applyFont="1" applyAlignment="1">
      <alignment horizontal="center"/>
    </xf>
    <xf numFmtId="4" fontId="29" fillId="0" borderId="0" xfId="0" applyNumberFormat="1" applyFont="1" applyProtection="1">
      <protection locked="0"/>
    </xf>
    <xf numFmtId="164" fontId="29" fillId="0" borderId="0" xfId="0" applyNumberFormat="1" applyFont="1"/>
    <xf numFmtId="0" fontId="31" fillId="0" borderId="0" xfId="0" applyFont="1" applyAlignment="1">
      <alignment horizontal="left" vertical="center"/>
    </xf>
    <xf numFmtId="0" fontId="32" fillId="0" borderId="0" xfId="0" applyFont="1" applyAlignment="1">
      <alignment vertical="center"/>
    </xf>
    <xf numFmtId="0" fontId="33" fillId="0" borderId="0" xfId="0" applyFont="1" applyAlignment="1">
      <alignment horizontal="center" vertical="center"/>
    </xf>
    <xf numFmtId="0" fontId="33" fillId="0" borderId="0" xfId="0" applyFont="1" applyAlignment="1">
      <alignment vertical="center" wrapText="1"/>
    </xf>
    <xf numFmtId="0" fontId="29" fillId="0" borderId="0" xfId="0" applyFont="1" applyAlignment="1">
      <alignment vertical="top"/>
    </xf>
    <xf numFmtId="4" fontId="29" fillId="0" borderId="0" xfId="0" applyNumberFormat="1" applyFont="1" applyAlignment="1" applyProtection="1">
      <alignment vertical="top"/>
      <protection locked="0"/>
    </xf>
    <xf numFmtId="164" fontId="29" fillId="0" borderId="0" xfId="0" applyNumberFormat="1" applyFont="1" applyAlignment="1">
      <alignment vertical="top"/>
    </xf>
    <xf numFmtId="3" fontId="28" fillId="4" borderId="0" xfId="0" applyNumberFormat="1" applyFont="1" applyFill="1" applyAlignment="1">
      <alignment vertical="top"/>
    </xf>
    <xf numFmtId="4" fontId="28" fillId="4" borderId="0" xfId="0" applyNumberFormat="1" applyFont="1" applyFill="1" applyAlignment="1" applyProtection="1">
      <alignment vertical="top"/>
      <protection locked="0"/>
    </xf>
    <xf numFmtId="164" fontId="28" fillId="4" borderId="0" xfId="0" applyNumberFormat="1" applyFont="1" applyFill="1" applyAlignment="1">
      <alignment vertical="top"/>
    </xf>
    <xf numFmtId="0" fontId="30" fillId="0" borderId="0" xfId="0" applyFont="1" applyAlignment="1">
      <alignment vertical="top"/>
    </xf>
    <xf numFmtId="0" fontId="30" fillId="0" borderId="0" xfId="0" applyFont="1" applyAlignment="1">
      <alignment horizontal="center" vertical="top"/>
    </xf>
    <xf numFmtId="0" fontId="30" fillId="0" borderId="0" xfId="0" applyFont="1" applyAlignment="1">
      <alignment vertical="top" wrapText="1"/>
    </xf>
    <xf numFmtId="4" fontId="30" fillId="0" borderId="0" xfId="0" applyNumberFormat="1" applyFont="1" applyAlignment="1" applyProtection="1">
      <alignment vertical="top"/>
      <protection locked="0"/>
    </xf>
    <xf numFmtId="164" fontId="30" fillId="0" borderId="0" xfId="0" applyNumberFormat="1" applyFont="1" applyAlignment="1">
      <alignment vertical="top"/>
    </xf>
    <xf numFmtId="49" fontId="30" fillId="0" borderId="0" xfId="0" applyNumberFormat="1" applyFont="1" applyAlignment="1">
      <alignment vertical="center"/>
    </xf>
    <xf numFmtId="49" fontId="22" fillId="0" borderId="0" xfId="0" applyNumberFormat="1" applyFont="1" applyAlignment="1">
      <alignment vertical="center" wrapText="1"/>
    </xf>
    <xf numFmtId="164" fontId="30" fillId="0" borderId="0" xfId="0" applyNumberFormat="1" applyFont="1" applyAlignment="1">
      <alignment vertical="center"/>
    </xf>
    <xf numFmtId="4" fontId="30" fillId="0" borderId="0" xfId="0" applyNumberFormat="1" applyFont="1" applyAlignment="1" applyProtection="1">
      <alignment vertical="center"/>
      <protection locked="0"/>
    </xf>
    <xf numFmtId="164" fontId="34" fillId="0" borderId="0" xfId="0" applyNumberFormat="1" applyFont="1" applyAlignment="1">
      <alignment vertical="center"/>
    </xf>
    <xf numFmtId="0" fontId="29" fillId="0" borderId="0" xfId="0" applyFont="1" applyAlignment="1">
      <alignment vertical="center"/>
    </xf>
    <xf numFmtId="49" fontId="30" fillId="0" borderId="0" xfId="0" applyNumberFormat="1" applyFont="1" applyAlignment="1">
      <alignment horizontal="justify" vertical="top" wrapText="1"/>
    </xf>
    <xf numFmtId="49" fontId="30" fillId="0" borderId="0" xfId="0" applyNumberFormat="1" applyFont="1" applyAlignment="1">
      <alignment horizontal="center" vertical="center"/>
    </xf>
    <xf numFmtId="4" fontId="35" fillId="0" borderId="0" xfId="0" applyNumberFormat="1" applyFont="1" applyAlignment="1" applyProtection="1">
      <alignment vertical="center"/>
      <protection locked="0"/>
    </xf>
    <xf numFmtId="165" fontId="36" fillId="0" borderId="0" xfId="0" applyNumberFormat="1" applyFont="1" applyAlignment="1" applyProtection="1">
      <alignment vertical="center"/>
      <protection locked="0"/>
    </xf>
    <xf numFmtId="0" fontId="32" fillId="0" borderId="0" xfId="0" applyFont="1" applyAlignment="1">
      <alignment horizontal="center" vertical="center"/>
    </xf>
    <xf numFmtId="0" fontId="30" fillId="0" borderId="0" xfId="0" applyFont="1" applyAlignment="1">
      <alignment horizontal="center" vertical="center"/>
    </xf>
    <xf numFmtId="0" fontId="32" fillId="0" borderId="0" xfId="0" applyFont="1" applyAlignment="1">
      <alignment horizontal="center" vertical="center" wrapText="1"/>
    </xf>
    <xf numFmtId="4" fontId="32" fillId="0" borderId="0" xfId="0" applyNumberFormat="1" applyFont="1" applyAlignment="1" applyProtection="1">
      <alignment horizontal="center" vertical="center"/>
      <protection locked="0"/>
    </xf>
    <xf numFmtId="164" fontId="32" fillId="0" borderId="0" xfId="0" applyNumberFormat="1" applyFont="1" applyAlignment="1">
      <alignment horizontal="center" vertical="center"/>
    </xf>
    <xf numFmtId="0" fontId="32" fillId="0" borderId="0" xfId="0" applyFont="1" applyAlignment="1">
      <alignment horizontal="left" vertical="center"/>
    </xf>
    <xf numFmtId="49" fontId="30" fillId="0" borderId="0" xfId="0" applyNumberFormat="1" applyFont="1" applyAlignment="1">
      <alignment horizontal="center" vertical="top"/>
    </xf>
    <xf numFmtId="164" fontId="30" fillId="0" borderId="0" xfId="0" applyNumberFormat="1" applyFont="1" applyAlignment="1">
      <alignment horizontal="right"/>
    </xf>
    <xf numFmtId="4" fontId="30" fillId="0" borderId="0" xfId="0" applyNumberFormat="1" applyFont="1" applyAlignment="1" applyProtection="1">
      <alignment horizontal="right"/>
      <protection locked="0"/>
    </xf>
    <xf numFmtId="164" fontId="37" fillId="0" borderId="0" xfId="0" applyNumberFormat="1" applyFont="1" applyAlignment="1" applyProtection="1">
      <alignment horizontal="right"/>
      <protection locked="0"/>
    </xf>
    <xf numFmtId="0" fontId="32" fillId="0" borderId="0" xfId="0" applyFont="1" applyAlignment="1">
      <alignment horizontal="right" vertical="center"/>
    </xf>
    <xf numFmtId="164" fontId="32" fillId="0" borderId="0" xfId="0" applyNumberFormat="1" applyFont="1" applyAlignment="1">
      <alignment horizontal="right" vertical="center"/>
    </xf>
    <xf numFmtId="164" fontId="30" fillId="0" borderId="1" xfId="0" applyNumberFormat="1" applyFont="1" applyBorder="1" applyAlignment="1">
      <alignment horizontal="right"/>
    </xf>
    <xf numFmtId="4" fontId="30" fillId="0" borderId="1" xfId="0" applyNumberFormat="1" applyFont="1" applyBorder="1" applyAlignment="1" applyProtection="1">
      <alignment horizontal="right"/>
      <protection locked="0"/>
    </xf>
    <xf numFmtId="164" fontId="37" fillId="0" borderId="1" xfId="0" applyNumberFormat="1" applyFont="1" applyBorder="1" applyAlignment="1" applyProtection="1">
      <alignment horizontal="right"/>
      <protection locked="0"/>
    </xf>
    <xf numFmtId="10" fontId="30" fillId="0" borderId="1" xfId="0" applyNumberFormat="1" applyFont="1" applyBorder="1" applyAlignment="1">
      <alignment horizontal="center" vertical="center" wrapText="1"/>
    </xf>
    <xf numFmtId="4" fontId="30" fillId="0" borderId="1" xfId="0" applyNumberFormat="1" applyFont="1" applyBorder="1" applyAlignment="1" applyProtection="1">
      <alignment horizontal="right" vertical="center"/>
      <protection locked="0"/>
    </xf>
    <xf numFmtId="0" fontId="30" fillId="0" borderId="0" xfId="0" applyFont="1" applyAlignment="1">
      <alignment horizontal="center" vertical="center" wrapText="1"/>
    </xf>
    <xf numFmtId="4" fontId="30" fillId="0" borderId="0" xfId="0" applyNumberFormat="1" applyFont="1" applyAlignment="1" applyProtection="1">
      <alignment horizontal="right" vertical="center"/>
      <protection locked="0"/>
    </xf>
    <xf numFmtId="164" fontId="30" fillId="0" borderId="1" xfId="0" applyNumberFormat="1" applyFont="1" applyBorder="1" applyAlignment="1">
      <alignment horizontal="right" vertical="center"/>
    </xf>
    <xf numFmtId="49" fontId="22" fillId="0" borderId="0" xfId="0" applyNumberFormat="1" applyFont="1" applyAlignment="1">
      <alignment horizontal="right" vertical="center" wrapText="1"/>
    </xf>
    <xf numFmtId="164" fontId="36" fillId="0" borderId="0" xfId="0" applyNumberFormat="1" applyFont="1" applyAlignment="1" applyProtection="1">
      <alignment horizontal="right" vertical="center"/>
      <protection locked="0"/>
    </xf>
    <xf numFmtId="49" fontId="30" fillId="0" borderId="0" xfId="0" applyNumberFormat="1" applyFont="1" applyAlignment="1">
      <alignment horizontal="right" vertical="center" wrapText="1"/>
    </xf>
    <xf numFmtId="164" fontId="37" fillId="0" borderId="0" xfId="0" applyNumberFormat="1" applyFont="1" applyAlignment="1" applyProtection="1">
      <alignment vertical="center"/>
      <protection locked="0"/>
    </xf>
    <xf numFmtId="49" fontId="30" fillId="0" borderId="0" xfId="0" applyNumberFormat="1" applyFont="1" applyAlignment="1">
      <alignment horizontal="justify" vertical="center" wrapText="1"/>
    </xf>
    <xf numFmtId="164" fontId="37" fillId="0" borderId="1" xfId="0" applyNumberFormat="1" applyFont="1" applyBorder="1" applyAlignment="1" applyProtection="1">
      <alignment horizontal="right" vertical="center"/>
      <protection locked="0"/>
    </xf>
    <xf numFmtId="164" fontId="30" fillId="0" borderId="0" xfId="0" applyNumberFormat="1" applyFont="1" applyAlignment="1">
      <alignment horizontal="right" vertical="center"/>
    </xf>
    <xf numFmtId="164" fontId="37" fillId="0" borderId="0" xfId="0" applyNumberFormat="1" applyFont="1" applyAlignment="1" applyProtection="1">
      <alignment horizontal="right" vertical="center"/>
      <protection locked="0"/>
    </xf>
    <xf numFmtId="4" fontId="30" fillId="0" borderId="1" xfId="0" applyNumberFormat="1" applyFont="1" applyBorder="1" applyAlignment="1" applyProtection="1">
      <alignment horizontal="center" vertical="center"/>
      <protection locked="0"/>
    </xf>
    <xf numFmtId="4" fontId="30" fillId="0" borderId="0" xfId="0" applyNumberFormat="1" applyFont="1" applyAlignment="1" applyProtection="1">
      <alignment horizontal="center" vertical="center"/>
      <protection locked="0"/>
    </xf>
    <xf numFmtId="49" fontId="30" fillId="0" borderId="0" xfId="0" applyNumberFormat="1" applyFont="1" applyAlignment="1">
      <alignment vertical="top"/>
    </xf>
    <xf numFmtId="4" fontId="38" fillId="0" borderId="0" xfId="0" applyNumberFormat="1" applyFont="1" applyAlignment="1" applyProtection="1">
      <alignment vertical="center"/>
      <protection locked="0"/>
    </xf>
    <xf numFmtId="49" fontId="21" fillId="5" borderId="0" xfId="0" applyNumberFormat="1" applyFont="1" applyFill="1" applyAlignment="1">
      <alignment vertical="center"/>
    </xf>
    <xf numFmtId="49" fontId="22" fillId="5" borderId="0" xfId="0" applyNumberFormat="1" applyFont="1" applyFill="1" applyAlignment="1">
      <alignment vertical="center"/>
    </xf>
    <xf numFmtId="49" fontId="21" fillId="5" borderId="0" xfId="0" applyNumberFormat="1" applyFont="1" applyFill="1" applyAlignment="1">
      <alignment horizontal="center" vertical="center"/>
    </xf>
    <xf numFmtId="164" fontId="28" fillId="5" borderId="0" xfId="0" applyNumberFormat="1" applyFont="1" applyFill="1" applyAlignment="1">
      <alignment vertical="center"/>
    </xf>
    <xf numFmtId="0" fontId="20" fillId="0" borderId="0" xfId="0" applyFont="1" applyAlignment="1">
      <alignment vertical="center"/>
    </xf>
    <xf numFmtId="164" fontId="30" fillId="0" borderId="0" xfId="0" applyNumberFormat="1" applyFont="1"/>
    <xf numFmtId="164" fontId="37" fillId="0" borderId="0" xfId="0" applyNumberFormat="1" applyFont="1" applyProtection="1">
      <protection locked="0"/>
    </xf>
    <xf numFmtId="49" fontId="21" fillId="5" borderId="0" xfId="0" applyNumberFormat="1" applyFont="1" applyFill="1" applyAlignment="1">
      <alignment vertical="center" wrapText="1"/>
    </xf>
    <xf numFmtId="164" fontId="28" fillId="6" borderId="0" xfId="0" applyNumberFormat="1" applyFont="1" applyFill="1" applyAlignment="1">
      <alignment vertical="top"/>
    </xf>
    <xf numFmtId="49" fontId="22" fillId="0" borderId="0" xfId="0" applyNumberFormat="1" applyFont="1" applyAlignment="1">
      <alignment vertical="center"/>
    </xf>
    <xf numFmtId="49" fontId="22" fillId="0" borderId="0" xfId="0" applyNumberFormat="1" applyFont="1" applyAlignment="1">
      <alignment horizontal="center" vertical="center"/>
    </xf>
    <xf numFmtId="49" fontId="25" fillId="0" borderId="0" xfId="0" applyNumberFormat="1" applyFont="1" applyAlignment="1">
      <alignment vertical="center"/>
    </xf>
    <xf numFmtId="49" fontId="25" fillId="0" borderId="0" xfId="0" applyNumberFormat="1" applyFont="1" applyAlignment="1">
      <alignment vertical="center" wrapText="1"/>
    </xf>
    <xf numFmtId="164" fontId="39" fillId="0" borderId="0" xfId="0" applyNumberFormat="1" applyFont="1" applyAlignment="1">
      <alignment vertical="center"/>
    </xf>
    <xf numFmtId="0" fontId="27" fillId="0" borderId="0" xfId="0" applyFont="1" applyAlignment="1">
      <alignment vertical="center"/>
    </xf>
    <xf numFmtId="49" fontId="27" fillId="0" borderId="0" xfId="0" applyNumberFormat="1" applyFont="1" applyAlignment="1">
      <alignment horizontal="center" vertical="center"/>
    </xf>
    <xf numFmtId="49" fontId="27" fillId="0" borderId="0" xfId="0" applyNumberFormat="1" applyFont="1" applyAlignment="1">
      <alignment horizontal="justify" vertical="center" wrapText="1"/>
    </xf>
    <xf numFmtId="165" fontId="27" fillId="0" borderId="0" xfId="0" applyNumberFormat="1" applyFont="1" applyAlignment="1" applyProtection="1">
      <alignment vertical="center"/>
      <protection locked="0"/>
    </xf>
    <xf numFmtId="164" fontId="27" fillId="0" borderId="0" xfId="0" applyNumberFormat="1" applyFont="1" applyAlignment="1" applyProtection="1">
      <alignment horizontal="right" vertical="center"/>
      <protection locked="0"/>
    </xf>
    <xf numFmtId="49" fontId="40" fillId="0" borderId="0" xfId="0" applyNumberFormat="1" applyFont="1" applyAlignment="1">
      <alignment vertical="center"/>
    </xf>
    <xf numFmtId="49" fontId="40" fillId="0" borderId="0" xfId="0" applyNumberFormat="1" applyFont="1" applyAlignment="1">
      <alignment horizontal="center" vertical="center"/>
    </xf>
    <xf numFmtId="49" fontId="40" fillId="0" borderId="0" xfId="0" applyNumberFormat="1" applyFont="1" applyAlignment="1">
      <alignment vertical="center" wrapText="1"/>
    </xf>
    <xf numFmtId="49" fontId="41" fillId="0" borderId="0" xfId="0" applyNumberFormat="1" applyFont="1" applyAlignment="1">
      <alignment vertical="center"/>
    </xf>
    <xf numFmtId="49" fontId="41" fillId="0" borderId="0" xfId="0" applyNumberFormat="1" applyFont="1" applyAlignment="1">
      <alignment horizontal="center" vertical="center"/>
    </xf>
    <xf numFmtId="49" fontId="41" fillId="0" borderId="0" xfId="0" applyNumberFormat="1" applyFont="1" applyAlignment="1">
      <alignment vertical="center" wrapText="1"/>
    </xf>
    <xf numFmtId="164" fontId="35" fillId="0" borderId="0" xfId="0" applyNumberFormat="1" applyFont="1" applyAlignment="1">
      <alignment vertical="center"/>
    </xf>
    <xf numFmtId="4" fontId="35" fillId="0" borderId="0" xfId="0" applyNumberFormat="1" applyFont="1" applyAlignment="1" applyProtection="1">
      <alignment vertical="top"/>
      <protection locked="0"/>
    </xf>
    <xf numFmtId="0" fontId="43" fillId="0" borderId="0" xfId="0" applyFont="1" applyAlignment="1">
      <alignment vertical="center"/>
    </xf>
    <xf numFmtId="49" fontId="21" fillId="6" borderId="0" xfId="0" applyNumberFormat="1" applyFont="1" applyFill="1" applyAlignment="1">
      <alignment vertical="center"/>
    </xf>
    <xf numFmtId="49" fontId="22" fillId="6" borderId="0" xfId="0" applyNumberFormat="1" applyFont="1" applyFill="1" applyAlignment="1">
      <alignment vertical="center"/>
    </xf>
    <xf numFmtId="49" fontId="21" fillId="6" borderId="0" xfId="0" applyNumberFormat="1" applyFont="1" applyFill="1" applyAlignment="1">
      <alignment horizontal="center" vertical="center"/>
    </xf>
    <xf numFmtId="164" fontId="28" fillId="6" borderId="0" xfId="0" applyNumberFormat="1" applyFont="1" applyFill="1" applyAlignment="1">
      <alignment vertical="center"/>
    </xf>
    <xf numFmtId="4" fontId="17" fillId="0" borderId="0" xfId="0" applyNumberFormat="1" applyFont="1" applyAlignment="1">
      <alignment vertical="center"/>
    </xf>
    <xf numFmtId="4" fontId="17" fillId="0" borderId="0" xfId="0" applyNumberFormat="1" applyFont="1" applyAlignment="1" applyProtection="1">
      <alignment vertical="center"/>
      <protection locked="0"/>
    </xf>
    <xf numFmtId="4" fontId="41" fillId="0" borderId="0" xfId="0" applyNumberFormat="1" applyFont="1" applyAlignment="1">
      <alignment vertical="center"/>
    </xf>
    <xf numFmtId="4" fontId="25" fillId="0" borderId="0" xfId="0" applyNumberFormat="1" applyFont="1" applyAlignment="1">
      <alignment horizontal="right" vertical="center" wrapText="1"/>
    </xf>
    <xf numFmtId="4" fontId="25" fillId="0" borderId="0" xfId="0" applyNumberFormat="1" applyFont="1" applyAlignment="1">
      <alignment horizontal="left" vertical="center" wrapText="1"/>
    </xf>
    <xf numFmtId="4" fontId="44" fillId="2" borderId="0" xfId="0" applyNumberFormat="1" applyFont="1" applyFill="1" applyAlignment="1">
      <alignment vertical="center"/>
    </xf>
    <xf numFmtId="4" fontId="44" fillId="2" borderId="0" xfId="0" applyNumberFormat="1" applyFont="1" applyFill="1" applyAlignment="1" applyProtection="1">
      <alignment vertical="center"/>
      <protection locked="0"/>
    </xf>
    <xf numFmtId="4" fontId="44" fillId="2" borderId="0" xfId="0" applyNumberFormat="1" applyFont="1" applyFill="1" applyAlignment="1" applyProtection="1">
      <alignment horizontal="right" vertical="center"/>
      <protection locked="0"/>
    </xf>
    <xf numFmtId="4" fontId="44" fillId="2" borderId="0" xfId="0" applyNumberFormat="1" applyFont="1" applyFill="1" applyAlignment="1">
      <alignment horizontal="right" vertical="center"/>
    </xf>
    <xf numFmtId="49" fontId="25" fillId="0" borderId="0" xfId="0" applyNumberFormat="1" applyFont="1" applyAlignment="1">
      <alignment horizontal="justify" vertical="top" wrapText="1"/>
    </xf>
    <xf numFmtId="4" fontId="41" fillId="0" borderId="0" xfId="0" applyNumberFormat="1" applyFont="1" applyAlignment="1" applyProtection="1">
      <alignment vertical="center"/>
      <protection locked="0"/>
    </xf>
    <xf numFmtId="4" fontId="41" fillId="0" borderId="0" xfId="0" applyNumberFormat="1" applyFont="1" applyAlignment="1">
      <alignment horizontal="right" vertical="center"/>
    </xf>
    <xf numFmtId="4" fontId="44" fillId="6" borderId="0" xfId="0" applyNumberFormat="1" applyFont="1" applyFill="1" applyAlignment="1">
      <alignment vertical="center"/>
    </xf>
    <xf numFmtId="4" fontId="44" fillId="6" borderId="0" xfId="0" applyNumberFormat="1" applyFont="1" applyFill="1" applyAlignment="1" applyProtection="1">
      <alignment horizontal="right" vertical="center"/>
      <protection locked="0"/>
    </xf>
    <xf numFmtId="4" fontId="44" fillId="6" borderId="0" xfId="0" applyNumberFormat="1" applyFont="1" applyFill="1" applyAlignment="1">
      <alignment horizontal="right" vertical="center"/>
    </xf>
    <xf numFmtId="4" fontId="34" fillId="0" borderId="0" xfId="0" applyNumberFormat="1" applyFont="1" applyAlignment="1">
      <alignment vertical="center"/>
    </xf>
    <xf numFmtId="49" fontId="30" fillId="0" borderId="0" xfId="0" applyNumberFormat="1" applyFont="1" applyAlignment="1">
      <alignment horizontal="right" vertical="top" wrapText="1"/>
    </xf>
    <xf numFmtId="4" fontId="37" fillId="0" borderId="0" xfId="0" applyNumberFormat="1" applyFont="1" applyAlignment="1" applyProtection="1">
      <alignment vertical="center"/>
      <protection locked="0"/>
    </xf>
    <xf numFmtId="49" fontId="25" fillId="0" borderId="0" xfId="0" applyNumberFormat="1" applyFont="1" applyAlignment="1">
      <alignment vertical="top"/>
    </xf>
    <xf numFmtId="164" fontId="25" fillId="0" borderId="0" xfId="0" applyNumberFormat="1" applyFont="1"/>
    <xf numFmtId="4" fontId="27" fillId="0" borderId="0" xfId="0" applyNumberFormat="1" applyFont="1" applyProtection="1">
      <protection locked="0"/>
    </xf>
    <xf numFmtId="49" fontId="25" fillId="3" borderId="0" xfId="0" applyNumberFormat="1" applyFont="1" applyFill="1" applyAlignment="1">
      <alignment vertical="center"/>
    </xf>
    <xf numFmtId="0" fontId="10" fillId="0" borderId="0" xfId="0" applyFont="1" applyAlignment="1">
      <alignment vertical="center"/>
    </xf>
    <xf numFmtId="0" fontId="21" fillId="0" borderId="2" xfId="0" applyFont="1" applyBorder="1" applyAlignment="1">
      <alignment vertical="top"/>
    </xf>
    <xf numFmtId="0" fontId="21" fillId="0" borderId="3" xfId="0" applyFont="1" applyBorder="1" applyAlignment="1">
      <alignment vertical="top"/>
    </xf>
    <xf numFmtId="0" fontId="21" fillId="0" borderId="3" xfId="0" applyFont="1" applyBorder="1" applyAlignment="1">
      <alignment horizontal="center" vertical="top"/>
    </xf>
    <xf numFmtId="0" fontId="31" fillId="0" borderId="3" xfId="0" applyFont="1" applyBorder="1" applyAlignment="1">
      <alignment vertical="center" wrapText="1"/>
    </xf>
    <xf numFmtId="4" fontId="44" fillId="0" borderId="3" xfId="0" applyNumberFormat="1" applyFont="1" applyBorder="1" applyAlignment="1">
      <alignment vertical="top"/>
    </xf>
    <xf numFmtId="0" fontId="44" fillId="0" borderId="3" xfId="0" applyFont="1" applyBorder="1" applyAlignment="1" applyProtection="1">
      <alignment vertical="top"/>
      <protection locked="0"/>
    </xf>
    <xf numFmtId="0" fontId="44" fillId="0" borderId="4" xfId="0" applyFont="1" applyBorder="1" applyAlignment="1">
      <alignment vertical="top"/>
    </xf>
    <xf numFmtId="0" fontId="21" fillId="0" borderId="0" xfId="0" applyFont="1" applyAlignment="1">
      <alignment vertical="top"/>
    </xf>
    <xf numFmtId="0" fontId="21" fillId="0" borderId="0" xfId="0" applyFont="1" applyAlignment="1">
      <alignment horizontal="center" vertical="top"/>
    </xf>
    <xf numFmtId="0" fontId="21" fillId="0" borderId="0" xfId="0" applyFont="1" applyAlignment="1">
      <alignment vertical="top" wrapText="1"/>
    </xf>
    <xf numFmtId="4" fontId="44" fillId="0" borderId="0" xfId="0" applyNumberFormat="1" applyFont="1" applyAlignment="1">
      <alignment vertical="top"/>
    </xf>
    <xf numFmtId="0" fontId="44" fillId="0" borderId="0" xfId="0" applyFont="1" applyAlignment="1" applyProtection="1">
      <alignment vertical="top"/>
      <protection locked="0"/>
    </xf>
    <xf numFmtId="0" fontId="44" fillId="0" borderId="0" xfId="0" applyFont="1" applyAlignment="1">
      <alignment vertical="top"/>
    </xf>
    <xf numFmtId="49" fontId="21" fillId="0" borderId="5" xfId="0" applyNumberFormat="1" applyFont="1" applyBorder="1" applyAlignment="1">
      <alignment vertical="center"/>
    </xf>
    <xf numFmtId="49" fontId="21" fillId="0" borderId="6" xfId="0" applyNumberFormat="1" applyFont="1" applyBorder="1" applyAlignment="1">
      <alignment horizontal="center" vertical="center"/>
    </xf>
    <xf numFmtId="49" fontId="21" fillId="0" borderId="6" xfId="0" applyNumberFormat="1" applyFont="1" applyBorder="1" applyAlignment="1">
      <alignment vertical="center" wrapText="1"/>
    </xf>
    <xf numFmtId="4" fontId="44" fillId="0" borderId="6" xfId="0" applyNumberFormat="1" applyFont="1" applyBorder="1" applyAlignment="1">
      <alignment vertical="top"/>
    </xf>
    <xf numFmtId="49" fontId="21" fillId="0" borderId="8" xfId="0" applyNumberFormat="1" applyFont="1" applyBorder="1" applyAlignment="1">
      <alignment vertical="center"/>
    </xf>
    <xf numFmtId="49" fontId="21" fillId="0" borderId="0" xfId="0" applyNumberFormat="1" applyFont="1" applyAlignment="1">
      <alignment horizontal="center" vertical="center"/>
    </xf>
    <xf numFmtId="49" fontId="21" fillId="0" borderId="0" xfId="0" applyNumberFormat="1" applyFont="1" applyAlignment="1">
      <alignment vertical="center" wrapText="1"/>
    </xf>
    <xf numFmtId="166" fontId="44" fillId="0" borderId="0" xfId="0" applyNumberFormat="1" applyFont="1" applyAlignment="1">
      <alignment horizontal="right" vertical="center" wrapText="1"/>
    </xf>
    <xf numFmtId="166" fontId="44" fillId="0" borderId="9" xfId="0" applyNumberFormat="1" applyFont="1" applyBorder="1" applyAlignment="1">
      <alignment horizontal="right" vertical="center" wrapText="1"/>
    </xf>
    <xf numFmtId="49" fontId="21" fillId="0" borderId="10" xfId="0" applyNumberFormat="1" applyFont="1" applyBorder="1" applyAlignment="1">
      <alignment vertical="center"/>
    </xf>
    <xf numFmtId="0" fontId="21" fillId="0" borderId="11" xfId="0" applyFont="1" applyBorder="1" applyAlignment="1">
      <alignment horizontal="center" vertical="top"/>
    </xf>
    <xf numFmtId="49" fontId="21" fillId="0" borderId="11" xfId="0" applyNumberFormat="1" applyFont="1" applyBorder="1" applyAlignment="1">
      <alignment vertical="center" wrapText="1"/>
    </xf>
    <xf numFmtId="4" fontId="44" fillId="0" borderId="11" xfId="0" applyNumberFormat="1" applyFont="1" applyBorder="1" applyAlignment="1">
      <alignment vertical="top"/>
    </xf>
    <xf numFmtId="166" fontId="44" fillId="0" borderId="0" xfId="0" applyNumberFormat="1" applyFont="1" applyAlignment="1" applyProtection="1">
      <alignment vertical="top"/>
      <protection locked="0"/>
    </xf>
    <xf numFmtId="166" fontId="44" fillId="0" borderId="0" xfId="0" applyNumberFormat="1" applyFont="1" applyAlignment="1">
      <alignment vertical="top"/>
    </xf>
    <xf numFmtId="0" fontId="21" fillId="0" borderId="5" xfId="0" applyFont="1" applyBorder="1" applyAlignment="1">
      <alignment vertical="top"/>
    </xf>
    <xf numFmtId="0" fontId="21" fillId="0" borderId="6" xfId="0" applyFont="1" applyBorder="1"/>
    <xf numFmtId="0" fontId="21" fillId="0" borderId="6" xfId="0" applyFont="1" applyBorder="1" applyAlignment="1">
      <alignment horizontal="center" vertical="top"/>
    </xf>
    <xf numFmtId="0" fontId="21" fillId="0" borderId="6" xfId="0" applyFont="1" applyBorder="1" applyAlignment="1">
      <alignment vertical="center" wrapText="1"/>
    </xf>
    <xf numFmtId="166" fontId="44" fillId="0" borderId="6" xfId="0" applyNumberFormat="1" applyFont="1" applyBorder="1" applyAlignment="1" applyProtection="1">
      <alignment vertical="top"/>
      <protection locked="0"/>
    </xf>
    <xf numFmtId="166" fontId="44" fillId="0" borderId="7" xfId="0" applyNumberFormat="1" applyFont="1" applyBorder="1" applyAlignment="1">
      <alignment horizontal="right" vertical="center"/>
    </xf>
    <xf numFmtId="0" fontId="21" fillId="0" borderId="8" xfId="0" applyFont="1" applyBorder="1" applyAlignment="1">
      <alignment vertical="center"/>
    </xf>
    <xf numFmtId="0" fontId="21" fillId="0" borderId="0" xfId="0" applyFont="1" applyAlignment="1">
      <alignment vertical="center"/>
    </xf>
    <xf numFmtId="0" fontId="21" fillId="0" borderId="0" xfId="0" applyFont="1" applyAlignment="1">
      <alignment horizontal="center" vertical="center"/>
    </xf>
    <xf numFmtId="0" fontId="21" fillId="0" borderId="0" xfId="0" applyFont="1" applyAlignment="1">
      <alignment horizontal="right" vertical="center" wrapText="1"/>
    </xf>
    <xf numFmtId="10" fontId="44" fillId="0" borderId="0" xfId="0" applyNumberFormat="1" applyFont="1" applyAlignment="1">
      <alignment vertical="center"/>
    </xf>
    <xf numFmtId="166" fontId="44" fillId="0" borderId="0" xfId="0" applyNumberFormat="1" applyFont="1" applyAlignment="1">
      <alignment vertical="center"/>
    </xf>
    <xf numFmtId="166" fontId="44" fillId="0" borderId="9" xfId="0" applyNumberFormat="1" applyFont="1" applyBorder="1" applyAlignment="1" applyProtection="1">
      <alignment horizontal="right" vertical="center"/>
      <protection locked="0"/>
    </xf>
    <xf numFmtId="166" fontId="44" fillId="0" borderId="13" xfId="0" applyNumberFormat="1" applyFont="1" applyBorder="1" applyAlignment="1" applyProtection="1">
      <alignment horizontal="right" vertical="center"/>
      <protection locked="0"/>
    </xf>
    <xf numFmtId="0" fontId="21" fillId="0" borderId="0" xfId="0" applyFont="1" applyAlignment="1">
      <alignment horizontal="right" vertical="center"/>
    </xf>
    <xf numFmtId="4" fontId="44" fillId="0" borderId="0" xfId="0" applyNumberFormat="1" applyFont="1" applyAlignment="1">
      <alignment vertical="center"/>
    </xf>
    <xf numFmtId="0" fontId="21" fillId="0" borderId="10" xfId="0" applyFont="1" applyBorder="1" applyAlignment="1">
      <alignment vertical="center"/>
    </xf>
    <xf numFmtId="0" fontId="21" fillId="0" borderId="11" xfId="0" applyFont="1" applyBorder="1" applyAlignment="1">
      <alignment vertical="center"/>
    </xf>
    <xf numFmtId="0" fontId="21" fillId="0" borderId="11" xfId="0" applyFont="1" applyBorder="1" applyAlignment="1">
      <alignment horizontal="center" vertical="center"/>
    </xf>
    <xf numFmtId="0" fontId="21" fillId="0" borderId="11" xfId="0" applyFont="1" applyBorder="1" applyAlignment="1">
      <alignment horizontal="right" vertical="center" wrapText="1"/>
    </xf>
    <xf numFmtId="10" fontId="44" fillId="0" borderId="11" xfId="0" applyNumberFormat="1" applyFont="1" applyBorder="1" applyAlignment="1">
      <alignment vertical="center"/>
    </xf>
    <xf numFmtId="166" fontId="44" fillId="0" borderId="11" xfId="0" applyNumberFormat="1" applyFont="1" applyBorder="1" applyAlignment="1">
      <alignment vertical="center"/>
    </xf>
    <xf numFmtId="166" fontId="44" fillId="0" borderId="12" xfId="0" applyNumberFormat="1" applyFont="1" applyBorder="1" applyAlignment="1" applyProtection="1">
      <alignment horizontal="right" vertical="center"/>
      <protection locked="0"/>
    </xf>
    <xf numFmtId="0" fontId="21" fillId="0" borderId="2" xfId="0" applyFont="1" applyBorder="1" applyAlignment="1">
      <alignment vertical="center"/>
    </xf>
    <xf numFmtId="0" fontId="21" fillId="0" borderId="3" xfId="0" applyFont="1" applyBorder="1" applyAlignment="1">
      <alignment vertical="center"/>
    </xf>
    <xf numFmtId="0" fontId="21" fillId="0" borderId="3" xfId="0" applyFont="1" applyBorder="1" applyAlignment="1">
      <alignment horizontal="center" vertical="center"/>
    </xf>
    <xf numFmtId="0" fontId="21" fillId="0" borderId="3" xfId="0" applyFont="1" applyBorder="1" applyAlignment="1">
      <alignment vertical="center" wrapText="1"/>
    </xf>
    <xf numFmtId="4" fontId="44" fillId="0" borderId="3" xfId="0" applyNumberFormat="1" applyFont="1" applyBorder="1" applyAlignment="1">
      <alignment vertical="center"/>
    </xf>
    <xf numFmtId="166" fontId="44" fillId="0" borderId="3" xfId="0" applyNumberFormat="1" applyFont="1" applyBorder="1" applyAlignment="1">
      <alignment vertical="center"/>
    </xf>
    <xf numFmtId="166" fontId="44" fillId="0" borderId="4" xfId="0" applyNumberFormat="1" applyFont="1" applyBorder="1" applyAlignment="1" applyProtection="1">
      <alignment vertical="center"/>
      <protection locked="0"/>
    </xf>
    <xf numFmtId="49" fontId="21" fillId="0" borderId="11" xfId="0" applyNumberFormat="1" applyFont="1" applyBorder="1" applyAlignment="1">
      <alignment horizontal="center" vertical="center"/>
    </xf>
    <xf numFmtId="0" fontId="42" fillId="0" borderId="0" xfId="0" applyFont="1" applyAlignment="1">
      <alignment vertical="top"/>
    </xf>
    <xf numFmtId="4" fontId="29" fillId="0" borderId="0" xfId="0" applyNumberFormat="1" applyFont="1"/>
    <xf numFmtId="166" fontId="45" fillId="0" borderId="14" xfId="0" applyNumberFormat="1" applyFont="1" applyBorder="1" applyAlignment="1">
      <alignment vertical="center"/>
    </xf>
    <xf numFmtId="0" fontId="45" fillId="0" borderId="14" xfId="0" applyFont="1" applyBorder="1" applyAlignment="1">
      <alignment horizontal="center" vertical="center"/>
    </xf>
    <xf numFmtId="0" fontId="29" fillId="0" borderId="15" xfId="0" applyFont="1" applyBorder="1" applyAlignment="1">
      <alignment vertical="center"/>
    </xf>
    <xf numFmtId="0" fontId="29" fillId="0" borderId="16" xfId="0" applyFont="1" applyBorder="1" applyAlignment="1">
      <alignment horizontal="center" wrapText="1"/>
    </xf>
    <xf numFmtId="0" fontId="29" fillId="0" borderId="16" xfId="0" applyFont="1" applyBorder="1" applyAlignment="1">
      <alignment horizontal="center" vertical="center"/>
    </xf>
    <xf numFmtId="0" fontId="29" fillId="0" borderId="17" xfId="0" applyFont="1" applyBorder="1" applyAlignment="1">
      <alignment horizontal="center" vertical="center"/>
    </xf>
    <xf numFmtId="0" fontId="29" fillId="0" borderId="18" xfId="0" applyFont="1" applyBorder="1" applyAlignment="1">
      <alignment horizontal="center"/>
    </xf>
    <xf numFmtId="3" fontId="29" fillId="0" borderId="19" xfId="0" applyNumberFormat="1" applyFont="1" applyBorder="1" applyAlignment="1">
      <alignment horizontal="center" vertical="center"/>
    </xf>
    <xf numFmtId="166" fontId="29" fillId="0" borderId="19" xfId="0" applyNumberFormat="1" applyFont="1" applyBorder="1"/>
    <xf numFmtId="166" fontId="29" fillId="0" borderId="20" xfId="0" applyNumberFormat="1" applyFont="1" applyBorder="1"/>
    <xf numFmtId="0" fontId="29" fillId="0" borderId="19" xfId="0" applyFont="1" applyBorder="1" applyAlignment="1">
      <alignment horizontal="center" wrapText="1"/>
    </xf>
    <xf numFmtId="166" fontId="29" fillId="0" borderId="0" xfId="0" applyNumberFormat="1" applyFont="1"/>
    <xf numFmtId="0" fontId="29" fillId="0" borderId="21" xfId="0" applyFont="1" applyBorder="1"/>
    <xf numFmtId="0" fontId="29" fillId="0" borderId="22" xfId="0" applyFont="1" applyBorder="1"/>
    <xf numFmtId="4" fontId="29" fillId="0" borderId="22" xfId="0" applyNumberFormat="1" applyFont="1" applyBorder="1"/>
    <xf numFmtId="166" fontId="29" fillId="0" borderId="22" xfId="0" applyNumberFormat="1" applyFont="1" applyBorder="1"/>
    <xf numFmtId="166" fontId="29" fillId="0" borderId="23" xfId="0" applyNumberFormat="1" applyFont="1" applyBorder="1"/>
    <xf numFmtId="0" fontId="45" fillId="0" borderId="2" xfId="0" applyFont="1" applyBorder="1" applyAlignment="1">
      <alignment vertical="center"/>
    </xf>
    <xf numFmtId="4" fontId="45" fillId="0" borderId="3" xfId="0" applyNumberFormat="1" applyFont="1" applyBorder="1" applyAlignment="1">
      <alignment vertical="center"/>
    </xf>
    <xf numFmtId="166" fontId="45" fillId="0" borderId="26" xfId="0" applyNumberFormat="1" applyFont="1" applyBorder="1" applyAlignment="1">
      <alignment vertical="center"/>
    </xf>
    <xf numFmtId="166" fontId="45" fillId="0" borderId="4" xfId="0" applyNumberFormat="1" applyFont="1" applyBorder="1" applyAlignment="1">
      <alignment vertical="center"/>
    </xf>
    <xf numFmtId="166" fontId="45" fillId="0" borderId="17" xfId="0" applyNumberFormat="1" applyFont="1" applyBorder="1" applyAlignment="1">
      <alignment vertical="center"/>
    </xf>
    <xf numFmtId="166" fontId="45" fillId="0" borderId="23" xfId="0" applyNumberFormat="1" applyFont="1" applyBorder="1" applyAlignment="1">
      <alignment vertical="center"/>
    </xf>
    <xf numFmtId="4" fontId="37" fillId="0" borderId="0" xfId="0" applyNumberFormat="1" applyFont="1" applyProtection="1">
      <protection locked="0"/>
    </xf>
    <xf numFmtId="10" fontId="30" fillId="0" borderId="0" xfId="0" applyNumberFormat="1" applyFont="1" applyAlignment="1">
      <alignment horizontal="center" vertical="center" wrapText="1"/>
    </xf>
    <xf numFmtId="166" fontId="29" fillId="0" borderId="0" xfId="0" applyNumberFormat="1" applyFont="1" applyAlignment="1">
      <alignment vertical="center"/>
    </xf>
    <xf numFmtId="49" fontId="22" fillId="0" borderId="0" xfId="0" applyNumberFormat="1" applyFont="1" applyAlignment="1">
      <alignment vertical="top"/>
    </xf>
    <xf numFmtId="164" fontId="30" fillId="0" borderId="1" xfId="0" applyNumberFormat="1" applyFont="1" applyBorder="1" applyAlignment="1" applyProtection="1">
      <alignment horizontal="right"/>
      <protection locked="0"/>
    </xf>
    <xf numFmtId="169" fontId="20" fillId="0" borderId="18" xfId="0" applyNumberFormat="1" applyFont="1" applyBorder="1" applyAlignment="1">
      <alignment horizontal="center"/>
    </xf>
    <xf numFmtId="169" fontId="20" fillId="0" borderId="18" xfId="0" applyNumberFormat="1" applyFont="1" applyBorder="1" applyAlignment="1">
      <alignment horizontal="center" vertical="top"/>
    </xf>
    <xf numFmtId="170" fontId="45" fillId="0" borderId="4" xfId="0" applyNumberFormat="1" applyFont="1" applyBorder="1" applyAlignment="1">
      <alignment vertical="center"/>
    </xf>
    <xf numFmtId="168" fontId="29" fillId="0" borderId="0" xfId="0" applyNumberFormat="1" applyFont="1"/>
    <xf numFmtId="165" fontId="29" fillId="0" borderId="19" xfId="0" applyNumberFormat="1" applyFont="1" applyBorder="1"/>
    <xf numFmtId="0" fontId="45" fillId="0" borderId="32" xfId="0" applyFont="1" applyBorder="1" applyAlignment="1">
      <alignment horizontal="left" vertical="center"/>
    </xf>
    <xf numFmtId="0" fontId="45" fillId="0" borderId="33" xfId="0" applyFont="1" applyBorder="1" applyAlignment="1">
      <alignment horizontal="left" vertical="center"/>
    </xf>
    <xf numFmtId="0" fontId="45" fillId="0" borderId="34" xfId="0" applyFont="1" applyBorder="1" applyAlignment="1">
      <alignment horizontal="left" vertical="center"/>
    </xf>
    <xf numFmtId="0" fontId="29" fillId="0" borderId="19" xfId="0" applyFont="1" applyBorder="1" applyAlignment="1">
      <alignment horizontal="left"/>
    </xf>
    <xf numFmtId="0" fontId="29" fillId="0" borderId="29" xfId="0" applyFont="1" applyBorder="1" applyAlignment="1">
      <alignment horizontal="left"/>
    </xf>
    <xf numFmtId="0" fontId="29" fillId="0" borderId="30" xfId="0" applyFont="1" applyBorder="1" applyAlignment="1">
      <alignment horizontal="left"/>
    </xf>
    <xf numFmtId="0" fontId="29" fillId="0" borderId="31" xfId="0" applyFont="1" applyBorder="1" applyAlignment="1">
      <alignment horizontal="left"/>
    </xf>
    <xf numFmtId="0" fontId="45" fillId="0" borderId="27" xfId="0" applyFont="1" applyBorder="1" applyAlignment="1">
      <alignment horizontal="left" vertical="center"/>
    </xf>
    <xf numFmtId="0" fontId="45" fillId="0" borderId="28" xfId="0" applyFont="1" applyBorder="1" applyAlignment="1">
      <alignment horizontal="left" vertical="center"/>
    </xf>
    <xf numFmtId="0" fontId="45" fillId="0" borderId="25" xfId="0" applyFont="1" applyBorder="1" applyAlignment="1">
      <alignment horizontal="left" vertical="center"/>
    </xf>
    <xf numFmtId="0" fontId="29" fillId="0" borderId="0" xfId="0" applyFont="1" applyAlignment="1">
      <alignment horizontal="center" vertical="center" wrapText="1"/>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29" fillId="0" borderId="19" xfId="0" applyFont="1" applyBorder="1" applyAlignment="1">
      <alignment horizontal="left" vertical="center" wrapText="1"/>
    </xf>
    <xf numFmtId="4" fontId="45" fillId="0" borderId="3" xfId="0" applyNumberFormat="1" applyFont="1" applyBorder="1" applyAlignment="1">
      <alignment horizontal="right" vertical="center"/>
    </xf>
    <xf numFmtId="0" fontId="45" fillId="0" borderId="2" xfId="0" applyFont="1" applyBorder="1" applyAlignment="1">
      <alignment horizontal="right" vertical="center"/>
    </xf>
    <xf numFmtId="0" fontId="45" fillId="0" borderId="3" xfId="0" applyFont="1" applyBorder="1" applyAlignment="1">
      <alignment horizontal="right" vertical="center"/>
    </xf>
    <xf numFmtId="0" fontId="29" fillId="0" borderId="19" xfId="0" applyFont="1" applyBorder="1" applyAlignment="1">
      <alignment horizontal="justify" vertical="top" wrapText="1"/>
    </xf>
    <xf numFmtId="0" fontId="29" fillId="0" borderId="24" xfId="0" applyFont="1" applyBorder="1" applyAlignment="1">
      <alignment horizontal="center" vertical="center"/>
    </xf>
    <xf numFmtId="0" fontId="29" fillId="0" borderId="25" xfId="0" applyFont="1" applyBorder="1" applyAlignment="1">
      <alignment horizontal="center" vertical="center"/>
    </xf>
    <xf numFmtId="0" fontId="29" fillId="0" borderId="27" xfId="0" applyFont="1" applyBorder="1" applyAlignment="1">
      <alignment horizontal="center" vertical="center"/>
    </xf>
    <xf numFmtId="0" fontId="29" fillId="0" borderId="28" xfId="0" applyFont="1" applyBorder="1" applyAlignment="1">
      <alignment horizontal="center" vertical="center"/>
    </xf>
    <xf numFmtId="0" fontId="20" fillId="0" borderId="0" xfId="0" applyFont="1" applyAlignment="1">
      <alignment horizontal="center" vertical="center" wrapText="1"/>
    </xf>
    <xf numFmtId="166" fontId="44" fillId="0" borderId="6" xfId="0" applyNumberFormat="1" applyFont="1" applyBorder="1" applyAlignment="1">
      <alignment horizontal="right" vertical="center" wrapText="1"/>
    </xf>
    <xf numFmtId="166" fontId="44" fillId="0" borderId="7" xfId="0" applyNumberFormat="1" applyFont="1" applyBorder="1" applyAlignment="1">
      <alignment horizontal="right" vertical="center" wrapText="1"/>
    </xf>
    <xf numFmtId="166" fontId="44" fillId="0" borderId="11" xfId="0" applyNumberFormat="1" applyFont="1" applyBorder="1" applyAlignment="1">
      <alignment horizontal="right" vertical="center" wrapText="1"/>
    </xf>
    <xf numFmtId="166" fontId="44" fillId="0" borderId="12" xfId="0" applyNumberFormat="1" applyFont="1" applyBorder="1" applyAlignment="1">
      <alignment horizontal="right" vertical="center" wrapText="1"/>
    </xf>
    <xf numFmtId="166" fontId="44" fillId="0" borderId="0" xfId="0" applyNumberFormat="1" applyFont="1" applyAlignment="1">
      <alignment horizontal="right" vertical="center" wrapText="1"/>
    </xf>
    <xf numFmtId="166" fontId="44" fillId="0" borderId="9" xfId="0" applyNumberFormat="1" applyFont="1" applyBorder="1" applyAlignment="1">
      <alignment horizontal="right" vertical="center" wrapText="1"/>
    </xf>
    <xf numFmtId="49" fontId="5" fillId="0" borderId="0" xfId="0" applyNumberFormat="1" applyFont="1" applyAlignment="1">
      <alignment horizontal="justify" vertical="top" wrapText="1"/>
    </xf>
    <xf numFmtId="49" fontId="30" fillId="0" borderId="0" xfId="0" applyNumberFormat="1" applyFont="1" applyAlignment="1">
      <alignment horizontal="justify" vertical="top" wrapText="1"/>
    </xf>
    <xf numFmtId="49" fontId="22" fillId="0" borderId="0" xfId="0" applyNumberFormat="1" applyFont="1" applyAlignment="1">
      <alignment horizontal="left" vertical="center" wrapText="1"/>
    </xf>
  </cellXfs>
  <cellStyles count="3">
    <cellStyle name="Normal" xfId="0" builtinId="0"/>
    <cellStyle name="Normal 3 3 2 2" xfId="1" xr:uid="{00000000-0005-0000-0000-000001000000}"/>
    <cellStyle name="Porcentual 2 2" xfId="2" xr:uid="{00000000-0005-0000-0000-000002000000}"/>
  </cellStyles>
  <dxfs count="0"/>
  <tableStyles count="0" defaultTableStyle="TableStyleMedium2" defaultPivotStyle="PivotStyleLight16"/>
  <colors>
    <mruColors>
      <color rgb="FF8FCFFF"/>
      <color rgb="FFFFA7A7"/>
      <color rgb="FFFF7979"/>
      <color rgb="FFEE90FE"/>
      <color rgb="FFB8E08C"/>
      <color rgb="FF74B230"/>
      <color rgb="FFE241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tmp"/></Relationships>
</file>

<file path=xl/drawings/_rels/drawing2.xml.rels><?xml version="1.0" encoding="UTF-8" standalone="yes"?>
<Relationships xmlns="http://schemas.openxmlformats.org/package/2006/relationships"><Relationship Id="rId3" Type="http://schemas.openxmlformats.org/officeDocument/2006/relationships/image" Target="../media/image1.tmp"/><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142875</xdr:rowOff>
    </xdr:from>
    <xdr:to>
      <xdr:col>4</xdr:col>
      <xdr:colOff>850527</xdr:colOff>
      <xdr:row>0</xdr:row>
      <xdr:rowOff>430570</xdr:rowOff>
    </xdr:to>
    <xdr:pic>
      <xdr:nvPicPr>
        <xdr:cNvPr id="3" name="Imagen 2" descr="Recorte de pantalla">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42875"/>
          <a:ext cx="6039747" cy="285790"/>
        </a:xfrm>
        <a:prstGeom prst="rect">
          <a:avLst/>
        </a:prstGeom>
      </xdr:spPr>
    </xdr:pic>
    <xdr:clientData/>
  </xdr:twoCellAnchor>
  <xdr:twoCellAnchor editAs="oneCell">
    <xdr:from>
      <xdr:col>5</xdr:col>
      <xdr:colOff>400050</xdr:colOff>
      <xdr:row>0</xdr:row>
      <xdr:rowOff>19050</xdr:rowOff>
    </xdr:from>
    <xdr:to>
      <xdr:col>5</xdr:col>
      <xdr:colOff>1011992</xdr:colOff>
      <xdr:row>0</xdr:row>
      <xdr:rowOff>669092</xdr:rowOff>
    </xdr:to>
    <xdr:pic>
      <xdr:nvPicPr>
        <xdr:cNvPr id="5" name="Imagen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6638925" y="19050"/>
          <a:ext cx="608132" cy="6462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857250</xdr:rowOff>
    </xdr:from>
    <xdr:to>
      <xdr:col>3</xdr:col>
      <xdr:colOff>498231</xdr:colOff>
      <xdr:row>2</xdr:row>
      <xdr:rowOff>1597270</xdr:rowOff>
    </xdr:to>
    <xdr:pic>
      <xdr:nvPicPr>
        <xdr:cNvPr id="9" name="8 Imagen">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89538"/>
          <a:ext cx="1905000" cy="740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314325</xdr:colOff>
      <xdr:row>0</xdr:row>
      <xdr:rowOff>28575</xdr:rowOff>
    </xdr:from>
    <xdr:to>
      <xdr:col>6</xdr:col>
      <xdr:colOff>924362</xdr:colOff>
      <xdr:row>0</xdr:row>
      <xdr:rowOff>672902</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6448425" y="28575"/>
          <a:ext cx="646232" cy="646232"/>
        </a:xfrm>
        <a:prstGeom prst="rect">
          <a:avLst/>
        </a:prstGeom>
      </xdr:spPr>
    </xdr:pic>
    <xdr:clientData/>
  </xdr:twoCellAnchor>
  <xdr:twoCellAnchor editAs="oneCell">
    <xdr:from>
      <xdr:col>0</xdr:col>
      <xdr:colOff>0</xdr:colOff>
      <xdr:row>0</xdr:row>
      <xdr:rowOff>133350</xdr:rowOff>
    </xdr:from>
    <xdr:to>
      <xdr:col>6</xdr:col>
      <xdr:colOff>294267</xdr:colOff>
      <xdr:row>0</xdr:row>
      <xdr:rowOff>419140</xdr:rowOff>
    </xdr:to>
    <xdr:pic>
      <xdr:nvPicPr>
        <xdr:cNvPr id="6" name="Imagen 5" descr="Recorte de pantalla">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33350"/>
          <a:ext cx="6430272" cy="2857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107672</xdr:rowOff>
    </xdr:from>
    <xdr:to>
      <xdr:col>8</xdr:col>
      <xdr:colOff>54228</xdr:colOff>
      <xdr:row>0</xdr:row>
      <xdr:rowOff>394209</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0" y="107672"/>
          <a:ext cx="6431837" cy="286537"/>
        </a:xfrm>
        <a:prstGeom prst="rect">
          <a:avLst/>
        </a:prstGeom>
      </xdr:spPr>
    </xdr:pic>
    <xdr:clientData/>
  </xdr:twoCellAnchor>
  <xdr:twoCellAnchor editAs="oneCell">
    <xdr:from>
      <xdr:col>9</xdr:col>
      <xdr:colOff>0</xdr:colOff>
      <xdr:row>0</xdr:row>
      <xdr:rowOff>0</xdr:rowOff>
    </xdr:from>
    <xdr:to>
      <xdr:col>10</xdr:col>
      <xdr:colOff>188</xdr:colOff>
      <xdr:row>0</xdr:row>
      <xdr:rowOff>646232</xdr:rowOff>
    </xdr:to>
    <xdr:pic>
      <xdr:nvPicPr>
        <xdr:cNvPr id="8" name="Imagen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2"/>
        <a:stretch>
          <a:fillRect/>
        </a:stretch>
      </xdr:blipFill>
      <xdr:spPr>
        <a:xfrm>
          <a:off x="6940826" y="0"/>
          <a:ext cx="646232" cy="64623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102577</xdr:rowOff>
    </xdr:from>
    <xdr:to>
      <xdr:col>5</xdr:col>
      <xdr:colOff>549226</xdr:colOff>
      <xdr:row>0</xdr:row>
      <xdr:rowOff>400544</xdr:rowOff>
    </xdr:to>
    <xdr:pic>
      <xdr:nvPicPr>
        <xdr:cNvPr id="11" name="Imagen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1"/>
        <a:stretch>
          <a:fillRect/>
        </a:stretch>
      </xdr:blipFill>
      <xdr:spPr>
        <a:xfrm>
          <a:off x="0" y="102577"/>
          <a:ext cx="6257192" cy="286537"/>
        </a:xfrm>
        <a:prstGeom prst="rect">
          <a:avLst/>
        </a:prstGeom>
      </xdr:spPr>
    </xdr:pic>
    <xdr:clientData/>
  </xdr:twoCellAnchor>
  <xdr:twoCellAnchor editAs="oneCell">
    <xdr:from>
      <xdr:col>6</xdr:col>
      <xdr:colOff>0</xdr:colOff>
      <xdr:row>0</xdr:row>
      <xdr:rowOff>0</xdr:rowOff>
    </xdr:from>
    <xdr:to>
      <xdr:col>7</xdr:col>
      <xdr:colOff>1463</xdr:colOff>
      <xdr:row>0</xdr:row>
      <xdr:rowOff>646232</xdr:rowOff>
    </xdr:to>
    <xdr:pic>
      <xdr:nvPicPr>
        <xdr:cNvPr id="8" name="Imagen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2"/>
        <a:stretch>
          <a:fillRect/>
        </a:stretch>
      </xdr:blipFill>
      <xdr:spPr>
        <a:xfrm>
          <a:off x="6279173" y="0"/>
          <a:ext cx="646232" cy="646232"/>
        </a:xfrm>
        <a:prstGeom prst="rect">
          <a:avLst/>
        </a:prstGeom>
      </xdr:spPr>
    </xdr:pic>
    <xdr:clientData/>
  </xdr:twoCellAnchor>
</xdr:wsDr>
</file>

<file path=xl/theme/theme1.xml><?xml version="1.0" encoding="utf-8"?>
<a:theme xmlns:a="http://schemas.openxmlformats.org/drawingml/2006/main" name="Office 2013: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1"/>
  <sheetViews>
    <sheetView tabSelected="1" zoomScaleNormal="100" workbookViewId="0">
      <selection activeCell="F12" sqref="F12"/>
    </sheetView>
  </sheetViews>
  <sheetFormatPr defaultColWidth="11.453125" defaultRowHeight="14"/>
  <cols>
    <col min="1" max="1" width="7" style="80" customWidth="1"/>
    <col min="2" max="2" width="44.453125" style="80" customWidth="1"/>
    <col min="3" max="3" width="15" style="80" customWidth="1"/>
    <col min="4" max="4" width="11.453125" style="257"/>
    <col min="5" max="5" width="15.54296875" style="80" customWidth="1"/>
    <col min="6" max="6" width="15.08984375" style="80" customWidth="1"/>
    <col min="7" max="16384" width="11.453125" style="80"/>
  </cols>
  <sheetData>
    <row r="1" spans="1:8" ht="56.25" customHeight="1">
      <c r="A1" s="301"/>
      <c r="B1" s="301"/>
      <c r="C1" s="301"/>
      <c r="D1" s="301"/>
      <c r="E1" s="301"/>
      <c r="F1" s="301"/>
      <c r="G1" s="256"/>
      <c r="H1" s="89"/>
    </row>
    <row r="3" spans="1:8" ht="14.5" thickBot="1"/>
    <row r="4" spans="1:8" ht="26.25" customHeight="1" thickTop="1" thickBot="1">
      <c r="A4" s="307" t="s">
        <v>122</v>
      </c>
      <c r="B4" s="308"/>
      <c r="C4" s="258">
        <v>64850.94</v>
      </c>
      <c r="D4" s="306" t="s">
        <v>121</v>
      </c>
      <c r="E4" s="306"/>
      <c r="F4" s="259" t="s">
        <v>376</v>
      </c>
    </row>
    <row r="5" spans="1:8" ht="15" thickTop="1" thickBot="1"/>
    <row r="6" spans="1:8" ht="20.25" customHeight="1" thickTop="1" thickBot="1">
      <c r="A6" s="302" t="s">
        <v>102</v>
      </c>
      <c r="B6" s="303"/>
      <c r="C6" s="303"/>
      <c r="D6" s="303"/>
      <c r="E6" s="303"/>
      <c r="F6" s="304"/>
    </row>
    <row r="7" spans="1:8" ht="42.5" thickTop="1">
      <c r="A7" s="260" t="s">
        <v>104</v>
      </c>
      <c r="B7" s="310" t="s">
        <v>105</v>
      </c>
      <c r="C7" s="311"/>
      <c r="D7" s="261" t="s">
        <v>103</v>
      </c>
      <c r="E7" s="262" t="s">
        <v>127</v>
      </c>
      <c r="F7" s="263" t="s">
        <v>128</v>
      </c>
    </row>
    <row r="8" spans="1:8">
      <c r="A8" s="286">
        <v>0</v>
      </c>
      <c r="B8" s="294" t="s">
        <v>106</v>
      </c>
      <c r="C8" s="294"/>
      <c r="D8" s="265">
        <v>4</v>
      </c>
      <c r="E8" s="290">
        <v>5770.57</v>
      </c>
      <c r="F8" s="267">
        <f t="shared" ref="F8:F13" si="0">D8*E8*A8</f>
        <v>0</v>
      </c>
    </row>
    <row r="9" spans="1:8">
      <c r="A9" s="286">
        <v>0</v>
      </c>
      <c r="B9" s="294" t="s">
        <v>107</v>
      </c>
      <c r="C9" s="294"/>
      <c r="D9" s="265">
        <v>4</v>
      </c>
      <c r="E9" s="290">
        <v>4089.74</v>
      </c>
      <c r="F9" s="267">
        <f t="shared" si="0"/>
        <v>0</v>
      </c>
    </row>
    <row r="10" spans="1:8">
      <c r="A10" s="286">
        <v>0</v>
      </c>
      <c r="B10" s="294" t="s">
        <v>108</v>
      </c>
      <c r="C10" s="294"/>
      <c r="D10" s="265">
        <v>4</v>
      </c>
      <c r="E10" s="290">
        <v>4089.74</v>
      </c>
      <c r="F10" s="267">
        <f t="shared" si="0"/>
        <v>0</v>
      </c>
    </row>
    <row r="11" spans="1:8" ht="33" customHeight="1">
      <c r="A11" s="287">
        <v>6.0999999999999999E-2</v>
      </c>
      <c r="B11" s="309" t="s">
        <v>109</v>
      </c>
      <c r="C11" s="309"/>
      <c r="D11" s="265">
        <v>4</v>
      </c>
      <c r="E11" s="290">
        <v>4089.74</v>
      </c>
      <c r="F11" s="267">
        <f t="shared" si="0"/>
        <v>997.9</v>
      </c>
    </row>
    <row r="12" spans="1:8">
      <c r="A12" s="286">
        <v>0</v>
      </c>
      <c r="B12" s="294" t="s">
        <v>111</v>
      </c>
      <c r="C12" s="294"/>
      <c r="D12" s="265">
        <v>4</v>
      </c>
      <c r="E12" s="290">
        <v>3564.83</v>
      </c>
      <c r="F12" s="267">
        <f t="shared" si="0"/>
        <v>0</v>
      </c>
    </row>
    <row r="13" spans="1:8">
      <c r="A13" s="286">
        <v>0</v>
      </c>
      <c r="B13" s="294" t="s">
        <v>110</v>
      </c>
      <c r="C13" s="294"/>
      <c r="D13" s="265">
        <v>4</v>
      </c>
      <c r="E13" s="290">
        <v>3180.91</v>
      </c>
      <c r="F13" s="267">
        <f t="shared" si="0"/>
        <v>0</v>
      </c>
    </row>
    <row r="14" spans="1:8">
      <c r="A14" s="286">
        <v>0.12</v>
      </c>
      <c r="B14" s="294" t="s">
        <v>112</v>
      </c>
      <c r="C14" s="294"/>
      <c r="D14" s="265">
        <v>4</v>
      </c>
      <c r="E14" s="290">
        <v>2899.14</v>
      </c>
      <c r="F14" s="267">
        <f t="shared" ref="F14:F19" si="1">D14*E14*A14</f>
        <v>1391.59</v>
      </c>
    </row>
    <row r="15" spans="1:8">
      <c r="A15" s="286">
        <v>2.5999999999999999E-2</v>
      </c>
      <c r="B15" s="294" t="s">
        <v>113</v>
      </c>
      <c r="C15" s="294"/>
      <c r="D15" s="265">
        <v>4</v>
      </c>
      <c r="E15" s="290">
        <v>3048.62</v>
      </c>
      <c r="F15" s="267">
        <f>D15*E15*A15</f>
        <v>317.06</v>
      </c>
    </row>
    <row r="16" spans="1:8" ht="28">
      <c r="A16" s="286">
        <v>0</v>
      </c>
      <c r="B16" s="305" t="s">
        <v>114</v>
      </c>
      <c r="C16" s="268" t="s">
        <v>115</v>
      </c>
      <c r="D16" s="265">
        <v>4</v>
      </c>
      <c r="E16" s="290">
        <v>134.44</v>
      </c>
      <c r="F16" s="267">
        <f t="shared" si="1"/>
        <v>0</v>
      </c>
    </row>
    <row r="17" spans="1:12" ht="28">
      <c r="A17" s="286">
        <v>0</v>
      </c>
      <c r="B17" s="305"/>
      <c r="C17" s="268" t="s">
        <v>116</v>
      </c>
      <c r="D17" s="265">
        <v>4</v>
      </c>
      <c r="E17" s="290">
        <v>163</v>
      </c>
      <c r="F17" s="267">
        <f t="shared" si="1"/>
        <v>0</v>
      </c>
    </row>
    <row r="18" spans="1:12">
      <c r="A18" s="286">
        <v>0</v>
      </c>
      <c r="B18" s="294" t="s">
        <v>117</v>
      </c>
      <c r="C18" s="294"/>
      <c r="D18" s="265">
        <v>4</v>
      </c>
      <c r="E18" s="290">
        <v>30</v>
      </c>
      <c r="F18" s="267">
        <f t="shared" si="1"/>
        <v>0</v>
      </c>
      <c r="K18" s="269"/>
    </row>
    <row r="19" spans="1:12">
      <c r="A19" s="286">
        <v>0</v>
      </c>
      <c r="B19" s="294" t="s">
        <v>118</v>
      </c>
      <c r="C19" s="294"/>
      <c r="D19" s="265">
        <v>4</v>
      </c>
      <c r="E19" s="290">
        <v>142</v>
      </c>
      <c r="F19" s="267">
        <f t="shared" si="1"/>
        <v>0</v>
      </c>
      <c r="K19" s="269"/>
    </row>
    <row r="20" spans="1:12">
      <c r="A20" s="286">
        <v>1</v>
      </c>
      <c r="B20" s="294" t="s">
        <v>119</v>
      </c>
      <c r="C20" s="294"/>
      <c r="D20" s="265">
        <v>4</v>
      </c>
      <c r="E20" s="290">
        <v>52.935000000000002</v>
      </c>
      <c r="F20" s="267">
        <f>ROUND(D20*E20*A20,3)</f>
        <v>211.74</v>
      </c>
    </row>
    <row r="21" spans="1:12">
      <c r="A21" s="264"/>
      <c r="B21" s="294"/>
      <c r="C21" s="294"/>
      <c r="D21" s="265"/>
      <c r="E21" s="266"/>
      <c r="F21" s="267"/>
      <c r="J21" s="269"/>
    </row>
    <row r="22" spans="1:12" ht="14.5" thickBot="1">
      <c r="A22" s="270"/>
      <c r="B22" s="271"/>
      <c r="C22" s="271"/>
      <c r="D22" s="272"/>
      <c r="E22" s="273"/>
      <c r="F22" s="274"/>
    </row>
    <row r="23" spans="1:12" ht="20.149999999999999" customHeight="1" thickTop="1" thickBot="1">
      <c r="C23" s="275" t="s">
        <v>123</v>
      </c>
      <c r="D23" s="276"/>
      <c r="E23" s="277"/>
      <c r="F23" s="278">
        <f>SUM(F8:F22)</f>
        <v>2918.29</v>
      </c>
    </row>
    <row r="24" spans="1:12" ht="12" customHeight="1" thickTop="1" thickBot="1">
      <c r="E24" s="269"/>
      <c r="F24" s="269"/>
    </row>
    <row r="25" spans="1:12" ht="15" thickTop="1" thickBot="1">
      <c r="A25" s="302" t="s">
        <v>124</v>
      </c>
      <c r="B25" s="303"/>
      <c r="C25" s="303"/>
      <c r="D25" s="303"/>
      <c r="E25" s="303"/>
      <c r="F25" s="304"/>
    </row>
    <row r="26" spans="1:12" ht="14.5" thickTop="1">
      <c r="A26" s="312" t="s">
        <v>105</v>
      </c>
      <c r="B26" s="313"/>
      <c r="C26" s="311"/>
      <c r="D26" s="261" t="s">
        <v>125</v>
      </c>
      <c r="E26" s="262" t="s">
        <v>126</v>
      </c>
      <c r="F26" s="263" t="s">
        <v>128</v>
      </c>
      <c r="L26" s="289"/>
    </row>
    <row r="27" spans="1:12">
      <c r="A27" s="295" t="s">
        <v>129</v>
      </c>
      <c r="B27" s="296"/>
      <c r="C27" s="297"/>
      <c r="D27" s="265">
        <v>0</v>
      </c>
      <c r="E27" s="266">
        <v>120.2</v>
      </c>
      <c r="F27" s="267">
        <f>D27*E27</f>
        <v>0</v>
      </c>
    </row>
    <row r="28" spans="1:12">
      <c r="A28" s="295" t="s">
        <v>130</v>
      </c>
      <c r="B28" s="296"/>
      <c r="C28" s="297"/>
      <c r="D28" s="265">
        <v>0</v>
      </c>
      <c r="E28" s="266">
        <v>300.51</v>
      </c>
      <c r="F28" s="267">
        <f>D28*E28</f>
        <v>0</v>
      </c>
    </row>
    <row r="29" spans="1:12">
      <c r="A29" s="295" t="s">
        <v>131</v>
      </c>
      <c r="B29" s="296"/>
      <c r="C29" s="297"/>
      <c r="D29" s="265">
        <v>0</v>
      </c>
      <c r="E29" s="266">
        <v>120.2</v>
      </c>
      <c r="F29" s="267">
        <f>D29*E29</f>
        <v>0</v>
      </c>
    </row>
    <row r="30" spans="1:12">
      <c r="A30" s="295" t="s">
        <v>132</v>
      </c>
      <c r="B30" s="296"/>
      <c r="C30" s="297"/>
      <c r="D30" s="265">
        <v>0</v>
      </c>
      <c r="E30" s="266">
        <v>620</v>
      </c>
      <c r="F30" s="267">
        <f>D30*E30</f>
        <v>0</v>
      </c>
      <c r="L30" s="289"/>
    </row>
    <row r="31" spans="1:12" ht="14.5" thickBot="1">
      <c r="A31" s="295" t="s">
        <v>133</v>
      </c>
      <c r="B31" s="296"/>
      <c r="C31" s="297"/>
      <c r="D31" s="265">
        <v>0</v>
      </c>
      <c r="E31" s="266">
        <v>750</v>
      </c>
      <c r="F31" s="267">
        <f>D31*E31</f>
        <v>0</v>
      </c>
      <c r="L31" s="289"/>
    </row>
    <row r="32" spans="1:12" ht="20.149999999999999" customHeight="1" thickTop="1" thickBot="1">
      <c r="C32" s="275" t="s">
        <v>134</v>
      </c>
      <c r="D32" s="276"/>
      <c r="E32" s="277"/>
      <c r="F32" s="278">
        <f>SUM(F27:F31)</f>
        <v>0</v>
      </c>
      <c r="L32" s="289"/>
    </row>
    <row r="33" spans="3:13" ht="12" customHeight="1" thickTop="1" thickBot="1">
      <c r="E33" s="269"/>
      <c r="F33" s="269"/>
      <c r="L33" s="289"/>
    </row>
    <row r="34" spans="3:13" ht="15" thickTop="1" thickBot="1">
      <c r="C34" s="275" t="s">
        <v>135</v>
      </c>
      <c r="D34" s="276"/>
      <c r="E34" s="277"/>
      <c r="F34" s="278">
        <f>F23+F32</f>
        <v>2918.29</v>
      </c>
      <c r="L34" s="289"/>
    </row>
    <row r="35" spans="3:13" ht="12" customHeight="1" thickTop="1" thickBot="1">
      <c r="E35" s="269"/>
      <c r="F35" s="269"/>
      <c r="L35" s="289"/>
    </row>
    <row r="36" spans="3:13" s="105" customFormat="1" ht="23.15" customHeight="1" thickTop="1">
      <c r="C36" s="298" t="s">
        <v>381</v>
      </c>
      <c r="D36" s="299"/>
      <c r="E36" s="300"/>
      <c r="F36" s="279">
        <f>C4</f>
        <v>64850.94</v>
      </c>
      <c r="I36" s="283"/>
      <c r="J36" s="283"/>
      <c r="M36" s="283"/>
    </row>
    <row r="37" spans="3:13" s="105" customFormat="1" ht="23.15" customHeight="1" thickBot="1">
      <c r="C37" s="291" t="s">
        <v>120</v>
      </c>
      <c r="D37" s="292"/>
      <c r="E37" s="293"/>
      <c r="F37" s="280">
        <f>F34</f>
        <v>2918.29</v>
      </c>
      <c r="I37" s="283"/>
    </row>
    <row r="38" spans="3:13" s="105" customFormat="1" ht="23.15" customHeight="1" thickTop="1" thickBot="1">
      <c r="C38" s="291" t="s">
        <v>380</v>
      </c>
      <c r="D38" s="292"/>
      <c r="E38" s="293"/>
      <c r="F38" s="280">
        <f>F36+F37</f>
        <v>67769.23</v>
      </c>
      <c r="H38" s="283"/>
    </row>
    <row r="39" spans="3:13" ht="12" customHeight="1" thickTop="1" thickBot="1">
      <c r="E39" s="269"/>
      <c r="F39" s="269"/>
    </row>
    <row r="40" spans="3:13" s="105" customFormat="1" ht="30" customHeight="1" thickTop="1" thickBot="1">
      <c r="C40" s="275" t="s">
        <v>379</v>
      </c>
      <c r="D40" s="276"/>
      <c r="E40" s="277"/>
      <c r="F40" s="288">
        <f>F37/F36</f>
        <v>4.4999999999999998E-2</v>
      </c>
      <c r="H40" s="283"/>
      <c r="K40" s="283"/>
    </row>
    <row r="41" spans="3:13" ht="14.5" thickTop="1">
      <c r="E41" s="269"/>
      <c r="F41" s="269"/>
    </row>
  </sheetData>
  <mergeCells count="28">
    <mergeCell ref="A1:F1"/>
    <mergeCell ref="A30:C30"/>
    <mergeCell ref="A6:F6"/>
    <mergeCell ref="B16:B17"/>
    <mergeCell ref="D4:E4"/>
    <mergeCell ref="A4:B4"/>
    <mergeCell ref="B8:C8"/>
    <mergeCell ref="B9:C9"/>
    <mergeCell ref="B10:C10"/>
    <mergeCell ref="B11:C11"/>
    <mergeCell ref="B7:C7"/>
    <mergeCell ref="A25:F25"/>
    <mergeCell ref="A26:C26"/>
    <mergeCell ref="B12:C12"/>
    <mergeCell ref="B13:C13"/>
    <mergeCell ref="B14:C14"/>
    <mergeCell ref="B15:C15"/>
    <mergeCell ref="B18:C18"/>
    <mergeCell ref="B19:C19"/>
    <mergeCell ref="C37:E37"/>
    <mergeCell ref="C36:E36"/>
    <mergeCell ref="A31:C31"/>
    <mergeCell ref="C38:E38"/>
    <mergeCell ref="B20:C20"/>
    <mergeCell ref="B21:C21"/>
    <mergeCell ref="A27:C27"/>
    <mergeCell ref="A28:C28"/>
    <mergeCell ref="A29:C29"/>
  </mergeCells>
  <pageMargins left="1.299212598425197" right="0.51181102362204722" top="0.55118110236220474" bottom="1.3385826771653544" header="0.31496062992125984" footer="0.31496062992125984"/>
  <pageSetup paperSize="9" scale="72"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33"/>
  <sheetViews>
    <sheetView topLeftCell="A123" zoomScaleNormal="100" workbookViewId="0">
      <selection activeCell="J119" sqref="J119"/>
    </sheetView>
  </sheetViews>
  <sheetFormatPr defaultColWidth="11.453125" defaultRowHeight="14"/>
  <cols>
    <col min="1" max="1" width="9.36328125" style="2" customWidth="1" collapsed="1"/>
    <col min="2" max="2" width="5.36328125" style="2" bestFit="1" customWidth="1" collapsed="1"/>
    <col min="3" max="3" width="3.54296875" style="7" bestFit="1" customWidth="1" collapsed="1"/>
    <col min="4" max="4" width="47.6328125" style="2" customWidth="1" collapsed="1"/>
    <col min="5" max="5" width="9.36328125" style="53" bestFit="1" customWidth="1" collapsed="1"/>
    <col min="6" max="6" width="11" style="50" customWidth="1" collapsed="1"/>
    <col min="7" max="7" width="13.90625" style="51" customWidth="1" collapsed="1"/>
    <col min="8" max="16384" width="11.453125" style="2"/>
  </cols>
  <sheetData>
    <row r="1" spans="1:10" ht="56.25" customHeight="1">
      <c r="A1" s="314"/>
      <c r="B1" s="314"/>
      <c r="C1" s="314"/>
      <c r="D1" s="314"/>
      <c r="E1" s="314"/>
      <c r="F1" s="314"/>
      <c r="G1" s="37"/>
      <c r="H1" s="1"/>
    </row>
    <row r="2" spans="1:10" ht="24.75" customHeight="1">
      <c r="A2" s="29" t="s">
        <v>51</v>
      </c>
      <c r="B2" s="23"/>
      <c r="C2" s="24"/>
      <c r="D2" s="25" t="s">
        <v>42</v>
      </c>
      <c r="E2" s="37"/>
      <c r="F2" s="36"/>
      <c r="G2" s="37"/>
      <c r="H2" s="1"/>
    </row>
    <row r="3" spans="1:10">
      <c r="A3" s="14" t="s">
        <v>32</v>
      </c>
      <c r="B3" s="15"/>
      <c r="C3" s="14" t="s">
        <v>33</v>
      </c>
      <c r="D3" s="16" t="s">
        <v>35</v>
      </c>
      <c r="E3" s="52" t="s">
        <v>37</v>
      </c>
      <c r="F3" s="38" t="s">
        <v>41</v>
      </c>
      <c r="G3" s="39" t="s">
        <v>0</v>
      </c>
    </row>
    <row r="4" spans="1:10" s="26" customFormat="1" ht="13">
      <c r="A4" s="69" t="s">
        <v>11</v>
      </c>
      <c r="B4" s="70" t="s">
        <v>2</v>
      </c>
      <c r="C4" s="71" t="s">
        <v>3</v>
      </c>
      <c r="D4" s="72" t="s">
        <v>12</v>
      </c>
      <c r="E4" s="179">
        <v>1</v>
      </c>
      <c r="F4" s="180">
        <f>F13</f>
        <v>4038.54</v>
      </c>
      <c r="G4" s="179">
        <f>E4*F4</f>
        <v>4038.54</v>
      </c>
      <c r="H4" s="30"/>
      <c r="I4" s="30"/>
      <c r="J4" s="30"/>
    </row>
    <row r="5" spans="1:10" s="10" customFormat="1">
      <c r="A5" s="63" t="s">
        <v>1</v>
      </c>
      <c r="B5" s="63" t="s">
        <v>4</v>
      </c>
      <c r="C5" s="64" t="s">
        <v>6</v>
      </c>
      <c r="D5" s="56" t="s">
        <v>7</v>
      </c>
      <c r="E5" s="45"/>
      <c r="F5" s="44"/>
      <c r="G5" s="45"/>
    </row>
    <row r="6" spans="1:10" s="10" customFormat="1" ht="46">
      <c r="A6" s="3"/>
      <c r="B6" s="3"/>
      <c r="C6" s="8"/>
      <c r="D6" s="55" t="s">
        <v>25</v>
      </c>
      <c r="E6" s="174"/>
      <c r="F6" s="175"/>
      <c r="G6" s="174"/>
    </row>
    <row r="7" spans="1:10" s="10" customFormat="1" ht="23">
      <c r="A7" s="63" t="s">
        <v>14</v>
      </c>
      <c r="B7" s="63" t="s">
        <v>4</v>
      </c>
      <c r="C7" s="64" t="s">
        <v>64</v>
      </c>
      <c r="D7" s="56" t="s">
        <v>139</v>
      </c>
      <c r="E7" s="177">
        <f>AMIDAMENTS!J7</f>
        <v>2</v>
      </c>
      <c r="F7" s="177">
        <f>'JUSTIFICACIO PREUS'!G8</f>
        <v>761.31</v>
      </c>
      <c r="G7" s="177">
        <f>ROUND(E7*F7,2)</f>
        <v>1522.62</v>
      </c>
    </row>
    <row r="8" spans="1:10" ht="123" customHeight="1">
      <c r="A8" s="3"/>
      <c r="B8" s="3"/>
      <c r="C8" s="8"/>
      <c r="D8" s="55" t="s">
        <v>318</v>
      </c>
      <c r="E8" s="46"/>
      <c r="F8" s="40"/>
      <c r="G8" s="41"/>
    </row>
    <row r="9" spans="1:10" s="10" customFormat="1">
      <c r="A9" s="63" t="s">
        <v>363</v>
      </c>
      <c r="B9" s="63" t="s">
        <v>4</v>
      </c>
      <c r="C9" s="77" t="s">
        <v>8</v>
      </c>
      <c r="D9" s="56" t="s">
        <v>364</v>
      </c>
      <c r="E9" s="65">
        <f>AMIDAMENTS!J10</f>
        <v>78.92</v>
      </c>
      <c r="F9" s="66">
        <f>'JUSTIFICACIO PREUS'!G31</f>
        <v>8.8000000000000007</v>
      </c>
      <c r="G9" s="177">
        <f>ROUND(E9*F9,2)</f>
        <v>694.5</v>
      </c>
      <c r="H9" s="67"/>
      <c r="I9" s="63"/>
      <c r="J9" s="68"/>
    </row>
    <row r="10" spans="1:10" s="10" customFormat="1" ht="69">
      <c r="A10" s="3"/>
      <c r="B10" s="3"/>
      <c r="C10" s="8"/>
      <c r="D10" s="55" t="s">
        <v>373</v>
      </c>
      <c r="E10" s="3"/>
      <c r="F10" s="19"/>
      <c r="G10" s="3"/>
      <c r="H10" s="3"/>
      <c r="I10" s="2"/>
      <c r="J10" s="2"/>
    </row>
    <row r="11" spans="1:10" s="10" customFormat="1" ht="23">
      <c r="A11" s="63" t="s">
        <v>371</v>
      </c>
      <c r="B11" s="63" t="s">
        <v>4</v>
      </c>
      <c r="C11" s="77" t="s">
        <v>167</v>
      </c>
      <c r="D11" s="56" t="s">
        <v>372</v>
      </c>
      <c r="E11" s="65">
        <f>AMIDAMENTS!J16</f>
        <v>2</v>
      </c>
      <c r="F11" s="66">
        <f>'JUSTIFICACIO PREUS'!G44</f>
        <v>910.71</v>
      </c>
      <c r="G11" s="177">
        <f>ROUND(E11*F11,2)</f>
        <v>1821.42</v>
      </c>
      <c r="H11" s="3"/>
      <c r="I11" s="2"/>
      <c r="J11" s="2"/>
    </row>
    <row r="12" spans="1:10" s="10" customFormat="1" ht="46">
      <c r="A12" s="3"/>
      <c r="B12" s="3"/>
      <c r="C12" s="8"/>
      <c r="D12" s="55" t="s">
        <v>378</v>
      </c>
      <c r="E12" s="3"/>
      <c r="F12" s="19"/>
      <c r="G12" s="3"/>
      <c r="H12" s="3"/>
      <c r="I12" s="2"/>
      <c r="J12" s="2"/>
    </row>
    <row r="13" spans="1:10" s="10" customFormat="1">
      <c r="A13" s="11"/>
      <c r="B13" s="11"/>
      <c r="C13" s="12"/>
      <c r="D13" s="178" t="s">
        <v>40</v>
      </c>
      <c r="E13" s="177">
        <v>1</v>
      </c>
      <c r="F13" s="177">
        <f>+G7+G9+G11</f>
        <v>4038.54</v>
      </c>
      <c r="G13" s="177">
        <f>ROUND(E13*F13,2)</f>
        <v>4038.54</v>
      </c>
    </row>
    <row r="14" spans="1:10" ht="5.15" customHeight="1">
      <c r="A14" s="3"/>
      <c r="B14" s="3"/>
      <c r="C14" s="8"/>
      <c r="D14" s="4"/>
      <c r="E14" s="46"/>
      <c r="F14" s="40"/>
      <c r="G14" s="41"/>
    </row>
    <row r="15" spans="1:10" s="10" customFormat="1">
      <c r="A15" s="31" t="s">
        <v>141</v>
      </c>
      <c r="B15" s="31" t="s">
        <v>2</v>
      </c>
      <c r="C15" s="32" t="s">
        <v>3</v>
      </c>
      <c r="D15" s="33" t="s">
        <v>15</v>
      </c>
      <c r="E15" s="179">
        <f>E34</f>
        <v>1</v>
      </c>
      <c r="F15" s="181">
        <f>F34</f>
        <v>10871.5</v>
      </c>
      <c r="G15" s="182">
        <f>G34</f>
        <v>10871.5</v>
      </c>
    </row>
    <row r="16" spans="1:10" s="10" customFormat="1">
      <c r="A16" s="63" t="s">
        <v>228</v>
      </c>
      <c r="B16" s="63" t="s">
        <v>4</v>
      </c>
      <c r="C16" s="64" t="s">
        <v>6</v>
      </c>
      <c r="D16" s="56" t="s">
        <v>7</v>
      </c>
      <c r="E16" s="45"/>
      <c r="F16" s="44"/>
      <c r="G16" s="45"/>
    </row>
    <row r="17" spans="1:7" ht="38.25" customHeight="1">
      <c r="A17" s="3"/>
      <c r="B17" s="3"/>
      <c r="C17" s="8"/>
      <c r="D17" s="55" t="s">
        <v>25</v>
      </c>
      <c r="E17" s="46"/>
      <c r="F17" s="40"/>
      <c r="G17" s="41"/>
    </row>
    <row r="18" spans="1:7" ht="23">
      <c r="A18" s="76" t="s">
        <v>152</v>
      </c>
      <c r="B18" s="76" t="s">
        <v>4</v>
      </c>
      <c r="C18" s="77" t="s">
        <v>8</v>
      </c>
      <c r="D18" s="56" t="s">
        <v>10</v>
      </c>
      <c r="E18" s="177">
        <f>AMIDAMENTS!J24</f>
        <v>413.42</v>
      </c>
      <c r="F18" s="177">
        <f>'JUSTIFICACIO PREUS'!G60</f>
        <v>19.53</v>
      </c>
      <c r="G18" s="177">
        <f>ROUND(E18*F18,2)</f>
        <v>8074.09</v>
      </c>
    </row>
    <row r="19" spans="1:7" ht="267.75" customHeight="1">
      <c r="A19" s="3"/>
      <c r="B19" s="3"/>
      <c r="C19" s="8"/>
      <c r="D19" s="55" t="s">
        <v>144</v>
      </c>
      <c r="E19" s="46"/>
      <c r="F19" s="40"/>
      <c r="G19" s="41"/>
    </row>
    <row r="20" spans="1:7" s="10" customFormat="1">
      <c r="A20" s="76" t="s">
        <v>153</v>
      </c>
      <c r="B20" s="76" t="s">
        <v>4</v>
      </c>
      <c r="C20" s="77" t="s">
        <v>8</v>
      </c>
      <c r="D20" s="56" t="s">
        <v>146</v>
      </c>
      <c r="E20" s="177">
        <f>AMIDAMENTS!J29</f>
        <v>49.11</v>
      </c>
      <c r="F20" s="177">
        <f>'JUSTIFICACIO PREUS'!G74</f>
        <v>15.19</v>
      </c>
      <c r="G20" s="177">
        <f>ROUND(E20*F20,2)</f>
        <v>745.98</v>
      </c>
    </row>
    <row r="21" spans="1:7" ht="120.75" customHeight="1">
      <c r="A21" s="3"/>
      <c r="B21" s="3"/>
      <c r="C21" s="8"/>
      <c r="D21" s="55" t="s">
        <v>145</v>
      </c>
      <c r="E21" s="46"/>
      <c r="F21" s="40"/>
      <c r="G21" s="41"/>
    </row>
    <row r="22" spans="1:7" s="10" customFormat="1">
      <c r="A22" s="76" t="s">
        <v>161</v>
      </c>
      <c r="B22" s="76" t="s">
        <v>4</v>
      </c>
      <c r="C22" s="77" t="s">
        <v>64</v>
      </c>
      <c r="D22" s="56" t="s">
        <v>147</v>
      </c>
      <c r="E22" s="177">
        <f>AMIDAMENTS!J33</f>
        <v>1</v>
      </c>
      <c r="F22" s="177">
        <f>'JUSTIFICACIO PREUS'!G88</f>
        <v>58.17</v>
      </c>
      <c r="G22" s="177">
        <f>ROUND(E22*F22,2)</f>
        <v>58.17</v>
      </c>
    </row>
    <row r="23" spans="1:7" s="10" customFormat="1" ht="46">
      <c r="A23" s="3"/>
      <c r="B23" s="3"/>
      <c r="C23" s="8"/>
      <c r="D23" s="55" t="s">
        <v>148</v>
      </c>
      <c r="E23" s="45"/>
      <c r="F23" s="44"/>
      <c r="G23" s="45"/>
    </row>
    <row r="24" spans="1:7" s="10" customFormat="1">
      <c r="A24" s="76" t="s">
        <v>163</v>
      </c>
      <c r="B24" s="76" t="s">
        <v>4</v>
      </c>
      <c r="C24" s="77" t="s">
        <v>8</v>
      </c>
      <c r="D24" s="56" t="s">
        <v>157</v>
      </c>
      <c r="E24" s="177">
        <f>AMIDAMENTS!J36</f>
        <v>40.06</v>
      </c>
      <c r="F24" s="177">
        <f>'JUSTIFICACIO PREUS'!G102</f>
        <v>5.21</v>
      </c>
      <c r="G24" s="177">
        <f>ROUND(E24*F24,2)</f>
        <v>208.71</v>
      </c>
    </row>
    <row r="25" spans="1:7" s="10" customFormat="1" ht="115">
      <c r="A25" s="3"/>
      <c r="B25" s="3"/>
      <c r="C25" s="8"/>
      <c r="D25" s="55" t="s">
        <v>156</v>
      </c>
      <c r="E25" s="45"/>
      <c r="F25" s="44"/>
      <c r="G25" s="45"/>
    </row>
    <row r="26" spans="1:7" s="10" customFormat="1">
      <c r="A26" s="76" t="s">
        <v>165</v>
      </c>
      <c r="B26" s="76" t="s">
        <v>4</v>
      </c>
      <c r="C26" s="77" t="s">
        <v>8</v>
      </c>
      <c r="D26" s="56" t="s">
        <v>158</v>
      </c>
      <c r="E26" s="177">
        <f>AMIDAMENTS!J40</f>
        <v>38.86</v>
      </c>
      <c r="F26" s="177">
        <f>'JUSTIFICACIO PREUS'!G113</f>
        <v>5.21</v>
      </c>
      <c r="G26" s="177">
        <f>ROUND(E26*F26,2)</f>
        <v>202.46</v>
      </c>
    </row>
    <row r="27" spans="1:7" s="10" customFormat="1" ht="92">
      <c r="A27" s="3"/>
      <c r="B27" s="3"/>
      <c r="C27" s="8"/>
      <c r="D27" s="55" t="s">
        <v>159</v>
      </c>
      <c r="E27" s="45"/>
      <c r="F27" s="44"/>
      <c r="G27" s="45"/>
    </row>
    <row r="28" spans="1:7" s="10" customFormat="1">
      <c r="A28" s="76" t="s">
        <v>229</v>
      </c>
      <c r="B28" s="76" t="s">
        <v>4</v>
      </c>
      <c r="C28" s="77" t="s">
        <v>8</v>
      </c>
      <c r="D28" s="56" t="s">
        <v>192</v>
      </c>
      <c r="E28" s="177">
        <f>AMIDAMENTS!J44</f>
        <v>19.5</v>
      </c>
      <c r="F28" s="177">
        <f>'JUSTIFICACIO PREUS'!G124</f>
        <v>31.86</v>
      </c>
      <c r="G28" s="177">
        <f>ROUND(E28*F28,2)</f>
        <v>621.27</v>
      </c>
    </row>
    <row r="29" spans="1:7" s="10" customFormat="1" ht="80.5">
      <c r="A29" s="3"/>
      <c r="B29" s="3"/>
      <c r="C29" s="8"/>
      <c r="D29" s="55" t="s">
        <v>193</v>
      </c>
      <c r="E29" s="45"/>
      <c r="F29" s="44"/>
      <c r="G29" s="45"/>
    </row>
    <row r="30" spans="1:7" s="10" customFormat="1">
      <c r="A30" s="76" t="s">
        <v>230</v>
      </c>
      <c r="B30" s="76" t="s">
        <v>4</v>
      </c>
      <c r="C30" s="77" t="s">
        <v>8</v>
      </c>
      <c r="D30" s="56" t="s">
        <v>232</v>
      </c>
      <c r="E30" s="177">
        <f>AMIDAMENTS!J47</f>
        <v>28</v>
      </c>
      <c r="F30" s="177">
        <f>'JUSTIFICACIO PREUS'!G138</f>
        <v>22.15</v>
      </c>
      <c r="G30" s="177">
        <f>ROUND(E30*F30,2)</f>
        <v>620.20000000000005</v>
      </c>
    </row>
    <row r="31" spans="1:7" s="10" customFormat="1" ht="34.5">
      <c r="A31" s="3"/>
      <c r="B31" s="3"/>
      <c r="C31" s="8"/>
      <c r="D31" s="55" t="s">
        <v>233</v>
      </c>
      <c r="E31" s="45"/>
      <c r="F31" s="44"/>
      <c r="G31" s="45"/>
    </row>
    <row r="32" spans="1:7" s="10" customFormat="1">
      <c r="A32" s="76" t="s">
        <v>231</v>
      </c>
      <c r="B32" s="76" t="s">
        <v>4</v>
      </c>
      <c r="C32" s="77" t="s">
        <v>167</v>
      </c>
      <c r="D32" s="56" t="s">
        <v>168</v>
      </c>
      <c r="E32" s="177">
        <f>AMIDAMENTS!J53</f>
        <v>2</v>
      </c>
      <c r="F32" s="177">
        <f>'JUSTIFICACIO PREUS'!G152</f>
        <v>170.31</v>
      </c>
      <c r="G32" s="177">
        <f>ROUND(E32*F32,2)</f>
        <v>340.62</v>
      </c>
    </row>
    <row r="33" spans="1:7" s="10" customFormat="1" ht="57.5">
      <c r="A33" s="3"/>
      <c r="B33" s="3"/>
      <c r="C33" s="8"/>
      <c r="D33" s="55" t="s">
        <v>169</v>
      </c>
      <c r="E33" s="45"/>
      <c r="F33" s="44"/>
      <c r="G33" s="45"/>
    </row>
    <row r="34" spans="1:7" s="10" customFormat="1">
      <c r="A34" s="11"/>
      <c r="B34" s="11"/>
      <c r="C34" s="12"/>
      <c r="D34" s="178" t="s">
        <v>311</v>
      </c>
      <c r="E34" s="177">
        <v>1</v>
      </c>
      <c r="F34" s="177">
        <f>G18+G22+G20+G24+G26+G28+G30+G32</f>
        <v>10871.5</v>
      </c>
      <c r="G34" s="177">
        <f>ROUND(E34*F34,2)</f>
        <v>10871.5</v>
      </c>
    </row>
    <row r="35" spans="1:7" ht="5.15" customHeight="1">
      <c r="A35" s="3"/>
      <c r="B35" s="3"/>
      <c r="C35" s="8"/>
      <c r="D35" s="4"/>
      <c r="E35" s="46"/>
      <c r="F35" s="40"/>
      <c r="G35" s="41"/>
    </row>
    <row r="36" spans="1:7" s="10" customFormat="1">
      <c r="A36" s="69" t="s">
        <v>171</v>
      </c>
      <c r="B36" s="70" t="s">
        <v>2</v>
      </c>
      <c r="C36" s="71" t="s">
        <v>3</v>
      </c>
      <c r="D36" s="72" t="s">
        <v>16</v>
      </c>
      <c r="E36" s="179">
        <f>E53</f>
        <v>1</v>
      </c>
      <c r="F36" s="181">
        <f>F53</f>
        <v>29829.93</v>
      </c>
      <c r="G36" s="182">
        <f>G53</f>
        <v>29829.93</v>
      </c>
    </row>
    <row r="37" spans="1:7" s="10" customFormat="1">
      <c r="A37" s="63" t="s">
        <v>172</v>
      </c>
      <c r="B37" s="63" t="s">
        <v>4</v>
      </c>
      <c r="C37" s="64" t="s">
        <v>6</v>
      </c>
      <c r="D37" s="56" t="s">
        <v>7</v>
      </c>
      <c r="E37" s="45"/>
      <c r="F37" s="44"/>
      <c r="G37" s="45"/>
    </row>
    <row r="38" spans="1:7" ht="38.25" customHeight="1">
      <c r="A38" s="3"/>
      <c r="B38" s="3"/>
      <c r="C38" s="8"/>
      <c r="D38" s="55" t="s">
        <v>25</v>
      </c>
      <c r="E38" s="46"/>
      <c r="F38" s="40"/>
      <c r="G38" s="41"/>
    </row>
    <row r="39" spans="1:7" s="10" customFormat="1">
      <c r="A39" s="63" t="s">
        <v>179</v>
      </c>
      <c r="B39" s="63" t="s">
        <v>4</v>
      </c>
      <c r="C39" s="64" t="s">
        <v>8</v>
      </c>
      <c r="D39" s="56" t="s">
        <v>151</v>
      </c>
      <c r="E39" s="177">
        <f>AMIDAMENTS!J60</f>
        <v>462.53</v>
      </c>
      <c r="F39" s="177">
        <f>'JUSTIFICACIO PREUS'!G169</f>
        <v>40.5</v>
      </c>
      <c r="G39" s="177">
        <f>ROUND(E39*F39,2)</f>
        <v>18732.47</v>
      </c>
    </row>
    <row r="40" spans="1:7" ht="171.75" customHeight="1">
      <c r="A40" s="3"/>
      <c r="B40" s="3"/>
      <c r="C40" s="8"/>
      <c r="D40" s="55" t="s">
        <v>320</v>
      </c>
      <c r="E40" s="46"/>
      <c r="F40" s="40"/>
      <c r="G40" s="41"/>
    </row>
    <row r="41" spans="1:7" s="10" customFormat="1">
      <c r="A41" s="156" t="s">
        <v>234</v>
      </c>
      <c r="B41" s="156" t="s">
        <v>4</v>
      </c>
      <c r="C41" s="157" t="s">
        <v>8</v>
      </c>
      <c r="D41" s="158" t="s">
        <v>160</v>
      </c>
      <c r="E41" s="177">
        <f>AMIDAMENTS!J64</f>
        <v>8</v>
      </c>
      <c r="F41" s="177">
        <f>'JUSTIFICACIO PREUS'!G191</f>
        <v>46.48</v>
      </c>
      <c r="G41" s="177">
        <f>ROUND(E41*F41,2)</f>
        <v>371.84</v>
      </c>
    </row>
    <row r="42" spans="1:7" ht="83.25" customHeight="1">
      <c r="A42" s="3"/>
      <c r="B42" s="3"/>
      <c r="C42" s="8"/>
      <c r="D42" s="55" t="s">
        <v>321</v>
      </c>
      <c r="E42" s="46"/>
      <c r="F42" s="40"/>
      <c r="G42" s="41"/>
    </row>
    <row r="43" spans="1:7" s="10" customFormat="1">
      <c r="A43" s="63" t="s">
        <v>235</v>
      </c>
      <c r="B43" s="63" t="s">
        <v>4</v>
      </c>
      <c r="C43" s="64" t="s">
        <v>8</v>
      </c>
      <c r="D43" s="56" t="s">
        <v>162</v>
      </c>
      <c r="E43" s="177">
        <f>AMIDAMENTS!J68</f>
        <v>62.22</v>
      </c>
      <c r="F43" s="177">
        <f>'JUSTIFICACIO PREUS'!G215</f>
        <v>52.7</v>
      </c>
      <c r="G43" s="177">
        <f>ROUND(E43*F43,2)</f>
        <v>3278.99</v>
      </c>
    </row>
    <row r="44" spans="1:7" ht="88.5" customHeight="1">
      <c r="A44" s="3"/>
      <c r="B44" s="3"/>
      <c r="C44" s="8"/>
      <c r="D44" s="55" t="s">
        <v>322</v>
      </c>
      <c r="E44" s="46"/>
      <c r="F44" s="40"/>
      <c r="G44" s="41"/>
    </row>
    <row r="45" spans="1:7" s="10" customFormat="1">
      <c r="A45" s="63" t="s">
        <v>236</v>
      </c>
      <c r="B45" s="63" t="s">
        <v>4</v>
      </c>
      <c r="C45" s="64" t="s">
        <v>5</v>
      </c>
      <c r="D45" s="56" t="s">
        <v>154</v>
      </c>
      <c r="E45" s="177">
        <f>AMIDAMENTS!J68</f>
        <v>62.22</v>
      </c>
      <c r="F45" s="177">
        <f>'JUSTIFICACIO PREUS'!G235</f>
        <v>6.91</v>
      </c>
      <c r="G45" s="177">
        <f>ROUND(E45*F45,2)</f>
        <v>429.94</v>
      </c>
    </row>
    <row r="46" spans="1:7" ht="48.75" customHeight="1">
      <c r="A46" s="3"/>
      <c r="B46" s="3"/>
      <c r="C46" s="8"/>
      <c r="D46" s="55" t="s">
        <v>155</v>
      </c>
      <c r="E46" s="46"/>
      <c r="F46" s="40"/>
      <c r="G46" s="41"/>
    </row>
    <row r="47" spans="1:7" s="10" customFormat="1" ht="15" customHeight="1">
      <c r="A47" s="63" t="s">
        <v>237</v>
      </c>
      <c r="B47" s="63" t="s">
        <v>4</v>
      </c>
      <c r="C47" s="64" t="s">
        <v>8</v>
      </c>
      <c r="D47" s="56" t="s">
        <v>194</v>
      </c>
      <c r="E47" s="177">
        <f>AMIDAMENTS!J76</f>
        <v>34.130000000000003</v>
      </c>
      <c r="F47" s="177">
        <f>'JUSTIFICACIO PREUS'!G249</f>
        <v>100.28</v>
      </c>
      <c r="G47" s="177">
        <f>ROUND(E47*F47,2)</f>
        <v>3422.56</v>
      </c>
    </row>
    <row r="48" spans="1:7" s="10" customFormat="1" ht="27" customHeight="1">
      <c r="A48" s="3"/>
      <c r="B48" s="3"/>
      <c r="C48" s="8"/>
      <c r="D48" s="55" t="s">
        <v>195</v>
      </c>
      <c r="E48" s="45"/>
      <c r="F48" s="44"/>
      <c r="G48" s="45"/>
    </row>
    <row r="49" spans="1:10" s="10" customFormat="1">
      <c r="A49" s="63" t="s">
        <v>238</v>
      </c>
      <c r="B49" s="63" t="s">
        <v>4</v>
      </c>
      <c r="C49" s="64" t="s">
        <v>24</v>
      </c>
      <c r="D49" s="56" t="s">
        <v>164</v>
      </c>
      <c r="E49" s="177">
        <f>AMIDAMENTS!J79</f>
        <v>1</v>
      </c>
      <c r="F49" s="177">
        <f>'JUSTIFICACIO PREUS'!G269</f>
        <v>35.409999999999997</v>
      </c>
      <c r="G49" s="177">
        <f>ROUND(E49*F49,2)</f>
        <v>35.409999999999997</v>
      </c>
    </row>
    <row r="50" spans="1:10" s="10" customFormat="1" ht="69">
      <c r="A50" s="3"/>
      <c r="B50" s="3"/>
      <c r="C50" s="8"/>
      <c r="D50" s="55" t="s">
        <v>327</v>
      </c>
      <c r="E50" s="45"/>
      <c r="F50" s="44"/>
      <c r="G50" s="45"/>
    </row>
    <row r="51" spans="1:10" ht="15" customHeight="1">
      <c r="A51" s="63" t="s">
        <v>328</v>
      </c>
      <c r="B51" s="63" t="s">
        <v>4</v>
      </c>
      <c r="C51" s="64" t="s">
        <v>5</v>
      </c>
      <c r="D51" s="56" t="s">
        <v>334</v>
      </c>
      <c r="E51" s="65">
        <f>AMIDAMENTS!J82</f>
        <v>119.34</v>
      </c>
      <c r="F51" s="66">
        <f>'JUSTIFICACIO PREUS'!G290</f>
        <v>29.82</v>
      </c>
      <c r="G51" s="177">
        <f>ROUND(E51*F51,2)</f>
        <v>3558.72</v>
      </c>
      <c r="H51" s="67"/>
      <c r="I51" s="63"/>
      <c r="J51" s="68"/>
    </row>
    <row r="52" spans="1:10" ht="35.25" customHeight="1">
      <c r="A52" s="3"/>
      <c r="B52" s="3"/>
      <c r="C52" s="8"/>
      <c r="D52" s="55" t="s">
        <v>329</v>
      </c>
      <c r="E52" s="3"/>
      <c r="F52" s="19"/>
      <c r="G52" s="3"/>
      <c r="H52" s="3"/>
    </row>
    <row r="53" spans="1:10" s="10" customFormat="1">
      <c r="A53" s="11"/>
      <c r="B53" s="11"/>
      <c r="C53" s="12"/>
      <c r="D53" s="56" t="s">
        <v>313</v>
      </c>
      <c r="E53" s="177">
        <v>1</v>
      </c>
      <c r="F53" s="177">
        <f>G37+G39+G41+G45+G47+G43+G49+G51</f>
        <v>29829.93</v>
      </c>
      <c r="G53" s="177">
        <f>ROUND(E53*F53,2)</f>
        <v>29829.93</v>
      </c>
    </row>
    <row r="54" spans="1:10" ht="5.15" customHeight="1">
      <c r="A54" s="3"/>
      <c r="B54" s="3"/>
      <c r="C54" s="8"/>
      <c r="D54" s="4"/>
      <c r="E54" s="46"/>
      <c r="F54" s="40"/>
      <c r="G54" s="41"/>
    </row>
    <row r="55" spans="1:10">
      <c r="A55" s="69" t="s">
        <v>186</v>
      </c>
      <c r="B55" s="70" t="s">
        <v>2</v>
      </c>
      <c r="C55" s="71" t="s">
        <v>3</v>
      </c>
      <c r="D55" s="72" t="s">
        <v>97</v>
      </c>
      <c r="E55" s="186">
        <v>1</v>
      </c>
      <c r="F55" s="187">
        <f>F66</f>
        <v>4920.22</v>
      </c>
      <c r="G55" s="188">
        <f>G66</f>
        <v>4920.22</v>
      </c>
    </row>
    <row r="56" spans="1:10">
      <c r="A56" s="63" t="s">
        <v>187</v>
      </c>
      <c r="B56" s="63" t="s">
        <v>4</v>
      </c>
      <c r="C56" s="64" t="s">
        <v>8</v>
      </c>
      <c r="D56" s="56" t="s">
        <v>173</v>
      </c>
      <c r="E56" s="177">
        <f>AMIDAMENTS!J90</f>
        <v>32.409999999999997</v>
      </c>
      <c r="F56" s="177">
        <f>'JUSTIFICACIO PREUS'!G311</f>
        <v>27.93</v>
      </c>
      <c r="G56" s="177">
        <f>ROUND(E56*F56,2)</f>
        <v>905.21</v>
      </c>
    </row>
    <row r="57" spans="1:10" ht="57.5">
      <c r="A57" s="3"/>
      <c r="B57" s="3"/>
      <c r="C57" s="8"/>
      <c r="D57" s="55" t="s">
        <v>175</v>
      </c>
      <c r="E57" s="47"/>
      <c r="F57" s="48"/>
      <c r="G57" s="49"/>
    </row>
    <row r="58" spans="1:10">
      <c r="A58" s="63" t="s">
        <v>239</v>
      </c>
      <c r="B58" s="63" t="s">
        <v>4</v>
      </c>
      <c r="C58" s="64" t="s">
        <v>5</v>
      </c>
      <c r="D58" s="56" t="s">
        <v>180</v>
      </c>
      <c r="E58" s="177">
        <f>AMIDAMENTS!J98</f>
        <v>4.8499999999999996</v>
      </c>
      <c r="F58" s="177">
        <f>'JUSTIFICACIO PREUS'!G332</f>
        <v>38.4</v>
      </c>
      <c r="G58" s="177">
        <f>ROUND(E58*F58,2)</f>
        <v>186.24</v>
      </c>
    </row>
    <row r="59" spans="1:10" ht="126" customHeight="1">
      <c r="A59" s="3"/>
      <c r="B59" s="3"/>
      <c r="C59" s="8"/>
      <c r="D59" s="55" t="s">
        <v>341</v>
      </c>
      <c r="E59" s="47"/>
      <c r="F59" s="48"/>
      <c r="G59" s="49"/>
    </row>
    <row r="60" spans="1:10">
      <c r="A60" s="78" t="s">
        <v>240</v>
      </c>
      <c r="B60" s="63" t="s">
        <v>4</v>
      </c>
      <c r="C60" s="64" t="s">
        <v>8</v>
      </c>
      <c r="D60" s="56" t="s">
        <v>182</v>
      </c>
      <c r="E60" s="177">
        <f>AMIDAMENTS!J101/2</f>
        <v>20.03</v>
      </c>
      <c r="F60" s="177">
        <f>'JUSTIFICACIO PREUS'!G351</f>
        <v>32.07</v>
      </c>
      <c r="G60" s="177">
        <f>ROUND(E60*F60,2)</f>
        <v>642.36</v>
      </c>
    </row>
    <row r="61" spans="1:10" ht="108" customHeight="1">
      <c r="A61" s="3"/>
      <c r="B61" s="3"/>
      <c r="C61" s="8"/>
      <c r="D61" s="55" t="s">
        <v>312</v>
      </c>
      <c r="E61" s="47"/>
      <c r="F61" s="48"/>
      <c r="G61" s="49"/>
    </row>
    <row r="62" spans="1:10">
      <c r="A62" s="78" t="s">
        <v>241</v>
      </c>
      <c r="B62" s="63" t="s">
        <v>4</v>
      </c>
      <c r="C62" s="64" t="s">
        <v>8</v>
      </c>
      <c r="D62" s="56" t="s">
        <v>184</v>
      </c>
      <c r="E62" s="177">
        <f>AMIDAMENTS!J105</f>
        <v>38.86</v>
      </c>
      <c r="F62" s="177">
        <f>'JUSTIFICACIO PREUS'!G375</f>
        <v>31.22</v>
      </c>
      <c r="G62" s="177">
        <f>ROUND(E62*F62,2)</f>
        <v>1213.21</v>
      </c>
    </row>
    <row r="63" spans="1:10" ht="92">
      <c r="A63" s="3"/>
      <c r="B63" s="3"/>
      <c r="C63" s="8"/>
      <c r="D63" s="55" t="s">
        <v>183</v>
      </c>
      <c r="E63" s="47"/>
      <c r="F63" s="48"/>
      <c r="G63" s="49"/>
    </row>
    <row r="64" spans="1:10" ht="23">
      <c r="A64" s="76" t="s">
        <v>374</v>
      </c>
      <c r="B64" s="76" t="s">
        <v>4</v>
      </c>
      <c r="C64" s="77" t="s">
        <v>167</v>
      </c>
      <c r="D64" s="56" t="s">
        <v>375</v>
      </c>
      <c r="E64" s="177">
        <f>AMIDAMENTS!J109</f>
        <v>2</v>
      </c>
      <c r="F64" s="177">
        <f>'JUSTIFICACIO PREUS'!G399</f>
        <v>986.6</v>
      </c>
      <c r="G64" s="177">
        <f>ROUND(E64*F64,2)</f>
        <v>1973.2</v>
      </c>
    </row>
    <row r="65" spans="1:14" ht="57.5">
      <c r="A65" s="57"/>
      <c r="B65" s="57"/>
      <c r="C65" s="58"/>
      <c r="D65" s="55" t="s">
        <v>377</v>
      </c>
      <c r="E65" s="47"/>
      <c r="F65" s="48"/>
      <c r="G65" s="49"/>
    </row>
    <row r="66" spans="1:14">
      <c r="A66" s="3"/>
      <c r="B66" s="3"/>
      <c r="C66" s="8"/>
      <c r="D66" s="56" t="s">
        <v>18</v>
      </c>
      <c r="E66" s="177">
        <v>1</v>
      </c>
      <c r="F66" s="177">
        <f>G56+G58+G60+G62+G64</f>
        <v>4920.22</v>
      </c>
      <c r="G66" s="177">
        <f>ROUND(E66*F66,2)</f>
        <v>4920.22</v>
      </c>
    </row>
    <row r="67" spans="1:14" ht="6.75" customHeight="1">
      <c r="A67" s="3"/>
      <c r="B67" s="3"/>
      <c r="C67" s="8"/>
      <c r="D67" s="27"/>
      <c r="E67" s="47"/>
      <c r="F67" s="48"/>
      <c r="G67" s="49"/>
    </row>
    <row r="68" spans="1:14">
      <c r="A68" s="69" t="s">
        <v>189</v>
      </c>
      <c r="B68" s="70" t="s">
        <v>2</v>
      </c>
      <c r="C68" s="71" t="s">
        <v>3</v>
      </c>
      <c r="D68" s="72" t="s">
        <v>136</v>
      </c>
      <c r="E68" s="186">
        <v>1</v>
      </c>
      <c r="F68" s="187">
        <f>G73</f>
        <v>3288.93</v>
      </c>
      <c r="G68" s="188">
        <f>F68</f>
        <v>3288.93</v>
      </c>
    </row>
    <row r="69" spans="1:14">
      <c r="A69" s="63" t="s">
        <v>190</v>
      </c>
      <c r="B69" s="63" t="s">
        <v>4</v>
      </c>
      <c r="C69" s="64" t="s">
        <v>64</v>
      </c>
      <c r="D69" s="56" t="s">
        <v>188</v>
      </c>
      <c r="E69" s="177">
        <f>AMIDAMENTS!J114</f>
        <v>4</v>
      </c>
      <c r="F69" s="177">
        <f>'JUSTIFICACIO PREUS'!G411</f>
        <v>627.29999999999995</v>
      </c>
      <c r="G69" s="177">
        <f>ROUND(E69*F69,2)</f>
        <v>2509.1999999999998</v>
      </c>
    </row>
    <row r="70" spans="1:14" ht="80.5">
      <c r="A70" s="3"/>
      <c r="B70" s="3"/>
      <c r="C70" s="8"/>
      <c r="D70" s="55" t="s">
        <v>295</v>
      </c>
      <c r="E70" s="47"/>
      <c r="F70" s="48"/>
      <c r="G70" s="49"/>
    </row>
    <row r="71" spans="1:14">
      <c r="A71" s="63" t="s">
        <v>367</v>
      </c>
      <c r="B71" s="63" t="s">
        <v>4</v>
      </c>
      <c r="C71" s="64" t="s">
        <v>64</v>
      </c>
      <c r="D71" s="56" t="s">
        <v>368</v>
      </c>
      <c r="E71" s="177">
        <f>AMIDAMENTS!J118</f>
        <v>78.92</v>
      </c>
      <c r="F71" s="177">
        <f>'JUSTIFICACIO PREUS'!G430</f>
        <v>9.8800000000000008</v>
      </c>
      <c r="G71" s="177">
        <f>ROUND(E71*F71,2)</f>
        <v>779.73</v>
      </c>
    </row>
    <row r="72" spans="1:14" ht="57.5">
      <c r="A72" s="3"/>
      <c r="B72" s="3"/>
      <c r="C72" s="8"/>
      <c r="D72" s="55" t="s">
        <v>369</v>
      </c>
      <c r="E72" s="47"/>
      <c r="F72" s="48"/>
      <c r="G72" s="49"/>
      <c r="N72" s="56" t="s">
        <v>188</v>
      </c>
    </row>
    <row r="73" spans="1:14">
      <c r="A73" s="3"/>
      <c r="B73" s="3"/>
      <c r="C73" s="8"/>
      <c r="D73" s="183" t="s">
        <v>315</v>
      </c>
      <c r="E73" s="176">
        <v>1</v>
      </c>
      <c r="F73" s="184">
        <f>G69+G71</f>
        <v>3288.93</v>
      </c>
      <c r="G73" s="185">
        <f>ROUND(E73*F73,2)</f>
        <v>3288.93</v>
      </c>
    </row>
    <row r="74" spans="1:14">
      <c r="A74" s="3"/>
      <c r="B74" s="3"/>
      <c r="C74" s="8"/>
      <c r="D74" s="183"/>
      <c r="E74" s="176"/>
      <c r="F74" s="184"/>
      <c r="G74" s="185"/>
    </row>
    <row r="75" spans="1:14" ht="5.15" customHeight="1">
      <c r="A75" s="3"/>
      <c r="B75" s="3"/>
      <c r="C75" s="8"/>
      <c r="D75" s="4"/>
      <c r="E75" s="46"/>
      <c r="F75" s="40"/>
      <c r="G75" s="41"/>
    </row>
    <row r="76" spans="1:14" s="10" customFormat="1">
      <c r="A76" s="69" t="s">
        <v>209</v>
      </c>
      <c r="B76" s="70" t="s">
        <v>2</v>
      </c>
      <c r="C76" s="71" t="s">
        <v>3</v>
      </c>
      <c r="D76" s="72" t="s">
        <v>17</v>
      </c>
      <c r="E76" s="186">
        <v>1</v>
      </c>
      <c r="F76" s="187">
        <f>F89</f>
        <v>7401.59</v>
      </c>
      <c r="G76" s="188">
        <f>F76</f>
        <v>7401.59</v>
      </c>
    </row>
    <row r="77" spans="1:14" s="10" customFormat="1">
      <c r="A77" s="153" t="s">
        <v>210</v>
      </c>
      <c r="B77" s="153" t="s">
        <v>4</v>
      </c>
      <c r="C77" s="64" t="s">
        <v>6</v>
      </c>
      <c r="D77" s="154" t="s">
        <v>7</v>
      </c>
      <c r="E77" s="45"/>
      <c r="F77" s="44"/>
      <c r="G77" s="45"/>
    </row>
    <row r="78" spans="1:14" ht="35.25" customHeight="1">
      <c r="A78" s="95"/>
      <c r="B78" s="95"/>
      <c r="C78" s="96"/>
      <c r="D78" s="106" t="s">
        <v>25</v>
      </c>
      <c r="E78" s="46"/>
      <c r="F78" s="40"/>
      <c r="G78" s="41"/>
    </row>
    <row r="79" spans="1:14" s="10" customFormat="1">
      <c r="A79" s="153" t="s">
        <v>242</v>
      </c>
      <c r="B79" s="153" t="s">
        <v>4</v>
      </c>
      <c r="C79" s="64" t="s">
        <v>8</v>
      </c>
      <c r="D79" s="154" t="s">
        <v>200</v>
      </c>
      <c r="E79" s="177">
        <f>AMIDAMENTS!J128</f>
        <v>141.51</v>
      </c>
      <c r="F79" s="177">
        <f>'JUSTIFICACIO PREUS'!G443</f>
        <v>9.89</v>
      </c>
      <c r="G79" s="177">
        <f>ROUND(E79*F79,2)</f>
        <v>1399.53</v>
      </c>
    </row>
    <row r="80" spans="1:14" ht="68.25" customHeight="1">
      <c r="A80" s="95"/>
      <c r="B80" s="95"/>
      <c r="C80" s="96"/>
      <c r="D80" s="106" t="s">
        <v>201</v>
      </c>
      <c r="E80" s="46"/>
      <c r="F80" s="40"/>
      <c r="G80" s="41"/>
    </row>
    <row r="81" spans="1:7" s="10" customFormat="1">
      <c r="A81" s="153" t="s">
        <v>243</v>
      </c>
      <c r="B81" s="153" t="s">
        <v>4</v>
      </c>
      <c r="C81" s="64" t="s">
        <v>8</v>
      </c>
      <c r="D81" s="154" t="s">
        <v>19</v>
      </c>
      <c r="E81" s="177">
        <f>AMIDAMENTS!J134</f>
        <v>166.14</v>
      </c>
      <c r="F81" s="177">
        <f>'JUSTIFICACIO PREUS'!G462</f>
        <v>6.23</v>
      </c>
      <c r="G81" s="177">
        <f>ROUND(E81*F81,2)</f>
        <v>1035.05</v>
      </c>
    </row>
    <row r="82" spans="1:7" ht="73.5" customHeight="1">
      <c r="A82" s="95"/>
      <c r="B82" s="95"/>
      <c r="C82" s="96"/>
      <c r="D82" s="106" t="s">
        <v>138</v>
      </c>
      <c r="E82" s="177"/>
      <c r="F82" s="177"/>
      <c r="G82" s="41"/>
    </row>
    <row r="83" spans="1:7" s="10" customFormat="1">
      <c r="A83" s="153" t="s">
        <v>244</v>
      </c>
      <c r="B83" s="153" t="s">
        <v>4</v>
      </c>
      <c r="C83" s="64" t="s">
        <v>8</v>
      </c>
      <c r="D83" s="154" t="s">
        <v>88</v>
      </c>
      <c r="E83" s="177">
        <f>AMIDAMENTS!J142</f>
        <v>200.27</v>
      </c>
      <c r="F83" s="177">
        <f>'JUSTIFICACIO PREUS'!G480</f>
        <v>13.68</v>
      </c>
      <c r="G83" s="177">
        <f>ROUND(E83*F83,2)</f>
        <v>2739.69</v>
      </c>
    </row>
    <row r="84" spans="1:7" ht="35.25" customHeight="1">
      <c r="A84" s="95"/>
      <c r="B84" s="95"/>
      <c r="C84" s="96"/>
      <c r="D84" s="106" t="s">
        <v>304</v>
      </c>
      <c r="E84" s="46"/>
      <c r="F84" s="40"/>
      <c r="G84" s="41"/>
    </row>
    <row r="85" spans="1:7" s="10" customFormat="1">
      <c r="A85" s="153" t="s">
        <v>245</v>
      </c>
      <c r="B85" s="153" t="s">
        <v>4</v>
      </c>
      <c r="C85" s="64" t="s">
        <v>8</v>
      </c>
      <c r="D85" s="154" t="s">
        <v>205</v>
      </c>
      <c r="E85" s="177">
        <f>AMIDAMENTS!J151</f>
        <v>148.05000000000001</v>
      </c>
      <c r="F85" s="177">
        <f>'JUSTIFICACIO PREUS'!G498</f>
        <v>9.06</v>
      </c>
      <c r="G85" s="177">
        <f>ROUND(E85*F85,2)</f>
        <v>1341.33</v>
      </c>
    </row>
    <row r="86" spans="1:7" ht="82.5" customHeight="1">
      <c r="A86" s="95"/>
      <c r="B86" s="95"/>
      <c r="C86" s="96"/>
      <c r="D86" s="106" t="s">
        <v>203</v>
      </c>
      <c r="E86" s="46"/>
      <c r="F86" s="40"/>
      <c r="G86" s="41"/>
    </row>
    <row r="87" spans="1:7" s="10" customFormat="1">
      <c r="A87" s="153" t="s">
        <v>246</v>
      </c>
      <c r="B87" s="153" t="s">
        <v>4</v>
      </c>
      <c r="C87" s="64" t="s">
        <v>8</v>
      </c>
      <c r="D87" s="154" t="s">
        <v>206</v>
      </c>
      <c r="E87" s="177">
        <f>AMIDAMENTS!J160</f>
        <v>67.84</v>
      </c>
      <c r="F87" s="177">
        <f>'JUSTIFICACIO PREUS'!G517</f>
        <v>13.06</v>
      </c>
      <c r="G87" s="177">
        <f>ROUND(E87*F87,2)</f>
        <v>885.99</v>
      </c>
    </row>
    <row r="88" spans="1:7" ht="86.25" customHeight="1">
      <c r="A88" s="95"/>
      <c r="B88" s="95"/>
      <c r="C88" s="96"/>
      <c r="D88" s="106" t="s">
        <v>207</v>
      </c>
      <c r="E88" s="46"/>
      <c r="F88" s="40"/>
      <c r="G88" s="41"/>
    </row>
    <row r="89" spans="1:7">
      <c r="A89" s="3"/>
      <c r="B89" s="3"/>
      <c r="C89" s="8"/>
      <c r="D89" s="183" t="s">
        <v>316</v>
      </c>
      <c r="E89" s="176">
        <v>1</v>
      </c>
      <c r="F89" s="184">
        <f>G87+G85+G83+G81+G79</f>
        <v>7401.59</v>
      </c>
      <c r="G89" s="185">
        <f>ROUND(E89*F89,2)</f>
        <v>7401.59</v>
      </c>
    </row>
    <row r="90" spans="1:7" ht="5.15" customHeight="1">
      <c r="A90" s="3"/>
      <c r="B90" s="3"/>
      <c r="C90" s="8"/>
      <c r="D90" s="6"/>
      <c r="E90" s="46"/>
      <c r="F90" s="40"/>
      <c r="G90" s="41"/>
    </row>
    <row r="91" spans="1:7" s="10" customFormat="1">
      <c r="A91" s="69" t="s">
        <v>247</v>
      </c>
      <c r="B91" s="70" t="s">
        <v>2</v>
      </c>
      <c r="C91" s="71" t="s">
        <v>3</v>
      </c>
      <c r="D91" s="72" t="s">
        <v>22</v>
      </c>
      <c r="E91" s="43">
        <v>1</v>
      </c>
      <c r="F91" s="42">
        <f>F98</f>
        <v>8684.31</v>
      </c>
      <c r="G91" s="43">
        <f>G98</f>
        <v>8684.31</v>
      </c>
    </row>
    <row r="92" spans="1:7" s="10" customFormat="1">
      <c r="A92" s="151" t="s">
        <v>211</v>
      </c>
      <c r="B92" s="151" t="s">
        <v>4</v>
      </c>
      <c r="C92" s="152" t="s">
        <v>9</v>
      </c>
      <c r="D92" s="101" t="s">
        <v>26</v>
      </c>
      <c r="E92" s="177">
        <f>AMIDAMENTS!J168</f>
        <v>1</v>
      </c>
      <c r="F92" s="177">
        <f>'JUSTIFICACIO PREUS'!G541</f>
        <v>311.72000000000003</v>
      </c>
      <c r="G92" s="177">
        <f>ROUND(E92*F92,2)</f>
        <v>311.72000000000003</v>
      </c>
    </row>
    <row r="93" spans="1:7" ht="46.5" customHeight="1">
      <c r="A93" s="95"/>
      <c r="B93" s="95"/>
      <c r="C93" s="96"/>
      <c r="D93" s="106" t="s">
        <v>27</v>
      </c>
      <c r="E93" s="46"/>
      <c r="F93" s="40"/>
      <c r="G93" s="41"/>
    </row>
    <row r="94" spans="1:7" s="10" customFormat="1" ht="23">
      <c r="A94" s="153" t="s">
        <v>248</v>
      </c>
      <c r="B94" s="153" t="s">
        <v>4</v>
      </c>
      <c r="C94" s="64" t="s">
        <v>222</v>
      </c>
      <c r="D94" s="154" t="s">
        <v>43</v>
      </c>
      <c r="E94" s="177">
        <f>AMIDAMENTS!J170</f>
        <v>41.34</v>
      </c>
      <c r="F94" s="177">
        <f>'JUSTIFICACIO PREUS'!G552</f>
        <v>59.27</v>
      </c>
      <c r="G94" s="177">
        <f>ROUND(E94*F94,2)</f>
        <v>2450.2199999999998</v>
      </c>
    </row>
    <row r="95" spans="1:7" ht="180.75" customHeight="1">
      <c r="A95" s="95"/>
      <c r="B95" s="95"/>
      <c r="C95" s="96"/>
      <c r="D95" s="106" t="s">
        <v>44</v>
      </c>
      <c r="E95" s="46"/>
      <c r="F95" s="40"/>
      <c r="G95" s="41"/>
    </row>
    <row r="96" spans="1:7" s="10" customFormat="1" ht="23">
      <c r="A96" s="192" t="s">
        <v>249</v>
      </c>
      <c r="B96" s="192" t="s">
        <v>4</v>
      </c>
      <c r="C96" s="77" t="s">
        <v>222</v>
      </c>
      <c r="D96" s="154" t="s">
        <v>45</v>
      </c>
      <c r="E96" s="177">
        <f>AMIDAMENTS!J172</f>
        <v>41.34</v>
      </c>
      <c r="F96" s="177">
        <f>'JUSTIFICACIO PREUS'!G563</f>
        <v>143.26</v>
      </c>
      <c r="G96" s="177">
        <f>ROUND(E96*F96,2)</f>
        <v>5922.37</v>
      </c>
    </row>
    <row r="97" spans="1:7" ht="150" customHeight="1">
      <c r="A97" s="95"/>
      <c r="B97" s="95"/>
      <c r="C97" s="96"/>
      <c r="D97" s="106" t="s">
        <v>46</v>
      </c>
      <c r="E97" s="46"/>
      <c r="F97" s="40"/>
      <c r="G97" s="41"/>
    </row>
    <row r="98" spans="1:7" s="10" customFormat="1">
      <c r="A98" s="11"/>
      <c r="B98" s="11"/>
      <c r="C98" s="12"/>
      <c r="D98" s="154" t="s">
        <v>317</v>
      </c>
      <c r="E98" s="177">
        <v>1</v>
      </c>
      <c r="F98" s="177">
        <f>G92+G94+G96</f>
        <v>8684.31</v>
      </c>
      <c r="G98" s="177">
        <f>ROUND(E98*F98,2)</f>
        <v>8684.31</v>
      </c>
    </row>
    <row r="99" spans="1:7" ht="5.15" customHeight="1">
      <c r="A99" s="3"/>
      <c r="B99" s="3"/>
      <c r="C99" s="8"/>
      <c r="D99" s="4"/>
      <c r="E99" s="46"/>
      <c r="F99" s="40"/>
      <c r="G99" s="41"/>
    </row>
    <row r="100" spans="1:7" s="10" customFormat="1">
      <c r="A100" s="69" t="s">
        <v>250</v>
      </c>
      <c r="B100" s="70" t="s">
        <v>2</v>
      </c>
      <c r="C100" s="71" t="s">
        <v>3</v>
      </c>
      <c r="D100" s="72" t="s">
        <v>23</v>
      </c>
      <c r="E100" s="43">
        <v>1</v>
      </c>
      <c r="F100" s="42">
        <f>F107</f>
        <v>5249.84</v>
      </c>
      <c r="G100" s="43">
        <f>G107</f>
        <v>5249.84</v>
      </c>
    </row>
    <row r="101" spans="1:7">
      <c r="A101" s="153" t="s">
        <v>251</v>
      </c>
      <c r="B101" s="153" t="s">
        <v>4</v>
      </c>
      <c r="C101" s="64" t="s">
        <v>9</v>
      </c>
      <c r="D101" s="154" t="s">
        <v>28</v>
      </c>
      <c r="E101" s="177">
        <f>AMIDAMENTS!J176</f>
        <v>1</v>
      </c>
      <c r="F101" s="177">
        <f>'JUSTIFICACIO PREUS'!G575</f>
        <v>1358.5</v>
      </c>
      <c r="G101" s="177">
        <f>ROUND(E101*F101,2)</f>
        <v>1358.5</v>
      </c>
    </row>
    <row r="102" spans="1:7" ht="95.25" customHeight="1">
      <c r="A102" s="95"/>
      <c r="B102" s="95"/>
      <c r="C102" s="96"/>
      <c r="D102" s="106" t="s">
        <v>39</v>
      </c>
      <c r="E102" s="46"/>
      <c r="F102" s="40"/>
      <c r="G102" s="41"/>
    </row>
    <row r="103" spans="1:7">
      <c r="A103" s="153" t="s">
        <v>345</v>
      </c>
      <c r="B103" s="153" t="s">
        <v>4</v>
      </c>
      <c r="C103" s="64" t="s">
        <v>13</v>
      </c>
      <c r="D103" s="154" t="s">
        <v>348</v>
      </c>
      <c r="E103" s="177">
        <f>AMIDAMENTS!J178</f>
        <v>95.43</v>
      </c>
      <c r="F103" s="177">
        <f>'JUSTIFICACIO PREUS'!G583</f>
        <v>11.89</v>
      </c>
      <c r="G103" s="177">
        <f>ROUND(E103*F103,2)</f>
        <v>1134.6600000000001</v>
      </c>
    </row>
    <row r="104" spans="1:7" ht="85.5" customHeight="1">
      <c r="A104" s="95"/>
      <c r="B104" s="95"/>
      <c r="C104" s="96"/>
      <c r="D104" s="106" t="s">
        <v>346</v>
      </c>
      <c r="E104" s="46"/>
      <c r="F104" s="40"/>
      <c r="G104" s="41"/>
    </row>
    <row r="105" spans="1:7">
      <c r="A105" s="153" t="s">
        <v>347</v>
      </c>
      <c r="B105" s="153" t="s">
        <v>4</v>
      </c>
      <c r="C105" s="64" t="s">
        <v>8</v>
      </c>
      <c r="D105" s="154" t="s">
        <v>349</v>
      </c>
      <c r="E105" s="177">
        <f>AMIDAMENTS!J180</f>
        <v>462.53</v>
      </c>
      <c r="F105" s="177">
        <f>'JUSTIFICACIO PREUS'!G604</f>
        <v>5.96</v>
      </c>
      <c r="G105" s="177">
        <f>ROUND(E105*F105,2)</f>
        <v>2756.68</v>
      </c>
    </row>
    <row r="106" spans="1:7" ht="83.25" customHeight="1">
      <c r="B106" s="34"/>
      <c r="D106" s="106" t="s">
        <v>362</v>
      </c>
      <c r="E106" s="46"/>
      <c r="F106" s="40"/>
      <c r="G106" s="41"/>
    </row>
    <row r="107" spans="1:7" s="10" customFormat="1">
      <c r="A107" s="11"/>
      <c r="B107" s="11"/>
      <c r="C107" s="12"/>
      <c r="D107" s="154" t="s">
        <v>350</v>
      </c>
      <c r="E107" s="177">
        <v>1</v>
      </c>
      <c r="F107" s="177">
        <f>G105+G103+G101</f>
        <v>5249.84</v>
      </c>
      <c r="G107" s="177">
        <f>ROUND(E107*F107,2)</f>
        <v>5249.84</v>
      </c>
    </row>
    <row r="108" spans="1:7" s="10" customFormat="1" ht="5.15" customHeight="1">
      <c r="A108" s="11"/>
      <c r="B108" s="11"/>
      <c r="C108" s="12"/>
      <c r="D108" s="154"/>
      <c r="E108" s="177"/>
      <c r="F108" s="177"/>
      <c r="G108" s="177"/>
    </row>
    <row r="109" spans="1:7" s="10" customFormat="1">
      <c r="A109" s="11"/>
      <c r="B109" s="11"/>
      <c r="C109" s="12"/>
      <c r="D109" s="154" t="s">
        <v>40</v>
      </c>
      <c r="E109" s="177">
        <v>1</v>
      </c>
      <c r="F109" s="177">
        <f>G91+G76+G36+G15+G6+G100+G55+G68+G4</f>
        <v>74284.86</v>
      </c>
      <c r="G109" s="177">
        <f>ROUND(E109*F109,2)</f>
        <v>74284.86</v>
      </c>
    </row>
    <row r="110" spans="1:7" ht="15" customHeight="1">
      <c r="A110" s="3"/>
      <c r="B110" s="3"/>
      <c r="C110" s="8"/>
      <c r="D110" s="4"/>
      <c r="E110" s="46"/>
      <c r="F110" s="40"/>
      <c r="G110" s="41"/>
    </row>
    <row r="111" spans="1:7" ht="15" customHeight="1">
      <c r="A111" s="3"/>
      <c r="B111" s="3"/>
      <c r="C111" s="8"/>
      <c r="D111" s="4"/>
      <c r="E111" s="46"/>
      <c r="F111" s="40"/>
      <c r="G111" s="41"/>
    </row>
    <row r="112" spans="1:7" ht="5.25" customHeight="1" thickBot="1">
      <c r="A112" s="3"/>
      <c r="B112" s="3"/>
      <c r="C112" s="8"/>
      <c r="D112" s="4"/>
      <c r="E112" s="46"/>
      <c r="F112" s="40"/>
      <c r="G112" s="41"/>
    </row>
    <row r="113" spans="1:7" ht="30" customHeight="1" thickTop="1" thickBot="1">
      <c r="A113" s="197"/>
      <c r="B113" s="198"/>
      <c r="C113" s="199"/>
      <c r="D113" s="200" t="s">
        <v>91</v>
      </c>
      <c r="E113" s="201"/>
      <c r="F113" s="202"/>
      <c r="G113" s="203"/>
    </row>
    <row r="114" spans="1:7" ht="9" customHeight="1" thickTop="1" thickBot="1">
      <c r="A114" s="204"/>
      <c r="B114" s="204"/>
      <c r="C114" s="205"/>
      <c r="D114" s="206"/>
      <c r="E114" s="207"/>
      <c r="F114" s="208"/>
      <c r="G114" s="209"/>
    </row>
    <row r="115" spans="1:7" ht="18" customHeight="1" thickTop="1">
      <c r="A115" s="210" t="s">
        <v>92</v>
      </c>
      <c r="B115" s="211" t="s">
        <v>11</v>
      </c>
      <c r="C115" s="211" t="s">
        <v>3</v>
      </c>
      <c r="D115" s="212" t="s">
        <v>12</v>
      </c>
      <c r="E115" s="213"/>
      <c r="F115" s="315">
        <f>G4</f>
        <v>4038.54</v>
      </c>
      <c r="G115" s="316"/>
    </row>
    <row r="116" spans="1:7" ht="18" customHeight="1">
      <c r="A116" s="214" t="s">
        <v>92</v>
      </c>
      <c r="B116" s="215" t="s">
        <v>141</v>
      </c>
      <c r="C116" s="205"/>
      <c r="D116" s="216" t="str">
        <f>D15</f>
        <v>DEMOLICIONS</v>
      </c>
      <c r="E116" s="207"/>
      <c r="F116" s="319">
        <f>G15</f>
        <v>10871.5</v>
      </c>
      <c r="G116" s="320"/>
    </row>
    <row r="117" spans="1:7" ht="18" customHeight="1">
      <c r="A117" s="214" t="s">
        <v>92</v>
      </c>
      <c r="B117" s="215" t="s">
        <v>171</v>
      </c>
      <c r="C117" s="205"/>
      <c r="D117" s="216" t="str">
        <f>D36</f>
        <v>COBERTA</v>
      </c>
      <c r="E117" s="207"/>
      <c r="F117" s="319">
        <f>G36</f>
        <v>29829.93</v>
      </c>
      <c r="G117" s="320"/>
    </row>
    <row r="118" spans="1:7" ht="18" customHeight="1">
      <c r="A118" s="214" t="s">
        <v>92</v>
      </c>
      <c r="B118" s="215" t="s">
        <v>186</v>
      </c>
      <c r="C118" s="205"/>
      <c r="D118" s="216" t="s">
        <v>97</v>
      </c>
      <c r="E118" s="207"/>
      <c r="F118" s="217"/>
      <c r="G118" s="218">
        <f>G55</f>
        <v>4920.22</v>
      </c>
    </row>
    <row r="119" spans="1:7" ht="18" customHeight="1">
      <c r="A119" s="214" t="s">
        <v>92</v>
      </c>
      <c r="B119" s="215" t="s">
        <v>189</v>
      </c>
      <c r="C119" s="205"/>
      <c r="D119" s="216" t="s">
        <v>136</v>
      </c>
      <c r="E119" s="207"/>
      <c r="F119" s="217"/>
      <c r="G119" s="218">
        <f>G68</f>
        <v>3288.93</v>
      </c>
    </row>
    <row r="120" spans="1:7" ht="18" customHeight="1">
      <c r="A120" s="214" t="s">
        <v>92</v>
      </c>
      <c r="B120" s="215" t="s">
        <v>209</v>
      </c>
      <c r="C120" s="205"/>
      <c r="D120" s="216" t="str">
        <f>D76</f>
        <v>PINTURA</v>
      </c>
      <c r="E120" s="207"/>
      <c r="F120" s="319">
        <f>G76</f>
        <v>7401.59</v>
      </c>
      <c r="G120" s="320"/>
    </row>
    <row r="121" spans="1:7" ht="18" customHeight="1">
      <c r="A121" s="214" t="s">
        <v>92</v>
      </c>
      <c r="B121" s="215" t="s">
        <v>247</v>
      </c>
      <c r="C121" s="205"/>
      <c r="D121" s="216" t="str">
        <f>D91</f>
        <v>GESTIÓ DE RESIDUS</v>
      </c>
      <c r="E121" s="207"/>
      <c r="F121" s="319">
        <f>G91</f>
        <v>8684.31</v>
      </c>
      <c r="G121" s="320"/>
    </row>
    <row r="122" spans="1:7" ht="18" customHeight="1" thickBot="1">
      <c r="A122" s="219" t="s">
        <v>92</v>
      </c>
      <c r="B122" s="255" t="s">
        <v>250</v>
      </c>
      <c r="C122" s="220"/>
      <c r="D122" s="221" t="s">
        <v>23</v>
      </c>
      <c r="E122" s="222"/>
      <c r="F122" s="317">
        <f>G100</f>
        <v>5249.84</v>
      </c>
      <c r="G122" s="318"/>
    </row>
    <row r="123" spans="1:7" ht="5.25" customHeight="1" thickTop="1" thickBot="1">
      <c r="A123" s="204"/>
      <c r="B123" s="204"/>
      <c r="C123" s="205"/>
      <c r="D123" s="206"/>
      <c r="E123" s="207"/>
      <c r="F123" s="223"/>
      <c r="G123" s="224"/>
    </row>
    <row r="124" spans="1:7" ht="18" customHeight="1" thickTop="1">
      <c r="A124" s="225"/>
      <c r="B124" s="226"/>
      <c r="C124" s="227"/>
      <c r="D124" s="228" t="s">
        <v>94</v>
      </c>
      <c r="E124" s="213"/>
      <c r="F124" s="229"/>
      <c r="G124" s="230">
        <f>SUM(F115:G122)</f>
        <v>74284.86</v>
      </c>
    </row>
    <row r="125" spans="1:7" s="10" customFormat="1" ht="18" customHeight="1">
      <c r="A125" s="231"/>
      <c r="B125" s="232"/>
      <c r="C125" s="233"/>
      <c r="D125" s="234" t="s">
        <v>96</v>
      </c>
      <c r="E125" s="235">
        <v>0.13</v>
      </c>
      <c r="F125" s="236"/>
      <c r="G125" s="237">
        <f>G124*E125</f>
        <v>9657.0300000000007</v>
      </c>
    </row>
    <row r="126" spans="1:7" s="10" customFormat="1" ht="18" customHeight="1">
      <c r="A126" s="231"/>
      <c r="B126" s="232"/>
      <c r="C126" s="233"/>
      <c r="D126" s="234" t="s">
        <v>95</v>
      </c>
      <c r="E126" s="235">
        <v>0.06</v>
      </c>
      <c r="F126" s="236"/>
      <c r="G126" s="238">
        <f>G124*E126</f>
        <v>4457.09</v>
      </c>
    </row>
    <row r="127" spans="1:7" s="10" customFormat="1" ht="18" customHeight="1">
      <c r="A127" s="231"/>
      <c r="B127" s="232"/>
      <c r="C127" s="233"/>
      <c r="D127" s="239"/>
      <c r="E127" s="240"/>
      <c r="F127" s="236"/>
      <c r="G127" s="237">
        <f>SUM(G124:G126)</f>
        <v>88398.98</v>
      </c>
    </row>
    <row r="128" spans="1:7" s="10" customFormat="1" ht="18" customHeight="1" thickBot="1">
      <c r="A128" s="241"/>
      <c r="B128" s="242"/>
      <c r="C128" s="243"/>
      <c r="D128" s="244" t="s">
        <v>90</v>
      </c>
      <c r="E128" s="245">
        <v>0.21</v>
      </c>
      <c r="F128" s="246"/>
      <c r="G128" s="247">
        <f>G127*E128</f>
        <v>18563.79</v>
      </c>
    </row>
    <row r="129" spans="1:7" ht="5.25" customHeight="1" thickTop="1">
      <c r="A129" s="204"/>
      <c r="B129" s="204"/>
      <c r="C129" s="205"/>
      <c r="D129" s="206"/>
      <c r="E129" s="207"/>
      <c r="F129" s="223"/>
      <c r="G129" s="224"/>
    </row>
    <row r="130" spans="1:7" ht="5.25" customHeight="1">
      <c r="A130" s="204"/>
      <c r="B130" s="204"/>
      <c r="C130" s="205"/>
      <c r="D130" s="206"/>
      <c r="E130" s="207"/>
      <c r="F130" s="223"/>
      <c r="G130" s="224"/>
    </row>
    <row r="131" spans="1:7" ht="5.25" customHeight="1" thickBot="1">
      <c r="A131" s="204"/>
      <c r="B131" s="204"/>
      <c r="C131" s="205"/>
      <c r="D131" s="206"/>
      <c r="E131" s="207"/>
      <c r="F131" s="223"/>
      <c r="G131" s="224"/>
    </row>
    <row r="132" spans="1:7" s="10" customFormat="1" ht="18" customHeight="1" thickTop="1" thickBot="1">
      <c r="A132" s="248"/>
      <c r="B132" s="249"/>
      <c r="C132" s="250"/>
      <c r="D132" s="251" t="s">
        <v>93</v>
      </c>
      <c r="E132" s="252"/>
      <c r="F132" s="253"/>
      <c r="G132" s="254">
        <f>G128+G127</f>
        <v>106962.77</v>
      </c>
    </row>
    <row r="133" spans="1:7" ht="5.25" customHeight="1" thickTop="1">
      <c r="A133" s="3"/>
      <c r="B133" s="3"/>
      <c r="C133" s="8"/>
      <c r="D133" s="4"/>
      <c r="E133" s="46"/>
      <c r="F133" s="40"/>
      <c r="G133" s="41"/>
    </row>
  </sheetData>
  <mergeCells count="7">
    <mergeCell ref="A1:F1"/>
    <mergeCell ref="F115:G115"/>
    <mergeCell ref="F122:G122"/>
    <mergeCell ref="F116:G116"/>
    <mergeCell ref="F117:G117"/>
    <mergeCell ref="F120:G120"/>
    <mergeCell ref="F121:G121"/>
  </mergeCells>
  <dataValidations disablePrompts="1" count="1">
    <dataValidation type="list" allowBlank="1" showInputMessage="1" showErrorMessage="1" sqref="B125:B126 B107:B114 B4:B105" xr:uid="{00000000-0002-0000-0200-000000000000}">
      <formula1>"Capítulo,Partida,Mano de obra,Maquinaria,Material,Otros,Tarea,"</formula1>
    </dataValidation>
  </dataValidations>
  <pageMargins left="1.1811023622047245" right="0.78740157480314965" top="0.39370078740157483" bottom="1.1417322834645669" header="0.31496062992125984" footer="0.31496062992125984"/>
  <pageSetup paperSize="9" scale="80" fitToHeight="0" orientation="portrait" r:id="rId1"/>
  <rowBreaks count="9" manualBreakCount="9">
    <brk id="14" max="16383" man="1"/>
    <brk id="29" max="16383" man="1"/>
    <brk id="35" max="16383" man="1"/>
    <brk id="54" max="16383" man="1"/>
    <brk id="67" max="16383" man="1"/>
    <brk id="75" max="16383" man="1"/>
    <brk id="90" max="16383" man="1"/>
    <brk id="99" max="16383" man="1"/>
    <brk id="111"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81"/>
  <sheetViews>
    <sheetView zoomScaleNormal="100" workbookViewId="0">
      <pane xSplit="4" ySplit="3" topLeftCell="E169" activePane="bottomRight" state="frozen"/>
      <selection pane="topRight" activeCell="E1" sqref="E1"/>
      <selection pane="bottomLeft" activeCell="A4" sqref="A4"/>
      <selection pane="bottomRight" activeCell="D9" sqref="D9"/>
    </sheetView>
  </sheetViews>
  <sheetFormatPr defaultColWidth="11.453125" defaultRowHeight="14"/>
  <cols>
    <col min="1" max="1" width="8" style="2" customWidth="1" collapsed="1"/>
    <col min="2" max="2" width="6.54296875" style="34" customWidth="1" collapsed="1"/>
    <col min="3" max="3" width="3.54296875" style="7" bestFit="1" customWidth="1" collapsed="1"/>
    <col min="4" max="4" width="47.6328125" style="2" customWidth="1" collapsed="1"/>
    <col min="5" max="5" width="6.6328125" style="2" customWidth="1" collapsed="1"/>
    <col min="6" max="6" width="7.6328125" style="20" customWidth="1" collapsed="1"/>
    <col min="7" max="7" width="7.6328125" style="2" customWidth="1" collapsed="1"/>
    <col min="8" max="8" width="7.6328125" style="2" customWidth="1"/>
    <col min="9" max="10" width="9.6328125" style="2" customWidth="1"/>
    <col min="11" max="11" width="30.54296875" style="2" customWidth="1"/>
    <col min="12" max="16384" width="11.453125" style="2"/>
  </cols>
  <sheetData>
    <row r="1" spans="1:10" ht="56.25" customHeight="1">
      <c r="G1" s="35"/>
    </row>
    <row r="2" spans="1:10" ht="24.75" customHeight="1">
      <c r="A2" s="29" t="s">
        <v>100</v>
      </c>
      <c r="B2" s="28"/>
      <c r="C2" s="24"/>
      <c r="D2" s="25" t="s">
        <v>101</v>
      </c>
      <c r="E2" s="1"/>
      <c r="F2" s="17"/>
      <c r="G2" s="1"/>
      <c r="H2" s="1"/>
    </row>
    <row r="3" spans="1:10" ht="26">
      <c r="A3" s="14" t="s">
        <v>32</v>
      </c>
      <c r="B3" s="12"/>
      <c r="C3" s="14" t="s">
        <v>33</v>
      </c>
      <c r="D3" s="16" t="s">
        <v>35</v>
      </c>
      <c r="E3" s="13" t="s">
        <v>34</v>
      </c>
      <c r="F3" s="18" t="s">
        <v>29</v>
      </c>
      <c r="G3" s="14" t="s">
        <v>30</v>
      </c>
      <c r="H3" s="14" t="s">
        <v>36</v>
      </c>
      <c r="I3" s="14" t="s">
        <v>31</v>
      </c>
      <c r="J3" s="14" t="s">
        <v>37</v>
      </c>
    </row>
    <row r="4" spans="1:10" s="54" customFormat="1" ht="13">
      <c r="A4" s="69" t="s">
        <v>11</v>
      </c>
      <c r="B4" s="70" t="s">
        <v>2</v>
      </c>
      <c r="C4" s="71" t="s">
        <v>3</v>
      </c>
      <c r="D4" s="72" t="s">
        <v>12</v>
      </c>
      <c r="E4" s="73"/>
      <c r="F4" s="74"/>
      <c r="G4" s="75"/>
      <c r="H4" s="75"/>
      <c r="I4" s="75"/>
      <c r="J4" s="75"/>
    </row>
    <row r="5" spans="1:10" s="62" customFormat="1" ht="15" customHeight="1">
      <c r="A5" s="63" t="s">
        <v>1</v>
      </c>
      <c r="B5" s="63" t="s">
        <v>4</v>
      </c>
      <c r="C5" s="64" t="s">
        <v>6</v>
      </c>
      <c r="D5" s="56" t="s">
        <v>7</v>
      </c>
      <c r="E5" s="65"/>
      <c r="F5" s="66"/>
      <c r="G5" s="67"/>
      <c r="H5" s="67"/>
      <c r="I5" s="63"/>
      <c r="J5" s="68"/>
    </row>
    <row r="6" spans="1:10" ht="36.75" customHeight="1">
      <c r="A6" s="3"/>
      <c r="B6" s="3"/>
      <c r="C6" s="8"/>
      <c r="D6" s="55" t="s">
        <v>25</v>
      </c>
      <c r="E6" s="3"/>
      <c r="F6" s="19"/>
      <c r="G6" s="3"/>
      <c r="H6" s="3"/>
    </row>
    <row r="7" spans="1:10" s="62" customFormat="1" ht="15" customHeight="1">
      <c r="A7" s="63" t="s">
        <v>14</v>
      </c>
      <c r="B7" s="63" t="s">
        <v>4</v>
      </c>
      <c r="C7" s="64" t="s">
        <v>64</v>
      </c>
      <c r="D7" s="56" t="s">
        <v>139</v>
      </c>
      <c r="E7" s="65"/>
      <c r="F7" s="66"/>
      <c r="G7" s="67"/>
      <c r="H7" s="67"/>
      <c r="I7" s="63"/>
      <c r="J7" s="68">
        <f>SUM(I8:I9)</f>
        <v>2</v>
      </c>
    </row>
    <row r="8" spans="1:10" ht="124.5" customHeight="1">
      <c r="A8" s="3"/>
      <c r="B8" s="3"/>
      <c r="C8" s="8"/>
      <c r="D8" s="55" t="s">
        <v>318</v>
      </c>
      <c r="E8" s="3"/>
      <c r="F8" s="19"/>
      <c r="G8" s="3"/>
      <c r="H8" s="3"/>
    </row>
    <row r="9" spans="1:10" s="62" customFormat="1" ht="15" customHeight="1">
      <c r="A9" s="57"/>
      <c r="B9" s="57"/>
      <c r="C9" s="58"/>
      <c r="D9" s="59" t="s">
        <v>140</v>
      </c>
      <c r="E9" s="60">
        <v>2</v>
      </c>
      <c r="F9" s="61">
        <v>25</v>
      </c>
      <c r="G9" s="61">
        <v>1</v>
      </c>
      <c r="H9" s="61">
        <v>1</v>
      </c>
      <c r="I9" s="61">
        <f>E9*G9*H9</f>
        <v>2</v>
      </c>
      <c r="J9" s="61"/>
    </row>
    <row r="10" spans="1:10" s="62" customFormat="1" ht="15" customHeight="1">
      <c r="A10" s="63" t="s">
        <v>363</v>
      </c>
      <c r="B10" s="63" t="s">
        <v>4</v>
      </c>
      <c r="C10" s="77" t="s">
        <v>8</v>
      </c>
      <c r="D10" s="56" t="s">
        <v>364</v>
      </c>
      <c r="E10" s="65"/>
      <c r="F10" s="66"/>
      <c r="G10" s="67"/>
      <c r="H10" s="67"/>
      <c r="I10" s="63"/>
      <c r="J10" s="68">
        <f>SUM(I12:I15)</f>
        <v>78.92</v>
      </c>
    </row>
    <row r="11" spans="1:10" s="62" customFormat="1" ht="75.75" customHeight="1">
      <c r="A11" s="3"/>
      <c r="B11" s="3"/>
      <c r="C11" s="8"/>
      <c r="D11" s="55" t="s">
        <v>373</v>
      </c>
      <c r="E11" s="3"/>
      <c r="F11" s="19"/>
      <c r="G11" s="3"/>
      <c r="H11" s="3"/>
      <c r="I11" s="2"/>
      <c r="J11" s="2"/>
    </row>
    <row r="12" spans="1:10" s="62" customFormat="1" ht="15" customHeight="1">
      <c r="A12" s="57"/>
      <c r="B12" s="57"/>
      <c r="C12" s="58"/>
      <c r="D12" s="59" t="s">
        <v>143</v>
      </c>
      <c r="E12" s="60">
        <v>1</v>
      </c>
      <c r="F12" s="61">
        <v>6.2</v>
      </c>
      <c r="G12" s="61">
        <v>4.72</v>
      </c>
      <c r="H12" s="61">
        <v>1</v>
      </c>
      <c r="I12" s="61">
        <v>29.26</v>
      </c>
      <c r="J12" s="61"/>
    </row>
    <row r="13" spans="1:10" s="62" customFormat="1" ht="15" customHeight="1">
      <c r="A13" s="57"/>
      <c r="B13" s="57"/>
      <c r="C13" s="58"/>
      <c r="D13" s="59" t="s">
        <v>143</v>
      </c>
      <c r="E13" s="60">
        <v>1</v>
      </c>
      <c r="F13" s="61">
        <v>3.7</v>
      </c>
      <c r="G13" s="61">
        <v>2.92</v>
      </c>
      <c r="H13" s="61">
        <v>1</v>
      </c>
      <c r="I13" s="61">
        <v>10.8</v>
      </c>
      <c r="J13" s="61"/>
    </row>
    <row r="14" spans="1:10" s="62" customFormat="1" ht="15" customHeight="1">
      <c r="A14" s="57"/>
      <c r="B14" s="57"/>
      <c r="C14" s="58"/>
      <c r="D14" s="59" t="s">
        <v>142</v>
      </c>
      <c r="E14" s="60">
        <v>1</v>
      </c>
      <c r="F14" s="61">
        <v>6.74</v>
      </c>
      <c r="G14" s="61">
        <v>4.29</v>
      </c>
      <c r="H14" s="61">
        <v>1</v>
      </c>
      <c r="I14" s="61">
        <v>28.91</v>
      </c>
      <c r="J14" s="61"/>
    </row>
    <row r="15" spans="1:10" s="62" customFormat="1" ht="15" customHeight="1">
      <c r="A15" s="57"/>
      <c r="B15" s="57"/>
      <c r="C15" s="58"/>
      <c r="D15" s="59" t="s">
        <v>142</v>
      </c>
      <c r="E15" s="60">
        <v>1</v>
      </c>
      <c r="F15" s="61">
        <v>3.16</v>
      </c>
      <c r="G15" s="61">
        <v>3.15</v>
      </c>
      <c r="H15" s="61">
        <v>1</v>
      </c>
      <c r="I15" s="61">
        <v>9.9499999999999993</v>
      </c>
      <c r="J15" s="61"/>
    </row>
    <row r="16" spans="1:10" s="62" customFormat="1" ht="15" customHeight="1">
      <c r="A16" s="63" t="s">
        <v>371</v>
      </c>
      <c r="B16" s="63" t="s">
        <v>4</v>
      </c>
      <c r="C16" s="64" t="s">
        <v>167</v>
      </c>
      <c r="D16" s="56" t="s">
        <v>372</v>
      </c>
      <c r="E16" s="60"/>
      <c r="F16" s="61"/>
      <c r="G16" s="61"/>
      <c r="H16" s="61"/>
      <c r="I16" s="61"/>
      <c r="J16" s="68">
        <f>SUM(I17:I19)</f>
        <v>2</v>
      </c>
    </row>
    <row r="17" spans="1:10" s="62" customFormat="1" ht="48.75" customHeight="1">
      <c r="A17" s="57"/>
      <c r="B17" s="57"/>
      <c r="C17" s="58"/>
      <c r="D17" s="55" t="s">
        <v>378</v>
      </c>
      <c r="E17" s="60"/>
      <c r="F17" s="61"/>
      <c r="G17" s="61"/>
      <c r="H17" s="61"/>
      <c r="I17" s="61"/>
      <c r="J17" s="61"/>
    </row>
    <row r="18" spans="1:10" s="62" customFormat="1" ht="15" customHeight="1">
      <c r="A18" s="57"/>
      <c r="B18" s="57"/>
      <c r="C18" s="58"/>
      <c r="D18" s="59" t="s">
        <v>142</v>
      </c>
      <c r="E18" s="60">
        <v>1</v>
      </c>
      <c r="F18" s="61">
        <v>1</v>
      </c>
      <c r="G18" s="61">
        <v>1</v>
      </c>
      <c r="H18" s="61">
        <v>1</v>
      </c>
      <c r="I18" s="61">
        <f>E18*F18*G18*H18</f>
        <v>1</v>
      </c>
      <c r="J18" s="61"/>
    </row>
    <row r="19" spans="1:10" s="62" customFormat="1" ht="15" customHeight="1">
      <c r="A19" s="57"/>
      <c r="B19" s="57"/>
      <c r="C19" s="58"/>
      <c r="D19" s="59" t="s">
        <v>142</v>
      </c>
      <c r="E19" s="60">
        <v>1</v>
      </c>
      <c r="F19" s="61">
        <v>1</v>
      </c>
      <c r="G19" s="61">
        <v>1</v>
      </c>
      <c r="H19" s="61">
        <v>1</v>
      </c>
      <c r="I19" s="61">
        <f>E19*F19*G19*H19</f>
        <v>1</v>
      </c>
      <c r="J19" s="61"/>
    </row>
    <row r="20" spans="1:10" ht="5.15" customHeight="1">
      <c r="A20" s="3"/>
      <c r="B20" s="3"/>
      <c r="C20" s="8"/>
      <c r="D20" s="4"/>
      <c r="E20" s="3"/>
      <c r="F20" s="19"/>
      <c r="G20" s="3"/>
      <c r="H20" s="3"/>
    </row>
    <row r="21" spans="1:10" s="54" customFormat="1" ht="13">
      <c r="A21" s="69" t="s">
        <v>141</v>
      </c>
      <c r="B21" s="70" t="s">
        <v>2</v>
      </c>
      <c r="C21" s="71" t="s">
        <v>3</v>
      </c>
      <c r="D21" s="72" t="s">
        <v>15</v>
      </c>
      <c r="E21" s="73"/>
      <c r="F21" s="74"/>
      <c r="G21" s="75"/>
      <c r="H21" s="75"/>
      <c r="I21" s="75"/>
      <c r="J21" s="75"/>
    </row>
    <row r="22" spans="1:10" s="62" customFormat="1" ht="15" customHeight="1">
      <c r="A22" s="63" t="s">
        <v>228</v>
      </c>
      <c r="B22" s="63" t="s">
        <v>4</v>
      </c>
      <c r="C22" s="64" t="s">
        <v>6</v>
      </c>
      <c r="D22" s="56" t="s">
        <v>7</v>
      </c>
      <c r="E22" s="65"/>
      <c r="F22" s="66"/>
      <c r="G22" s="67"/>
      <c r="H22" s="67"/>
      <c r="I22" s="63"/>
      <c r="J22" s="68"/>
    </row>
    <row r="23" spans="1:10" ht="36" customHeight="1">
      <c r="A23" s="3"/>
      <c r="B23" s="3"/>
      <c r="C23" s="8"/>
      <c r="D23" s="55" t="s">
        <v>25</v>
      </c>
      <c r="E23" s="3"/>
      <c r="F23" s="19"/>
      <c r="G23" s="3"/>
      <c r="H23" s="3"/>
    </row>
    <row r="24" spans="1:10" s="62" customFormat="1" ht="24" customHeight="1">
      <c r="A24" s="76" t="s">
        <v>152</v>
      </c>
      <c r="B24" s="76" t="s">
        <v>4</v>
      </c>
      <c r="C24" s="77" t="s">
        <v>8</v>
      </c>
      <c r="D24" s="56" t="s">
        <v>10</v>
      </c>
      <c r="E24" s="65"/>
      <c r="F24" s="66"/>
      <c r="G24" s="67"/>
      <c r="H24" s="67"/>
      <c r="I24" s="63"/>
      <c r="J24" s="68">
        <f>SUM(I25:I28)</f>
        <v>413.42</v>
      </c>
    </row>
    <row r="25" spans="1:10" ht="267.75" customHeight="1">
      <c r="A25" s="3"/>
      <c r="B25" s="3"/>
      <c r="C25" s="8"/>
      <c r="D25" s="55" t="s">
        <v>359</v>
      </c>
      <c r="E25" s="3"/>
      <c r="F25" s="19"/>
      <c r="G25" s="3"/>
      <c r="H25" s="3"/>
    </row>
    <row r="26" spans="1:10" s="62" customFormat="1" ht="15" customHeight="1">
      <c r="A26" s="57"/>
      <c r="B26" s="57"/>
      <c r="C26" s="58"/>
      <c r="D26" s="59" t="s">
        <v>142</v>
      </c>
      <c r="E26" s="60">
        <v>1</v>
      </c>
      <c r="F26" s="61">
        <v>24.78</v>
      </c>
      <c r="G26" s="61">
        <v>10.27</v>
      </c>
      <c r="H26" s="61">
        <v>1</v>
      </c>
      <c r="I26" s="61">
        <f>E26*F26*G26*H26</f>
        <v>254.49</v>
      </c>
      <c r="J26" s="61"/>
    </row>
    <row r="27" spans="1:10" s="62" customFormat="1" ht="15" customHeight="1">
      <c r="A27" s="57"/>
      <c r="B27" s="57"/>
      <c r="C27" s="58"/>
      <c r="D27" s="59" t="s">
        <v>143</v>
      </c>
      <c r="E27" s="60">
        <v>1</v>
      </c>
      <c r="F27" s="61">
        <v>20.7</v>
      </c>
      <c r="G27" s="61">
        <v>10.050000000000001</v>
      </c>
      <c r="H27" s="61">
        <v>1</v>
      </c>
      <c r="I27" s="61">
        <f>E27*F27*G27*H27</f>
        <v>208.04</v>
      </c>
      <c r="J27" s="61"/>
    </row>
    <row r="28" spans="1:10" s="62" customFormat="1" ht="15" customHeight="1">
      <c r="A28" s="57"/>
      <c r="B28" s="57"/>
      <c r="C28" s="58"/>
      <c r="D28" s="59" t="s">
        <v>310</v>
      </c>
      <c r="E28" s="60"/>
      <c r="F28" s="61"/>
      <c r="G28" s="61"/>
      <c r="H28" s="61"/>
      <c r="I28" s="61">
        <f>-J29</f>
        <v>-49.11</v>
      </c>
      <c r="J28" s="61"/>
    </row>
    <row r="29" spans="1:10" s="62" customFormat="1" ht="15" customHeight="1">
      <c r="A29" s="76" t="s">
        <v>153</v>
      </c>
      <c r="B29" s="76" t="s">
        <v>4</v>
      </c>
      <c r="C29" s="77" t="s">
        <v>8</v>
      </c>
      <c r="D29" s="56" t="s">
        <v>146</v>
      </c>
      <c r="E29" s="65"/>
      <c r="F29" s="66"/>
      <c r="G29" s="67"/>
      <c r="H29" s="67"/>
      <c r="I29" s="63"/>
      <c r="J29" s="68">
        <f>SUM(I30:I32)</f>
        <v>49.11</v>
      </c>
    </row>
    <row r="30" spans="1:10" ht="120.75" customHeight="1">
      <c r="A30" s="3"/>
      <c r="B30" s="3"/>
      <c r="C30" s="8"/>
      <c r="D30" s="55" t="s">
        <v>145</v>
      </c>
      <c r="E30" s="3"/>
      <c r="F30" s="19"/>
      <c r="G30" s="3"/>
      <c r="H30" s="3"/>
    </row>
    <row r="31" spans="1:10" ht="15" customHeight="1">
      <c r="A31" s="3"/>
      <c r="B31" s="3"/>
      <c r="C31" s="8"/>
      <c r="D31" s="59" t="s">
        <v>142</v>
      </c>
      <c r="E31" s="60">
        <v>1</v>
      </c>
      <c r="F31" s="61">
        <v>20.93</v>
      </c>
      <c r="G31" s="61">
        <v>1.05</v>
      </c>
      <c r="H31" s="61">
        <v>1</v>
      </c>
      <c r="I31" s="61">
        <f>E31*F31*G31*H31</f>
        <v>21.98</v>
      </c>
      <c r="J31" s="21"/>
    </row>
    <row r="32" spans="1:10" ht="15" customHeight="1">
      <c r="A32" s="3"/>
      <c r="B32" s="3"/>
      <c r="C32" s="8"/>
      <c r="D32" s="59" t="s">
        <v>143</v>
      </c>
      <c r="E32" s="60">
        <v>1</v>
      </c>
      <c r="F32" s="61">
        <v>15.5</v>
      </c>
      <c r="G32" s="61">
        <v>1.75</v>
      </c>
      <c r="H32" s="61">
        <v>1</v>
      </c>
      <c r="I32" s="61">
        <f>E32*F32*G32*H32</f>
        <v>27.13</v>
      </c>
      <c r="J32" s="21"/>
    </row>
    <row r="33" spans="1:10" s="62" customFormat="1" ht="15" customHeight="1">
      <c r="A33" s="76" t="s">
        <v>161</v>
      </c>
      <c r="B33" s="76" t="s">
        <v>4</v>
      </c>
      <c r="C33" s="77" t="s">
        <v>64</v>
      </c>
      <c r="D33" s="56" t="s">
        <v>147</v>
      </c>
      <c r="E33" s="65"/>
      <c r="F33" s="66"/>
      <c r="G33" s="67"/>
      <c r="H33" s="67"/>
      <c r="I33" s="63"/>
      <c r="J33" s="68">
        <f>SUM(I34:I35)</f>
        <v>1</v>
      </c>
    </row>
    <row r="34" spans="1:10" ht="36.75" customHeight="1">
      <c r="A34" s="3"/>
      <c r="B34" s="3"/>
      <c r="C34" s="8"/>
      <c r="D34" s="55" t="s">
        <v>148</v>
      </c>
      <c r="E34" s="3"/>
      <c r="F34" s="19"/>
      <c r="G34" s="3"/>
      <c r="H34" s="3"/>
    </row>
    <row r="35" spans="1:10" ht="15" customHeight="1">
      <c r="A35" s="3"/>
      <c r="B35" s="3"/>
      <c r="C35" s="8"/>
      <c r="D35" s="59" t="s">
        <v>149</v>
      </c>
      <c r="E35" s="60">
        <v>1</v>
      </c>
      <c r="F35" s="61">
        <v>1</v>
      </c>
      <c r="G35" s="61">
        <v>1</v>
      </c>
      <c r="H35" s="61">
        <v>1</v>
      </c>
      <c r="I35" s="61">
        <f>E35*F35*G35*H35</f>
        <v>1</v>
      </c>
      <c r="J35" s="21"/>
    </row>
    <row r="36" spans="1:10" ht="15" customHeight="1">
      <c r="A36" s="76" t="s">
        <v>163</v>
      </c>
      <c r="B36" s="76" t="s">
        <v>4</v>
      </c>
      <c r="C36" s="77" t="s">
        <v>8</v>
      </c>
      <c r="D36" s="56" t="s">
        <v>157</v>
      </c>
      <c r="E36" s="65"/>
      <c r="F36" s="66"/>
      <c r="G36" s="67"/>
      <c r="H36" s="67"/>
      <c r="I36" s="63"/>
      <c r="J36" s="68">
        <f>SUM(I37:I39)</f>
        <v>40.06</v>
      </c>
    </row>
    <row r="37" spans="1:10" ht="98.25" customHeight="1">
      <c r="A37" s="3"/>
      <c r="B37" s="3"/>
      <c r="C37" s="8"/>
      <c r="D37" s="55" t="s">
        <v>156</v>
      </c>
      <c r="E37" s="3"/>
      <c r="F37" s="19"/>
      <c r="G37" s="3"/>
      <c r="H37" s="3"/>
    </row>
    <row r="38" spans="1:10" ht="15" customHeight="1">
      <c r="A38" s="3"/>
      <c r="B38" s="3"/>
      <c r="C38" s="8"/>
      <c r="D38" s="59" t="s">
        <v>143</v>
      </c>
      <c r="E38" s="60">
        <v>1</v>
      </c>
      <c r="F38" s="61">
        <v>6.2</v>
      </c>
      <c r="G38" s="61">
        <v>4.72</v>
      </c>
      <c r="H38" s="61">
        <v>1</v>
      </c>
      <c r="I38" s="61">
        <f>E38*F38*G38*H38</f>
        <v>29.26</v>
      </c>
      <c r="J38" s="21"/>
    </row>
    <row r="39" spans="1:10" ht="15" customHeight="1">
      <c r="A39" s="3"/>
      <c r="B39" s="3"/>
      <c r="C39" s="8"/>
      <c r="D39" s="59" t="s">
        <v>143</v>
      </c>
      <c r="E39" s="60">
        <v>1</v>
      </c>
      <c r="F39" s="61">
        <v>3.7</v>
      </c>
      <c r="G39" s="61">
        <v>2.92</v>
      </c>
      <c r="H39" s="61">
        <v>1</v>
      </c>
      <c r="I39" s="61">
        <f>E39*F39*G39*H39</f>
        <v>10.8</v>
      </c>
      <c r="J39" s="21"/>
    </row>
    <row r="40" spans="1:10" ht="15" customHeight="1">
      <c r="A40" s="76" t="s">
        <v>165</v>
      </c>
      <c r="B40" s="76" t="s">
        <v>4</v>
      </c>
      <c r="C40" s="77" t="s">
        <v>8</v>
      </c>
      <c r="D40" s="56" t="s">
        <v>158</v>
      </c>
      <c r="E40" s="65"/>
      <c r="F40" s="66"/>
      <c r="G40" s="67"/>
      <c r="H40" s="67"/>
      <c r="I40" s="63"/>
      <c r="J40" s="68">
        <f>SUM(I41:I43)</f>
        <v>38.86</v>
      </c>
    </row>
    <row r="41" spans="1:10" ht="74.25" customHeight="1">
      <c r="A41" s="3"/>
      <c r="B41" s="3"/>
      <c r="C41" s="8"/>
      <c r="D41" s="55" t="s">
        <v>159</v>
      </c>
      <c r="E41" s="3"/>
      <c r="F41" s="19"/>
      <c r="G41" s="3"/>
      <c r="H41" s="3"/>
    </row>
    <row r="42" spans="1:10" ht="15" customHeight="1">
      <c r="A42" s="3"/>
      <c r="B42" s="3"/>
      <c r="C42" s="8"/>
      <c r="D42" s="59" t="s">
        <v>142</v>
      </c>
      <c r="E42" s="60">
        <v>1</v>
      </c>
      <c r="F42" s="61">
        <v>6.74</v>
      </c>
      <c r="G42" s="61">
        <v>4.29</v>
      </c>
      <c r="H42" s="61">
        <v>1</v>
      </c>
      <c r="I42" s="61">
        <f>E42*F42*G42*H42</f>
        <v>28.91</v>
      </c>
      <c r="J42" s="21"/>
    </row>
    <row r="43" spans="1:10" ht="15" customHeight="1">
      <c r="A43" s="3"/>
      <c r="B43" s="3"/>
      <c r="C43" s="8"/>
      <c r="D43" s="59" t="s">
        <v>142</v>
      </c>
      <c r="E43" s="60">
        <v>1</v>
      </c>
      <c r="F43" s="61">
        <v>3.16</v>
      </c>
      <c r="G43" s="61">
        <v>3.15</v>
      </c>
      <c r="H43" s="61">
        <v>1</v>
      </c>
      <c r="I43" s="61">
        <f>E43*F43*G43*H43</f>
        <v>9.9499999999999993</v>
      </c>
      <c r="J43" s="21"/>
    </row>
    <row r="44" spans="1:10" ht="15" customHeight="1">
      <c r="A44" s="76" t="s">
        <v>229</v>
      </c>
      <c r="B44" s="76" t="s">
        <v>4</v>
      </c>
      <c r="C44" s="77" t="s">
        <v>8</v>
      </c>
      <c r="D44" s="56" t="s">
        <v>192</v>
      </c>
      <c r="E44" s="65"/>
      <c r="F44" s="66"/>
      <c r="G44" s="67"/>
      <c r="H44" s="67"/>
      <c r="I44" s="63"/>
      <c r="J44" s="68">
        <f>SUM(I45:I46)</f>
        <v>19.5</v>
      </c>
    </row>
    <row r="45" spans="1:10" ht="75.75" customHeight="1">
      <c r="A45" s="3"/>
      <c r="B45" s="3"/>
      <c r="C45" s="8"/>
      <c r="D45" s="55" t="s">
        <v>193</v>
      </c>
      <c r="E45" s="3"/>
      <c r="F45" s="19"/>
      <c r="G45" s="3"/>
      <c r="H45" s="3"/>
    </row>
    <row r="46" spans="1:10" ht="15" customHeight="1">
      <c r="A46" s="3"/>
      <c r="B46" s="3"/>
      <c r="C46" s="8"/>
      <c r="D46" s="59" t="s">
        <v>142</v>
      </c>
      <c r="E46" s="60">
        <v>1</v>
      </c>
      <c r="F46" s="61">
        <v>19.5</v>
      </c>
      <c r="G46" s="61">
        <v>1</v>
      </c>
      <c r="H46" s="61">
        <v>1</v>
      </c>
      <c r="I46" s="61">
        <f>E46*F46*G46*H46</f>
        <v>19.5</v>
      </c>
      <c r="J46" s="21"/>
    </row>
    <row r="47" spans="1:10" ht="15" customHeight="1">
      <c r="A47" s="76" t="s">
        <v>230</v>
      </c>
      <c r="B47" s="76" t="s">
        <v>4</v>
      </c>
      <c r="C47" s="77" t="s">
        <v>8</v>
      </c>
      <c r="D47" s="56" t="s">
        <v>232</v>
      </c>
      <c r="E47" s="65"/>
      <c r="F47" s="66"/>
      <c r="G47" s="67"/>
      <c r="H47" s="67"/>
      <c r="I47" s="63"/>
      <c r="J47" s="68">
        <f>SUM(I48:I52)</f>
        <v>28</v>
      </c>
    </row>
    <row r="48" spans="1:10" ht="27" customHeight="1">
      <c r="A48" s="3"/>
      <c r="B48" s="3"/>
      <c r="C48" s="8"/>
      <c r="D48" s="55" t="s">
        <v>233</v>
      </c>
      <c r="E48" s="3"/>
      <c r="F48" s="19"/>
      <c r="G48" s="3"/>
      <c r="H48" s="3"/>
    </row>
    <row r="49" spans="1:14" ht="15" customHeight="1">
      <c r="A49" s="3"/>
      <c r="B49" s="3"/>
      <c r="C49" s="8"/>
      <c r="D49" s="59" t="s">
        <v>149</v>
      </c>
      <c r="E49" s="60">
        <v>2</v>
      </c>
      <c r="F49" s="61">
        <v>1</v>
      </c>
      <c r="G49" s="61">
        <v>2</v>
      </c>
      <c r="H49" s="61">
        <v>1</v>
      </c>
      <c r="I49" s="61">
        <f>E49*F49*G49*H49</f>
        <v>4</v>
      </c>
      <c r="J49" s="21"/>
    </row>
    <row r="50" spans="1:14" ht="15" customHeight="1">
      <c r="A50" s="3"/>
      <c r="B50" s="3"/>
      <c r="C50" s="8"/>
      <c r="D50" s="59" t="s">
        <v>176</v>
      </c>
      <c r="E50" s="60">
        <v>1</v>
      </c>
      <c r="F50" s="61">
        <v>2</v>
      </c>
      <c r="G50" s="61">
        <v>1</v>
      </c>
      <c r="H50" s="61">
        <v>1</v>
      </c>
      <c r="I50" s="61">
        <f>E50*F50*G50*H50</f>
        <v>2</v>
      </c>
      <c r="J50" s="21"/>
    </row>
    <row r="51" spans="1:14" ht="15" customHeight="1">
      <c r="A51" s="3"/>
      <c r="B51" s="3"/>
      <c r="C51" s="8"/>
      <c r="D51" s="59" t="s">
        <v>178</v>
      </c>
      <c r="E51" s="60">
        <v>3</v>
      </c>
      <c r="F51" s="61">
        <v>4</v>
      </c>
      <c r="G51" s="61">
        <v>1</v>
      </c>
      <c r="H51" s="61">
        <v>1</v>
      </c>
      <c r="I51" s="61">
        <f>E51*F51*G51*H51</f>
        <v>12</v>
      </c>
      <c r="J51" s="21"/>
    </row>
    <row r="52" spans="1:14" ht="15" customHeight="1">
      <c r="A52" s="3"/>
      <c r="B52" s="3"/>
      <c r="C52" s="8"/>
      <c r="D52" s="59" t="s">
        <v>177</v>
      </c>
      <c r="E52" s="60">
        <v>10</v>
      </c>
      <c r="F52" s="61">
        <v>1</v>
      </c>
      <c r="G52" s="61">
        <v>1</v>
      </c>
      <c r="H52" s="61">
        <v>1</v>
      </c>
      <c r="I52" s="61">
        <f>E52*F52*G52*H52</f>
        <v>10</v>
      </c>
      <c r="J52" s="21"/>
    </row>
    <row r="53" spans="1:14" ht="15" customHeight="1">
      <c r="A53" s="76" t="s">
        <v>231</v>
      </c>
      <c r="B53" s="76" t="s">
        <v>4</v>
      </c>
      <c r="C53" s="77" t="s">
        <v>167</v>
      </c>
      <c r="D53" s="56" t="s">
        <v>168</v>
      </c>
      <c r="E53" s="65"/>
      <c r="F53" s="66"/>
      <c r="G53" s="67"/>
      <c r="H53" s="67"/>
      <c r="I53" s="63"/>
      <c r="J53" s="68">
        <f>SUM(I54:I55)</f>
        <v>2</v>
      </c>
    </row>
    <row r="54" spans="1:14" ht="55.5" customHeight="1">
      <c r="A54" s="3"/>
      <c r="B54" s="3"/>
      <c r="C54" s="8"/>
      <c r="D54" s="55" t="s">
        <v>169</v>
      </c>
      <c r="E54" s="3"/>
      <c r="F54" s="19"/>
      <c r="G54" s="3"/>
      <c r="H54" s="3"/>
    </row>
    <row r="55" spans="1:14" ht="15" customHeight="1">
      <c r="A55" s="3"/>
      <c r="B55" s="3"/>
      <c r="C55" s="8"/>
      <c r="D55" s="59" t="s">
        <v>170</v>
      </c>
      <c r="E55" s="60">
        <v>2</v>
      </c>
      <c r="F55" s="61">
        <v>1</v>
      </c>
      <c r="G55" s="61">
        <v>1</v>
      </c>
      <c r="H55" s="61">
        <v>1</v>
      </c>
      <c r="I55" s="61">
        <f>E55*F55*G55*H55</f>
        <v>2</v>
      </c>
      <c r="J55" s="21"/>
    </row>
    <row r="56" spans="1:14" ht="5.15" customHeight="1">
      <c r="A56" s="3"/>
      <c r="B56" s="3"/>
      <c r="C56" s="8"/>
      <c r="D56" s="4"/>
      <c r="E56" s="3"/>
      <c r="F56" s="19"/>
      <c r="G56" s="3"/>
      <c r="H56" s="3"/>
    </row>
    <row r="57" spans="1:14" s="54" customFormat="1" ht="13">
      <c r="A57" s="69" t="s">
        <v>171</v>
      </c>
      <c r="B57" s="70" t="s">
        <v>2</v>
      </c>
      <c r="C57" s="71" t="s">
        <v>3</v>
      </c>
      <c r="D57" s="72" t="s">
        <v>16</v>
      </c>
      <c r="E57" s="73"/>
      <c r="F57" s="74"/>
      <c r="G57" s="75"/>
      <c r="H57" s="75"/>
      <c r="I57" s="75"/>
      <c r="J57" s="75"/>
    </row>
    <row r="58" spans="1:14" s="62" customFormat="1" ht="15" customHeight="1">
      <c r="A58" s="63" t="s">
        <v>172</v>
      </c>
      <c r="B58" s="63" t="s">
        <v>4</v>
      </c>
      <c r="C58" s="64" t="s">
        <v>6</v>
      </c>
      <c r="D58" s="56" t="s">
        <v>7</v>
      </c>
      <c r="E58" s="65"/>
      <c r="F58" s="66"/>
      <c r="G58" s="67"/>
      <c r="H58" s="67"/>
      <c r="I58" s="63"/>
      <c r="J58" s="68"/>
    </row>
    <row r="59" spans="1:14" ht="45" customHeight="1">
      <c r="A59" s="3"/>
      <c r="B59" s="3"/>
      <c r="C59" s="8"/>
      <c r="D59" s="55" t="s">
        <v>25</v>
      </c>
      <c r="E59" s="3"/>
      <c r="F59" s="19"/>
      <c r="G59" s="3"/>
      <c r="H59" s="3"/>
    </row>
    <row r="60" spans="1:14" s="62" customFormat="1" ht="15" customHeight="1">
      <c r="A60" s="63" t="s">
        <v>179</v>
      </c>
      <c r="B60" s="63" t="s">
        <v>4</v>
      </c>
      <c r="C60" s="64" t="s">
        <v>8</v>
      </c>
      <c r="D60" s="56" t="s">
        <v>151</v>
      </c>
      <c r="E60" s="65"/>
      <c r="F60" s="66"/>
      <c r="G60" s="67"/>
      <c r="H60" s="67"/>
      <c r="I60" s="63"/>
      <c r="J60" s="68">
        <f>SUM(I61:I63)</f>
        <v>462.53</v>
      </c>
    </row>
    <row r="61" spans="1:14" ht="171.75" customHeight="1">
      <c r="A61" s="3"/>
      <c r="B61" s="3"/>
      <c r="C61" s="8"/>
      <c r="D61" s="55" t="s">
        <v>320</v>
      </c>
      <c r="E61" s="5"/>
      <c r="F61" s="5"/>
      <c r="G61" s="5"/>
      <c r="H61" s="3"/>
      <c r="K61" s="321"/>
      <c r="L61" s="321"/>
      <c r="M61" s="321"/>
      <c r="N61" s="321"/>
    </row>
    <row r="62" spans="1:14" ht="15" customHeight="1">
      <c r="A62" s="3"/>
      <c r="B62" s="3"/>
      <c r="C62" s="8"/>
      <c r="D62" s="59" t="s">
        <v>142</v>
      </c>
      <c r="E62" s="60">
        <v>1</v>
      </c>
      <c r="F62" s="61">
        <v>24.78</v>
      </c>
      <c r="G62" s="61">
        <v>10.27</v>
      </c>
      <c r="H62" s="61">
        <v>1</v>
      </c>
      <c r="I62" s="61">
        <f>E62*F62*G62*H62</f>
        <v>254.49</v>
      </c>
      <c r="J62" s="21"/>
    </row>
    <row r="63" spans="1:14" ht="15" customHeight="1">
      <c r="A63" s="3"/>
      <c r="B63" s="3"/>
      <c r="C63" s="8"/>
      <c r="D63" s="59" t="s">
        <v>143</v>
      </c>
      <c r="E63" s="60">
        <v>1</v>
      </c>
      <c r="F63" s="61">
        <v>20.7</v>
      </c>
      <c r="G63" s="61">
        <v>10.050000000000001</v>
      </c>
      <c r="H63" s="61">
        <v>1</v>
      </c>
      <c r="I63" s="61">
        <f>E63*F63*G63*H63</f>
        <v>208.04</v>
      </c>
      <c r="J63" s="21"/>
    </row>
    <row r="64" spans="1:14" ht="15" customHeight="1">
      <c r="A64" s="156" t="s">
        <v>234</v>
      </c>
      <c r="B64" s="156" t="s">
        <v>4</v>
      </c>
      <c r="C64" s="157" t="s">
        <v>8</v>
      </c>
      <c r="D64" s="158" t="s">
        <v>160</v>
      </c>
      <c r="E64" s="155"/>
      <c r="F64" s="66"/>
      <c r="G64" s="67"/>
      <c r="H64" s="67"/>
      <c r="I64" s="63"/>
      <c r="J64" s="68">
        <f>SUM(I65:I67)</f>
        <v>8</v>
      </c>
    </row>
    <row r="65" spans="1:10" ht="85.5" customHeight="1">
      <c r="A65" s="3"/>
      <c r="B65" s="3"/>
      <c r="C65" s="8"/>
      <c r="D65" s="55" t="s">
        <v>321</v>
      </c>
      <c r="E65" s="3"/>
      <c r="F65" s="19"/>
      <c r="G65" s="3"/>
      <c r="H65" s="3"/>
    </row>
    <row r="66" spans="1:10" ht="15" customHeight="1">
      <c r="A66" s="3"/>
      <c r="B66" s="3"/>
      <c r="C66" s="8"/>
      <c r="D66" s="59" t="s">
        <v>142</v>
      </c>
      <c r="E66" s="60">
        <v>2</v>
      </c>
      <c r="F66" s="61">
        <v>2</v>
      </c>
      <c r="G66" s="61">
        <v>1</v>
      </c>
      <c r="H66" s="61">
        <v>1</v>
      </c>
      <c r="I66" s="61">
        <f>E66*F66*G66*H66</f>
        <v>4</v>
      </c>
      <c r="J66" s="21"/>
    </row>
    <row r="67" spans="1:10" ht="15" customHeight="1">
      <c r="A67" s="3"/>
      <c r="B67" s="3"/>
      <c r="C67" s="8"/>
      <c r="D67" s="59" t="s">
        <v>143</v>
      </c>
      <c r="E67" s="60">
        <v>2</v>
      </c>
      <c r="F67" s="61">
        <v>2</v>
      </c>
      <c r="G67" s="61">
        <v>1</v>
      </c>
      <c r="H67" s="61">
        <v>1</v>
      </c>
      <c r="I67" s="61">
        <f>E67*F67*G67*H67</f>
        <v>4</v>
      </c>
      <c r="J67" s="21"/>
    </row>
    <row r="68" spans="1:10" ht="15" customHeight="1">
      <c r="A68" s="63" t="s">
        <v>235</v>
      </c>
      <c r="B68" s="63" t="s">
        <v>4</v>
      </c>
      <c r="C68" s="64" t="s">
        <v>8</v>
      </c>
      <c r="D68" s="56" t="s">
        <v>162</v>
      </c>
      <c r="E68" s="65"/>
      <c r="F68" s="66"/>
      <c r="G68" s="67"/>
      <c r="H68" s="67"/>
      <c r="I68" s="63"/>
      <c r="J68" s="68">
        <f>SUM(I69:I71)</f>
        <v>62.22</v>
      </c>
    </row>
    <row r="69" spans="1:10" ht="87" customHeight="1">
      <c r="A69" s="3"/>
      <c r="B69" s="3"/>
      <c r="C69" s="8"/>
      <c r="D69" s="55" t="s">
        <v>322</v>
      </c>
      <c r="E69" s="3"/>
      <c r="F69" s="19"/>
      <c r="G69" s="3"/>
      <c r="H69" s="3"/>
    </row>
    <row r="70" spans="1:10" ht="15" customHeight="1">
      <c r="A70" s="3"/>
      <c r="B70" s="3"/>
      <c r="C70" s="8"/>
      <c r="D70" s="59" t="s">
        <v>142</v>
      </c>
      <c r="E70" s="60">
        <v>1</v>
      </c>
      <c r="F70" s="61">
        <v>20.93</v>
      </c>
      <c r="G70" s="61">
        <v>1.7</v>
      </c>
      <c r="H70" s="61">
        <v>1</v>
      </c>
      <c r="I70" s="61">
        <f>E70*F70*G70*H70</f>
        <v>35.58</v>
      </c>
      <c r="J70" s="21"/>
    </row>
    <row r="71" spans="1:10" ht="15" customHeight="1">
      <c r="A71" s="3"/>
      <c r="B71" s="3"/>
      <c r="C71" s="8"/>
      <c r="D71" s="59" t="s">
        <v>143</v>
      </c>
      <c r="E71" s="60">
        <v>1</v>
      </c>
      <c r="F71" s="61">
        <v>14.8</v>
      </c>
      <c r="G71" s="61">
        <v>1.8</v>
      </c>
      <c r="H71" s="61">
        <v>1</v>
      </c>
      <c r="I71" s="61">
        <f>E71*F71*G71*H71</f>
        <v>26.64</v>
      </c>
      <c r="J71" s="21"/>
    </row>
    <row r="72" spans="1:10" s="62" customFormat="1" ht="15" customHeight="1">
      <c r="A72" s="63" t="s">
        <v>236</v>
      </c>
      <c r="B72" s="63" t="s">
        <v>4</v>
      </c>
      <c r="C72" s="64" t="s">
        <v>5</v>
      </c>
      <c r="D72" s="56" t="s">
        <v>154</v>
      </c>
      <c r="E72" s="65"/>
      <c r="F72" s="66"/>
      <c r="G72" s="67"/>
      <c r="H72" s="67"/>
      <c r="I72" s="63"/>
      <c r="J72" s="68">
        <f>SUM(I73:I75)</f>
        <v>41.63</v>
      </c>
    </row>
    <row r="73" spans="1:10" ht="51" customHeight="1">
      <c r="A73" s="3"/>
      <c r="B73" s="3"/>
      <c r="C73" s="8"/>
      <c r="D73" s="55" t="s">
        <v>155</v>
      </c>
      <c r="E73" s="3"/>
      <c r="F73" s="19"/>
      <c r="G73" s="3"/>
      <c r="H73" s="3"/>
    </row>
    <row r="74" spans="1:10" ht="15" customHeight="1">
      <c r="A74" s="3"/>
      <c r="B74" s="3"/>
      <c r="C74" s="8"/>
      <c r="D74" s="59" t="s">
        <v>142</v>
      </c>
      <c r="E74" s="60">
        <v>1</v>
      </c>
      <c r="F74" s="61">
        <v>20.93</v>
      </c>
      <c r="G74" s="61">
        <v>1</v>
      </c>
      <c r="H74" s="61">
        <v>1</v>
      </c>
      <c r="I74" s="61">
        <f>E74*F74*G74*H74</f>
        <v>20.93</v>
      </c>
      <c r="J74" s="21"/>
    </row>
    <row r="75" spans="1:10" ht="15" customHeight="1">
      <c r="A75" s="3"/>
      <c r="B75" s="3"/>
      <c r="C75" s="8"/>
      <c r="D75" s="59" t="s">
        <v>143</v>
      </c>
      <c r="E75" s="60">
        <v>1</v>
      </c>
      <c r="F75" s="61">
        <v>20.7</v>
      </c>
      <c r="G75" s="61">
        <v>1</v>
      </c>
      <c r="H75" s="61">
        <v>1</v>
      </c>
      <c r="I75" s="61">
        <f>E75*F75*G75*H75</f>
        <v>20.7</v>
      </c>
      <c r="J75" s="21"/>
    </row>
    <row r="76" spans="1:10" ht="15" customHeight="1">
      <c r="A76" s="63" t="s">
        <v>237</v>
      </c>
      <c r="B76" s="63" t="s">
        <v>4</v>
      </c>
      <c r="C76" s="64" t="s">
        <v>8</v>
      </c>
      <c r="D76" s="56" t="s">
        <v>194</v>
      </c>
      <c r="E76" s="65"/>
      <c r="F76" s="66"/>
      <c r="G76" s="67"/>
      <c r="H76" s="67"/>
      <c r="I76" s="63"/>
      <c r="J76" s="68">
        <f>SUM(I77:I78)</f>
        <v>34.130000000000003</v>
      </c>
    </row>
    <row r="77" spans="1:10" ht="30" customHeight="1">
      <c r="A77" s="3"/>
      <c r="B77" s="3"/>
      <c r="C77" s="8"/>
      <c r="D77" s="55" t="s">
        <v>195</v>
      </c>
      <c r="E77" s="3"/>
      <c r="F77" s="19"/>
      <c r="G77" s="3"/>
      <c r="H77" s="3"/>
    </row>
    <row r="78" spans="1:10" ht="15" customHeight="1">
      <c r="A78" s="3"/>
      <c r="B78" s="3"/>
      <c r="C78" s="8"/>
      <c r="D78" s="59" t="s">
        <v>142</v>
      </c>
      <c r="E78" s="60">
        <v>1</v>
      </c>
      <c r="F78" s="61">
        <v>19.5</v>
      </c>
      <c r="G78" s="61">
        <v>1.75</v>
      </c>
      <c r="H78" s="61">
        <v>1</v>
      </c>
      <c r="I78" s="61">
        <f>E78*F78*G78*H78</f>
        <v>34.130000000000003</v>
      </c>
      <c r="J78" s="21"/>
    </row>
    <row r="79" spans="1:10" s="62" customFormat="1" ht="15" customHeight="1">
      <c r="A79" s="63" t="s">
        <v>238</v>
      </c>
      <c r="B79" s="63" t="s">
        <v>4</v>
      </c>
      <c r="C79" s="64" t="s">
        <v>24</v>
      </c>
      <c r="D79" s="56" t="s">
        <v>164</v>
      </c>
      <c r="E79" s="65"/>
      <c r="F79" s="66"/>
      <c r="G79" s="67"/>
      <c r="H79" s="67"/>
      <c r="I79" s="63"/>
      <c r="J79" s="68">
        <f>SUM(I80:I81)</f>
        <v>1</v>
      </c>
    </row>
    <row r="80" spans="1:10" ht="61.5" customHeight="1">
      <c r="A80" s="3"/>
      <c r="B80" s="3"/>
      <c r="C80" s="8"/>
      <c r="D80" s="55" t="s">
        <v>327</v>
      </c>
      <c r="E80" s="3"/>
      <c r="F80" s="19"/>
      <c r="G80" s="3"/>
      <c r="H80" s="3"/>
    </row>
    <row r="81" spans="1:10" ht="15" customHeight="1">
      <c r="A81" s="3"/>
      <c r="B81" s="3"/>
      <c r="C81" s="8"/>
      <c r="D81" s="22" t="s">
        <v>166</v>
      </c>
      <c r="E81" s="9">
        <v>1</v>
      </c>
      <c r="F81" s="21">
        <v>1</v>
      </c>
      <c r="G81" s="21">
        <v>1</v>
      </c>
      <c r="H81" s="21">
        <v>1</v>
      </c>
      <c r="I81" s="21">
        <f>E81*F81*G81*H81</f>
        <v>1</v>
      </c>
      <c r="J81" s="21">
        <f>SUM(I81)</f>
        <v>1</v>
      </c>
    </row>
    <row r="82" spans="1:10" ht="15" customHeight="1">
      <c r="A82" s="63" t="s">
        <v>328</v>
      </c>
      <c r="B82" s="63" t="s">
        <v>4</v>
      </c>
      <c r="C82" s="64" t="s">
        <v>5</v>
      </c>
      <c r="D82" s="56" t="s">
        <v>334</v>
      </c>
      <c r="E82" s="65"/>
      <c r="F82" s="66"/>
      <c r="G82" s="67"/>
      <c r="H82" s="67"/>
      <c r="I82" s="63"/>
      <c r="J82" s="68">
        <f>SUM(I83:I87)</f>
        <v>119.34</v>
      </c>
    </row>
    <row r="83" spans="1:10" ht="35.25" customHeight="1">
      <c r="A83" s="3"/>
      <c r="B83" s="3"/>
      <c r="C83" s="8"/>
      <c r="D83" s="55" t="s">
        <v>329</v>
      </c>
      <c r="E83" s="3"/>
      <c r="F83" s="19"/>
      <c r="G83" s="3"/>
      <c r="H83" s="3"/>
    </row>
    <row r="84" spans="1:10" ht="15" customHeight="1">
      <c r="A84" s="3"/>
      <c r="B84" s="3"/>
      <c r="C84" s="8"/>
      <c r="D84" s="22" t="s">
        <v>330</v>
      </c>
      <c r="E84" s="9">
        <v>1</v>
      </c>
      <c r="F84" s="21">
        <v>19.829999999999998</v>
      </c>
      <c r="G84" s="21">
        <v>1</v>
      </c>
      <c r="H84" s="21">
        <v>1</v>
      </c>
      <c r="I84" s="21">
        <f>E84*F84*G84*H84</f>
        <v>19.829999999999998</v>
      </c>
      <c r="J84" s="21">
        <f>SUM(I84)</f>
        <v>19.829999999999998</v>
      </c>
    </row>
    <row r="85" spans="1:10" ht="15" customHeight="1">
      <c r="A85" s="3"/>
      <c r="B85" s="3"/>
      <c r="C85" s="8"/>
      <c r="D85" s="22" t="s">
        <v>331</v>
      </c>
      <c r="E85" s="9">
        <v>1</v>
      </c>
      <c r="F85" s="21">
        <v>19.95</v>
      </c>
      <c r="G85" s="21">
        <v>1</v>
      </c>
      <c r="H85" s="21">
        <v>1</v>
      </c>
      <c r="I85" s="21">
        <f>E85*F85*G85*H85</f>
        <v>19.95</v>
      </c>
      <c r="J85" s="21"/>
    </row>
    <row r="86" spans="1:10" ht="15" customHeight="1">
      <c r="A86" s="3"/>
      <c r="B86" s="3"/>
      <c r="C86" s="8"/>
      <c r="D86" s="22" t="s">
        <v>332</v>
      </c>
      <c r="E86" s="9">
        <v>2</v>
      </c>
      <c r="F86" s="21">
        <v>19.829999999999998</v>
      </c>
      <c r="G86" s="21">
        <v>1</v>
      </c>
      <c r="H86" s="21">
        <v>1</v>
      </c>
      <c r="I86" s="21">
        <f t="shared" ref="I86:I87" si="0">E86*F86*G86*H86</f>
        <v>39.659999999999997</v>
      </c>
      <c r="J86" s="21"/>
    </row>
    <row r="87" spans="1:10" ht="15" customHeight="1">
      <c r="A87" s="3"/>
      <c r="B87" s="3"/>
      <c r="C87" s="8"/>
      <c r="D87" s="22" t="s">
        <v>333</v>
      </c>
      <c r="E87" s="9">
        <v>2</v>
      </c>
      <c r="F87" s="21">
        <v>19.95</v>
      </c>
      <c r="G87" s="21">
        <v>1</v>
      </c>
      <c r="H87" s="21">
        <v>1</v>
      </c>
      <c r="I87" s="21">
        <f t="shared" si="0"/>
        <v>39.9</v>
      </c>
      <c r="J87" s="21"/>
    </row>
    <row r="88" spans="1:10" ht="5.15" customHeight="1">
      <c r="A88" s="3"/>
      <c r="B88" s="3"/>
      <c r="C88" s="8"/>
      <c r="D88" s="4"/>
      <c r="E88" s="3"/>
      <c r="F88" s="19"/>
      <c r="G88" s="3"/>
      <c r="H88" s="3"/>
    </row>
    <row r="89" spans="1:10" s="54" customFormat="1" ht="13">
      <c r="A89" s="69" t="s">
        <v>186</v>
      </c>
      <c r="B89" s="70" t="s">
        <v>2</v>
      </c>
      <c r="C89" s="71" t="s">
        <v>3</v>
      </c>
      <c r="D89" s="72" t="s">
        <v>97</v>
      </c>
      <c r="E89" s="73"/>
      <c r="F89" s="74"/>
      <c r="G89" s="75"/>
      <c r="H89" s="75"/>
      <c r="I89" s="75"/>
      <c r="J89" s="75"/>
    </row>
    <row r="90" spans="1:10" s="62" customFormat="1" ht="15" customHeight="1">
      <c r="A90" s="63" t="s">
        <v>187</v>
      </c>
      <c r="B90" s="63" t="s">
        <v>4</v>
      </c>
      <c r="C90" s="64" t="s">
        <v>8</v>
      </c>
      <c r="D90" s="56" t="s">
        <v>173</v>
      </c>
      <c r="E90" s="65"/>
      <c r="F90" s="66"/>
      <c r="G90" s="67"/>
      <c r="H90" s="67"/>
      <c r="I90" s="63"/>
      <c r="J90" s="68">
        <f>SUM(I91:I97)</f>
        <v>32.409999999999997</v>
      </c>
    </row>
    <row r="91" spans="1:10" ht="52.5" customHeight="1">
      <c r="A91" s="3"/>
      <c r="B91" s="3"/>
      <c r="C91" s="8"/>
      <c r="D91" s="55" t="s">
        <v>175</v>
      </c>
      <c r="E91" s="9"/>
      <c r="F91" s="21"/>
      <c r="G91" s="21"/>
      <c r="H91" s="21"/>
      <c r="I91" s="21"/>
      <c r="J91" s="21"/>
    </row>
    <row r="92" spans="1:10" ht="15" customHeight="1">
      <c r="A92" s="3"/>
      <c r="B92" s="3"/>
      <c r="C92" s="8"/>
      <c r="D92" s="59" t="s">
        <v>174</v>
      </c>
      <c r="E92" s="60">
        <v>1</v>
      </c>
      <c r="F92" s="61">
        <v>1.5</v>
      </c>
      <c r="G92" s="61">
        <v>1</v>
      </c>
      <c r="H92" s="61">
        <v>1</v>
      </c>
      <c r="I92" s="61">
        <f t="shared" ref="I92:I97" si="1">E92*F92*G92*H92</f>
        <v>1.5</v>
      </c>
      <c r="J92" s="21"/>
    </row>
    <row r="93" spans="1:10" ht="15" customHeight="1">
      <c r="A93" s="3"/>
      <c r="B93" s="3"/>
      <c r="C93" s="8"/>
      <c r="D93" s="59" t="s">
        <v>149</v>
      </c>
      <c r="E93" s="60">
        <v>2</v>
      </c>
      <c r="F93" s="61">
        <v>1</v>
      </c>
      <c r="G93" s="61">
        <v>2</v>
      </c>
      <c r="H93" s="61">
        <v>1</v>
      </c>
      <c r="I93" s="61">
        <f t="shared" si="1"/>
        <v>4</v>
      </c>
      <c r="J93" s="21"/>
    </row>
    <row r="94" spans="1:10" ht="15" customHeight="1">
      <c r="A94" s="3"/>
      <c r="B94" s="3"/>
      <c r="C94" s="8"/>
      <c r="D94" s="59" t="s">
        <v>176</v>
      </c>
      <c r="E94" s="60">
        <v>1</v>
      </c>
      <c r="F94" s="61">
        <v>2</v>
      </c>
      <c r="G94" s="61">
        <v>1</v>
      </c>
      <c r="H94" s="61">
        <v>1</v>
      </c>
      <c r="I94" s="61">
        <f t="shared" si="1"/>
        <v>2</v>
      </c>
      <c r="J94" s="21"/>
    </row>
    <row r="95" spans="1:10" ht="15" customHeight="1">
      <c r="A95" s="3"/>
      <c r="B95" s="3"/>
      <c r="C95" s="8"/>
      <c r="D95" s="59" t="s">
        <v>178</v>
      </c>
      <c r="E95" s="60">
        <v>3</v>
      </c>
      <c r="F95" s="61">
        <v>4</v>
      </c>
      <c r="G95" s="61">
        <v>1</v>
      </c>
      <c r="H95" s="61">
        <v>1</v>
      </c>
      <c r="I95" s="61">
        <f t="shared" si="1"/>
        <v>12</v>
      </c>
      <c r="J95" s="21"/>
    </row>
    <row r="96" spans="1:10" ht="15" customHeight="1">
      <c r="A96" s="3"/>
      <c r="B96" s="3"/>
      <c r="C96" s="8"/>
      <c r="D96" s="59" t="s">
        <v>177</v>
      </c>
      <c r="E96" s="60">
        <v>10</v>
      </c>
      <c r="F96" s="61">
        <v>1</v>
      </c>
      <c r="G96" s="61">
        <v>1</v>
      </c>
      <c r="H96" s="61">
        <v>1</v>
      </c>
      <c r="I96" s="61">
        <f t="shared" si="1"/>
        <v>10</v>
      </c>
      <c r="J96" s="21"/>
    </row>
    <row r="97" spans="1:11" ht="15" customHeight="1">
      <c r="A97" s="3"/>
      <c r="B97" s="3"/>
      <c r="C97" s="8"/>
      <c r="D97" s="59" t="s">
        <v>181</v>
      </c>
      <c r="E97" s="60">
        <v>1</v>
      </c>
      <c r="F97" s="61">
        <v>4.8499999999999996</v>
      </c>
      <c r="G97" s="61">
        <v>0.6</v>
      </c>
      <c r="H97" s="61">
        <v>1</v>
      </c>
      <c r="I97" s="61">
        <f t="shared" si="1"/>
        <v>2.91</v>
      </c>
      <c r="J97" s="21"/>
    </row>
    <row r="98" spans="1:11" ht="15" customHeight="1">
      <c r="A98" s="63" t="s">
        <v>239</v>
      </c>
      <c r="B98" s="63" t="s">
        <v>4</v>
      </c>
      <c r="C98" s="64" t="s">
        <v>5</v>
      </c>
      <c r="D98" s="56" t="s">
        <v>180</v>
      </c>
      <c r="E98" s="65"/>
      <c r="F98" s="66"/>
      <c r="G98" s="67"/>
      <c r="H98" s="67"/>
      <c r="I98" s="63"/>
      <c r="J98" s="68">
        <f>SUM(I99:I100)</f>
        <v>4.8499999999999996</v>
      </c>
    </row>
    <row r="99" spans="1:11" ht="123" customHeight="1">
      <c r="A99" s="3"/>
      <c r="B99" s="3"/>
      <c r="C99" s="8"/>
      <c r="D99" s="55" t="s">
        <v>340</v>
      </c>
      <c r="E99" s="9"/>
      <c r="F99" s="21"/>
      <c r="G99" s="21"/>
      <c r="H99" s="21"/>
      <c r="I99" s="21"/>
      <c r="J99" s="21"/>
    </row>
    <row r="100" spans="1:11" ht="15" customHeight="1">
      <c r="A100" s="3"/>
      <c r="B100" s="3"/>
      <c r="C100" s="8"/>
      <c r="D100" s="59" t="s">
        <v>143</v>
      </c>
      <c r="E100" s="60">
        <v>1</v>
      </c>
      <c r="F100" s="61">
        <v>4.8499999999999996</v>
      </c>
      <c r="G100" s="61">
        <v>1</v>
      </c>
      <c r="H100" s="61">
        <v>1</v>
      </c>
      <c r="I100" s="61">
        <f>E100*F100*G100*H100</f>
        <v>4.8499999999999996</v>
      </c>
      <c r="J100" s="21"/>
    </row>
    <row r="101" spans="1:11" ht="15" customHeight="1">
      <c r="A101" s="78" t="s">
        <v>240</v>
      </c>
      <c r="B101" s="63" t="s">
        <v>4</v>
      </c>
      <c r="C101" s="64" t="s">
        <v>8</v>
      </c>
      <c r="D101" s="56" t="s">
        <v>182</v>
      </c>
      <c r="E101" s="65"/>
      <c r="F101" s="66"/>
      <c r="G101" s="67"/>
      <c r="H101" s="67"/>
      <c r="I101" s="63"/>
      <c r="J101" s="68">
        <f>SUM(I102:I104)</f>
        <v>40.06</v>
      </c>
    </row>
    <row r="102" spans="1:11" ht="98.25" customHeight="1">
      <c r="A102" s="3"/>
      <c r="B102" s="3"/>
      <c r="C102" s="8"/>
      <c r="D102" s="55" t="s">
        <v>185</v>
      </c>
      <c r="E102" s="9"/>
      <c r="F102" s="21"/>
      <c r="G102" s="21"/>
      <c r="H102" s="21"/>
      <c r="I102" s="21"/>
      <c r="J102" s="21"/>
    </row>
    <row r="103" spans="1:11" ht="15" customHeight="1">
      <c r="A103" s="3"/>
      <c r="B103" s="3"/>
      <c r="C103" s="8"/>
      <c r="D103" s="59" t="s">
        <v>143</v>
      </c>
      <c r="E103" s="60">
        <v>1</v>
      </c>
      <c r="F103" s="61">
        <v>6.2</v>
      </c>
      <c r="G103" s="61">
        <v>4.72</v>
      </c>
      <c r="H103" s="61">
        <v>1</v>
      </c>
      <c r="I103" s="61">
        <f>E103*F103*G103*H103</f>
        <v>29.26</v>
      </c>
      <c r="J103" s="21"/>
    </row>
    <row r="104" spans="1:11" ht="15" customHeight="1">
      <c r="A104" s="3"/>
      <c r="B104" s="3"/>
      <c r="C104" s="8"/>
      <c r="D104" s="59" t="s">
        <v>143</v>
      </c>
      <c r="E104" s="60">
        <v>1</v>
      </c>
      <c r="F104" s="61">
        <v>3.7</v>
      </c>
      <c r="G104" s="61">
        <v>2.92</v>
      </c>
      <c r="H104" s="61">
        <v>1</v>
      </c>
      <c r="I104" s="61">
        <f>E104*F104*G104*H104</f>
        <v>10.8</v>
      </c>
      <c r="J104" s="21"/>
    </row>
    <row r="105" spans="1:11" ht="15" customHeight="1">
      <c r="A105" s="78" t="s">
        <v>241</v>
      </c>
      <c r="B105" s="63" t="s">
        <v>4</v>
      </c>
      <c r="C105" s="64" t="s">
        <v>8</v>
      </c>
      <c r="D105" s="56" t="s">
        <v>184</v>
      </c>
      <c r="E105" s="65"/>
      <c r="F105" s="66"/>
      <c r="G105" s="67"/>
      <c r="H105" s="67"/>
      <c r="I105" s="63"/>
      <c r="J105" s="68">
        <f>SUM(I106:I108)</f>
        <v>38.86</v>
      </c>
    </row>
    <row r="106" spans="1:11" ht="88.5" customHeight="1">
      <c r="A106" s="3"/>
      <c r="B106" s="3"/>
      <c r="C106" s="8"/>
      <c r="D106" s="55" t="s">
        <v>183</v>
      </c>
      <c r="E106" s="9"/>
      <c r="F106" s="21"/>
      <c r="G106" s="21"/>
      <c r="H106" s="21"/>
      <c r="I106" s="21"/>
      <c r="J106" s="21"/>
      <c r="K106" s="79"/>
    </row>
    <row r="107" spans="1:11" ht="15" customHeight="1">
      <c r="A107" s="3"/>
      <c r="B107" s="3"/>
      <c r="C107" s="8"/>
      <c r="D107" s="59" t="s">
        <v>142</v>
      </c>
      <c r="E107" s="60">
        <v>1</v>
      </c>
      <c r="F107" s="61">
        <v>6.74</v>
      </c>
      <c r="G107" s="61">
        <v>4.29</v>
      </c>
      <c r="H107" s="61">
        <v>1</v>
      </c>
      <c r="I107" s="61">
        <f>E107*F107*G107*H107</f>
        <v>28.91</v>
      </c>
      <c r="J107" s="21"/>
    </row>
    <row r="108" spans="1:11" ht="15" customHeight="1">
      <c r="A108" s="3"/>
      <c r="B108" s="3"/>
      <c r="C108" s="8"/>
      <c r="D108" s="59" t="s">
        <v>142</v>
      </c>
      <c r="E108" s="60">
        <v>1</v>
      </c>
      <c r="F108" s="61">
        <v>3.16</v>
      </c>
      <c r="G108" s="61">
        <v>3.15</v>
      </c>
      <c r="H108" s="61">
        <v>1</v>
      </c>
      <c r="I108" s="61">
        <f>E108*F108*G108*H108</f>
        <v>9.9499999999999993</v>
      </c>
      <c r="J108" s="21"/>
    </row>
    <row r="109" spans="1:11" ht="25.5" customHeight="1">
      <c r="A109" s="76" t="s">
        <v>374</v>
      </c>
      <c r="B109" s="76" t="s">
        <v>4</v>
      </c>
      <c r="C109" s="77" t="s">
        <v>167</v>
      </c>
      <c r="D109" s="56" t="s">
        <v>375</v>
      </c>
      <c r="E109" s="60"/>
      <c r="F109" s="61"/>
      <c r="G109" s="61"/>
      <c r="H109" s="61"/>
      <c r="I109" s="61"/>
      <c r="J109" s="68">
        <f>SUM(I110:I112)</f>
        <v>2</v>
      </c>
    </row>
    <row r="110" spans="1:11" ht="53.25" customHeight="1">
      <c r="A110" s="57"/>
      <c r="B110" s="57"/>
      <c r="C110" s="58"/>
      <c r="D110" s="55" t="s">
        <v>377</v>
      </c>
      <c r="E110" s="60"/>
      <c r="F110" s="61"/>
      <c r="G110" s="61"/>
      <c r="H110" s="61"/>
      <c r="I110" s="61"/>
      <c r="J110" s="21"/>
    </row>
    <row r="111" spans="1:11" ht="15" customHeight="1">
      <c r="A111" s="3"/>
      <c r="B111" s="3"/>
      <c r="C111" s="8"/>
      <c r="D111" s="59" t="s">
        <v>142</v>
      </c>
      <c r="E111" s="60">
        <v>1</v>
      </c>
      <c r="F111" s="61">
        <v>1</v>
      </c>
      <c r="G111" s="61">
        <v>1</v>
      </c>
      <c r="H111" s="61">
        <v>1</v>
      </c>
      <c r="I111" s="61">
        <f>E111*F111*G111*H111</f>
        <v>1</v>
      </c>
      <c r="J111" s="21"/>
    </row>
    <row r="112" spans="1:11" ht="15" customHeight="1">
      <c r="A112" s="3"/>
      <c r="B112" s="3"/>
      <c r="C112" s="8"/>
      <c r="D112" s="59" t="s">
        <v>142</v>
      </c>
      <c r="E112" s="60">
        <v>1</v>
      </c>
      <c r="F112" s="61">
        <v>1</v>
      </c>
      <c r="G112" s="61">
        <v>1</v>
      </c>
      <c r="H112" s="61">
        <v>1</v>
      </c>
      <c r="I112" s="61">
        <f>E112*F112*G112*H112</f>
        <v>1</v>
      </c>
      <c r="J112" s="21"/>
    </row>
    <row r="113" spans="1:11" ht="15" customHeight="1">
      <c r="A113" s="69" t="s">
        <v>189</v>
      </c>
      <c r="B113" s="70" t="s">
        <v>2</v>
      </c>
      <c r="C113" s="71" t="s">
        <v>3</v>
      </c>
      <c r="D113" s="72" t="s">
        <v>136</v>
      </c>
      <c r="E113" s="73"/>
      <c r="F113" s="74"/>
      <c r="G113" s="75"/>
      <c r="H113" s="75"/>
      <c r="I113" s="75"/>
      <c r="J113" s="75"/>
    </row>
    <row r="114" spans="1:11" ht="15" customHeight="1">
      <c r="A114" s="63" t="s">
        <v>190</v>
      </c>
      <c r="B114" s="63" t="s">
        <v>4</v>
      </c>
      <c r="C114" s="64" t="s">
        <v>64</v>
      </c>
      <c r="D114" s="56" t="s">
        <v>188</v>
      </c>
      <c r="E114" s="65"/>
      <c r="F114" s="66"/>
      <c r="G114" s="67"/>
      <c r="H114" s="67"/>
      <c r="I114" s="63"/>
      <c r="J114" s="68">
        <f>SUM(I115:I117)</f>
        <v>4</v>
      </c>
    </row>
    <row r="115" spans="1:11" ht="75" customHeight="1">
      <c r="A115" s="3"/>
      <c r="B115" s="3"/>
      <c r="C115" s="8"/>
      <c r="D115" s="55" t="s">
        <v>343</v>
      </c>
      <c r="E115" s="9"/>
      <c r="F115" s="21"/>
      <c r="G115" s="21"/>
      <c r="H115" s="21"/>
      <c r="I115" s="21"/>
      <c r="J115" s="21"/>
    </row>
    <row r="116" spans="1:11" ht="15" customHeight="1">
      <c r="A116" s="3"/>
      <c r="B116" s="3"/>
      <c r="C116" s="8"/>
      <c r="D116" s="59" t="s">
        <v>142</v>
      </c>
      <c r="E116" s="60">
        <v>2</v>
      </c>
      <c r="F116" s="61">
        <v>1</v>
      </c>
      <c r="G116" s="61">
        <v>1</v>
      </c>
      <c r="H116" s="61">
        <v>1</v>
      </c>
      <c r="I116" s="61">
        <f>E116*F116*G116*H116</f>
        <v>2</v>
      </c>
      <c r="J116" s="21"/>
    </row>
    <row r="117" spans="1:11" ht="15" customHeight="1">
      <c r="A117" s="3"/>
      <c r="B117" s="3"/>
      <c r="C117" s="8"/>
      <c r="D117" s="59" t="s">
        <v>143</v>
      </c>
      <c r="E117" s="60">
        <v>2</v>
      </c>
      <c r="F117" s="61">
        <v>1</v>
      </c>
      <c r="G117" s="61">
        <v>1</v>
      </c>
      <c r="H117" s="61">
        <v>1</v>
      </c>
      <c r="I117" s="61">
        <f>E117*F117*G117*H117</f>
        <v>2</v>
      </c>
      <c r="J117" s="21"/>
    </row>
    <row r="118" spans="1:11" ht="15" customHeight="1">
      <c r="A118" s="63" t="s">
        <v>367</v>
      </c>
      <c r="B118" s="63" t="s">
        <v>4</v>
      </c>
      <c r="C118" s="64" t="s">
        <v>64</v>
      </c>
      <c r="D118" s="56" t="s">
        <v>368</v>
      </c>
      <c r="E118" s="59"/>
      <c r="F118" s="60"/>
      <c r="G118" s="61"/>
      <c r="H118" s="61"/>
      <c r="I118" s="61"/>
      <c r="J118" s="68">
        <f>SUM(I119:I123)</f>
        <v>78.92</v>
      </c>
      <c r="K118" s="21"/>
    </row>
    <row r="119" spans="1:11" ht="62.25" customHeight="1">
      <c r="A119" s="3"/>
      <c r="B119" s="3"/>
      <c r="C119" s="8"/>
      <c r="D119" s="55" t="s">
        <v>369</v>
      </c>
      <c r="E119" s="59"/>
      <c r="F119" s="60"/>
      <c r="G119" s="61"/>
      <c r="H119" s="61"/>
      <c r="I119" s="61"/>
      <c r="J119" s="61"/>
      <c r="K119" s="21"/>
    </row>
    <row r="120" spans="1:11" ht="15" customHeight="1">
      <c r="A120" s="3"/>
      <c r="B120" s="3"/>
      <c r="C120" s="8"/>
      <c r="D120" s="59" t="s">
        <v>143</v>
      </c>
      <c r="E120" s="60">
        <v>1</v>
      </c>
      <c r="F120" s="61">
        <v>6.2</v>
      </c>
      <c r="G120" s="61">
        <v>4.72</v>
      </c>
      <c r="H120" s="61">
        <v>1</v>
      </c>
      <c r="I120" s="61">
        <v>29.26</v>
      </c>
      <c r="J120" s="21"/>
    </row>
    <row r="121" spans="1:11" ht="15" customHeight="1">
      <c r="A121" s="3"/>
      <c r="B121" s="3"/>
      <c r="C121" s="8"/>
      <c r="D121" s="59" t="s">
        <v>143</v>
      </c>
      <c r="E121" s="60">
        <v>1</v>
      </c>
      <c r="F121" s="61">
        <v>3.7</v>
      </c>
      <c r="G121" s="61">
        <v>2.92</v>
      </c>
      <c r="H121" s="61">
        <v>1</v>
      </c>
      <c r="I121" s="61">
        <v>10.8</v>
      </c>
      <c r="J121" s="21"/>
    </row>
    <row r="122" spans="1:11" ht="15" customHeight="1">
      <c r="A122" s="3"/>
      <c r="B122" s="3"/>
      <c r="C122" s="8"/>
      <c r="D122" s="59" t="s">
        <v>142</v>
      </c>
      <c r="E122" s="60">
        <v>1</v>
      </c>
      <c r="F122" s="61">
        <v>6.74</v>
      </c>
      <c r="G122" s="61">
        <v>4.29</v>
      </c>
      <c r="H122" s="61">
        <v>1</v>
      </c>
      <c r="I122" s="61">
        <v>28.91</v>
      </c>
      <c r="J122" s="21"/>
    </row>
    <row r="123" spans="1:11" ht="15" customHeight="1">
      <c r="A123" s="3"/>
      <c r="B123" s="3"/>
      <c r="C123" s="8"/>
      <c r="D123" s="59" t="s">
        <v>142</v>
      </c>
      <c r="E123" s="60">
        <v>1</v>
      </c>
      <c r="F123" s="61">
        <v>3.16</v>
      </c>
      <c r="G123" s="61">
        <v>3.15</v>
      </c>
      <c r="H123" s="61">
        <v>1</v>
      </c>
      <c r="I123" s="61">
        <v>9.9499999999999993</v>
      </c>
      <c r="J123" s="21"/>
    </row>
    <row r="124" spans="1:11" ht="5.15" customHeight="1">
      <c r="A124" s="3"/>
      <c r="B124" s="3"/>
      <c r="C124" s="8"/>
      <c r="D124" s="4"/>
      <c r="E124" s="3"/>
      <c r="F124" s="19"/>
      <c r="G124" s="3"/>
      <c r="H124" s="3"/>
    </row>
    <row r="125" spans="1:11" ht="15" customHeight="1">
      <c r="A125" s="69" t="s">
        <v>209</v>
      </c>
      <c r="B125" s="70" t="s">
        <v>2</v>
      </c>
      <c r="C125" s="71" t="s">
        <v>3</v>
      </c>
      <c r="D125" s="72" t="s">
        <v>17</v>
      </c>
      <c r="E125" s="73"/>
      <c r="F125" s="74"/>
      <c r="G125" s="75"/>
      <c r="H125" s="75"/>
      <c r="I125" s="75"/>
      <c r="J125" s="75"/>
    </row>
    <row r="126" spans="1:11" ht="15" customHeight="1">
      <c r="A126" s="153" t="s">
        <v>210</v>
      </c>
      <c r="B126" s="153" t="s">
        <v>4</v>
      </c>
      <c r="C126" s="64" t="s">
        <v>6</v>
      </c>
      <c r="D126" s="154" t="s">
        <v>7</v>
      </c>
      <c r="E126" s="65"/>
      <c r="F126" s="66"/>
      <c r="G126" s="67"/>
      <c r="H126" s="67"/>
      <c r="I126" s="63"/>
      <c r="J126" s="68"/>
    </row>
    <row r="127" spans="1:11" ht="36" customHeight="1">
      <c r="A127" s="95"/>
      <c r="B127" s="95"/>
      <c r="C127" s="96"/>
      <c r="D127" s="106" t="s">
        <v>25</v>
      </c>
      <c r="E127" s="95"/>
      <c r="F127" s="98"/>
      <c r="G127" s="95"/>
      <c r="H127" s="95"/>
      <c r="I127" s="80"/>
      <c r="J127" s="80"/>
      <c r="K127" s="6"/>
    </row>
    <row r="128" spans="1:11" ht="15" customHeight="1">
      <c r="A128" s="153" t="s">
        <v>242</v>
      </c>
      <c r="B128" s="153" t="s">
        <v>4</v>
      </c>
      <c r="C128" s="64" t="s">
        <v>8</v>
      </c>
      <c r="D128" s="154" t="s">
        <v>200</v>
      </c>
      <c r="E128" s="65"/>
      <c r="F128" s="66"/>
      <c r="G128" s="67"/>
      <c r="H128" s="67"/>
      <c r="I128" s="63"/>
      <c r="J128" s="68">
        <f>SUM(I130:I133)</f>
        <v>141.51</v>
      </c>
    </row>
    <row r="129" spans="1:10" ht="69.75" customHeight="1">
      <c r="A129" s="95"/>
      <c r="B129" s="95"/>
      <c r="C129" s="96"/>
      <c r="D129" s="106" t="s">
        <v>201</v>
      </c>
      <c r="E129" s="95"/>
      <c r="F129" s="98"/>
      <c r="G129" s="95"/>
      <c r="H129" s="95"/>
      <c r="I129" s="80"/>
      <c r="J129" s="80"/>
    </row>
    <row r="130" spans="1:10" ht="15" customHeight="1">
      <c r="A130" s="95"/>
      <c r="B130" s="95"/>
      <c r="C130" s="96"/>
      <c r="D130" s="190" t="s">
        <v>197</v>
      </c>
      <c r="E130" s="102">
        <v>5</v>
      </c>
      <c r="F130" s="191">
        <v>10.1</v>
      </c>
      <c r="G130" s="191">
        <v>1.74</v>
      </c>
      <c r="H130" s="191">
        <v>1</v>
      </c>
      <c r="I130" s="191">
        <f>E130*F130*G130*H130</f>
        <v>87.87</v>
      </c>
      <c r="J130" s="191"/>
    </row>
    <row r="131" spans="1:10" ht="15" customHeight="1">
      <c r="A131" s="95"/>
      <c r="B131" s="95"/>
      <c r="C131" s="96"/>
      <c r="D131" s="132" t="s">
        <v>198</v>
      </c>
      <c r="E131" s="102">
        <v>5</v>
      </c>
      <c r="F131" s="191">
        <v>10.1</v>
      </c>
      <c r="G131" s="191">
        <v>0.47</v>
      </c>
      <c r="H131" s="191">
        <v>1</v>
      </c>
      <c r="I131" s="191">
        <f>E131*F131*G131*H131</f>
        <v>23.74</v>
      </c>
      <c r="J131" s="191"/>
    </row>
    <row r="132" spans="1:10" ht="15" customHeight="1">
      <c r="A132" s="95"/>
      <c r="B132" s="95"/>
      <c r="C132" s="96"/>
      <c r="D132" s="132" t="s">
        <v>199</v>
      </c>
      <c r="E132" s="102">
        <v>30</v>
      </c>
      <c r="F132" s="191">
        <v>1</v>
      </c>
      <c r="G132" s="191">
        <v>0.33</v>
      </c>
      <c r="H132" s="191">
        <v>1</v>
      </c>
      <c r="I132" s="191">
        <f>E132*F132*G132*H132</f>
        <v>9.9</v>
      </c>
      <c r="J132" s="80"/>
    </row>
    <row r="133" spans="1:10" ht="15" customHeight="1">
      <c r="A133" s="95"/>
      <c r="B133" s="95"/>
      <c r="C133" s="96"/>
      <c r="D133" s="132" t="s">
        <v>191</v>
      </c>
      <c r="E133" s="102">
        <v>10</v>
      </c>
      <c r="F133" s="191">
        <v>5</v>
      </c>
      <c r="G133" s="191">
        <v>0.4</v>
      </c>
      <c r="H133" s="191">
        <v>1</v>
      </c>
      <c r="I133" s="191">
        <f>E133*F133*G133*H133</f>
        <v>20</v>
      </c>
      <c r="J133" s="191"/>
    </row>
    <row r="134" spans="1:10" ht="15" customHeight="1">
      <c r="A134" s="153" t="s">
        <v>243</v>
      </c>
      <c r="B134" s="153" t="s">
        <v>4</v>
      </c>
      <c r="C134" s="64" t="s">
        <v>8</v>
      </c>
      <c r="D134" s="154" t="s">
        <v>19</v>
      </c>
      <c r="E134" s="65"/>
      <c r="F134" s="66"/>
      <c r="G134" s="67"/>
      <c r="H134" s="67"/>
      <c r="I134" s="63"/>
      <c r="J134" s="68">
        <f>SUM(I136:I141)</f>
        <v>166.14</v>
      </c>
    </row>
    <row r="135" spans="1:10" ht="69.75" customHeight="1">
      <c r="A135" s="95"/>
      <c r="B135" s="95"/>
      <c r="C135" s="96"/>
      <c r="D135" s="106" t="s">
        <v>314</v>
      </c>
      <c r="E135" s="95"/>
      <c r="F135" s="98"/>
      <c r="G135" s="95"/>
      <c r="H135" s="95"/>
      <c r="I135" s="80"/>
      <c r="J135" s="80"/>
    </row>
    <row r="136" spans="1:10" ht="15" customHeight="1">
      <c r="A136" s="95"/>
      <c r="B136" s="95"/>
      <c r="C136" s="96"/>
      <c r="D136" s="132" t="s">
        <v>197</v>
      </c>
      <c r="E136" s="102">
        <v>5</v>
      </c>
      <c r="F136" s="191">
        <v>10.1</v>
      </c>
      <c r="G136" s="191">
        <v>1.74</v>
      </c>
      <c r="H136" s="191">
        <v>1</v>
      </c>
      <c r="I136" s="191">
        <f t="shared" ref="I136:I141" si="2">E136*F136*G136*H136</f>
        <v>87.87</v>
      </c>
      <c r="J136" s="191"/>
    </row>
    <row r="137" spans="1:10" ht="15" customHeight="1">
      <c r="A137" s="95"/>
      <c r="B137" s="95"/>
      <c r="C137" s="96"/>
      <c r="D137" s="132" t="s">
        <v>198</v>
      </c>
      <c r="E137" s="102">
        <v>5</v>
      </c>
      <c r="F137" s="191">
        <v>10.1</v>
      </c>
      <c r="G137" s="191">
        <v>0.47</v>
      </c>
      <c r="H137" s="191">
        <v>1</v>
      </c>
      <c r="I137" s="191">
        <f t="shared" si="2"/>
        <v>23.74</v>
      </c>
      <c r="J137" s="191"/>
    </row>
    <row r="138" spans="1:10" ht="15" customHeight="1">
      <c r="A138" s="95"/>
      <c r="B138" s="95"/>
      <c r="C138" s="96"/>
      <c r="D138" s="132" t="s">
        <v>199</v>
      </c>
      <c r="E138" s="102">
        <v>30</v>
      </c>
      <c r="F138" s="191">
        <v>1</v>
      </c>
      <c r="G138" s="191">
        <v>0.33</v>
      </c>
      <c r="H138" s="191">
        <v>1</v>
      </c>
      <c r="I138" s="191">
        <f t="shared" si="2"/>
        <v>9.9</v>
      </c>
      <c r="J138" s="80"/>
    </row>
    <row r="139" spans="1:10" ht="15" customHeight="1">
      <c r="A139" s="95"/>
      <c r="B139" s="95"/>
      <c r="C139" s="96"/>
      <c r="D139" s="132" t="s">
        <v>191</v>
      </c>
      <c r="E139" s="102">
        <v>10</v>
      </c>
      <c r="F139" s="191">
        <v>5</v>
      </c>
      <c r="G139" s="191">
        <v>0.4</v>
      </c>
      <c r="H139" s="191">
        <v>1</v>
      </c>
      <c r="I139" s="191">
        <f t="shared" si="2"/>
        <v>20</v>
      </c>
      <c r="J139" s="191"/>
    </row>
    <row r="140" spans="1:10" ht="15" customHeight="1">
      <c r="A140" s="95"/>
      <c r="B140" s="95"/>
      <c r="C140" s="96"/>
      <c r="D140" s="132" t="s">
        <v>196</v>
      </c>
      <c r="E140" s="102">
        <v>5</v>
      </c>
      <c r="F140" s="191">
        <v>1.6</v>
      </c>
      <c r="G140" s="191">
        <v>0.47</v>
      </c>
      <c r="H140" s="191">
        <v>1</v>
      </c>
      <c r="I140" s="191">
        <f t="shared" si="2"/>
        <v>3.76</v>
      </c>
      <c r="J140" s="191"/>
    </row>
    <row r="141" spans="1:10" ht="15" customHeight="1">
      <c r="A141" s="95"/>
      <c r="B141" s="95"/>
      <c r="C141" s="96"/>
      <c r="D141" s="132" t="s">
        <v>198</v>
      </c>
      <c r="E141" s="102">
        <v>3</v>
      </c>
      <c r="F141" s="191">
        <v>14.8</v>
      </c>
      <c r="G141" s="191">
        <v>0.47</v>
      </c>
      <c r="H141" s="191">
        <v>1</v>
      </c>
      <c r="I141" s="191">
        <f t="shared" si="2"/>
        <v>20.87</v>
      </c>
      <c r="J141" s="191"/>
    </row>
    <row r="142" spans="1:10" ht="15" customHeight="1">
      <c r="A142" s="153" t="s">
        <v>244</v>
      </c>
      <c r="B142" s="153" t="s">
        <v>4</v>
      </c>
      <c r="C142" s="64" t="s">
        <v>8</v>
      </c>
      <c r="D142" s="154" t="s">
        <v>88</v>
      </c>
      <c r="E142" s="65"/>
      <c r="F142" s="66"/>
      <c r="G142" s="67"/>
      <c r="H142" s="67"/>
      <c r="I142" s="63"/>
      <c r="J142" s="68">
        <f>SUM(I144:I150)</f>
        <v>200.27</v>
      </c>
    </row>
    <row r="143" spans="1:10" ht="35.25" customHeight="1">
      <c r="A143" s="95"/>
      <c r="B143" s="95"/>
      <c r="C143" s="96"/>
      <c r="D143" s="106" t="s">
        <v>304</v>
      </c>
      <c r="E143" s="95"/>
      <c r="F143" s="98"/>
      <c r="G143" s="95"/>
      <c r="H143" s="95"/>
      <c r="I143" s="80"/>
      <c r="J143" s="80"/>
    </row>
    <row r="144" spans="1:10" ht="15" customHeight="1">
      <c r="A144" s="95"/>
      <c r="B144" s="95"/>
      <c r="C144" s="96"/>
      <c r="D144" s="132" t="s">
        <v>197</v>
      </c>
      <c r="E144" s="102">
        <v>5</v>
      </c>
      <c r="F144" s="191">
        <v>10.1</v>
      </c>
      <c r="G144" s="191">
        <v>1.74</v>
      </c>
      <c r="H144" s="191">
        <v>1</v>
      </c>
      <c r="I144" s="191">
        <f t="shared" ref="I144:I150" si="3">E144*F144*G144*H144</f>
        <v>87.87</v>
      </c>
      <c r="J144" s="191"/>
    </row>
    <row r="145" spans="1:10" ht="15" customHeight="1">
      <c r="A145" s="95"/>
      <c r="B145" s="95"/>
      <c r="C145" s="96"/>
      <c r="D145" s="132" t="s">
        <v>198</v>
      </c>
      <c r="E145" s="102">
        <v>5</v>
      </c>
      <c r="F145" s="191">
        <v>10.1</v>
      </c>
      <c r="G145" s="191">
        <v>0.47</v>
      </c>
      <c r="H145" s="191">
        <v>1</v>
      </c>
      <c r="I145" s="191">
        <f t="shared" si="3"/>
        <v>23.74</v>
      </c>
      <c r="J145" s="191"/>
    </row>
    <row r="146" spans="1:10" ht="15" customHeight="1">
      <c r="A146" s="95"/>
      <c r="B146" s="95"/>
      <c r="C146" s="96"/>
      <c r="D146" s="132" t="s">
        <v>199</v>
      </c>
      <c r="E146" s="102">
        <v>30</v>
      </c>
      <c r="F146" s="191">
        <v>1</v>
      </c>
      <c r="G146" s="191">
        <v>0.33</v>
      </c>
      <c r="H146" s="191">
        <v>1</v>
      </c>
      <c r="I146" s="191">
        <f t="shared" si="3"/>
        <v>9.9</v>
      </c>
      <c r="J146" s="80"/>
    </row>
    <row r="147" spans="1:10" ht="15" customHeight="1">
      <c r="A147" s="95"/>
      <c r="B147" s="95"/>
      <c r="C147" s="96"/>
      <c r="D147" s="132" t="s">
        <v>191</v>
      </c>
      <c r="E147" s="102">
        <v>10</v>
      </c>
      <c r="F147" s="191">
        <v>5</v>
      </c>
      <c r="G147" s="191">
        <v>0.4</v>
      </c>
      <c r="H147" s="191">
        <v>1</v>
      </c>
      <c r="I147" s="191">
        <f t="shared" si="3"/>
        <v>20</v>
      </c>
      <c r="J147" s="191"/>
    </row>
    <row r="148" spans="1:10" ht="15" customHeight="1">
      <c r="A148" s="95"/>
      <c r="B148" s="95"/>
      <c r="C148" s="96"/>
      <c r="D148" s="132" t="s">
        <v>202</v>
      </c>
      <c r="E148" s="102">
        <v>1</v>
      </c>
      <c r="F148" s="61">
        <v>19.5</v>
      </c>
      <c r="G148" s="61">
        <v>1.75</v>
      </c>
      <c r="H148" s="61">
        <v>1</v>
      </c>
      <c r="I148" s="61">
        <f t="shared" si="3"/>
        <v>34.130000000000003</v>
      </c>
      <c r="J148" s="191"/>
    </row>
    <row r="149" spans="1:10" ht="15" customHeight="1">
      <c r="A149" s="95"/>
      <c r="B149" s="95"/>
      <c r="C149" s="96"/>
      <c r="D149" s="132" t="s">
        <v>196</v>
      </c>
      <c r="E149" s="102">
        <v>5</v>
      </c>
      <c r="F149" s="191">
        <v>1.6</v>
      </c>
      <c r="G149" s="191">
        <v>0.47</v>
      </c>
      <c r="H149" s="191">
        <v>1</v>
      </c>
      <c r="I149" s="191">
        <f t="shared" si="3"/>
        <v>3.76</v>
      </c>
      <c r="J149" s="191"/>
    </row>
    <row r="150" spans="1:10" ht="15" customHeight="1">
      <c r="A150" s="95"/>
      <c r="B150" s="95"/>
      <c r="C150" s="96"/>
      <c r="D150" s="132" t="s">
        <v>198</v>
      </c>
      <c r="E150" s="102">
        <v>3</v>
      </c>
      <c r="F150" s="191">
        <v>14.8</v>
      </c>
      <c r="G150" s="191">
        <v>0.47</v>
      </c>
      <c r="H150" s="191">
        <v>1</v>
      </c>
      <c r="I150" s="191">
        <f t="shared" si="3"/>
        <v>20.87</v>
      </c>
      <c r="J150" s="191"/>
    </row>
    <row r="151" spans="1:10" ht="15" customHeight="1">
      <c r="A151" s="153" t="s">
        <v>245</v>
      </c>
      <c r="B151" s="153" t="s">
        <v>4</v>
      </c>
      <c r="C151" s="64" t="s">
        <v>8</v>
      </c>
      <c r="D151" s="154" t="s">
        <v>205</v>
      </c>
      <c r="E151" s="65"/>
      <c r="F151" s="66"/>
      <c r="G151" s="67"/>
      <c r="H151" s="67"/>
      <c r="I151" s="63"/>
      <c r="J151" s="68">
        <f>SUM(I153:I159)</f>
        <v>148.05000000000001</v>
      </c>
    </row>
    <row r="152" spans="1:10" ht="81.75" customHeight="1">
      <c r="A152" s="95"/>
      <c r="B152" s="95"/>
      <c r="C152" s="96"/>
      <c r="D152" s="106" t="s">
        <v>203</v>
      </c>
      <c r="E152" s="95"/>
      <c r="F152" s="98"/>
      <c r="G152" s="95"/>
      <c r="H152" s="95"/>
      <c r="I152" s="80"/>
      <c r="J152" s="80"/>
    </row>
    <row r="153" spans="1:10" ht="15" customHeight="1">
      <c r="A153" s="95"/>
      <c r="B153" s="95"/>
      <c r="C153" s="96"/>
      <c r="D153" s="132" t="s">
        <v>204</v>
      </c>
      <c r="E153" s="102">
        <v>1</v>
      </c>
      <c r="F153" s="191">
        <v>19.78</v>
      </c>
      <c r="G153" s="191">
        <v>1</v>
      </c>
      <c r="H153" s="191">
        <v>4.95</v>
      </c>
      <c r="I153" s="191">
        <f>E153*F153*G153*H153</f>
        <v>97.91</v>
      </c>
      <c r="J153" s="191"/>
    </row>
    <row r="154" spans="1:10" ht="15" customHeight="1">
      <c r="A154" s="95"/>
      <c r="B154" s="95"/>
      <c r="C154" s="96"/>
      <c r="D154" s="132"/>
      <c r="E154" s="102">
        <v>1</v>
      </c>
      <c r="F154" s="191">
        <v>2.75</v>
      </c>
      <c r="G154" s="191">
        <v>1</v>
      </c>
      <c r="H154" s="191">
        <v>4.95</v>
      </c>
      <c r="I154" s="191">
        <f>E154*F154*G154*H154</f>
        <v>13.61</v>
      </c>
      <c r="J154" s="191"/>
    </row>
    <row r="155" spans="1:10" ht="15" customHeight="1">
      <c r="A155" s="95"/>
      <c r="B155" s="95"/>
      <c r="C155" s="96"/>
      <c r="D155" s="132"/>
      <c r="E155" s="102">
        <v>1</v>
      </c>
      <c r="F155" s="191">
        <v>2.6</v>
      </c>
      <c r="G155" s="191">
        <v>1</v>
      </c>
      <c r="H155" s="191">
        <v>4.95</v>
      </c>
      <c r="I155" s="191">
        <f t="shared" ref="I155:I156" si="4">E155*F155*G155*H155</f>
        <v>12.87</v>
      </c>
      <c r="J155" s="191"/>
    </row>
    <row r="156" spans="1:10" ht="15" customHeight="1">
      <c r="A156" s="95"/>
      <c r="B156" s="95"/>
      <c r="C156" s="96"/>
      <c r="D156" s="132"/>
      <c r="E156" s="102">
        <v>1</v>
      </c>
      <c r="F156" s="191">
        <v>4.8</v>
      </c>
      <c r="G156" s="191">
        <v>1</v>
      </c>
      <c r="H156" s="191">
        <v>1.7</v>
      </c>
      <c r="I156" s="191">
        <f t="shared" si="4"/>
        <v>8.16</v>
      </c>
      <c r="J156" s="191"/>
    </row>
    <row r="157" spans="1:10" ht="15" customHeight="1">
      <c r="A157" s="95"/>
      <c r="B157" s="95"/>
      <c r="C157" s="96"/>
      <c r="D157" s="59" t="s">
        <v>174</v>
      </c>
      <c r="E157" s="60">
        <v>1</v>
      </c>
      <c r="F157" s="61">
        <v>1.5</v>
      </c>
      <c r="G157" s="61">
        <v>1</v>
      </c>
      <c r="H157" s="61">
        <v>1</v>
      </c>
      <c r="I157" s="61">
        <f>E157*F157*G157*H157</f>
        <v>1.5</v>
      </c>
      <c r="J157" s="191"/>
    </row>
    <row r="158" spans="1:10" ht="15" customHeight="1">
      <c r="A158" s="95"/>
      <c r="B158" s="95"/>
      <c r="C158" s="96"/>
      <c r="D158" s="59" t="s">
        <v>176</v>
      </c>
      <c r="E158" s="60">
        <v>1</v>
      </c>
      <c r="F158" s="61">
        <v>2</v>
      </c>
      <c r="G158" s="61">
        <v>1</v>
      </c>
      <c r="H158" s="61">
        <v>1</v>
      </c>
      <c r="I158" s="61">
        <f>E158*F158*G158*H158</f>
        <v>2</v>
      </c>
      <c r="J158" s="191"/>
    </row>
    <row r="159" spans="1:10" ht="15" customHeight="1">
      <c r="A159" s="95"/>
      <c r="B159" s="95"/>
      <c r="C159" s="96"/>
      <c r="D159" s="59" t="s">
        <v>178</v>
      </c>
      <c r="E159" s="60">
        <v>3</v>
      </c>
      <c r="F159" s="61">
        <v>4</v>
      </c>
      <c r="G159" s="61">
        <v>1</v>
      </c>
      <c r="H159" s="61">
        <v>1</v>
      </c>
      <c r="I159" s="61">
        <f>E159*F159*G159*H159</f>
        <v>12</v>
      </c>
      <c r="J159" s="191"/>
    </row>
    <row r="160" spans="1:10" ht="15" customHeight="1">
      <c r="A160" s="153" t="s">
        <v>246</v>
      </c>
      <c r="B160" s="153" t="s">
        <v>4</v>
      </c>
      <c r="C160" s="64" t="s">
        <v>8</v>
      </c>
      <c r="D160" s="154" t="s">
        <v>206</v>
      </c>
      <c r="E160" s="65"/>
      <c r="F160" s="66"/>
      <c r="G160" s="67"/>
      <c r="H160" s="67"/>
      <c r="I160" s="63"/>
      <c r="J160" s="68">
        <f>SUM(I162:I165)</f>
        <v>67.84</v>
      </c>
    </row>
    <row r="161" spans="1:10" ht="78" customHeight="1">
      <c r="A161" s="95"/>
      <c r="B161" s="95"/>
      <c r="C161" s="96"/>
      <c r="D161" s="106" t="s">
        <v>207</v>
      </c>
      <c r="E161" s="95"/>
      <c r="F161" s="98"/>
      <c r="G161" s="95"/>
      <c r="H161" s="95"/>
      <c r="I161" s="80"/>
      <c r="J161" s="80"/>
    </row>
    <row r="162" spans="1:10" ht="15" customHeight="1">
      <c r="A162" s="95"/>
      <c r="B162" s="95"/>
      <c r="C162" s="96"/>
      <c r="D162" s="132" t="s">
        <v>204</v>
      </c>
      <c r="E162" s="102">
        <v>1</v>
      </c>
      <c r="F162" s="191">
        <v>10.27</v>
      </c>
      <c r="G162" s="191">
        <v>1</v>
      </c>
      <c r="H162" s="191">
        <v>2.2000000000000002</v>
      </c>
      <c r="I162" s="191">
        <f>E162*F162*G162*H162</f>
        <v>22.59</v>
      </c>
      <c r="J162" s="191"/>
    </row>
    <row r="163" spans="1:10" ht="15" customHeight="1">
      <c r="A163" s="95"/>
      <c r="B163" s="95"/>
      <c r="C163" s="96"/>
      <c r="D163" s="132" t="s">
        <v>208</v>
      </c>
      <c r="E163" s="102">
        <v>1</v>
      </c>
      <c r="F163" s="191">
        <v>2.9</v>
      </c>
      <c r="G163" s="191">
        <v>1</v>
      </c>
      <c r="H163" s="191">
        <v>6</v>
      </c>
      <c r="I163" s="191">
        <f>E163*F163*G163*H163</f>
        <v>17.399999999999999</v>
      </c>
      <c r="J163" s="191"/>
    </row>
    <row r="164" spans="1:10" ht="15" customHeight="1">
      <c r="A164" s="95"/>
      <c r="B164" s="95"/>
      <c r="C164" s="96"/>
      <c r="D164" s="132"/>
      <c r="E164" s="102">
        <v>1</v>
      </c>
      <c r="F164" s="191">
        <v>2.6</v>
      </c>
      <c r="G164" s="191">
        <v>1</v>
      </c>
      <c r="H164" s="191">
        <v>6.6</v>
      </c>
      <c r="I164" s="191">
        <f t="shared" ref="I164:I165" si="5">E164*F164*G164*H164</f>
        <v>17.16</v>
      </c>
      <c r="J164" s="191"/>
    </row>
    <row r="165" spans="1:10" ht="15" customHeight="1">
      <c r="A165" s="95"/>
      <c r="B165" s="95"/>
      <c r="C165" s="96"/>
      <c r="D165" s="132"/>
      <c r="E165" s="102">
        <v>1</v>
      </c>
      <c r="F165" s="191">
        <v>4.75</v>
      </c>
      <c r="G165" s="191">
        <v>1</v>
      </c>
      <c r="H165" s="191">
        <v>2.25</v>
      </c>
      <c r="I165" s="191">
        <f t="shared" si="5"/>
        <v>10.69</v>
      </c>
      <c r="J165" s="191"/>
    </row>
    <row r="166" spans="1:10" ht="5.15" customHeight="1">
      <c r="A166" s="95"/>
      <c r="B166" s="95"/>
      <c r="C166" s="96"/>
      <c r="D166" s="97"/>
      <c r="E166" s="95"/>
      <c r="F166" s="98"/>
      <c r="G166" s="95"/>
      <c r="H166" s="95"/>
      <c r="I166" s="80"/>
      <c r="J166" s="80"/>
    </row>
    <row r="167" spans="1:10" ht="15" customHeight="1">
      <c r="A167" s="69" t="s">
        <v>247</v>
      </c>
      <c r="B167" s="70" t="s">
        <v>2</v>
      </c>
      <c r="C167" s="71" t="s">
        <v>3</v>
      </c>
      <c r="D167" s="72" t="s">
        <v>22</v>
      </c>
      <c r="E167" s="73"/>
      <c r="F167" s="74"/>
      <c r="G167" s="75"/>
      <c r="H167" s="75"/>
      <c r="I167" s="75"/>
      <c r="J167" s="75"/>
    </row>
    <row r="168" spans="1:10" s="10" customFormat="1">
      <c r="A168" s="151" t="s">
        <v>211</v>
      </c>
      <c r="B168" s="151" t="s">
        <v>4</v>
      </c>
      <c r="C168" s="152" t="s">
        <v>9</v>
      </c>
      <c r="D168" s="101" t="s">
        <v>26</v>
      </c>
      <c r="E168" s="102"/>
      <c r="F168" s="103"/>
      <c r="G168" s="189"/>
      <c r="H168" s="189"/>
      <c r="I168" s="105"/>
      <c r="J168" s="68">
        <f>SUM(I168:I169)</f>
        <v>1</v>
      </c>
    </row>
    <row r="169" spans="1:10" ht="100.5" customHeight="1">
      <c r="A169" s="95"/>
      <c r="B169" s="95"/>
      <c r="C169" s="96"/>
      <c r="D169" s="106" t="s">
        <v>342</v>
      </c>
      <c r="E169" s="102">
        <v>1</v>
      </c>
      <c r="F169" s="191">
        <v>1</v>
      </c>
      <c r="G169" s="191">
        <v>1</v>
      </c>
      <c r="H169" s="191">
        <v>1</v>
      </c>
      <c r="I169" s="191">
        <f>E169*F169*G169*H169</f>
        <v>1</v>
      </c>
      <c r="J169" s="191"/>
    </row>
    <row r="170" spans="1:10" s="196" customFormat="1" ht="23">
      <c r="A170" s="195" t="s">
        <v>248</v>
      </c>
      <c r="B170" s="153" t="s">
        <v>4</v>
      </c>
      <c r="C170" s="64" t="s">
        <v>222</v>
      </c>
      <c r="D170" s="154" t="s">
        <v>43</v>
      </c>
      <c r="E170" s="65"/>
      <c r="F170" s="66"/>
      <c r="G170" s="67"/>
      <c r="H170" s="67"/>
      <c r="I170" s="63"/>
      <c r="J170" s="68">
        <f>SUM(I170:I171)</f>
        <v>41.34</v>
      </c>
    </row>
    <row r="171" spans="1:10" ht="182.25" customHeight="1">
      <c r="A171" s="95"/>
      <c r="B171" s="95"/>
      <c r="C171" s="96"/>
      <c r="D171" s="106" t="s">
        <v>44</v>
      </c>
      <c r="E171" s="102">
        <v>1</v>
      </c>
      <c r="F171" s="191">
        <f>J24</f>
        <v>413.42</v>
      </c>
      <c r="G171" s="191">
        <v>1</v>
      </c>
      <c r="H171" s="191">
        <v>0.1</v>
      </c>
      <c r="I171" s="191">
        <f>E171*F171*G171*H171</f>
        <v>41.34</v>
      </c>
      <c r="J171" s="191"/>
    </row>
    <row r="172" spans="1:10" ht="23">
      <c r="A172" s="192" t="s">
        <v>249</v>
      </c>
      <c r="B172" s="192" t="s">
        <v>4</v>
      </c>
      <c r="C172" s="77" t="s">
        <v>222</v>
      </c>
      <c r="D172" s="154" t="s">
        <v>45</v>
      </c>
      <c r="E172" s="193"/>
      <c r="F172" s="194"/>
      <c r="G172" s="194"/>
      <c r="H172" s="194"/>
      <c r="I172" s="194"/>
      <c r="J172" s="68">
        <f>SUM(I172:I174)</f>
        <v>41.34</v>
      </c>
    </row>
    <row r="173" spans="1:10" ht="151.5" customHeight="1">
      <c r="A173" s="95"/>
      <c r="B173" s="95"/>
      <c r="C173" s="96"/>
      <c r="D173" s="106" t="s">
        <v>46</v>
      </c>
      <c r="E173" s="102">
        <v>1</v>
      </c>
      <c r="F173" s="191">
        <f>F171</f>
        <v>413.42</v>
      </c>
      <c r="G173" s="191">
        <v>1</v>
      </c>
      <c r="H173" s="191">
        <v>0.1</v>
      </c>
      <c r="I173" s="191">
        <f>E173*F173*G173*H173</f>
        <v>41.34</v>
      </c>
      <c r="J173" s="191"/>
    </row>
    <row r="174" spans="1:10" ht="5.15" customHeight="1">
      <c r="A174" s="95"/>
      <c r="B174" s="95"/>
      <c r="C174" s="96"/>
      <c r="D174" s="97"/>
      <c r="E174" s="95"/>
      <c r="F174" s="98"/>
      <c r="G174" s="95"/>
      <c r="H174" s="95"/>
      <c r="I174" s="80"/>
      <c r="J174" s="80"/>
    </row>
    <row r="175" spans="1:10" ht="15" customHeight="1">
      <c r="A175" s="69" t="s">
        <v>250</v>
      </c>
      <c r="B175" s="70" t="s">
        <v>2</v>
      </c>
      <c r="C175" s="71" t="s">
        <v>3</v>
      </c>
      <c r="D175" s="72" t="s">
        <v>23</v>
      </c>
      <c r="E175" s="73"/>
      <c r="F175" s="74"/>
      <c r="G175" s="75"/>
      <c r="H175" s="75"/>
      <c r="I175" s="75"/>
      <c r="J175" s="75"/>
    </row>
    <row r="176" spans="1:10" s="10" customFormat="1" ht="14.25" customHeight="1">
      <c r="A176" s="195" t="s">
        <v>251</v>
      </c>
      <c r="B176" s="153" t="s">
        <v>4</v>
      </c>
      <c r="C176" s="64" t="s">
        <v>9</v>
      </c>
      <c r="D176" s="154" t="s">
        <v>344</v>
      </c>
      <c r="E176" s="65"/>
      <c r="F176" s="66"/>
      <c r="G176" s="67"/>
      <c r="H176" s="67"/>
      <c r="I176" s="63"/>
      <c r="J176" s="68">
        <f>SUM(I176:I178)</f>
        <v>1</v>
      </c>
    </row>
    <row r="177" spans="1:10" ht="91.5" customHeight="1">
      <c r="A177" s="95"/>
      <c r="B177" s="95"/>
      <c r="C177" s="96"/>
      <c r="D177" s="106" t="s">
        <v>39</v>
      </c>
      <c r="E177" s="147">
        <v>1</v>
      </c>
      <c r="F177" s="281">
        <v>1</v>
      </c>
      <c r="G177" s="281">
        <v>1</v>
      </c>
      <c r="H177" s="281">
        <v>1</v>
      </c>
      <c r="I177" s="281">
        <f>E177*F177*G177*H177</f>
        <v>1</v>
      </c>
      <c r="J177" s="191"/>
    </row>
    <row r="178" spans="1:10">
      <c r="A178" s="195" t="s">
        <v>345</v>
      </c>
      <c r="B178" s="153" t="s">
        <v>4</v>
      </c>
      <c r="C178" s="64" t="s">
        <v>13</v>
      </c>
      <c r="D178" s="154" t="s">
        <v>348</v>
      </c>
      <c r="E178" s="65"/>
      <c r="F178" s="66"/>
      <c r="G178" s="67"/>
      <c r="H178" s="67"/>
      <c r="I178" s="63"/>
      <c r="J178" s="68">
        <f>SUM(I178:I180)</f>
        <v>95.43</v>
      </c>
    </row>
    <row r="179" spans="1:10" ht="80">
      <c r="A179" s="95"/>
      <c r="B179" s="95"/>
      <c r="C179" s="96"/>
      <c r="D179" s="106" t="s">
        <v>346</v>
      </c>
      <c r="E179" s="147">
        <v>1</v>
      </c>
      <c r="F179" s="281">
        <v>95.43</v>
      </c>
      <c r="G179" s="281">
        <v>1</v>
      </c>
      <c r="H179" s="281">
        <v>1</v>
      </c>
      <c r="I179" s="281">
        <f>E179*F179*G179*H179</f>
        <v>95.43</v>
      </c>
      <c r="J179" s="191"/>
    </row>
    <row r="180" spans="1:10">
      <c r="A180" s="195" t="s">
        <v>347</v>
      </c>
      <c r="B180" s="153" t="s">
        <v>4</v>
      </c>
      <c r="C180" s="64" t="s">
        <v>8</v>
      </c>
      <c r="D180" s="154" t="s">
        <v>349</v>
      </c>
      <c r="E180" s="65"/>
      <c r="F180" s="66"/>
      <c r="G180" s="67"/>
      <c r="H180" s="67"/>
      <c r="I180" s="63"/>
      <c r="J180" s="68">
        <f>SUM(I180:I182)</f>
        <v>462.53</v>
      </c>
    </row>
    <row r="181" spans="1:10" ht="70">
      <c r="D181" s="106" t="s">
        <v>360</v>
      </c>
      <c r="E181" s="147">
        <v>1</v>
      </c>
      <c r="F181" s="281">
        <v>462.53</v>
      </c>
      <c r="G181" s="281">
        <v>1</v>
      </c>
      <c r="H181" s="281">
        <v>1</v>
      </c>
      <c r="I181" s="281">
        <f>E181*F181*G181*H181</f>
        <v>462.53</v>
      </c>
    </row>
  </sheetData>
  <mergeCells count="1">
    <mergeCell ref="K61:N61"/>
  </mergeCells>
  <dataValidations count="1">
    <dataValidation type="list" allowBlank="1" showInputMessage="1" showErrorMessage="1" sqref="B4:B180" xr:uid="{00000000-0002-0000-0300-000000000000}">
      <formula1>"Capítulo,Partida,Mano de obra,Maquinaria,Material,Otros,Tarea,"</formula1>
    </dataValidation>
  </dataValidations>
  <pageMargins left="1.1811023622047245" right="0.78740157480314965" top="0.39370078740157483" bottom="1.1811023622047245" header="0.31496062992125984" footer="0.31496062992125984"/>
  <pageSetup paperSize="9" scale="69" fitToHeight="0" orientation="portrait" r:id="rId1"/>
  <rowBreaks count="8" manualBreakCount="8">
    <brk id="20" max="16383" man="1"/>
    <brk id="43" max="16383" man="1"/>
    <brk id="56" max="16383" man="1"/>
    <brk id="88" max="16383" man="1"/>
    <brk id="112" max="16383" man="1"/>
    <brk id="124" max="16383" man="1"/>
    <brk id="166" max="16383" man="1"/>
    <brk id="174"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623"/>
  <sheetViews>
    <sheetView topLeftCell="A595" zoomScale="120" zoomScaleNormal="120" workbookViewId="0">
      <selection activeCell="E546" sqref="E546"/>
    </sheetView>
  </sheetViews>
  <sheetFormatPr defaultColWidth="11.453125" defaultRowHeight="14"/>
  <cols>
    <col min="1" max="1" width="8" style="80" customWidth="1" collapsed="1"/>
    <col min="2" max="2" width="5.36328125" style="81" bestFit="1" customWidth="1" collapsed="1"/>
    <col min="3" max="3" width="3.54296875" style="82" bestFit="1" customWidth="1" collapsed="1"/>
    <col min="4" max="4" width="57.453125" style="80" customWidth="1" collapsed="1"/>
    <col min="5" max="5" width="11.08984375" style="80" customWidth="1" collapsed="1"/>
    <col min="6" max="6" width="8.6328125" style="83" customWidth="1" collapsed="1"/>
    <col min="7" max="7" width="9.6328125" style="84" customWidth="1" collapsed="1"/>
    <col min="8" max="16384" width="11.453125" style="80"/>
  </cols>
  <sheetData>
    <row r="1" spans="1:7" ht="63" customHeight="1"/>
    <row r="2" spans="1:7" ht="24.75" customHeight="1">
      <c r="A2" s="85" t="s">
        <v>38</v>
      </c>
      <c r="B2" s="86"/>
      <c r="C2" s="87"/>
      <c r="D2" s="88" t="s">
        <v>99</v>
      </c>
      <c r="E2" s="89"/>
      <c r="F2" s="90"/>
      <c r="G2" s="91"/>
    </row>
    <row r="4" spans="1:7" s="54" customFormat="1" ht="13">
      <c r="A4" s="69" t="s">
        <v>11</v>
      </c>
      <c r="B4" s="70" t="s">
        <v>2</v>
      </c>
      <c r="C4" s="71" t="s">
        <v>3</v>
      </c>
      <c r="D4" s="72" t="s">
        <v>12</v>
      </c>
      <c r="E4" s="92"/>
      <c r="F4" s="93"/>
      <c r="G4" s="94"/>
    </row>
    <row r="5" spans="1:7" ht="6.75" customHeight="1">
      <c r="A5" s="95"/>
      <c r="B5" s="95"/>
      <c r="C5" s="96"/>
      <c r="D5" s="97"/>
      <c r="E5" s="95"/>
      <c r="F5" s="98"/>
      <c r="G5" s="99"/>
    </row>
    <row r="6" spans="1:7" s="105" customFormat="1">
      <c r="A6" s="153" t="s">
        <v>1</v>
      </c>
      <c r="B6" s="100" t="s">
        <v>4</v>
      </c>
      <c r="C6" s="58" t="s">
        <v>6</v>
      </c>
      <c r="D6" s="101" t="s">
        <v>7</v>
      </c>
      <c r="E6" s="102"/>
      <c r="F6" s="103"/>
      <c r="G6" s="104"/>
    </row>
    <row r="7" spans="1:7" ht="35.25" customHeight="1">
      <c r="A7" s="95"/>
      <c r="B7" s="95"/>
      <c r="C7" s="96"/>
      <c r="D7" s="106" t="s">
        <v>25</v>
      </c>
      <c r="E7" s="95"/>
      <c r="F7" s="98"/>
      <c r="G7" s="99"/>
    </row>
    <row r="8" spans="1:7" s="105" customFormat="1">
      <c r="A8" s="151" t="s">
        <v>14</v>
      </c>
      <c r="B8" s="100" t="s">
        <v>4</v>
      </c>
      <c r="C8" s="107" t="s">
        <v>13</v>
      </c>
      <c r="D8" s="56" t="s">
        <v>139</v>
      </c>
      <c r="E8" s="102"/>
      <c r="F8" s="108"/>
      <c r="G8" s="159">
        <f>G29</f>
        <v>761.30899999999997</v>
      </c>
    </row>
    <row r="9" spans="1:7" ht="60" customHeight="1">
      <c r="A9" s="95"/>
      <c r="B9" s="95"/>
      <c r="C9" s="96"/>
      <c r="D9" s="322" t="s">
        <v>319</v>
      </c>
      <c r="E9" s="322"/>
      <c r="F9" s="322"/>
      <c r="G9" s="322"/>
    </row>
    <row r="10" spans="1:7" s="105" customFormat="1" ht="12.9" customHeight="1">
      <c r="A10" s="110" t="s">
        <v>32</v>
      </c>
      <c r="B10" s="111"/>
      <c r="C10" s="110" t="s">
        <v>33</v>
      </c>
      <c r="D10" s="110" t="s">
        <v>35</v>
      </c>
      <c r="E10" s="112" t="s">
        <v>47</v>
      </c>
      <c r="F10" s="113" t="s">
        <v>48</v>
      </c>
      <c r="G10" s="114" t="s">
        <v>49</v>
      </c>
    </row>
    <row r="11" spans="1:7" s="105" customFormat="1" ht="10.5" customHeight="1">
      <c r="A11" s="110">
        <v>1</v>
      </c>
      <c r="B11" s="111"/>
      <c r="C11" s="110"/>
      <c r="D11" s="115" t="s">
        <v>52</v>
      </c>
      <c r="E11" s="112"/>
      <c r="F11" s="113"/>
      <c r="G11" s="114"/>
    </row>
    <row r="12" spans="1:7" s="105" customFormat="1" ht="23.25" customHeight="1">
      <c r="A12" s="100"/>
      <c r="B12" s="100"/>
      <c r="C12" s="116" t="s">
        <v>50</v>
      </c>
      <c r="D12" s="106" t="s">
        <v>212</v>
      </c>
      <c r="E12" s="117">
        <v>2</v>
      </c>
      <c r="F12" s="118">
        <v>14.11</v>
      </c>
      <c r="G12" s="119">
        <v>28.22</v>
      </c>
    </row>
    <row r="13" spans="1:7" s="105" customFormat="1" ht="24.75" customHeight="1">
      <c r="A13" s="100"/>
      <c r="B13" s="100"/>
      <c r="C13" s="116" t="s">
        <v>50</v>
      </c>
      <c r="D13" s="106" t="s">
        <v>213</v>
      </c>
      <c r="E13" s="117">
        <v>10</v>
      </c>
      <c r="F13" s="118">
        <v>3.9</v>
      </c>
      <c r="G13" s="119">
        <f>E13*F13</f>
        <v>39</v>
      </c>
    </row>
    <row r="14" spans="1:7" s="105" customFormat="1" ht="24.75" customHeight="1">
      <c r="A14" s="100"/>
      <c r="B14" s="100"/>
      <c r="C14" s="116" t="s">
        <v>50</v>
      </c>
      <c r="D14" s="106" t="s">
        <v>214</v>
      </c>
      <c r="E14" s="117">
        <v>2</v>
      </c>
      <c r="F14" s="118">
        <v>36.72</v>
      </c>
      <c r="G14" s="119">
        <f t="shared" ref="G14:G20" si="0">E14*F14</f>
        <v>73.44</v>
      </c>
    </row>
    <row r="15" spans="1:7" s="105" customFormat="1" ht="24.75" customHeight="1">
      <c r="A15" s="100"/>
      <c r="B15" s="100"/>
      <c r="C15" s="116" t="s">
        <v>57</v>
      </c>
      <c r="D15" s="106" t="s">
        <v>215</v>
      </c>
      <c r="E15" s="117">
        <v>31.5</v>
      </c>
      <c r="F15" s="118">
        <v>2.52</v>
      </c>
      <c r="G15" s="119">
        <f t="shared" si="0"/>
        <v>79.38</v>
      </c>
    </row>
    <row r="16" spans="1:7" s="105" customFormat="1" ht="10.5" customHeight="1">
      <c r="A16" s="100"/>
      <c r="B16" s="100"/>
      <c r="C16" s="116" t="s">
        <v>50</v>
      </c>
      <c r="D16" s="106" t="s">
        <v>216</v>
      </c>
      <c r="E16" s="117">
        <v>1</v>
      </c>
      <c r="F16" s="118">
        <v>95.04</v>
      </c>
      <c r="G16" s="119">
        <f t="shared" si="0"/>
        <v>95.04</v>
      </c>
    </row>
    <row r="17" spans="1:7" s="105" customFormat="1" ht="10.5" customHeight="1">
      <c r="A17" s="100"/>
      <c r="B17" s="100"/>
      <c r="C17" s="116" t="s">
        <v>50</v>
      </c>
      <c r="D17" s="106" t="s">
        <v>217</v>
      </c>
      <c r="E17" s="117">
        <v>1</v>
      </c>
      <c r="F17" s="118">
        <v>36</v>
      </c>
      <c r="G17" s="119">
        <f t="shared" si="0"/>
        <v>36</v>
      </c>
    </row>
    <row r="18" spans="1:7" s="105" customFormat="1" ht="15" customHeight="1">
      <c r="A18" s="100"/>
      <c r="B18" s="100"/>
      <c r="C18" s="116" t="s">
        <v>50</v>
      </c>
      <c r="D18" s="106" t="s">
        <v>218</v>
      </c>
      <c r="E18" s="117">
        <v>1</v>
      </c>
      <c r="F18" s="118">
        <v>5.76</v>
      </c>
      <c r="G18" s="119">
        <f t="shared" si="0"/>
        <v>5.76</v>
      </c>
    </row>
    <row r="19" spans="1:7" s="105" customFormat="1" ht="10.5" customHeight="1">
      <c r="A19" s="100"/>
      <c r="B19" s="100"/>
      <c r="C19" s="116" t="s">
        <v>50</v>
      </c>
      <c r="D19" s="106" t="s">
        <v>219</v>
      </c>
      <c r="E19" s="117">
        <v>1</v>
      </c>
      <c r="F19" s="118">
        <v>17.86</v>
      </c>
      <c r="G19" s="119">
        <f t="shared" si="0"/>
        <v>17.86</v>
      </c>
    </row>
    <row r="20" spans="1:7" s="105" customFormat="1" ht="10.5" customHeight="1">
      <c r="A20" s="100"/>
      <c r="B20" s="100"/>
      <c r="C20" s="116" t="s">
        <v>50</v>
      </c>
      <c r="D20" s="106" t="s">
        <v>220</v>
      </c>
      <c r="E20" s="117">
        <v>1</v>
      </c>
      <c r="F20" s="118">
        <v>21.3</v>
      </c>
      <c r="G20" s="119">
        <f t="shared" si="0"/>
        <v>21.3</v>
      </c>
    </row>
    <row r="21" spans="1:7" s="105" customFormat="1" ht="10.5" customHeight="1">
      <c r="A21" s="110"/>
      <c r="B21" s="111"/>
      <c r="C21" s="107"/>
      <c r="D21" s="120" t="s">
        <v>66</v>
      </c>
      <c r="E21" s="112"/>
      <c r="F21" s="113"/>
      <c r="G21" s="121">
        <f>SUM(G12:G20)</f>
        <v>396</v>
      </c>
    </row>
    <row r="22" spans="1:7" s="105" customFormat="1" ht="10.5" customHeight="1">
      <c r="A22" s="110">
        <v>2</v>
      </c>
      <c r="B22" s="111"/>
      <c r="C22" s="107"/>
      <c r="D22" s="115" t="s">
        <v>53</v>
      </c>
      <c r="E22" s="112"/>
      <c r="F22" s="113"/>
      <c r="G22" s="114"/>
    </row>
    <row r="23" spans="1:7" s="105" customFormat="1" ht="10.5" customHeight="1">
      <c r="A23" s="100"/>
      <c r="B23" s="100"/>
      <c r="C23" s="116" t="s">
        <v>58</v>
      </c>
      <c r="D23" s="106" t="s">
        <v>54</v>
      </c>
      <c r="E23" s="117">
        <v>8</v>
      </c>
      <c r="F23" s="118">
        <v>20.53</v>
      </c>
      <c r="G23" s="119">
        <f>E23*F23</f>
        <v>164.24</v>
      </c>
    </row>
    <row r="24" spans="1:7" s="105" customFormat="1" ht="10.5" customHeight="1">
      <c r="A24" s="100"/>
      <c r="B24" s="100"/>
      <c r="C24" s="116" t="s">
        <v>58</v>
      </c>
      <c r="D24" s="106" t="s">
        <v>55</v>
      </c>
      <c r="E24" s="117">
        <v>8</v>
      </c>
      <c r="F24" s="118">
        <v>19.25</v>
      </c>
      <c r="G24" s="119">
        <f>E24*F24</f>
        <v>154</v>
      </c>
    </row>
    <row r="25" spans="1:7" s="105" customFormat="1" ht="15" customHeight="1">
      <c r="A25" s="110"/>
      <c r="B25" s="111"/>
      <c r="C25" s="107"/>
      <c r="D25" s="120" t="s">
        <v>61</v>
      </c>
      <c r="E25" s="112"/>
      <c r="F25" s="113"/>
      <c r="G25" s="121">
        <f>SUM(G23:G24)</f>
        <v>318.24</v>
      </c>
    </row>
    <row r="26" spans="1:7" s="105" customFormat="1" ht="15" customHeight="1">
      <c r="A26" s="110">
        <v>3</v>
      </c>
      <c r="B26" s="111"/>
      <c r="C26" s="107" t="s">
        <v>60</v>
      </c>
      <c r="D26" s="115" t="s">
        <v>68</v>
      </c>
      <c r="E26" s="125">
        <v>0.02</v>
      </c>
      <c r="F26" s="126">
        <f>G21+G25</f>
        <v>714.24</v>
      </c>
      <c r="G26" s="124">
        <f>E26*F26</f>
        <v>14.285</v>
      </c>
    </row>
    <row r="27" spans="1:7" s="105" customFormat="1" ht="15" customHeight="1">
      <c r="A27" s="110"/>
      <c r="B27" s="111"/>
      <c r="C27" s="107"/>
      <c r="D27" s="120" t="s">
        <v>62</v>
      </c>
      <c r="E27" s="127"/>
      <c r="F27" s="128"/>
      <c r="G27" s="119">
        <f>G21+G25+G26</f>
        <v>728.52499999999998</v>
      </c>
    </row>
    <row r="28" spans="1:7" s="105" customFormat="1" ht="15" customHeight="1">
      <c r="A28" s="110">
        <v>4</v>
      </c>
      <c r="B28" s="111"/>
      <c r="C28" s="107" t="s">
        <v>60</v>
      </c>
      <c r="D28" s="115" t="s">
        <v>67</v>
      </c>
      <c r="E28" s="125">
        <v>4.4999999999999998E-2</v>
      </c>
      <c r="F28" s="126">
        <f>G27</f>
        <v>728.53</v>
      </c>
      <c r="G28" s="129">
        <f>E28*F28</f>
        <v>32.783999999999999</v>
      </c>
    </row>
    <row r="29" spans="1:7" s="105" customFormat="1" ht="15" customHeight="1">
      <c r="A29" s="100"/>
      <c r="B29" s="100"/>
      <c r="C29" s="107"/>
      <c r="D29" s="130" t="s">
        <v>63</v>
      </c>
      <c r="E29" s="117"/>
      <c r="F29" s="118"/>
      <c r="G29" s="131">
        <f>G27+G28</f>
        <v>761.30899999999997</v>
      </c>
    </row>
    <row r="30" spans="1:7" s="105" customFormat="1" ht="15" customHeight="1">
      <c r="A30" s="100"/>
      <c r="B30" s="100"/>
      <c r="C30" s="107"/>
      <c r="D30" s="130"/>
      <c r="E30" s="117"/>
      <c r="F30" s="118"/>
      <c r="G30" s="131"/>
    </row>
    <row r="31" spans="1:7" s="105" customFormat="1" ht="15" customHeight="1">
      <c r="A31" s="151" t="s">
        <v>14</v>
      </c>
      <c r="B31" s="100" t="s">
        <v>4</v>
      </c>
      <c r="C31" s="107" t="s">
        <v>8</v>
      </c>
      <c r="D31" s="56" t="s">
        <v>364</v>
      </c>
      <c r="E31" s="102"/>
      <c r="F31" s="108"/>
      <c r="G31" s="159">
        <f>G42</f>
        <v>8.798</v>
      </c>
    </row>
    <row r="32" spans="1:7" s="105" customFormat="1" ht="36" customHeight="1">
      <c r="A32" s="95"/>
      <c r="B32" s="95"/>
      <c r="C32" s="96"/>
      <c r="D32" s="322" t="s">
        <v>373</v>
      </c>
      <c r="E32" s="322"/>
      <c r="F32" s="322"/>
      <c r="G32" s="322"/>
    </row>
    <row r="33" spans="1:7" s="105" customFormat="1" ht="15" customHeight="1">
      <c r="A33" s="110" t="s">
        <v>32</v>
      </c>
      <c r="B33" s="111"/>
      <c r="C33" s="110" t="s">
        <v>33</v>
      </c>
      <c r="D33" s="110" t="s">
        <v>35</v>
      </c>
      <c r="E33" s="112" t="s">
        <v>47</v>
      </c>
      <c r="F33" s="113" t="s">
        <v>48</v>
      </c>
      <c r="G33" s="114" t="s">
        <v>49</v>
      </c>
    </row>
    <row r="34" spans="1:7" s="105" customFormat="1" ht="15" customHeight="1">
      <c r="A34" s="110">
        <v>2</v>
      </c>
      <c r="B34" s="111"/>
      <c r="C34" s="107"/>
      <c r="D34" s="115" t="s">
        <v>53</v>
      </c>
      <c r="E34" s="112"/>
      <c r="F34" s="113"/>
      <c r="G34" s="114"/>
    </row>
    <row r="35" spans="1:7" s="105" customFormat="1" ht="10.5" customHeight="1">
      <c r="A35" s="100"/>
      <c r="B35" s="100"/>
      <c r="C35" s="116" t="s">
        <v>58</v>
      </c>
      <c r="D35" s="106" t="s">
        <v>365</v>
      </c>
      <c r="E35" s="117">
        <v>0.09</v>
      </c>
      <c r="F35" s="118">
        <v>22.66</v>
      </c>
      <c r="G35" s="119">
        <f>E35*F35</f>
        <v>2.0390000000000001</v>
      </c>
    </row>
    <row r="36" spans="1:7" s="105" customFormat="1" ht="10.5" customHeight="1">
      <c r="A36" s="100"/>
      <c r="B36" s="100"/>
      <c r="C36" s="116" t="s">
        <v>58</v>
      </c>
      <c r="D36" s="106" t="s">
        <v>366</v>
      </c>
      <c r="E36" s="117">
        <v>0.11</v>
      </c>
      <c r="F36" s="118">
        <v>20.9</v>
      </c>
      <c r="G36" s="119">
        <f>E36*F36</f>
        <v>2.2989999999999999</v>
      </c>
    </row>
    <row r="37" spans="1:7" s="105" customFormat="1" ht="10.5" customHeight="1">
      <c r="A37" s="100"/>
      <c r="B37" s="100"/>
      <c r="C37" s="116" t="s">
        <v>58</v>
      </c>
      <c r="D37" s="106" t="s">
        <v>65</v>
      </c>
      <c r="E37" s="117">
        <v>0.22</v>
      </c>
      <c r="F37" s="118">
        <v>17.8</v>
      </c>
      <c r="G37" s="119">
        <f>E37*F37</f>
        <v>3.9159999999999999</v>
      </c>
    </row>
    <row r="38" spans="1:7" s="105" customFormat="1" ht="15" customHeight="1">
      <c r="A38" s="110"/>
      <c r="B38" s="111"/>
      <c r="C38" s="107"/>
      <c r="D38" s="120" t="s">
        <v>61</v>
      </c>
      <c r="E38" s="112"/>
      <c r="F38" s="113"/>
      <c r="G38" s="121">
        <f>SUM(G35:G37)</f>
        <v>8.2539999999999996</v>
      </c>
    </row>
    <row r="39" spans="1:7" s="105" customFormat="1" ht="15" customHeight="1">
      <c r="A39" s="110">
        <v>3</v>
      </c>
      <c r="B39" s="111"/>
      <c r="C39" s="107" t="s">
        <v>60</v>
      </c>
      <c r="D39" s="115" t="s">
        <v>68</v>
      </c>
      <c r="E39" s="125">
        <v>0.02</v>
      </c>
      <c r="F39" s="126">
        <f>G38</f>
        <v>8.25</v>
      </c>
      <c r="G39" s="124">
        <f>E39*F39</f>
        <v>0.16500000000000001</v>
      </c>
    </row>
    <row r="40" spans="1:7" s="105" customFormat="1" ht="15" customHeight="1">
      <c r="A40" s="110"/>
      <c r="B40" s="111"/>
      <c r="C40" s="107"/>
      <c r="D40" s="120" t="s">
        <v>62</v>
      </c>
      <c r="E40" s="127"/>
      <c r="F40" s="128"/>
      <c r="G40" s="119">
        <f>G38+G39</f>
        <v>8.4190000000000005</v>
      </c>
    </row>
    <row r="41" spans="1:7" s="105" customFormat="1" ht="15" customHeight="1">
      <c r="A41" s="110">
        <v>4</v>
      </c>
      <c r="B41" s="111"/>
      <c r="C41" s="107" t="s">
        <v>60</v>
      </c>
      <c r="D41" s="115" t="s">
        <v>67</v>
      </c>
      <c r="E41" s="125">
        <v>4.4999999999999998E-2</v>
      </c>
      <c r="F41" s="126">
        <f>G40</f>
        <v>8.42</v>
      </c>
      <c r="G41" s="129">
        <f>E41*F41</f>
        <v>0.379</v>
      </c>
    </row>
    <row r="42" spans="1:7" s="105" customFormat="1" ht="15" customHeight="1">
      <c r="A42" s="100"/>
      <c r="B42" s="100"/>
      <c r="C42" s="107"/>
      <c r="D42" s="130" t="s">
        <v>63</v>
      </c>
      <c r="E42" s="117"/>
      <c r="F42" s="118"/>
      <c r="G42" s="131">
        <f>G40+G41</f>
        <v>8.798</v>
      </c>
    </row>
    <row r="43" spans="1:7" s="105" customFormat="1" ht="15" customHeight="1">
      <c r="A43" s="100"/>
      <c r="B43" s="100"/>
      <c r="C43" s="107"/>
      <c r="D43" s="130"/>
      <c r="E43" s="117"/>
      <c r="F43" s="118"/>
      <c r="G43" s="131"/>
    </row>
    <row r="44" spans="1:7" s="105" customFormat="1" ht="15" customHeight="1">
      <c r="A44" s="63" t="s">
        <v>371</v>
      </c>
      <c r="B44" s="63" t="s">
        <v>4</v>
      </c>
      <c r="C44" s="64" t="s">
        <v>167</v>
      </c>
      <c r="D44" s="56" t="s">
        <v>372</v>
      </c>
      <c r="E44" s="117"/>
      <c r="F44" s="118"/>
      <c r="G44" s="159">
        <f>G53</f>
        <v>910.70500000000004</v>
      </c>
    </row>
    <row r="45" spans="1:7" s="105" customFormat="1" ht="23.25" customHeight="1">
      <c r="A45" s="100"/>
      <c r="B45" s="100"/>
      <c r="C45" s="107"/>
      <c r="D45" s="322" t="s">
        <v>378</v>
      </c>
      <c r="E45" s="322"/>
      <c r="F45" s="322"/>
      <c r="G45" s="322"/>
    </row>
    <row r="46" spans="1:7" s="105" customFormat="1" ht="15" customHeight="1">
      <c r="A46" s="110" t="s">
        <v>32</v>
      </c>
      <c r="B46" s="111"/>
      <c r="C46" s="110" t="s">
        <v>33</v>
      </c>
      <c r="D46" s="110" t="s">
        <v>35</v>
      </c>
      <c r="E46" s="112" t="s">
        <v>47</v>
      </c>
      <c r="F46" s="113" t="s">
        <v>48</v>
      </c>
      <c r="G46" s="114" t="s">
        <v>49</v>
      </c>
    </row>
    <row r="47" spans="1:7" s="105" customFormat="1" ht="15" customHeight="1">
      <c r="A47" s="110">
        <v>2</v>
      </c>
      <c r="B47" s="111"/>
      <c r="C47" s="107"/>
      <c r="D47" s="115" t="s">
        <v>53</v>
      </c>
      <c r="E47" s="112"/>
      <c r="F47" s="113"/>
      <c r="G47" s="114"/>
    </row>
    <row r="48" spans="1:7" s="105" customFormat="1" ht="10.5" customHeight="1">
      <c r="A48" s="100"/>
      <c r="B48" s="100"/>
      <c r="C48" s="116" t="s">
        <v>58</v>
      </c>
      <c r="D48" s="106" t="s">
        <v>65</v>
      </c>
      <c r="E48" s="122">
        <v>48</v>
      </c>
      <c r="F48" s="123">
        <v>17.8</v>
      </c>
      <c r="G48" s="124">
        <f>E48*F48</f>
        <v>854.4</v>
      </c>
    </row>
    <row r="49" spans="1:7" s="105" customFormat="1" ht="15" customHeight="1">
      <c r="A49" s="110"/>
      <c r="B49" s="111"/>
      <c r="C49" s="107"/>
      <c r="D49" s="120" t="s">
        <v>61</v>
      </c>
      <c r="E49" s="112"/>
      <c r="F49" s="113"/>
      <c r="G49" s="121">
        <f>SUM(G48)</f>
        <v>854.4</v>
      </c>
    </row>
    <row r="50" spans="1:7" s="105" customFormat="1" ht="15" customHeight="1">
      <c r="A50" s="110">
        <v>3</v>
      </c>
      <c r="B50" s="111"/>
      <c r="C50" s="107" t="s">
        <v>60</v>
      </c>
      <c r="D50" s="115" t="s">
        <v>68</v>
      </c>
      <c r="E50" s="125">
        <v>0.02</v>
      </c>
      <c r="F50" s="126">
        <f>G49</f>
        <v>854.4</v>
      </c>
      <c r="G50" s="124">
        <f>E50*F50</f>
        <v>17.088000000000001</v>
      </c>
    </row>
    <row r="51" spans="1:7" s="105" customFormat="1" ht="15" customHeight="1">
      <c r="A51" s="110"/>
      <c r="B51" s="111"/>
      <c r="C51" s="107"/>
      <c r="D51" s="120" t="s">
        <v>62</v>
      </c>
      <c r="E51" s="127"/>
      <c r="F51" s="128"/>
      <c r="G51" s="119">
        <f>G49+G50</f>
        <v>871.48800000000006</v>
      </c>
    </row>
    <row r="52" spans="1:7" s="105" customFormat="1" ht="15" customHeight="1">
      <c r="A52" s="110">
        <v>4</v>
      </c>
      <c r="B52" s="111"/>
      <c r="C52" s="107" t="s">
        <v>60</v>
      </c>
      <c r="D52" s="115" t="s">
        <v>67</v>
      </c>
      <c r="E52" s="125">
        <v>4.4999999999999998E-2</v>
      </c>
      <c r="F52" s="126">
        <f>G51</f>
        <v>871.49</v>
      </c>
      <c r="G52" s="129">
        <f>E52*F52</f>
        <v>39.216999999999999</v>
      </c>
    </row>
    <row r="53" spans="1:7" s="105" customFormat="1" ht="15" customHeight="1">
      <c r="A53" s="100"/>
      <c r="B53" s="100"/>
      <c r="C53" s="107"/>
      <c r="D53" s="130" t="s">
        <v>63</v>
      </c>
      <c r="E53" s="117"/>
      <c r="F53" s="118"/>
      <c r="G53" s="131">
        <f>G51+G52</f>
        <v>910.70500000000004</v>
      </c>
    </row>
    <row r="54" spans="1:7" s="105" customFormat="1" ht="15" customHeight="1">
      <c r="A54" s="100"/>
      <c r="B54" s="100"/>
      <c r="C54" s="107"/>
      <c r="D54" s="130"/>
      <c r="E54" s="117"/>
      <c r="F54" s="118"/>
      <c r="G54" s="131"/>
    </row>
    <row r="55" spans="1:7" s="105" customFormat="1" ht="15" customHeight="1">
      <c r="A55" s="100"/>
      <c r="B55" s="100"/>
      <c r="C55" s="107"/>
      <c r="D55" s="130"/>
      <c r="E55" s="117"/>
      <c r="F55" s="118"/>
      <c r="G55" s="131"/>
    </row>
    <row r="56" spans="1:7" ht="5.15" customHeight="1">
      <c r="A56" s="95"/>
      <c r="B56" s="95"/>
      <c r="C56" s="96"/>
      <c r="D56" s="97"/>
      <c r="E56" s="95"/>
      <c r="F56" s="103"/>
      <c r="G56" s="99"/>
    </row>
    <row r="57" spans="1:7" s="54" customFormat="1" ht="13">
      <c r="A57" s="69" t="s">
        <v>141</v>
      </c>
      <c r="B57" s="70" t="s">
        <v>2</v>
      </c>
      <c r="C57" s="71" t="s">
        <v>3</v>
      </c>
      <c r="D57" s="72" t="s">
        <v>15</v>
      </c>
      <c r="E57" s="150"/>
      <c r="F57" s="150"/>
      <c r="G57" s="150"/>
    </row>
    <row r="58" spans="1:7" s="105" customFormat="1">
      <c r="A58" s="151" t="s">
        <v>150</v>
      </c>
      <c r="B58" s="100" t="s">
        <v>4</v>
      </c>
      <c r="C58" s="107" t="s">
        <v>6</v>
      </c>
      <c r="D58" s="101" t="s">
        <v>7</v>
      </c>
      <c r="E58" s="102"/>
      <c r="F58" s="103"/>
      <c r="G58" s="104"/>
    </row>
    <row r="59" spans="1:7" ht="24" customHeight="1">
      <c r="A59" s="95"/>
      <c r="B59" s="95"/>
      <c r="C59" s="96"/>
      <c r="D59" s="106" t="s">
        <v>25</v>
      </c>
      <c r="E59" s="95"/>
      <c r="F59" s="98"/>
      <c r="G59" s="99"/>
    </row>
    <row r="60" spans="1:7" s="105" customFormat="1" ht="14.25" customHeight="1">
      <c r="A60" s="151" t="s">
        <v>152</v>
      </c>
      <c r="B60" s="100" t="s">
        <v>4</v>
      </c>
      <c r="C60" s="107" t="s">
        <v>8</v>
      </c>
      <c r="D60" s="323" t="s">
        <v>10</v>
      </c>
      <c r="E60" s="323"/>
      <c r="F60" s="103"/>
      <c r="G60" s="159">
        <f>G72</f>
        <v>19.527999999999999</v>
      </c>
    </row>
    <row r="61" spans="1:7" ht="131.25" customHeight="1">
      <c r="A61" s="95"/>
      <c r="B61" s="95"/>
      <c r="C61" s="96"/>
      <c r="D61" s="322" t="s">
        <v>144</v>
      </c>
      <c r="E61" s="322"/>
      <c r="F61" s="322"/>
      <c r="G61" s="322"/>
    </row>
    <row r="62" spans="1:7" s="105" customFormat="1" ht="12.9" customHeight="1">
      <c r="A62" s="110" t="s">
        <v>32</v>
      </c>
      <c r="B62" s="111"/>
      <c r="C62" s="110" t="s">
        <v>33</v>
      </c>
      <c r="D62" s="110" t="s">
        <v>35</v>
      </c>
      <c r="E62" s="112" t="s">
        <v>47</v>
      </c>
      <c r="F62" s="113" t="s">
        <v>48</v>
      </c>
      <c r="G62" s="114" t="s">
        <v>49</v>
      </c>
    </row>
    <row r="63" spans="1:7" s="105" customFormat="1" ht="10.5" customHeight="1">
      <c r="A63" s="110">
        <v>1</v>
      </c>
      <c r="B63" s="111"/>
      <c r="C63" s="110"/>
      <c r="D63" s="115" t="s">
        <v>52</v>
      </c>
      <c r="E63" s="112"/>
      <c r="F63" s="113"/>
      <c r="G63" s="114"/>
    </row>
    <row r="64" spans="1:7" s="105" customFormat="1" ht="59.25" customHeight="1">
      <c r="A64" s="100"/>
      <c r="B64" s="100"/>
      <c r="C64" s="116" t="s">
        <v>8</v>
      </c>
      <c r="D64" s="106" t="s">
        <v>226</v>
      </c>
      <c r="E64" s="122">
        <v>1</v>
      </c>
      <c r="F64" s="123">
        <v>11.5</v>
      </c>
      <c r="G64" s="124">
        <f>E64*F64</f>
        <v>11.5</v>
      </c>
    </row>
    <row r="65" spans="1:7" s="105" customFormat="1" ht="10.5" customHeight="1">
      <c r="A65" s="110"/>
      <c r="B65" s="111"/>
      <c r="C65" s="107"/>
      <c r="D65" s="120" t="s">
        <v>66</v>
      </c>
      <c r="E65" s="112"/>
      <c r="F65" s="113"/>
      <c r="G65" s="121">
        <f>SUM(G64:G64)</f>
        <v>11.5</v>
      </c>
    </row>
    <row r="66" spans="1:7" s="105" customFormat="1" ht="10.5" customHeight="1">
      <c r="A66" s="110">
        <v>3</v>
      </c>
      <c r="B66" s="111"/>
      <c r="C66" s="107"/>
      <c r="D66" s="115" t="s">
        <v>223</v>
      </c>
      <c r="E66" s="112"/>
      <c r="F66" s="113"/>
      <c r="G66" s="121"/>
    </row>
    <row r="67" spans="1:7" s="105" customFormat="1" ht="24.75" customHeight="1">
      <c r="A67" s="110"/>
      <c r="B67" s="111"/>
      <c r="C67" s="107"/>
      <c r="D67" s="106" t="s">
        <v>224</v>
      </c>
      <c r="E67" s="122">
        <v>8.5000000000000006E-2</v>
      </c>
      <c r="F67" s="123">
        <v>80.25</v>
      </c>
      <c r="G67" s="124">
        <f>E67*F67</f>
        <v>6.8209999999999997</v>
      </c>
    </row>
    <row r="68" spans="1:7" s="105" customFormat="1" ht="10.5" customHeight="1">
      <c r="A68" s="110"/>
      <c r="B68" s="111"/>
      <c r="C68" s="107"/>
      <c r="D68" s="120" t="s">
        <v>225</v>
      </c>
      <c r="E68" s="112"/>
      <c r="F68" s="113"/>
      <c r="G68" s="121">
        <f>SUM(G67:G67)</f>
        <v>6.8209999999999997</v>
      </c>
    </row>
    <row r="69" spans="1:7" s="105" customFormat="1" ht="10.5" customHeight="1">
      <c r="A69" s="110">
        <v>4</v>
      </c>
      <c r="B69" s="111"/>
      <c r="C69" s="107" t="s">
        <v>60</v>
      </c>
      <c r="D69" s="115" t="s">
        <v>68</v>
      </c>
      <c r="E69" s="125">
        <v>0.02</v>
      </c>
      <c r="F69" s="126">
        <f>G65+G68</f>
        <v>18.32</v>
      </c>
      <c r="G69" s="124">
        <f>E69*F69</f>
        <v>0.36599999999999999</v>
      </c>
    </row>
    <row r="70" spans="1:7" s="105" customFormat="1" ht="10.5" customHeight="1">
      <c r="A70" s="110"/>
      <c r="B70" s="111"/>
      <c r="C70" s="107"/>
      <c r="D70" s="120" t="s">
        <v>62</v>
      </c>
      <c r="E70" s="127"/>
      <c r="F70" s="128"/>
      <c r="G70" s="119">
        <f>G65+G69+G68</f>
        <v>18.687000000000001</v>
      </c>
    </row>
    <row r="71" spans="1:7" s="105" customFormat="1" ht="10.5" customHeight="1">
      <c r="A71" s="110">
        <v>5</v>
      </c>
      <c r="B71" s="111"/>
      <c r="C71" s="107" t="s">
        <v>60</v>
      </c>
      <c r="D71" s="115" t="s">
        <v>67</v>
      </c>
      <c r="E71" s="125">
        <v>4.4999999999999998E-2</v>
      </c>
      <c r="F71" s="126">
        <f>G70</f>
        <v>18.690000000000001</v>
      </c>
      <c r="G71" s="129">
        <f>E71*F71</f>
        <v>0.84099999999999997</v>
      </c>
    </row>
    <row r="72" spans="1:7" s="105" customFormat="1" ht="15.75" customHeight="1">
      <c r="A72" s="100"/>
      <c r="B72" s="100"/>
      <c r="C72" s="107"/>
      <c r="D72" s="130" t="s">
        <v>227</v>
      </c>
      <c r="E72" s="117"/>
      <c r="F72" s="118"/>
      <c r="G72" s="131">
        <f>G70+G71</f>
        <v>19.527999999999999</v>
      </c>
    </row>
    <row r="73" spans="1:7" ht="6" customHeight="1">
      <c r="A73" s="95"/>
      <c r="B73" s="95"/>
      <c r="C73" s="96"/>
      <c r="D73" s="132"/>
      <c r="E73" s="102"/>
      <c r="F73" s="103"/>
      <c r="G73" s="133"/>
    </row>
    <row r="74" spans="1:7" s="105" customFormat="1" ht="15" customHeight="1">
      <c r="A74" s="151" t="s">
        <v>153</v>
      </c>
      <c r="B74" s="151" t="s">
        <v>4</v>
      </c>
      <c r="C74" s="152" t="s">
        <v>5</v>
      </c>
      <c r="D74" s="56" t="s">
        <v>146</v>
      </c>
      <c r="E74" s="102"/>
      <c r="F74" s="103"/>
      <c r="G74" s="159">
        <f>G86</f>
        <v>15.194000000000001</v>
      </c>
    </row>
    <row r="75" spans="1:7" ht="57.75" customHeight="1">
      <c r="A75" s="95"/>
      <c r="B75" s="95"/>
      <c r="C75" s="96"/>
      <c r="D75" s="322" t="s">
        <v>145</v>
      </c>
      <c r="E75" s="322"/>
      <c r="F75" s="322"/>
      <c r="G75" s="322"/>
    </row>
    <row r="76" spans="1:7" s="105" customFormat="1" ht="12.9" customHeight="1">
      <c r="A76" s="110" t="s">
        <v>32</v>
      </c>
      <c r="B76" s="111"/>
      <c r="C76" s="110" t="s">
        <v>33</v>
      </c>
      <c r="D76" s="110" t="s">
        <v>35</v>
      </c>
      <c r="E76" s="112" t="s">
        <v>47</v>
      </c>
      <c r="F76" s="113" t="s">
        <v>48</v>
      </c>
      <c r="G76" s="114" t="s">
        <v>49</v>
      </c>
    </row>
    <row r="77" spans="1:7" s="105" customFormat="1" ht="10.5" customHeight="1">
      <c r="A77" s="110">
        <v>2</v>
      </c>
      <c r="B77" s="111"/>
      <c r="C77" s="107"/>
      <c r="D77" s="115" t="s">
        <v>53</v>
      </c>
      <c r="E77" s="112"/>
      <c r="F77" s="113"/>
      <c r="G77" s="114"/>
    </row>
    <row r="78" spans="1:7" s="105" customFormat="1" ht="10.5" customHeight="1">
      <c r="A78" s="110"/>
      <c r="B78" s="111"/>
      <c r="C78" s="107" t="s">
        <v>58</v>
      </c>
      <c r="D78" s="134" t="s">
        <v>65</v>
      </c>
      <c r="E78" s="127">
        <v>0.35</v>
      </c>
      <c r="F78" s="128">
        <v>17.8</v>
      </c>
      <c r="G78" s="119">
        <f>E78*F78</f>
        <v>6.23</v>
      </c>
    </row>
    <row r="79" spans="1:7" s="105" customFormat="1" ht="10.5" customHeight="1">
      <c r="A79" s="110"/>
      <c r="B79" s="111"/>
      <c r="C79" s="107"/>
      <c r="D79" s="120" t="s">
        <v>61</v>
      </c>
      <c r="E79" s="112"/>
      <c r="F79" s="113"/>
      <c r="G79" s="121">
        <f>SUM(G78:G78)</f>
        <v>6.23</v>
      </c>
    </row>
    <row r="80" spans="1:7" s="105" customFormat="1" ht="10.5" customHeight="1">
      <c r="A80" s="110">
        <v>3</v>
      </c>
      <c r="B80" s="111"/>
      <c r="C80" s="107"/>
      <c r="D80" s="115" t="s">
        <v>223</v>
      </c>
      <c r="E80" s="112"/>
      <c r="F80" s="113"/>
      <c r="G80" s="121"/>
    </row>
    <row r="81" spans="1:7" s="105" customFormat="1" ht="25.5" customHeight="1">
      <c r="A81" s="110"/>
      <c r="B81" s="111"/>
      <c r="C81" s="107"/>
      <c r="D81" s="106" t="s">
        <v>224</v>
      </c>
      <c r="E81" s="122">
        <v>0.1</v>
      </c>
      <c r="F81" s="123">
        <v>80.25</v>
      </c>
      <c r="G81" s="124">
        <f>E81*F81</f>
        <v>8.0250000000000004</v>
      </c>
    </row>
    <row r="82" spans="1:7" s="105" customFormat="1" ht="10.5" customHeight="1">
      <c r="A82" s="110"/>
      <c r="B82" s="111"/>
      <c r="C82" s="107"/>
      <c r="D82" s="120" t="s">
        <v>225</v>
      </c>
      <c r="E82" s="112"/>
      <c r="F82" s="113"/>
      <c r="G82" s="121">
        <f>SUM(G81:G81)</f>
        <v>8.0250000000000004</v>
      </c>
    </row>
    <row r="83" spans="1:7" s="105" customFormat="1" ht="10.5" customHeight="1">
      <c r="A83" s="110">
        <v>4</v>
      </c>
      <c r="B83" s="111"/>
      <c r="C83" s="107" t="s">
        <v>60</v>
      </c>
      <c r="D83" s="115" t="s">
        <v>56</v>
      </c>
      <c r="E83" s="125">
        <v>0.02</v>
      </c>
      <c r="F83" s="126">
        <f>G79+G81</f>
        <v>14.26</v>
      </c>
      <c r="G83" s="124">
        <f>E83*F83</f>
        <v>0.28499999999999998</v>
      </c>
    </row>
    <row r="84" spans="1:7" s="105" customFormat="1" ht="10.5" customHeight="1">
      <c r="A84" s="110"/>
      <c r="B84" s="111"/>
      <c r="C84" s="107"/>
      <c r="D84" s="120" t="s">
        <v>62</v>
      </c>
      <c r="E84" s="127"/>
      <c r="F84" s="128"/>
      <c r="G84" s="119">
        <f>G79+G83+G82</f>
        <v>14.54</v>
      </c>
    </row>
    <row r="85" spans="1:7" s="105" customFormat="1" ht="10.5" customHeight="1">
      <c r="A85" s="110">
        <v>5</v>
      </c>
      <c r="B85" s="111"/>
      <c r="C85" s="107" t="s">
        <v>60</v>
      </c>
      <c r="D85" s="115" t="s">
        <v>67</v>
      </c>
      <c r="E85" s="125">
        <v>4.4999999999999998E-2</v>
      </c>
      <c r="F85" s="126">
        <f>G84</f>
        <v>14.54</v>
      </c>
      <c r="G85" s="129">
        <f>E85*F85</f>
        <v>0.65400000000000003</v>
      </c>
    </row>
    <row r="86" spans="1:7" s="105" customFormat="1" ht="12" customHeight="1">
      <c r="A86" s="100"/>
      <c r="B86" s="100"/>
      <c r="C86" s="107"/>
      <c r="D86" s="130" t="s">
        <v>227</v>
      </c>
      <c r="E86" s="117"/>
      <c r="F86" s="118"/>
      <c r="G86" s="131">
        <f>G84+G85</f>
        <v>15.194000000000001</v>
      </c>
    </row>
    <row r="87" spans="1:7" ht="6" customHeight="1">
      <c r="A87" s="95"/>
      <c r="B87" s="95"/>
      <c r="C87" s="96"/>
      <c r="D87" s="132"/>
      <c r="E87" s="102"/>
      <c r="F87" s="103"/>
      <c r="G87" s="133"/>
    </row>
    <row r="88" spans="1:7" s="105" customFormat="1">
      <c r="A88" s="151" t="s">
        <v>161</v>
      </c>
      <c r="B88" s="151" t="s">
        <v>4</v>
      </c>
      <c r="C88" s="152" t="s">
        <v>64</v>
      </c>
      <c r="D88" s="56" t="s">
        <v>147</v>
      </c>
      <c r="E88" s="102"/>
      <c r="F88" s="98"/>
      <c r="G88" s="159">
        <f>G100</f>
        <v>58.167999999999999</v>
      </c>
    </row>
    <row r="89" spans="1:7" ht="23.25" customHeight="1">
      <c r="A89" s="95"/>
      <c r="B89" s="95"/>
      <c r="C89" s="96"/>
      <c r="D89" s="322" t="s">
        <v>148</v>
      </c>
      <c r="E89" s="322"/>
      <c r="F89" s="322"/>
      <c r="G89" s="322"/>
    </row>
    <row r="90" spans="1:7" s="105" customFormat="1" ht="12.9" customHeight="1">
      <c r="A90" s="110" t="s">
        <v>32</v>
      </c>
      <c r="B90" s="111"/>
      <c r="C90" s="110" t="s">
        <v>33</v>
      </c>
      <c r="D90" s="110" t="s">
        <v>35</v>
      </c>
      <c r="E90" s="112" t="s">
        <v>47</v>
      </c>
      <c r="F90" s="113" t="s">
        <v>48</v>
      </c>
      <c r="G90" s="114" t="s">
        <v>49</v>
      </c>
    </row>
    <row r="91" spans="1:7" s="105" customFormat="1" ht="10.5" customHeight="1">
      <c r="A91" s="110">
        <v>2</v>
      </c>
      <c r="B91" s="111"/>
      <c r="C91" s="107"/>
      <c r="D91" s="115" t="s">
        <v>53</v>
      </c>
      <c r="E91" s="112"/>
      <c r="F91" s="113"/>
      <c r="G91" s="114"/>
    </row>
    <row r="92" spans="1:7" s="105" customFormat="1" ht="10.5" customHeight="1">
      <c r="A92" s="110"/>
      <c r="B92" s="111"/>
      <c r="C92" s="107" t="s">
        <v>58</v>
      </c>
      <c r="D92" s="106" t="s">
        <v>65</v>
      </c>
      <c r="E92" s="122">
        <v>2</v>
      </c>
      <c r="F92" s="123">
        <v>17.8</v>
      </c>
      <c r="G92" s="124">
        <f>E92*F92</f>
        <v>35.6</v>
      </c>
    </row>
    <row r="93" spans="1:7" s="105" customFormat="1" ht="10.5" customHeight="1">
      <c r="A93" s="110"/>
      <c r="B93" s="111"/>
      <c r="C93" s="107"/>
      <c r="D93" s="120" t="s">
        <v>61</v>
      </c>
      <c r="E93" s="112"/>
      <c r="F93" s="113"/>
      <c r="G93" s="121">
        <f>SUM(G92:G92)</f>
        <v>35.6</v>
      </c>
    </row>
    <row r="94" spans="1:7" s="105" customFormat="1" ht="10.5" customHeight="1">
      <c r="A94" s="110">
        <v>3</v>
      </c>
      <c r="B94" s="111"/>
      <c r="C94" s="107"/>
      <c r="D94" s="115" t="s">
        <v>223</v>
      </c>
      <c r="E94" s="112"/>
      <c r="F94" s="113"/>
      <c r="G94" s="121"/>
    </row>
    <row r="95" spans="1:7" s="105" customFormat="1" ht="10.5" customHeight="1">
      <c r="A95" s="110"/>
      <c r="B95" s="111"/>
      <c r="C95" s="107"/>
      <c r="D95" s="106" t="s">
        <v>224</v>
      </c>
      <c r="E95" s="122">
        <v>0.25</v>
      </c>
      <c r="F95" s="123">
        <v>80.25</v>
      </c>
      <c r="G95" s="124">
        <f>E95*F95</f>
        <v>20.062999999999999</v>
      </c>
    </row>
    <row r="96" spans="1:7" s="105" customFormat="1" ht="10.5" customHeight="1">
      <c r="A96" s="110"/>
      <c r="B96" s="111"/>
      <c r="C96" s="107"/>
      <c r="D96" s="120" t="s">
        <v>225</v>
      </c>
      <c r="E96" s="112"/>
      <c r="F96" s="113"/>
      <c r="G96" s="121">
        <f>SUM(G95:G95)</f>
        <v>20.062999999999999</v>
      </c>
    </row>
    <row r="97" spans="1:7" s="105" customFormat="1" ht="10.5" customHeight="1">
      <c r="A97" s="110">
        <v>4</v>
      </c>
      <c r="B97" s="111"/>
      <c r="C97" s="107" t="s">
        <v>60</v>
      </c>
      <c r="D97" s="115" t="s">
        <v>56</v>
      </c>
      <c r="E97" s="125">
        <v>0.02</v>
      </c>
      <c r="F97" s="138">
        <f>G93+G96</f>
        <v>55.66</v>
      </c>
      <c r="G97" s="124">
        <f>E97*F97</f>
        <v>1.113</v>
      </c>
    </row>
    <row r="98" spans="1:7" s="105" customFormat="1" ht="10.5" customHeight="1">
      <c r="A98" s="110"/>
      <c r="B98" s="111"/>
      <c r="C98" s="107"/>
      <c r="D98" s="120" t="s">
        <v>62</v>
      </c>
      <c r="E98" s="127"/>
      <c r="F98" s="139"/>
      <c r="G98" s="119">
        <f>G93+G96</f>
        <v>55.662999999999997</v>
      </c>
    </row>
    <row r="99" spans="1:7" s="105" customFormat="1" ht="10.5" customHeight="1">
      <c r="A99" s="110">
        <v>5</v>
      </c>
      <c r="B99" s="111"/>
      <c r="C99" s="107" t="s">
        <v>60</v>
      </c>
      <c r="D99" s="115" t="s">
        <v>59</v>
      </c>
      <c r="E99" s="125">
        <v>4.4999999999999998E-2</v>
      </c>
      <c r="F99" s="138">
        <f>G98</f>
        <v>55.66</v>
      </c>
      <c r="G99" s="129">
        <f>E99*F99</f>
        <v>2.5049999999999999</v>
      </c>
    </row>
    <row r="100" spans="1:7" s="105" customFormat="1" ht="13.5" customHeight="1">
      <c r="A100" s="100"/>
      <c r="B100" s="100"/>
      <c r="C100" s="107"/>
      <c r="D100" s="130" t="s">
        <v>227</v>
      </c>
      <c r="E100" s="117"/>
      <c r="F100" s="118"/>
      <c r="G100" s="131">
        <f>G98+G99</f>
        <v>58.167999999999999</v>
      </c>
    </row>
    <row r="101" spans="1:7" ht="6" customHeight="1">
      <c r="A101" s="95"/>
      <c r="B101" s="95"/>
      <c r="C101" s="96"/>
      <c r="D101" s="132"/>
      <c r="E101" s="102"/>
      <c r="F101" s="103"/>
      <c r="G101" s="133"/>
    </row>
    <row r="102" spans="1:7" s="105" customFormat="1">
      <c r="A102" s="151" t="s">
        <v>163</v>
      </c>
      <c r="B102" s="151" t="s">
        <v>4</v>
      </c>
      <c r="C102" s="152" t="s">
        <v>64</v>
      </c>
      <c r="D102" s="56" t="s">
        <v>157</v>
      </c>
      <c r="E102" s="102"/>
      <c r="F102" s="103"/>
      <c r="G102" s="159">
        <f>G111</f>
        <v>5.2080000000000002</v>
      </c>
    </row>
    <row r="103" spans="1:7" ht="45.75" customHeight="1">
      <c r="A103" s="95"/>
      <c r="B103" s="95"/>
      <c r="C103" s="96"/>
      <c r="D103" s="322" t="s">
        <v>156</v>
      </c>
      <c r="E103" s="322"/>
      <c r="F103" s="322"/>
      <c r="G103" s="322"/>
    </row>
    <row r="104" spans="1:7" s="105" customFormat="1" ht="12.9" customHeight="1">
      <c r="A104" s="110" t="s">
        <v>32</v>
      </c>
      <c r="B104" s="111"/>
      <c r="C104" s="110" t="s">
        <v>33</v>
      </c>
      <c r="D104" s="110" t="s">
        <v>35</v>
      </c>
      <c r="E104" s="112" t="s">
        <v>47</v>
      </c>
      <c r="F104" s="113" t="s">
        <v>48</v>
      </c>
      <c r="G104" s="114" t="s">
        <v>49</v>
      </c>
    </row>
    <row r="105" spans="1:7" s="105" customFormat="1" ht="10.5" customHeight="1">
      <c r="A105" s="110">
        <v>2</v>
      </c>
      <c r="B105" s="111"/>
      <c r="C105" s="107"/>
      <c r="D105" s="115" t="s">
        <v>53</v>
      </c>
      <c r="E105" s="112"/>
      <c r="F105" s="113"/>
      <c r="G105" s="114"/>
    </row>
    <row r="106" spans="1:7" s="105" customFormat="1" ht="10.5" customHeight="1">
      <c r="A106" s="110"/>
      <c r="B106" s="111"/>
      <c r="C106" s="107" t="s">
        <v>58</v>
      </c>
      <c r="D106" s="106" t="s">
        <v>65</v>
      </c>
      <c r="E106" s="122">
        <v>0.28000000000000003</v>
      </c>
      <c r="F106" s="123">
        <v>17.8</v>
      </c>
      <c r="G106" s="124">
        <f>E106*F106</f>
        <v>4.984</v>
      </c>
    </row>
    <row r="107" spans="1:7" s="105" customFormat="1" ht="10.5" customHeight="1">
      <c r="A107" s="110"/>
      <c r="B107" s="111"/>
      <c r="C107" s="107"/>
      <c r="D107" s="120" t="s">
        <v>61</v>
      </c>
      <c r="E107" s="112"/>
      <c r="F107" s="113"/>
      <c r="G107" s="121">
        <f>SUM(G106:G106)</f>
        <v>4.984</v>
      </c>
    </row>
    <row r="108" spans="1:7" s="105" customFormat="1" ht="10.5" customHeight="1">
      <c r="A108" s="110">
        <v>4</v>
      </c>
      <c r="B108" s="111"/>
      <c r="C108" s="107" t="s">
        <v>60</v>
      </c>
      <c r="D108" s="115" t="s">
        <v>56</v>
      </c>
      <c r="E108" s="125">
        <v>0.02</v>
      </c>
      <c r="F108" s="126">
        <f>G107</f>
        <v>4.9800000000000004</v>
      </c>
      <c r="G108" s="124">
        <f>E108*F108</f>
        <v>0.1</v>
      </c>
    </row>
    <row r="109" spans="1:7" s="105" customFormat="1" ht="10.5" customHeight="1">
      <c r="A109" s="110"/>
      <c r="B109" s="111"/>
      <c r="C109" s="107"/>
      <c r="D109" s="120" t="s">
        <v>62</v>
      </c>
      <c r="E109" s="127"/>
      <c r="F109" s="139"/>
      <c r="G109" s="119">
        <f>G107</f>
        <v>4.984</v>
      </c>
    </row>
    <row r="110" spans="1:7" s="105" customFormat="1" ht="10.5" customHeight="1">
      <c r="A110" s="110">
        <v>5</v>
      </c>
      <c r="B110" s="111"/>
      <c r="C110" s="107" t="s">
        <v>60</v>
      </c>
      <c r="D110" s="115" t="s">
        <v>59</v>
      </c>
      <c r="E110" s="125">
        <v>4.4999999999999998E-2</v>
      </c>
      <c r="F110" s="126">
        <f>G109</f>
        <v>4.9800000000000004</v>
      </c>
      <c r="G110" s="129">
        <f>E110*F110</f>
        <v>0.224</v>
      </c>
    </row>
    <row r="111" spans="1:7" s="105" customFormat="1" ht="12" customHeight="1">
      <c r="A111" s="100"/>
      <c r="B111" s="100"/>
      <c r="C111" s="107"/>
      <c r="D111" s="130" t="s">
        <v>227</v>
      </c>
      <c r="E111" s="117"/>
      <c r="F111" s="118"/>
      <c r="G111" s="131">
        <f>G109+G110</f>
        <v>5.2080000000000002</v>
      </c>
    </row>
    <row r="112" spans="1:7" s="105" customFormat="1" ht="8.25" customHeight="1">
      <c r="A112" s="100"/>
      <c r="B112" s="100"/>
      <c r="C112" s="107"/>
      <c r="D112" s="130"/>
      <c r="E112" s="117"/>
      <c r="F112" s="118"/>
      <c r="G112" s="131"/>
    </row>
    <row r="113" spans="1:7" s="105" customFormat="1" ht="17.25" customHeight="1">
      <c r="A113" s="63" t="s">
        <v>165</v>
      </c>
      <c r="B113" s="63" t="s">
        <v>4</v>
      </c>
      <c r="C113" s="64" t="s">
        <v>8</v>
      </c>
      <c r="D113" s="56" t="s">
        <v>158</v>
      </c>
      <c r="E113" s="136"/>
      <c r="F113" s="128"/>
      <c r="G113" s="159">
        <f>G122</f>
        <v>5.2080000000000002</v>
      </c>
    </row>
    <row r="114" spans="1:7" ht="36.75" customHeight="1">
      <c r="A114" s="95"/>
      <c r="B114" s="95"/>
      <c r="C114" s="96"/>
      <c r="D114" s="322" t="s">
        <v>159</v>
      </c>
      <c r="E114" s="322"/>
      <c r="F114" s="322"/>
      <c r="G114" s="322"/>
    </row>
    <row r="115" spans="1:7" s="105" customFormat="1" ht="12.9" customHeight="1">
      <c r="A115" s="110" t="s">
        <v>32</v>
      </c>
      <c r="B115" s="111"/>
      <c r="C115" s="110" t="s">
        <v>33</v>
      </c>
      <c r="D115" s="110" t="s">
        <v>35</v>
      </c>
      <c r="E115" s="112" t="s">
        <v>47</v>
      </c>
      <c r="F115" s="113" t="s">
        <v>48</v>
      </c>
      <c r="G115" s="114" t="s">
        <v>49</v>
      </c>
    </row>
    <row r="116" spans="1:7" s="105" customFormat="1" ht="10.5" customHeight="1">
      <c r="A116" s="110">
        <v>2</v>
      </c>
      <c r="B116" s="111"/>
      <c r="C116" s="107"/>
      <c r="D116" s="115" t="s">
        <v>53</v>
      </c>
      <c r="E116" s="112"/>
      <c r="F116" s="113"/>
      <c r="G116" s="114"/>
    </row>
    <row r="117" spans="1:7" s="105" customFormat="1" ht="10.5" customHeight="1">
      <c r="A117" s="110"/>
      <c r="B117" s="111"/>
      <c r="C117" s="107" t="s">
        <v>58</v>
      </c>
      <c r="D117" s="106" t="s">
        <v>65</v>
      </c>
      <c r="E117" s="122">
        <v>0.28000000000000003</v>
      </c>
      <c r="F117" s="123">
        <v>17.8</v>
      </c>
      <c r="G117" s="124">
        <f>E117*F117</f>
        <v>4.984</v>
      </c>
    </row>
    <row r="118" spans="1:7" s="105" customFormat="1" ht="10.5" customHeight="1">
      <c r="A118" s="110"/>
      <c r="B118" s="111"/>
      <c r="C118" s="107"/>
      <c r="D118" s="120" t="s">
        <v>61</v>
      </c>
      <c r="E118" s="112"/>
      <c r="F118" s="113"/>
      <c r="G118" s="121">
        <f>SUM(G117:G117)</f>
        <v>4.984</v>
      </c>
    </row>
    <row r="119" spans="1:7" s="105" customFormat="1" ht="10.5" customHeight="1">
      <c r="A119" s="110">
        <v>4</v>
      </c>
      <c r="B119" s="111"/>
      <c r="C119" s="107" t="s">
        <v>60</v>
      </c>
      <c r="D119" s="115" t="s">
        <v>56</v>
      </c>
      <c r="E119" s="125">
        <v>0.02</v>
      </c>
      <c r="F119" s="126">
        <f>G118</f>
        <v>4.9800000000000004</v>
      </c>
      <c r="G119" s="124">
        <f>E119*F119</f>
        <v>0.1</v>
      </c>
    </row>
    <row r="120" spans="1:7" s="105" customFormat="1" ht="10.5" customHeight="1">
      <c r="A120" s="110"/>
      <c r="B120" s="111"/>
      <c r="C120" s="107"/>
      <c r="D120" s="120" t="s">
        <v>62</v>
      </c>
      <c r="E120" s="127"/>
      <c r="F120" s="139"/>
      <c r="G120" s="119">
        <f>G118</f>
        <v>4.984</v>
      </c>
    </row>
    <row r="121" spans="1:7" s="105" customFormat="1" ht="10.5" customHeight="1">
      <c r="A121" s="110">
        <v>5</v>
      </c>
      <c r="B121" s="111"/>
      <c r="C121" s="107" t="s">
        <v>60</v>
      </c>
      <c r="D121" s="115" t="s">
        <v>59</v>
      </c>
      <c r="E121" s="125">
        <v>4.4999999999999998E-2</v>
      </c>
      <c r="F121" s="126">
        <f>G120</f>
        <v>4.9800000000000004</v>
      </c>
      <c r="G121" s="129">
        <f>E121*F121</f>
        <v>0.224</v>
      </c>
    </row>
    <row r="122" spans="1:7" s="105" customFormat="1" ht="17.25" customHeight="1">
      <c r="A122" s="100"/>
      <c r="B122" s="100"/>
      <c r="C122" s="107"/>
      <c r="D122" s="130" t="s">
        <v>227</v>
      </c>
      <c r="E122" s="117"/>
      <c r="F122" s="118"/>
      <c r="G122" s="131">
        <f>G120+G121</f>
        <v>5.2080000000000002</v>
      </c>
    </row>
    <row r="123" spans="1:7" s="105" customFormat="1" ht="17.25" customHeight="1">
      <c r="A123" s="100"/>
      <c r="B123" s="100"/>
      <c r="C123" s="107"/>
      <c r="D123" s="130"/>
      <c r="E123" s="117"/>
      <c r="F123" s="118"/>
      <c r="G123" s="159"/>
    </row>
    <row r="124" spans="1:7" s="105" customFormat="1" ht="17.25" customHeight="1">
      <c r="A124" s="63" t="s">
        <v>229</v>
      </c>
      <c r="B124" s="63" t="s">
        <v>4</v>
      </c>
      <c r="C124" s="64" t="s">
        <v>8</v>
      </c>
      <c r="D124" s="56" t="s">
        <v>192</v>
      </c>
      <c r="E124" s="136"/>
      <c r="F124" s="128"/>
      <c r="G124" s="109">
        <f>G136</f>
        <v>31.855</v>
      </c>
    </row>
    <row r="125" spans="1:7" s="105" customFormat="1" ht="37.5" customHeight="1">
      <c r="A125" s="100"/>
      <c r="B125" s="100"/>
      <c r="C125" s="107"/>
      <c r="D125" s="322" t="s">
        <v>193</v>
      </c>
      <c r="E125" s="322"/>
      <c r="F125" s="322"/>
      <c r="G125" s="322"/>
    </row>
    <row r="126" spans="1:7" s="105" customFormat="1" ht="12.9" customHeight="1">
      <c r="A126" s="110" t="s">
        <v>32</v>
      </c>
      <c r="B126" s="111"/>
      <c r="C126" s="110" t="s">
        <v>33</v>
      </c>
      <c r="D126" s="110" t="s">
        <v>35</v>
      </c>
      <c r="E126" s="112" t="s">
        <v>47</v>
      </c>
      <c r="F126" s="113" t="s">
        <v>48</v>
      </c>
      <c r="G126" s="114" t="s">
        <v>49</v>
      </c>
    </row>
    <row r="127" spans="1:7" s="105" customFormat="1" ht="10.5" customHeight="1">
      <c r="A127" s="110">
        <v>2</v>
      </c>
      <c r="B127" s="111"/>
      <c r="C127" s="107"/>
      <c r="D127" s="115" t="s">
        <v>53</v>
      </c>
      <c r="E127" s="112"/>
      <c r="F127" s="113"/>
      <c r="G127" s="114"/>
    </row>
    <row r="128" spans="1:7" s="105" customFormat="1" ht="10.5" customHeight="1">
      <c r="A128" s="110"/>
      <c r="B128" s="111"/>
      <c r="C128" s="107" t="s">
        <v>58</v>
      </c>
      <c r="D128" s="106" t="s">
        <v>65</v>
      </c>
      <c r="E128" s="122">
        <v>0.36</v>
      </c>
      <c r="F128" s="123">
        <v>17.8</v>
      </c>
      <c r="G128" s="124">
        <f>E128*F128</f>
        <v>6.4080000000000004</v>
      </c>
    </row>
    <row r="129" spans="1:7" s="105" customFormat="1" ht="10.5" customHeight="1">
      <c r="A129" s="110"/>
      <c r="B129" s="111"/>
      <c r="C129" s="107"/>
      <c r="D129" s="120" t="s">
        <v>61</v>
      </c>
      <c r="E129" s="112"/>
      <c r="F129" s="113"/>
      <c r="G129" s="121">
        <f>SUM(G128:G128)</f>
        <v>6.4080000000000004</v>
      </c>
    </row>
    <row r="130" spans="1:7" s="105" customFormat="1" ht="10.5" customHeight="1">
      <c r="A130" s="110">
        <v>3</v>
      </c>
      <c r="B130" s="111"/>
      <c r="C130" s="107"/>
      <c r="D130" s="115" t="s">
        <v>223</v>
      </c>
      <c r="E130" s="112"/>
      <c r="F130" s="113"/>
      <c r="G130" s="121"/>
    </row>
    <row r="131" spans="1:7" s="105" customFormat="1" ht="24.75" customHeight="1">
      <c r="A131" s="110"/>
      <c r="B131" s="111"/>
      <c r="C131" s="107" t="s">
        <v>303</v>
      </c>
      <c r="D131" s="106" t="s">
        <v>224</v>
      </c>
      <c r="E131" s="122">
        <v>0.3</v>
      </c>
      <c r="F131" s="123">
        <v>80.25</v>
      </c>
      <c r="G131" s="124">
        <f>E131*F131</f>
        <v>24.074999999999999</v>
      </c>
    </row>
    <row r="132" spans="1:7" s="105" customFormat="1" ht="10.5" customHeight="1">
      <c r="A132" s="110"/>
      <c r="B132" s="111"/>
      <c r="C132" s="107"/>
      <c r="D132" s="120" t="s">
        <v>225</v>
      </c>
      <c r="E132" s="112"/>
      <c r="F132" s="113"/>
      <c r="G132" s="121">
        <f>SUM(G131:G131)</f>
        <v>24.074999999999999</v>
      </c>
    </row>
    <row r="133" spans="1:7" s="105" customFormat="1" ht="10.5" customHeight="1">
      <c r="A133" s="110">
        <v>4</v>
      </c>
      <c r="B133" s="111"/>
      <c r="C133" s="107" t="s">
        <v>60</v>
      </c>
      <c r="D133" s="115" t="s">
        <v>56</v>
      </c>
      <c r="E133" s="125">
        <v>0.02</v>
      </c>
      <c r="F133" s="126">
        <f>G129+G132</f>
        <v>30.48</v>
      </c>
      <c r="G133" s="124">
        <f>E133*F133</f>
        <v>0.61</v>
      </c>
    </row>
    <row r="134" spans="1:7" s="105" customFormat="1" ht="10.5" customHeight="1">
      <c r="A134" s="110"/>
      <c r="B134" s="111"/>
      <c r="C134" s="107"/>
      <c r="D134" s="120" t="s">
        <v>62</v>
      </c>
      <c r="E134" s="127"/>
      <c r="F134" s="128"/>
      <c r="G134" s="119">
        <f>G129+G132</f>
        <v>30.483000000000001</v>
      </c>
    </row>
    <row r="135" spans="1:7" s="105" customFormat="1" ht="10.5" customHeight="1">
      <c r="A135" s="110">
        <v>5</v>
      </c>
      <c r="B135" s="111"/>
      <c r="C135" s="107" t="s">
        <v>60</v>
      </c>
      <c r="D135" s="115" t="s">
        <v>59</v>
      </c>
      <c r="E135" s="125">
        <v>4.4999999999999998E-2</v>
      </c>
      <c r="F135" s="126">
        <f>G134</f>
        <v>30.48</v>
      </c>
      <c r="G135" s="129">
        <f>E135*F135</f>
        <v>1.3720000000000001</v>
      </c>
    </row>
    <row r="136" spans="1:7" s="105" customFormat="1" ht="17.25" customHeight="1">
      <c r="A136" s="100"/>
      <c r="B136" s="100"/>
      <c r="C136" s="107"/>
      <c r="D136" s="130" t="s">
        <v>227</v>
      </c>
      <c r="E136" s="117"/>
      <c r="F136" s="118"/>
      <c r="G136" s="131">
        <f>G134+G135</f>
        <v>31.855</v>
      </c>
    </row>
    <row r="137" spans="1:7" s="105" customFormat="1" ht="17.25" customHeight="1">
      <c r="A137" s="100"/>
      <c r="B137" s="100"/>
      <c r="C137" s="107"/>
      <c r="D137" s="130"/>
      <c r="E137" s="117"/>
      <c r="F137" s="118"/>
      <c r="G137" s="159"/>
    </row>
    <row r="138" spans="1:7" s="105" customFormat="1" ht="17.25" customHeight="1">
      <c r="A138" s="63" t="s">
        <v>230</v>
      </c>
      <c r="B138" s="63" t="s">
        <v>4</v>
      </c>
      <c r="C138" s="64" t="s">
        <v>8</v>
      </c>
      <c r="D138" s="56" t="s">
        <v>232</v>
      </c>
      <c r="E138" s="136"/>
      <c r="F138" s="128"/>
      <c r="G138" s="159">
        <f>G150</f>
        <v>22.154</v>
      </c>
    </row>
    <row r="139" spans="1:7" s="105" customFormat="1" ht="13.5" customHeight="1">
      <c r="A139" s="100"/>
      <c r="B139" s="100"/>
      <c r="C139" s="107"/>
      <c r="D139" s="322" t="s">
        <v>233</v>
      </c>
      <c r="E139" s="322"/>
      <c r="F139" s="322"/>
      <c r="G139" s="322"/>
    </row>
    <row r="140" spans="1:7" s="105" customFormat="1" ht="12.9" customHeight="1">
      <c r="A140" s="110" t="s">
        <v>32</v>
      </c>
      <c r="B140" s="111"/>
      <c r="C140" s="110" t="s">
        <v>33</v>
      </c>
      <c r="D140" s="110" t="s">
        <v>35</v>
      </c>
      <c r="E140" s="112" t="s">
        <v>47</v>
      </c>
      <c r="F140" s="113" t="s">
        <v>48</v>
      </c>
      <c r="G140" s="114" t="s">
        <v>49</v>
      </c>
    </row>
    <row r="141" spans="1:7" s="105" customFormat="1" ht="10.5" customHeight="1">
      <c r="A141" s="110">
        <v>2</v>
      </c>
      <c r="B141" s="111"/>
      <c r="C141" s="107"/>
      <c r="D141" s="115" t="s">
        <v>53</v>
      </c>
      <c r="E141" s="112"/>
      <c r="F141" s="113"/>
      <c r="G141" s="114"/>
    </row>
    <row r="142" spans="1:7" s="105" customFormat="1" ht="10.5" customHeight="1">
      <c r="A142" s="110"/>
      <c r="B142" s="111"/>
      <c r="C142" s="107" t="s">
        <v>58</v>
      </c>
      <c r="D142" s="106" t="s">
        <v>65</v>
      </c>
      <c r="E142" s="122">
        <v>0.65</v>
      </c>
      <c r="F142" s="123">
        <v>17.8</v>
      </c>
      <c r="G142" s="124">
        <f>E142*F142</f>
        <v>11.57</v>
      </c>
    </row>
    <row r="143" spans="1:7" s="105" customFormat="1" ht="10.5" customHeight="1">
      <c r="A143" s="110"/>
      <c r="B143" s="111"/>
      <c r="C143" s="107"/>
      <c r="D143" s="120" t="s">
        <v>61</v>
      </c>
      <c r="E143" s="112"/>
      <c r="F143" s="113"/>
      <c r="G143" s="121">
        <f>SUM(G142:G142)</f>
        <v>11.57</v>
      </c>
    </row>
    <row r="144" spans="1:7" s="105" customFormat="1" ht="10.5" customHeight="1">
      <c r="A144" s="110">
        <v>3</v>
      </c>
      <c r="B144" s="111"/>
      <c r="C144" s="107"/>
      <c r="D144" s="115" t="s">
        <v>223</v>
      </c>
      <c r="E144" s="112"/>
      <c r="F144" s="113"/>
      <c r="G144" s="121"/>
    </row>
    <row r="145" spans="1:7" s="105" customFormat="1" ht="24.75" customHeight="1">
      <c r="A145" s="110"/>
      <c r="B145" s="111"/>
      <c r="C145" s="107" t="s">
        <v>303</v>
      </c>
      <c r="D145" s="106" t="s">
        <v>224</v>
      </c>
      <c r="E145" s="122">
        <v>0.12</v>
      </c>
      <c r="F145" s="123">
        <v>80.25</v>
      </c>
      <c r="G145" s="124">
        <f>E145*F145</f>
        <v>9.6300000000000008</v>
      </c>
    </row>
    <row r="146" spans="1:7" s="105" customFormat="1" ht="10.5" customHeight="1">
      <c r="A146" s="110"/>
      <c r="B146" s="111"/>
      <c r="C146" s="107"/>
      <c r="D146" s="120" t="s">
        <v>225</v>
      </c>
      <c r="E146" s="112"/>
      <c r="F146" s="113"/>
      <c r="G146" s="121">
        <f>SUM(G145:G145)</f>
        <v>9.6300000000000008</v>
      </c>
    </row>
    <row r="147" spans="1:7" s="105" customFormat="1" ht="10.5" customHeight="1">
      <c r="A147" s="110">
        <v>4</v>
      </c>
      <c r="B147" s="111"/>
      <c r="C147" s="107" t="s">
        <v>60</v>
      </c>
      <c r="D147" s="115" t="s">
        <v>56</v>
      </c>
      <c r="E147" s="125">
        <v>0.02</v>
      </c>
      <c r="F147" s="126">
        <f>G143+G146</f>
        <v>21.2</v>
      </c>
      <c r="G147" s="124">
        <f>E147*F147</f>
        <v>0.42399999999999999</v>
      </c>
    </row>
    <row r="148" spans="1:7" s="105" customFormat="1" ht="10.5" customHeight="1">
      <c r="A148" s="110"/>
      <c r="B148" s="111"/>
      <c r="C148" s="107"/>
      <c r="D148" s="120" t="s">
        <v>62</v>
      </c>
      <c r="E148" s="127"/>
      <c r="F148" s="128"/>
      <c r="G148" s="119">
        <f>G143+G146</f>
        <v>21.2</v>
      </c>
    </row>
    <row r="149" spans="1:7" s="105" customFormat="1" ht="10.5" customHeight="1">
      <c r="A149" s="110">
        <v>5</v>
      </c>
      <c r="B149" s="111"/>
      <c r="C149" s="107" t="s">
        <v>60</v>
      </c>
      <c r="D149" s="115" t="s">
        <v>59</v>
      </c>
      <c r="E149" s="125">
        <v>4.4999999999999998E-2</v>
      </c>
      <c r="F149" s="126">
        <f>G148</f>
        <v>21.2</v>
      </c>
      <c r="G149" s="129">
        <f>E149*F149</f>
        <v>0.95399999999999996</v>
      </c>
    </row>
    <row r="150" spans="1:7" s="105" customFormat="1" ht="17.25" customHeight="1">
      <c r="A150" s="100"/>
      <c r="B150" s="100"/>
      <c r="C150" s="107"/>
      <c r="D150" s="130" t="s">
        <v>227</v>
      </c>
      <c r="E150" s="117"/>
      <c r="F150" s="118"/>
      <c r="G150" s="131">
        <f>G148+G149</f>
        <v>22.154</v>
      </c>
    </row>
    <row r="151" spans="1:7" s="105" customFormat="1" ht="17.25" customHeight="1">
      <c r="A151" s="100"/>
      <c r="B151" s="100"/>
      <c r="C151" s="107"/>
      <c r="D151" s="130"/>
      <c r="E151" s="117"/>
      <c r="F151" s="118"/>
      <c r="G151" s="131"/>
    </row>
    <row r="152" spans="1:7" s="105" customFormat="1" ht="17.25" customHeight="1">
      <c r="A152" s="63" t="s">
        <v>231</v>
      </c>
      <c r="B152" s="63" t="s">
        <v>4</v>
      </c>
      <c r="C152" s="64" t="s">
        <v>167</v>
      </c>
      <c r="D152" s="56" t="s">
        <v>168</v>
      </c>
      <c r="E152" s="136"/>
      <c r="F152" s="128"/>
      <c r="G152" s="109">
        <f>G164</f>
        <v>170.309</v>
      </c>
    </row>
    <row r="153" spans="1:7" s="105" customFormat="1" ht="26.25" customHeight="1">
      <c r="A153" s="100"/>
      <c r="B153" s="100"/>
      <c r="C153" s="107"/>
      <c r="D153" s="322" t="s">
        <v>169</v>
      </c>
      <c r="E153" s="322"/>
      <c r="F153" s="322"/>
      <c r="G153" s="322"/>
    </row>
    <row r="154" spans="1:7" s="105" customFormat="1" ht="12.9" customHeight="1">
      <c r="A154" s="110" t="s">
        <v>32</v>
      </c>
      <c r="B154" s="111"/>
      <c r="C154" s="110" t="s">
        <v>33</v>
      </c>
      <c r="D154" s="110" t="s">
        <v>35</v>
      </c>
      <c r="E154" s="112" t="s">
        <v>47</v>
      </c>
      <c r="F154" s="113" t="s">
        <v>48</v>
      </c>
      <c r="G154" s="114" t="s">
        <v>49</v>
      </c>
    </row>
    <row r="155" spans="1:7" s="105" customFormat="1" ht="10.5" customHeight="1">
      <c r="A155" s="110">
        <v>2</v>
      </c>
      <c r="B155" s="111"/>
      <c r="C155" s="107"/>
      <c r="D155" s="115" t="s">
        <v>53</v>
      </c>
      <c r="E155" s="112"/>
      <c r="F155" s="113"/>
      <c r="G155" s="114"/>
    </row>
    <row r="156" spans="1:7" s="105" customFormat="1" ht="10.5" customHeight="1">
      <c r="A156" s="110"/>
      <c r="B156" s="111"/>
      <c r="C156" s="107" t="s">
        <v>58</v>
      </c>
      <c r="D156" s="106" t="s">
        <v>65</v>
      </c>
      <c r="E156" s="122">
        <v>6</v>
      </c>
      <c r="F156" s="123">
        <v>17.8</v>
      </c>
      <c r="G156" s="124">
        <f>E156*F156</f>
        <v>106.8</v>
      </c>
    </row>
    <row r="157" spans="1:7" s="105" customFormat="1" ht="10.5" customHeight="1">
      <c r="A157" s="110"/>
      <c r="B157" s="111"/>
      <c r="C157" s="107"/>
      <c r="D157" s="120" t="s">
        <v>61</v>
      </c>
      <c r="E157" s="112"/>
      <c r="F157" s="113"/>
      <c r="G157" s="121">
        <f>SUM(G156:G156)</f>
        <v>106.8</v>
      </c>
    </row>
    <row r="158" spans="1:7" s="105" customFormat="1" ht="10.5" customHeight="1">
      <c r="A158" s="110">
        <v>3</v>
      </c>
      <c r="B158" s="111"/>
      <c r="C158" s="107"/>
      <c r="D158" s="115" t="s">
        <v>223</v>
      </c>
      <c r="E158" s="112"/>
      <c r="F158" s="113"/>
      <c r="G158" s="121"/>
    </row>
    <row r="159" spans="1:7" s="105" customFormat="1" ht="24.75" customHeight="1">
      <c r="A159" s="110"/>
      <c r="B159" s="111"/>
      <c r="C159" s="107" t="s">
        <v>303</v>
      </c>
      <c r="D159" s="106" t="s">
        <v>224</v>
      </c>
      <c r="E159" s="122">
        <v>0.7</v>
      </c>
      <c r="F159" s="123">
        <v>80.25</v>
      </c>
      <c r="G159" s="124">
        <f>E159*F159</f>
        <v>56.174999999999997</v>
      </c>
    </row>
    <row r="160" spans="1:7" s="105" customFormat="1" ht="10.5" customHeight="1">
      <c r="A160" s="110"/>
      <c r="B160" s="111"/>
      <c r="C160" s="107"/>
      <c r="D160" s="120" t="s">
        <v>225</v>
      </c>
      <c r="E160" s="112"/>
      <c r="F160" s="113"/>
      <c r="G160" s="121">
        <f>SUM(G159:G159)</f>
        <v>56.174999999999997</v>
      </c>
    </row>
    <row r="161" spans="1:7" s="105" customFormat="1" ht="10.5" customHeight="1">
      <c r="A161" s="110">
        <v>4</v>
      </c>
      <c r="B161" s="111"/>
      <c r="C161" s="107" t="s">
        <v>60</v>
      </c>
      <c r="D161" s="115" t="s">
        <v>56</v>
      </c>
      <c r="E161" s="125">
        <v>0.02</v>
      </c>
      <c r="F161" s="126">
        <f>G157+G160</f>
        <v>162.97999999999999</v>
      </c>
      <c r="G161" s="124">
        <f>E161*F161</f>
        <v>3.26</v>
      </c>
    </row>
    <row r="162" spans="1:7" s="105" customFormat="1" ht="10.5" customHeight="1">
      <c r="A162" s="110"/>
      <c r="B162" s="111"/>
      <c r="C162" s="107"/>
      <c r="D162" s="120" t="s">
        <v>62</v>
      </c>
      <c r="E162" s="127"/>
      <c r="F162" s="128"/>
      <c r="G162" s="119">
        <f>G157+G160</f>
        <v>162.97499999999999</v>
      </c>
    </row>
    <row r="163" spans="1:7" s="105" customFormat="1" ht="10.5" customHeight="1">
      <c r="A163" s="110">
        <v>5</v>
      </c>
      <c r="B163" s="111"/>
      <c r="C163" s="107" t="s">
        <v>60</v>
      </c>
      <c r="D163" s="115" t="s">
        <v>59</v>
      </c>
      <c r="E163" s="125">
        <v>4.4999999999999998E-2</v>
      </c>
      <c r="F163" s="126">
        <f>G162</f>
        <v>162.97999999999999</v>
      </c>
      <c r="G163" s="129">
        <f>E163*F163</f>
        <v>7.3339999999999996</v>
      </c>
    </row>
    <row r="164" spans="1:7" s="105" customFormat="1" ht="17.25" customHeight="1">
      <c r="A164" s="100"/>
      <c r="B164" s="100"/>
      <c r="C164" s="107"/>
      <c r="D164" s="130" t="s">
        <v>227</v>
      </c>
      <c r="E164" s="117"/>
      <c r="F164" s="118"/>
      <c r="G164" s="131">
        <f>G162+G163</f>
        <v>170.309</v>
      </c>
    </row>
    <row r="165" spans="1:7" ht="5.15" customHeight="1">
      <c r="A165" s="95"/>
      <c r="B165" s="95"/>
      <c r="C165" s="96"/>
      <c r="D165" s="97"/>
      <c r="E165" s="95"/>
      <c r="F165" s="103"/>
      <c r="G165" s="99"/>
    </row>
    <row r="166" spans="1:7" s="54" customFormat="1" ht="13">
      <c r="A166" s="69" t="s">
        <v>171</v>
      </c>
      <c r="B166" s="70" t="s">
        <v>2</v>
      </c>
      <c r="C166" s="71" t="s">
        <v>3</v>
      </c>
      <c r="D166" s="72" t="s">
        <v>16</v>
      </c>
      <c r="E166" s="150"/>
      <c r="F166" s="75"/>
      <c r="G166" s="150"/>
    </row>
    <row r="167" spans="1:7" s="105" customFormat="1">
      <c r="A167" s="153" t="s">
        <v>172</v>
      </c>
      <c r="B167" s="153" t="s">
        <v>4</v>
      </c>
      <c r="C167" s="64" t="s">
        <v>6</v>
      </c>
      <c r="D167" s="154" t="s">
        <v>7</v>
      </c>
      <c r="E167" s="102"/>
      <c r="F167" s="103"/>
      <c r="G167" s="104"/>
    </row>
    <row r="168" spans="1:7" ht="35.25" customHeight="1">
      <c r="A168" s="95"/>
      <c r="B168" s="95"/>
      <c r="C168" s="96"/>
      <c r="D168" s="106" t="s">
        <v>25</v>
      </c>
      <c r="E168" s="95"/>
      <c r="F168" s="98"/>
      <c r="G168" s="99"/>
    </row>
    <row r="169" spans="1:7" s="105" customFormat="1">
      <c r="A169" s="63" t="s">
        <v>179</v>
      </c>
      <c r="B169" s="63" t="s">
        <v>4</v>
      </c>
      <c r="C169" s="64" t="s">
        <v>8</v>
      </c>
      <c r="D169" s="56" t="s">
        <v>151</v>
      </c>
      <c r="E169" s="102"/>
      <c r="F169" s="98"/>
      <c r="G169" s="159">
        <f>G189</f>
        <v>40.499000000000002</v>
      </c>
    </row>
    <row r="170" spans="1:7" ht="80.25" customHeight="1">
      <c r="A170" s="95"/>
      <c r="B170" s="95"/>
      <c r="C170" s="96"/>
      <c r="D170" s="322" t="s">
        <v>326</v>
      </c>
      <c r="E170" s="322"/>
      <c r="F170" s="322"/>
      <c r="G170" s="322"/>
    </row>
    <row r="171" spans="1:7" s="105" customFormat="1" ht="12.9" customHeight="1">
      <c r="A171" s="110" t="s">
        <v>32</v>
      </c>
      <c r="B171" s="111"/>
      <c r="C171" s="110" t="s">
        <v>33</v>
      </c>
      <c r="D171" s="110" t="s">
        <v>35</v>
      </c>
      <c r="E171" s="112" t="s">
        <v>47</v>
      </c>
      <c r="F171" s="113" t="s">
        <v>48</v>
      </c>
      <c r="G171" s="114" t="s">
        <v>49</v>
      </c>
    </row>
    <row r="172" spans="1:7" s="105" customFormat="1" ht="10.5" customHeight="1">
      <c r="A172" s="110">
        <v>1</v>
      </c>
      <c r="B172" s="111"/>
      <c r="C172" s="110"/>
      <c r="D172" s="115" t="s">
        <v>52</v>
      </c>
      <c r="E172" s="112"/>
      <c r="F172" s="113"/>
      <c r="G172" s="114"/>
    </row>
    <row r="173" spans="1:7" s="105" customFormat="1" ht="48.75" customHeight="1">
      <c r="A173" s="100"/>
      <c r="B173" s="100"/>
      <c r="C173" s="116" t="s">
        <v>8</v>
      </c>
      <c r="D173" s="106" t="s">
        <v>325</v>
      </c>
      <c r="E173" s="117">
        <v>1.05</v>
      </c>
      <c r="F173" s="118">
        <f>20.68*1.05</f>
        <v>21.71</v>
      </c>
      <c r="G173" s="119">
        <f>E173*F173</f>
        <v>22.795999999999999</v>
      </c>
    </row>
    <row r="174" spans="1:7" s="105" customFormat="1" ht="15" customHeight="1">
      <c r="A174" s="100"/>
      <c r="B174" s="100"/>
      <c r="C174" s="107" t="s">
        <v>50</v>
      </c>
      <c r="D174" s="134" t="s">
        <v>252</v>
      </c>
      <c r="E174" s="136">
        <v>1</v>
      </c>
      <c r="F174" s="128">
        <v>1</v>
      </c>
      <c r="G174" s="137">
        <f>E174*F174</f>
        <v>1</v>
      </c>
    </row>
    <row r="175" spans="1:7" s="105" customFormat="1" ht="24.75" customHeight="1">
      <c r="A175" s="100"/>
      <c r="B175" s="100"/>
      <c r="C175" s="116" t="s">
        <v>57</v>
      </c>
      <c r="D175" s="106" t="s">
        <v>253</v>
      </c>
      <c r="E175" s="117">
        <v>2.1</v>
      </c>
      <c r="F175" s="118">
        <v>2.0499999999999998</v>
      </c>
      <c r="G175" s="119">
        <f>E175*F175</f>
        <v>4.3049999999999997</v>
      </c>
    </row>
    <row r="176" spans="1:7" s="105" customFormat="1" ht="15" customHeight="1">
      <c r="A176" s="100"/>
      <c r="B176" s="100"/>
      <c r="C176" s="116" t="s">
        <v>64</v>
      </c>
      <c r="D176" s="106" t="s">
        <v>256</v>
      </c>
      <c r="E176" s="117">
        <v>3</v>
      </c>
      <c r="F176" s="118">
        <v>0.5</v>
      </c>
      <c r="G176" s="119">
        <f>E176*F176</f>
        <v>1.5</v>
      </c>
    </row>
    <row r="177" spans="1:7" s="105" customFormat="1" ht="36.75" customHeight="1">
      <c r="A177" s="100"/>
      <c r="B177" s="100"/>
      <c r="C177" s="116" t="s">
        <v>254</v>
      </c>
      <c r="D177" s="106" t="s">
        <v>255</v>
      </c>
      <c r="E177" s="122">
        <v>7.0000000000000007E-2</v>
      </c>
      <c r="F177" s="123">
        <v>1</v>
      </c>
      <c r="G177" s="124">
        <f>E177*F177</f>
        <v>7.0000000000000007E-2</v>
      </c>
    </row>
    <row r="178" spans="1:7" s="105" customFormat="1" ht="10.5" customHeight="1">
      <c r="A178" s="110"/>
      <c r="B178" s="111"/>
      <c r="C178" s="107"/>
      <c r="D178" s="120" t="s">
        <v>66</v>
      </c>
      <c r="E178" s="112"/>
      <c r="F178" s="113"/>
      <c r="G178" s="121">
        <f>SUM(G173:G177)</f>
        <v>29.670999999999999</v>
      </c>
    </row>
    <row r="179" spans="1:7" s="105" customFormat="1" ht="10.5" customHeight="1">
      <c r="A179" s="110">
        <v>2</v>
      </c>
      <c r="B179" s="111"/>
      <c r="C179" s="107"/>
      <c r="D179" s="115" t="s">
        <v>53</v>
      </c>
      <c r="E179" s="112"/>
      <c r="F179" s="113"/>
      <c r="G179" s="114"/>
    </row>
    <row r="180" spans="1:7" s="105" customFormat="1" ht="15" customHeight="1">
      <c r="A180" s="100"/>
      <c r="B180" s="100"/>
      <c r="C180" s="107" t="s">
        <v>58</v>
      </c>
      <c r="D180" s="134" t="s">
        <v>69</v>
      </c>
      <c r="E180" s="136">
        <v>0.2</v>
      </c>
      <c r="F180" s="128">
        <v>18.670000000000002</v>
      </c>
      <c r="G180" s="137">
        <f>E180*F180</f>
        <v>3.734</v>
      </c>
    </row>
    <row r="181" spans="1:7" s="105" customFormat="1" ht="15" customHeight="1">
      <c r="A181" s="100"/>
      <c r="B181" s="100"/>
      <c r="C181" s="107" t="s">
        <v>58</v>
      </c>
      <c r="D181" s="134" t="s">
        <v>70</v>
      </c>
      <c r="E181" s="129">
        <v>0.2</v>
      </c>
      <c r="F181" s="126">
        <v>16.93</v>
      </c>
      <c r="G181" s="135">
        <f>E181*F181</f>
        <v>3.3860000000000001</v>
      </c>
    </row>
    <row r="182" spans="1:7" s="105" customFormat="1" ht="10.5" customHeight="1">
      <c r="A182" s="110"/>
      <c r="B182" s="111"/>
      <c r="C182" s="107"/>
      <c r="D182" s="120" t="s">
        <v>61</v>
      </c>
      <c r="E182" s="112"/>
      <c r="F182" s="113"/>
      <c r="G182" s="121">
        <f>SUM(G180:G181)</f>
        <v>7.12</v>
      </c>
    </row>
    <row r="183" spans="1:7" s="105" customFormat="1" ht="10.5" customHeight="1">
      <c r="A183" s="110">
        <v>3</v>
      </c>
      <c r="B183" s="111"/>
      <c r="C183" s="107"/>
      <c r="D183" s="115" t="s">
        <v>223</v>
      </c>
      <c r="E183" s="112"/>
      <c r="F183" s="113"/>
      <c r="G183" s="121"/>
    </row>
    <row r="184" spans="1:7" s="105" customFormat="1" ht="24.75" customHeight="1">
      <c r="A184" s="110"/>
      <c r="B184" s="111"/>
      <c r="C184" s="107" t="s">
        <v>303</v>
      </c>
      <c r="D184" s="106" t="s">
        <v>224</v>
      </c>
      <c r="E184" s="122">
        <v>1.4999999999999999E-2</v>
      </c>
      <c r="F184" s="123">
        <v>80.25</v>
      </c>
      <c r="G184" s="124">
        <f>E184*F184</f>
        <v>1.204</v>
      </c>
    </row>
    <row r="185" spans="1:7" s="105" customFormat="1" ht="10.5" customHeight="1">
      <c r="A185" s="110"/>
      <c r="B185" s="111"/>
      <c r="C185" s="107"/>
      <c r="D185" s="120" t="s">
        <v>225</v>
      </c>
      <c r="E185" s="112"/>
      <c r="F185" s="113"/>
      <c r="G185" s="121">
        <f>SUM(G184:G184)</f>
        <v>1.204</v>
      </c>
    </row>
    <row r="186" spans="1:7" s="105" customFormat="1" ht="10.5" customHeight="1">
      <c r="A186" s="110">
        <v>4</v>
      </c>
      <c r="B186" s="111"/>
      <c r="C186" s="107" t="s">
        <v>60</v>
      </c>
      <c r="D186" s="115" t="s">
        <v>56</v>
      </c>
      <c r="E186" s="125">
        <v>0.02</v>
      </c>
      <c r="F186" s="126">
        <f>G182+G185+G178</f>
        <v>38</v>
      </c>
      <c r="G186" s="124">
        <f>E186*F186</f>
        <v>0.76</v>
      </c>
    </row>
    <row r="187" spans="1:7" s="105" customFormat="1" ht="10.5" customHeight="1">
      <c r="A187" s="110"/>
      <c r="B187" s="111"/>
      <c r="C187" s="107"/>
      <c r="D187" s="120" t="s">
        <v>62</v>
      </c>
      <c r="E187" s="127"/>
      <c r="F187" s="128"/>
      <c r="G187" s="119">
        <f>G182+G185+G186+G178</f>
        <v>38.755000000000003</v>
      </c>
    </row>
    <row r="188" spans="1:7" s="105" customFormat="1" ht="10.5" customHeight="1">
      <c r="A188" s="110">
        <v>5</v>
      </c>
      <c r="B188" s="111"/>
      <c r="C188" s="107" t="s">
        <v>60</v>
      </c>
      <c r="D188" s="115" t="s">
        <v>59</v>
      </c>
      <c r="E188" s="125">
        <v>4.4999999999999998E-2</v>
      </c>
      <c r="F188" s="126">
        <f>G187</f>
        <v>38.76</v>
      </c>
      <c r="G188" s="129">
        <f>E188*F188</f>
        <v>1.744</v>
      </c>
    </row>
    <row r="189" spans="1:7" s="105" customFormat="1" ht="17.25" customHeight="1">
      <c r="A189" s="100"/>
      <c r="B189" s="100"/>
      <c r="C189" s="107"/>
      <c r="D189" s="130" t="s">
        <v>227</v>
      </c>
      <c r="E189" s="117"/>
      <c r="F189" s="118"/>
      <c r="G189" s="131">
        <f>G187+G188</f>
        <v>40.499000000000002</v>
      </c>
    </row>
    <row r="190" spans="1:7" ht="15" customHeight="1">
      <c r="A190" s="95"/>
      <c r="B190" s="95"/>
      <c r="C190" s="96"/>
      <c r="D190" s="132"/>
      <c r="E190" s="102"/>
      <c r="F190" s="98"/>
      <c r="G190" s="133"/>
    </row>
    <row r="191" spans="1:7" ht="15" customHeight="1">
      <c r="A191" s="156" t="s">
        <v>234</v>
      </c>
      <c r="B191" s="156" t="s">
        <v>4</v>
      </c>
      <c r="C191" s="157" t="s">
        <v>8</v>
      </c>
      <c r="D191" s="158" t="s">
        <v>160</v>
      </c>
      <c r="E191" s="102"/>
      <c r="F191" s="102"/>
      <c r="G191" s="159">
        <f>G213</f>
        <v>46.48</v>
      </c>
    </row>
    <row r="192" spans="1:7" ht="39.75" customHeight="1">
      <c r="A192" s="95"/>
      <c r="B192" s="95"/>
      <c r="C192" s="96"/>
      <c r="D192" s="322" t="s">
        <v>321</v>
      </c>
      <c r="E192" s="322"/>
      <c r="F192" s="322"/>
      <c r="G192" s="322"/>
    </row>
    <row r="193" spans="1:7" s="105" customFormat="1" ht="12.9" customHeight="1">
      <c r="A193" s="110" t="s">
        <v>32</v>
      </c>
      <c r="B193" s="111"/>
      <c r="C193" s="110" t="s">
        <v>33</v>
      </c>
      <c r="D193" s="110" t="s">
        <v>35</v>
      </c>
      <c r="E193" s="112" t="s">
        <v>47</v>
      </c>
      <c r="F193" s="113" t="s">
        <v>48</v>
      </c>
      <c r="G193" s="114" t="s">
        <v>49</v>
      </c>
    </row>
    <row r="194" spans="1:7" s="105" customFormat="1" ht="10.5" customHeight="1">
      <c r="A194" s="110">
        <v>1</v>
      </c>
      <c r="B194" s="111"/>
      <c r="C194" s="110"/>
      <c r="D194" s="115" t="s">
        <v>52</v>
      </c>
      <c r="E194" s="112"/>
      <c r="F194" s="113"/>
      <c r="G194" s="114"/>
    </row>
    <row r="195" spans="1:7" s="105" customFormat="1" ht="24" customHeight="1">
      <c r="A195" s="100"/>
      <c r="B195" s="100"/>
      <c r="C195" s="116" t="s">
        <v>257</v>
      </c>
      <c r="D195" s="106" t="s">
        <v>324</v>
      </c>
      <c r="E195" s="117">
        <v>1</v>
      </c>
      <c r="F195" s="118">
        <v>14.03</v>
      </c>
      <c r="G195" s="119">
        <f>E195*F195</f>
        <v>14.03</v>
      </c>
    </row>
    <row r="196" spans="1:7" s="105" customFormat="1" ht="26.25" customHeight="1">
      <c r="A196" s="100"/>
      <c r="B196" s="100"/>
      <c r="C196" s="116" t="s">
        <v>257</v>
      </c>
      <c r="D196" s="106" t="s">
        <v>258</v>
      </c>
      <c r="E196" s="136">
        <v>1</v>
      </c>
      <c r="F196" s="128">
        <v>3.91</v>
      </c>
      <c r="G196" s="137">
        <f>E196*F196</f>
        <v>3.91</v>
      </c>
    </row>
    <row r="197" spans="1:7" s="105" customFormat="1" ht="25.5" customHeight="1">
      <c r="A197" s="100"/>
      <c r="B197" s="100"/>
      <c r="C197" s="116" t="s">
        <v>257</v>
      </c>
      <c r="D197" s="106" t="s">
        <v>259</v>
      </c>
      <c r="E197" s="136">
        <v>2</v>
      </c>
      <c r="F197" s="128">
        <v>1.36</v>
      </c>
      <c r="G197" s="137">
        <f>E197*F197</f>
        <v>2.72</v>
      </c>
    </row>
    <row r="198" spans="1:7" s="105" customFormat="1" ht="15" customHeight="1">
      <c r="A198" s="100"/>
      <c r="B198" s="100"/>
      <c r="C198" s="107" t="s">
        <v>5</v>
      </c>
      <c r="D198" s="134" t="s">
        <v>260</v>
      </c>
      <c r="E198" s="136">
        <v>0.1</v>
      </c>
      <c r="F198" s="128">
        <v>6.46</v>
      </c>
      <c r="G198" s="137">
        <f t="shared" ref="G198:G199" si="1">E198*F198</f>
        <v>0.64600000000000002</v>
      </c>
    </row>
    <row r="199" spans="1:7" s="105" customFormat="1" ht="15" customHeight="1">
      <c r="A199" s="100"/>
      <c r="B199" s="100"/>
      <c r="C199" s="107" t="s">
        <v>64</v>
      </c>
      <c r="D199" s="134" t="s">
        <v>261</v>
      </c>
      <c r="E199" s="136">
        <v>0.02</v>
      </c>
      <c r="F199" s="128">
        <v>83.55</v>
      </c>
      <c r="G199" s="137">
        <f t="shared" si="1"/>
        <v>1.671</v>
      </c>
    </row>
    <row r="200" spans="1:7" s="105" customFormat="1" ht="15" customHeight="1">
      <c r="A200" s="100"/>
      <c r="B200" s="100"/>
      <c r="C200" s="107" t="s">
        <v>64</v>
      </c>
      <c r="D200" s="134" t="s">
        <v>256</v>
      </c>
      <c r="E200" s="136">
        <v>3</v>
      </c>
      <c r="F200" s="128">
        <v>0.5</v>
      </c>
      <c r="G200" s="137">
        <f>E200*F200</f>
        <v>1.5</v>
      </c>
    </row>
    <row r="201" spans="1:7" s="105" customFormat="1" ht="15" customHeight="1">
      <c r="A201" s="100"/>
      <c r="B201" s="100"/>
      <c r="C201" s="107" t="s">
        <v>24</v>
      </c>
      <c r="D201" s="134" t="s">
        <v>71</v>
      </c>
      <c r="E201" s="129">
        <v>2.5</v>
      </c>
      <c r="F201" s="126">
        <v>0.05</v>
      </c>
      <c r="G201" s="135">
        <f>E201*F201</f>
        <v>0.125</v>
      </c>
    </row>
    <row r="202" spans="1:7" s="105" customFormat="1" ht="10.5" customHeight="1">
      <c r="A202" s="110"/>
      <c r="B202" s="111"/>
      <c r="C202" s="107"/>
      <c r="D202" s="120" t="s">
        <v>66</v>
      </c>
      <c r="E202" s="112"/>
      <c r="F202" s="113"/>
      <c r="G202" s="121">
        <f>SUM(G195:G201)</f>
        <v>24.602</v>
      </c>
    </row>
    <row r="203" spans="1:7" s="105" customFormat="1" ht="10.5" customHeight="1">
      <c r="A203" s="110">
        <v>2</v>
      </c>
      <c r="B203" s="111"/>
      <c r="C203" s="107"/>
      <c r="D203" s="115" t="s">
        <v>53</v>
      </c>
      <c r="E203" s="112"/>
      <c r="F203" s="113"/>
      <c r="G203" s="114"/>
    </row>
    <row r="204" spans="1:7" s="105" customFormat="1" ht="15" customHeight="1">
      <c r="A204" s="100"/>
      <c r="B204" s="100"/>
      <c r="C204" s="107" t="s">
        <v>58</v>
      </c>
      <c r="D204" s="134" t="s">
        <v>69</v>
      </c>
      <c r="E204" s="136">
        <v>0.5</v>
      </c>
      <c r="F204" s="128">
        <v>18.670000000000002</v>
      </c>
      <c r="G204" s="137">
        <f>E204*F204</f>
        <v>9.3350000000000009</v>
      </c>
    </row>
    <row r="205" spans="1:7" s="105" customFormat="1" ht="15" customHeight="1">
      <c r="A205" s="100"/>
      <c r="B205" s="100"/>
      <c r="C205" s="107" t="s">
        <v>58</v>
      </c>
      <c r="D205" s="134" t="s">
        <v>70</v>
      </c>
      <c r="E205" s="129">
        <v>0.5</v>
      </c>
      <c r="F205" s="126">
        <v>16.93</v>
      </c>
      <c r="G205" s="135">
        <f>E205*F205</f>
        <v>8.4649999999999999</v>
      </c>
    </row>
    <row r="206" spans="1:7" s="105" customFormat="1" ht="10.5" customHeight="1">
      <c r="A206" s="110"/>
      <c r="B206" s="111"/>
      <c r="C206" s="107"/>
      <c r="D206" s="120" t="s">
        <v>61</v>
      </c>
      <c r="E206" s="112"/>
      <c r="F206" s="113"/>
      <c r="G206" s="121">
        <f>SUM(G204:G205)</f>
        <v>17.8</v>
      </c>
    </row>
    <row r="207" spans="1:7" s="105" customFormat="1" ht="10.5" customHeight="1">
      <c r="A207" s="110">
        <v>3</v>
      </c>
      <c r="B207" s="111"/>
      <c r="C207" s="107"/>
      <c r="D207" s="115" t="s">
        <v>223</v>
      </c>
      <c r="E207" s="112"/>
      <c r="F207" s="113"/>
      <c r="G207" s="121"/>
    </row>
    <row r="208" spans="1:7" s="105" customFormat="1" ht="24.75" customHeight="1">
      <c r="A208" s="110"/>
      <c r="B208" s="111"/>
      <c r="C208" s="107" t="s">
        <v>303</v>
      </c>
      <c r="D208" s="106" t="s">
        <v>224</v>
      </c>
      <c r="E208" s="122">
        <v>1.4999999999999999E-2</v>
      </c>
      <c r="F208" s="123">
        <v>80.25</v>
      </c>
      <c r="G208" s="124">
        <f>E208*F208</f>
        <v>1.204</v>
      </c>
    </row>
    <row r="209" spans="1:7" s="105" customFormat="1" ht="10.5" customHeight="1">
      <c r="A209" s="110"/>
      <c r="B209" s="111"/>
      <c r="C209" s="107"/>
      <c r="D209" s="120" t="s">
        <v>225</v>
      </c>
      <c r="E209" s="112"/>
      <c r="F209" s="113"/>
      <c r="G209" s="121">
        <f>SUM(G208:G208)</f>
        <v>1.204</v>
      </c>
    </row>
    <row r="210" spans="1:7" s="105" customFormat="1" ht="10.5" customHeight="1">
      <c r="A210" s="110">
        <v>4</v>
      </c>
      <c r="B210" s="111"/>
      <c r="C210" s="107" t="s">
        <v>60</v>
      </c>
      <c r="D210" s="115" t="s">
        <v>68</v>
      </c>
      <c r="E210" s="125">
        <v>0.02</v>
      </c>
      <c r="F210" s="126">
        <f>G202+G206+G209</f>
        <v>43.61</v>
      </c>
      <c r="G210" s="124">
        <f>E210*F210</f>
        <v>0.872</v>
      </c>
    </row>
    <row r="211" spans="1:7" s="105" customFormat="1" ht="10.5" customHeight="1">
      <c r="A211" s="110"/>
      <c r="B211" s="111"/>
      <c r="C211" s="107"/>
      <c r="D211" s="120" t="s">
        <v>62</v>
      </c>
      <c r="E211" s="127"/>
      <c r="F211" s="128"/>
      <c r="G211" s="119">
        <f>G202+G206+G210+G209</f>
        <v>44.478000000000002</v>
      </c>
    </row>
    <row r="212" spans="1:7" s="105" customFormat="1" ht="10.5" customHeight="1">
      <c r="A212" s="110">
        <v>5</v>
      </c>
      <c r="B212" s="111"/>
      <c r="C212" s="107" t="s">
        <v>60</v>
      </c>
      <c r="D212" s="115" t="s">
        <v>67</v>
      </c>
      <c r="E212" s="125">
        <v>4.4999999999999998E-2</v>
      </c>
      <c r="F212" s="126">
        <f>G211</f>
        <v>44.48</v>
      </c>
      <c r="G212" s="129">
        <f>E212*F212</f>
        <v>2.0019999999999998</v>
      </c>
    </row>
    <row r="213" spans="1:7" s="105" customFormat="1" ht="17.25" customHeight="1">
      <c r="A213" s="100"/>
      <c r="B213" s="100"/>
      <c r="C213" s="107"/>
      <c r="D213" s="130" t="s">
        <v>227</v>
      </c>
      <c r="E213" s="117"/>
      <c r="F213" s="118"/>
      <c r="G213" s="131">
        <f>G211+G212</f>
        <v>46.48</v>
      </c>
    </row>
    <row r="214" spans="1:7" ht="15" customHeight="1">
      <c r="A214" s="95"/>
      <c r="B214" s="95"/>
      <c r="C214" s="96"/>
      <c r="D214" s="132"/>
      <c r="E214" s="102"/>
      <c r="F214" s="98"/>
      <c r="G214" s="133"/>
    </row>
    <row r="215" spans="1:7" s="105" customFormat="1">
      <c r="A215" s="63" t="s">
        <v>235</v>
      </c>
      <c r="B215" s="63" t="s">
        <v>4</v>
      </c>
      <c r="C215" s="64" t="s">
        <v>8</v>
      </c>
      <c r="D215" s="56" t="s">
        <v>162</v>
      </c>
      <c r="E215" s="102"/>
      <c r="F215" s="103"/>
      <c r="G215" s="159">
        <f>G233</f>
        <v>52.695999999999998</v>
      </c>
    </row>
    <row r="216" spans="1:7" ht="45.75" customHeight="1">
      <c r="A216" s="95">
        <v>5</v>
      </c>
      <c r="B216" s="95"/>
      <c r="C216" s="96"/>
      <c r="D216" s="322" t="s">
        <v>322</v>
      </c>
      <c r="E216" s="322"/>
      <c r="F216" s="322"/>
      <c r="G216" s="322"/>
    </row>
    <row r="217" spans="1:7" s="105" customFormat="1" ht="12.9" customHeight="1">
      <c r="A217" s="110" t="s">
        <v>32</v>
      </c>
      <c r="B217" s="111"/>
      <c r="C217" s="110" t="s">
        <v>33</v>
      </c>
      <c r="D217" s="110" t="s">
        <v>35</v>
      </c>
      <c r="E217" s="112" t="s">
        <v>47</v>
      </c>
      <c r="F217" s="113" t="s">
        <v>48</v>
      </c>
      <c r="G217" s="114" t="s">
        <v>49</v>
      </c>
    </row>
    <row r="218" spans="1:7" s="105" customFormat="1" ht="10.5" customHeight="1">
      <c r="A218" s="110">
        <v>1</v>
      </c>
      <c r="B218" s="111"/>
      <c r="C218" s="110"/>
      <c r="D218" s="115" t="s">
        <v>52</v>
      </c>
      <c r="E218" s="112"/>
      <c r="F218" s="113"/>
      <c r="G218" s="114"/>
    </row>
    <row r="219" spans="1:7" s="105" customFormat="1" ht="35.25" customHeight="1">
      <c r="A219" s="100"/>
      <c r="B219" s="100"/>
      <c r="C219" s="116" t="s">
        <v>257</v>
      </c>
      <c r="D219" s="106" t="s">
        <v>323</v>
      </c>
      <c r="E219" s="117">
        <v>1.05</v>
      </c>
      <c r="F219" s="118">
        <v>28.53</v>
      </c>
      <c r="G219" s="119">
        <f>E219*F219</f>
        <v>29.957000000000001</v>
      </c>
    </row>
    <row r="220" spans="1:7" s="105" customFormat="1" ht="24.75" customHeight="1">
      <c r="A220" s="100"/>
      <c r="B220" s="100"/>
      <c r="C220" s="116" t="s">
        <v>64</v>
      </c>
      <c r="D220" s="106" t="s">
        <v>262</v>
      </c>
      <c r="E220" s="117">
        <v>0.2</v>
      </c>
      <c r="F220" s="118">
        <v>29.1</v>
      </c>
      <c r="G220" s="119">
        <f>E220*F220</f>
        <v>5.82</v>
      </c>
    </row>
    <row r="221" spans="1:7" s="105" customFormat="1" ht="45.75" customHeight="1">
      <c r="A221" s="100"/>
      <c r="B221" s="100"/>
      <c r="C221" s="107" t="s">
        <v>64</v>
      </c>
      <c r="D221" s="106" t="s">
        <v>263</v>
      </c>
      <c r="E221" s="136">
        <v>0.2</v>
      </c>
      <c r="F221" s="128">
        <v>4.7300000000000004</v>
      </c>
      <c r="G221" s="137">
        <f>E221*F221</f>
        <v>0.94599999999999995</v>
      </c>
    </row>
    <row r="222" spans="1:7" s="105" customFormat="1" ht="10.5" customHeight="1">
      <c r="A222" s="110"/>
      <c r="B222" s="111"/>
      <c r="C222" s="107"/>
      <c r="D222" s="120" t="s">
        <v>66</v>
      </c>
      <c r="E222" s="112"/>
      <c r="F222" s="113"/>
      <c r="G222" s="121">
        <f>SUM(G219:G221)</f>
        <v>36.722999999999999</v>
      </c>
    </row>
    <row r="223" spans="1:7" s="105" customFormat="1" ht="10.5" customHeight="1">
      <c r="A223" s="110">
        <v>2</v>
      </c>
      <c r="B223" s="111"/>
      <c r="C223" s="107"/>
      <c r="D223" s="115" t="s">
        <v>53</v>
      </c>
      <c r="E223" s="112"/>
      <c r="F223" s="113"/>
      <c r="G223" s="114"/>
    </row>
    <row r="224" spans="1:7" s="105" customFormat="1" ht="15" customHeight="1">
      <c r="A224" s="100"/>
      <c r="B224" s="100"/>
      <c r="C224" s="107" t="s">
        <v>58</v>
      </c>
      <c r="D224" s="134" t="s">
        <v>69</v>
      </c>
      <c r="E224" s="136">
        <v>0.26700000000000002</v>
      </c>
      <c r="F224" s="128">
        <v>18.670000000000002</v>
      </c>
      <c r="G224" s="137">
        <f>E224*F224</f>
        <v>4.9850000000000003</v>
      </c>
    </row>
    <row r="225" spans="1:7" s="105" customFormat="1" ht="15" customHeight="1">
      <c r="A225" s="100"/>
      <c r="B225" s="100"/>
      <c r="C225" s="107" t="s">
        <v>58</v>
      </c>
      <c r="D225" s="134" t="s">
        <v>70</v>
      </c>
      <c r="E225" s="129">
        <v>0.26700000000000002</v>
      </c>
      <c r="F225" s="126">
        <v>16.93</v>
      </c>
      <c r="G225" s="135">
        <f>E225*F225</f>
        <v>4.5199999999999996</v>
      </c>
    </row>
    <row r="226" spans="1:7" s="105" customFormat="1" ht="10.5" customHeight="1">
      <c r="A226" s="110"/>
      <c r="B226" s="111"/>
      <c r="C226" s="107"/>
      <c r="D226" s="120" t="s">
        <v>61</v>
      </c>
      <c r="E226" s="112"/>
      <c r="F226" s="113"/>
      <c r="G226" s="121">
        <f>SUM(G224:G225)</f>
        <v>9.5050000000000008</v>
      </c>
    </row>
    <row r="227" spans="1:7" s="105" customFormat="1" ht="10.5" customHeight="1">
      <c r="A227" s="110">
        <v>3</v>
      </c>
      <c r="B227" s="111"/>
      <c r="C227" s="107"/>
      <c r="D227" s="115" t="s">
        <v>223</v>
      </c>
      <c r="E227" s="112"/>
      <c r="F227" s="113"/>
      <c r="G227" s="121"/>
    </row>
    <row r="228" spans="1:7" s="105" customFormat="1" ht="24.75" customHeight="1">
      <c r="A228" s="110"/>
      <c r="B228" s="111"/>
      <c r="C228" s="107" t="s">
        <v>303</v>
      </c>
      <c r="D228" s="106" t="s">
        <v>224</v>
      </c>
      <c r="E228" s="122">
        <v>0.04</v>
      </c>
      <c r="F228" s="123">
        <v>80.25</v>
      </c>
      <c r="G228" s="124">
        <f>E228*F228</f>
        <v>3.21</v>
      </c>
    </row>
    <row r="229" spans="1:7" s="105" customFormat="1" ht="10.5" customHeight="1">
      <c r="A229" s="110"/>
      <c r="B229" s="111"/>
      <c r="C229" s="107"/>
      <c r="D229" s="120" t="s">
        <v>225</v>
      </c>
      <c r="E229" s="112"/>
      <c r="F229" s="113"/>
      <c r="G229" s="121">
        <f>SUM(G228:G228)</f>
        <v>3.21</v>
      </c>
    </row>
    <row r="230" spans="1:7" s="105" customFormat="1" ht="10.5" customHeight="1">
      <c r="A230" s="110">
        <v>4</v>
      </c>
      <c r="B230" s="111"/>
      <c r="C230" s="107" t="s">
        <v>60</v>
      </c>
      <c r="D230" s="115" t="s">
        <v>68</v>
      </c>
      <c r="E230" s="125">
        <v>0.02</v>
      </c>
      <c r="F230" s="126">
        <f>G222+G226+G229</f>
        <v>49.44</v>
      </c>
      <c r="G230" s="124">
        <f>E230*F230</f>
        <v>0.98899999999999999</v>
      </c>
    </row>
    <row r="231" spans="1:7" s="105" customFormat="1" ht="10.5" customHeight="1">
      <c r="A231" s="110"/>
      <c r="B231" s="111"/>
      <c r="C231" s="107"/>
      <c r="D231" s="120" t="s">
        <v>62</v>
      </c>
      <c r="E231" s="127"/>
      <c r="F231" s="128"/>
      <c r="G231" s="119">
        <f>G222+G226+G230+G229</f>
        <v>50.427</v>
      </c>
    </row>
    <row r="232" spans="1:7" s="105" customFormat="1" ht="10.5" customHeight="1">
      <c r="A232" s="110">
        <v>5</v>
      </c>
      <c r="B232" s="111"/>
      <c r="C232" s="107" t="s">
        <v>60</v>
      </c>
      <c r="D232" s="115" t="s">
        <v>67</v>
      </c>
      <c r="E232" s="125">
        <v>4.4999999999999998E-2</v>
      </c>
      <c r="F232" s="126">
        <f>G231</f>
        <v>50.43</v>
      </c>
      <c r="G232" s="129">
        <f>E232*F232</f>
        <v>2.2690000000000001</v>
      </c>
    </row>
    <row r="233" spans="1:7" s="105" customFormat="1" ht="17.25" customHeight="1">
      <c r="A233" s="100"/>
      <c r="B233" s="100"/>
      <c r="C233" s="107"/>
      <c r="D233" s="130" t="s">
        <v>227</v>
      </c>
      <c r="E233" s="117"/>
      <c r="F233" s="118"/>
      <c r="G233" s="131">
        <f>G231+G232</f>
        <v>52.695999999999998</v>
      </c>
    </row>
    <row r="234" spans="1:7" s="105" customFormat="1" ht="17.25" customHeight="1">
      <c r="A234" s="100"/>
      <c r="B234" s="100"/>
      <c r="C234" s="107"/>
      <c r="D234" s="130"/>
      <c r="E234" s="117"/>
      <c r="F234" s="118"/>
      <c r="G234" s="131"/>
    </row>
    <row r="235" spans="1:7" s="105" customFormat="1">
      <c r="A235" s="63" t="s">
        <v>236</v>
      </c>
      <c r="B235" s="63" t="s">
        <v>4</v>
      </c>
      <c r="C235" s="64" t="s">
        <v>5</v>
      </c>
      <c r="D235" s="56" t="s">
        <v>154</v>
      </c>
      <c r="E235" s="102"/>
      <c r="F235" s="98"/>
      <c r="G235" s="159">
        <f>G247</f>
        <v>6.9089999999999998</v>
      </c>
    </row>
    <row r="236" spans="1:7" ht="23.25" customHeight="1">
      <c r="A236" s="95"/>
      <c r="B236" s="95"/>
      <c r="C236" s="96"/>
      <c r="D236" s="322" t="s">
        <v>155</v>
      </c>
      <c r="E236" s="322"/>
      <c r="F236" s="322"/>
      <c r="G236" s="322"/>
    </row>
    <row r="237" spans="1:7" s="105" customFormat="1" ht="12.9" customHeight="1">
      <c r="A237" s="110" t="s">
        <v>32</v>
      </c>
      <c r="B237" s="111"/>
      <c r="C237" s="110" t="s">
        <v>33</v>
      </c>
      <c r="D237" s="110" t="s">
        <v>35</v>
      </c>
      <c r="E237" s="112" t="s">
        <v>47</v>
      </c>
      <c r="F237" s="113" t="s">
        <v>48</v>
      </c>
      <c r="G237" s="114" t="s">
        <v>49</v>
      </c>
    </row>
    <row r="238" spans="1:7" s="105" customFormat="1" ht="10.5" customHeight="1">
      <c r="A238" s="110">
        <v>2</v>
      </c>
      <c r="B238" s="111"/>
      <c r="C238" s="107"/>
      <c r="D238" s="115" t="s">
        <v>53</v>
      </c>
      <c r="E238" s="112"/>
      <c r="F238" s="113"/>
      <c r="G238" s="114"/>
    </row>
    <row r="239" spans="1:7" s="105" customFormat="1" ht="15" customHeight="1">
      <c r="A239" s="100"/>
      <c r="B239" s="100"/>
      <c r="C239" s="107" t="s">
        <v>58</v>
      </c>
      <c r="D239" s="134" t="s">
        <v>65</v>
      </c>
      <c r="E239" s="129">
        <v>0.27400000000000002</v>
      </c>
      <c r="F239" s="126">
        <v>17.8</v>
      </c>
      <c r="G239" s="135">
        <f>E239*F239</f>
        <v>4.8769999999999998</v>
      </c>
    </row>
    <row r="240" spans="1:7" s="105" customFormat="1" ht="10.5" customHeight="1">
      <c r="A240" s="110"/>
      <c r="B240" s="111"/>
      <c r="C240" s="107"/>
      <c r="D240" s="120" t="s">
        <v>61</v>
      </c>
      <c r="E240" s="112"/>
      <c r="F240" s="113"/>
      <c r="G240" s="121">
        <f>SUM(G239:G239)</f>
        <v>4.8769999999999998</v>
      </c>
    </row>
    <row r="241" spans="1:7" s="105" customFormat="1" ht="10.5" customHeight="1">
      <c r="A241" s="110">
        <v>3</v>
      </c>
      <c r="B241" s="111"/>
      <c r="C241" s="107"/>
      <c r="D241" s="115" t="s">
        <v>223</v>
      </c>
      <c r="E241" s="112"/>
      <c r="F241" s="113"/>
      <c r="G241" s="121"/>
    </row>
    <row r="242" spans="1:7" s="105" customFormat="1" ht="24.75" customHeight="1">
      <c r="A242" s="110"/>
      <c r="B242" s="111"/>
      <c r="C242" s="107" t="s">
        <v>303</v>
      </c>
      <c r="D242" s="106" t="s">
        <v>224</v>
      </c>
      <c r="E242" s="122">
        <v>0.02</v>
      </c>
      <c r="F242" s="123">
        <v>80.25</v>
      </c>
      <c r="G242" s="124">
        <f>E242*F242</f>
        <v>1.605</v>
      </c>
    </row>
    <row r="243" spans="1:7" s="105" customFormat="1" ht="10.5" customHeight="1">
      <c r="A243" s="110"/>
      <c r="B243" s="111"/>
      <c r="C243" s="107"/>
      <c r="D243" s="120" t="s">
        <v>225</v>
      </c>
      <c r="E243" s="112"/>
      <c r="F243" s="113"/>
      <c r="G243" s="121">
        <f>SUM(G242:G242)</f>
        <v>1.605</v>
      </c>
    </row>
    <row r="244" spans="1:7" s="105" customFormat="1" ht="10.5" customHeight="1">
      <c r="A244" s="110">
        <v>4</v>
      </c>
      <c r="B244" s="111"/>
      <c r="C244" s="107" t="s">
        <v>60</v>
      </c>
      <c r="D244" s="115" t="s">
        <v>68</v>
      </c>
      <c r="E244" s="125">
        <v>0.02</v>
      </c>
      <c r="F244" s="126">
        <f>G240+G243</f>
        <v>6.48</v>
      </c>
      <c r="G244" s="124">
        <f>E244*F244</f>
        <v>0.13</v>
      </c>
    </row>
    <row r="245" spans="1:7" s="105" customFormat="1" ht="10.5" customHeight="1">
      <c r="A245" s="110"/>
      <c r="B245" s="111"/>
      <c r="C245" s="107"/>
      <c r="D245" s="120" t="s">
        <v>62</v>
      </c>
      <c r="E245" s="127"/>
      <c r="F245" s="128"/>
      <c r="G245" s="119">
        <f>G240+G244+G243</f>
        <v>6.6120000000000001</v>
      </c>
    </row>
    <row r="246" spans="1:7" s="105" customFormat="1" ht="10.5" customHeight="1">
      <c r="A246" s="110">
        <v>5</v>
      </c>
      <c r="B246" s="111"/>
      <c r="C246" s="107" t="s">
        <v>60</v>
      </c>
      <c r="D246" s="115" t="s">
        <v>67</v>
      </c>
      <c r="E246" s="125">
        <v>4.4999999999999998E-2</v>
      </c>
      <c r="F246" s="126">
        <f>G245</f>
        <v>6.61</v>
      </c>
      <c r="G246" s="129">
        <f>E246*F246</f>
        <v>0.29699999999999999</v>
      </c>
    </row>
    <row r="247" spans="1:7" s="105" customFormat="1" ht="17.25" customHeight="1">
      <c r="A247" s="100"/>
      <c r="B247" s="100"/>
      <c r="C247" s="107"/>
      <c r="D247" s="130" t="s">
        <v>227</v>
      </c>
      <c r="E247" s="117"/>
      <c r="F247" s="118"/>
      <c r="G247" s="131">
        <f>G245+G246</f>
        <v>6.9089999999999998</v>
      </c>
    </row>
    <row r="248" spans="1:7" s="105" customFormat="1" ht="17.25" customHeight="1">
      <c r="A248" s="100"/>
      <c r="B248" s="100"/>
      <c r="C248" s="107"/>
      <c r="D248" s="130"/>
      <c r="E248" s="117"/>
      <c r="F248" s="118"/>
      <c r="G248" s="131"/>
    </row>
    <row r="249" spans="1:7" s="105" customFormat="1">
      <c r="A249" s="63" t="s">
        <v>237</v>
      </c>
      <c r="B249" s="63" t="s">
        <v>4</v>
      </c>
      <c r="C249" s="64" t="s">
        <v>8</v>
      </c>
      <c r="D249" s="56" t="s">
        <v>194</v>
      </c>
      <c r="E249" s="102"/>
      <c r="F249" s="98"/>
      <c r="G249" s="159">
        <f>G267</f>
        <v>100.27800000000001</v>
      </c>
    </row>
    <row r="250" spans="1:7" ht="17.25" customHeight="1">
      <c r="A250" s="95"/>
      <c r="B250" s="95"/>
      <c r="C250" s="96"/>
      <c r="D250" s="322" t="s">
        <v>265</v>
      </c>
      <c r="E250" s="322"/>
      <c r="F250" s="322"/>
      <c r="G250" s="322"/>
    </row>
    <row r="251" spans="1:7" s="105" customFormat="1" ht="10.5" customHeight="1">
      <c r="A251" s="110" t="s">
        <v>32</v>
      </c>
      <c r="B251" s="111"/>
      <c r="C251" s="110" t="s">
        <v>33</v>
      </c>
      <c r="D251" s="110" t="s">
        <v>35</v>
      </c>
      <c r="E251" s="112" t="s">
        <v>47</v>
      </c>
      <c r="F251" s="113" t="s">
        <v>48</v>
      </c>
      <c r="G251" s="114" t="s">
        <v>49</v>
      </c>
    </row>
    <row r="252" spans="1:7" s="105" customFormat="1" ht="10.5" customHeight="1">
      <c r="A252" s="110">
        <v>1</v>
      </c>
      <c r="B252" s="111"/>
      <c r="C252" s="110"/>
      <c r="D252" s="115" t="s">
        <v>52</v>
      </c>
      <c r="E252" s="112"/>
      <c r="F252" s="113"/>
      <c r="G252" s="114"/>
    </row>
    <row r="253" spans="1:7" s="105" customFormat="1" ht="27" customHeight="1">
      <c r="A253" s="100"/>
      <c r="B253" s="100"/>
      <c r="C253" s="116" t="s">
        <v>257</v>
      </c>
      <c r="D253" s="106" t="s">
        <v>266</v>
      </c>
      <c r="E253" s="117">
        <v>1</v>
      </c>
      <c r="F253" s="118">
        <v>32.25</v>
      </c>
      <c r="G253" s="119">
        <f>E253*F253</f>
        <v>32.25</v>
      </c>
    </row>
    <row r="254" spans="1:7" s="105" customFormat="1" ht="22.5" customHeight="1">
      <c r="A254" s="100"/>
      <c r="B254" s="100"/>
      <c r="C254" s="116" t="s">
        <v>257</v>
      </c>
      <c r="D254" s="106" t="s">
        <v>267</v>
      </c>
      <c r="E254" s="117">
        <v>1</v>
      </c>
      <c r="F254" s="118">
        <v>14.32</v>
      </c>
      <c r="G254" s="119">
        <f>E254*F254</f>
        <v>14.32</v>
      </c>
    </row>
    <row r="255" spans="1:7" s="105" customFormat="1" ht="21.75" customHeight="1">
      <c r="A255" s="100"/>
      <c r="B255" s="100"/>
      <c r="C255" s="116" t="s">
        <v>5</v>
      </c>
      <c r="D255" s="106" t="s">
        <v>268</v>
      </c>
      <c r="E255" s="117">
        <v>2</v>
      </c>
      <c r="F255" s="118">
        <v>12.2</v>
      </c>
      <c r="G255" s="119">
        <f>E255*F255</f>
        <v>24.4</v>
      </c>
    </row>
    <row r="256" spans="1:7" s="105" customFormat="1" ht="10.5" customHeight="1">
      <c r="A256" s="110"/>
      <c r="B256" s="111"/>
      <c r="C256" s="107"/>
      <c r="D256" s="120" t="s">
        <v>66</v>
      </c>
      <c r="E256" s="112"/>
      <c r="F256" s="113"/>
      <c r="G256" s="121">
        <f>SUM(G253:G255)</f>
        <v>70.97</v>
      </c>
    </row>
    <row r="257" spans="1:7" s="105" customFormat="1" ht="10.5" customHeight="1">
      <c r="A257" s="110">
        <v>2</v>
      </c>
      <c r="B257" s="111"/>
      <c r="C257" s="107"/>
      <c r="D257" s="115" t="s">
        <v>53</v>
      </c>
      <c r="E257" s="112"/>
      <c r="F257" s="113"/>
      <c r="G257" s="114"/>
    </row>
    <row r="258" spans="1:7" s="105" customFormat="1" ht="10.5" customHeight="1">
      <c r="A258" s="100"/>
      <c r="B258" s="100"/>
      <c r="C258" s="107" t="s">
        <v>58</v>
      </c>
      <c r="D258" s="134" t="s">
        <v>264</v>
      </c>
      <c r="E258" s="136">
        <v>0.55000000000000004</v>
      </c>
      <c r="F258" s="128">
        <v>16.66</v>
      </c>
      <c r="G258" s="137">
        <f>E258*F258</f>
        <v>9.1630000000000003</v>
      </c>
    </row>
    <row r="259" spans="1:7" s="105" customFormat="1" ht="10.5" customHeight="1">
      <c r="A259" s="100"/>
      <c r="B259" s="100"/>
      <c r="C259" s="107" t="s">
        <v>58</v>
      </c>
      <c r="D259" s="134" t="s">
        <v>137</v>
      </c>
      <c r="E259" s="129">
        <v>0.55000000000000004</v>
      </c>
      <c r="F259" s="126">
        <v>15.14</v>
      </c>
      <c r="G259" s="135">
        <f>E259*F259</f>
        <v>8.327</v>
      </c>
    </row>
    <row r="260" spans="1:7" s="105" customFormat="1" ht="10.5" customHeight="1">
      <c r="A260" s="110"/>
      <c r="B260" s="111"/>
      <c r="C260" s="107"/>
      <c r="D260" s="120" t="s">
        <v>61</v>
      </c>
      <c r="E260" s="112"/>
      <c r="F260" s="113"/>
      <c r="G260" s="121">
        <f>SUM(G258:G259)</f>
        <v>17.489999999999998</v>
      </c>
    </row>
    <row r="261" spans="1:7" s="105" customFormat="1" ht="10.5" customHeight="1">
      <c r="A261" s="110">
        <v>3</v>
      </c>
      <c r="B261" s="111"/>
      <c r="C261" s="107"/>
      <c r="D261" s="115" t="s">
        <v>223</v>
      </c>
      <c r="E261" s="112"/>
      <c r="F261" s="113"/>
      <c r="G261" s="121"/>
    </row>
    <row r="262" spans="1:7" s="105" customFormat="1" ht="22.5" customHeight="1">
      <c r="A262" s="110"/>
      <c r="B262" s="111"/>
      <c r="C262" s="107"/>
      <c r="D262" s="106" t="s">
        <v>224</v>
      </c>
      <c r="E262" s="122">
        <v>7.0000000000000007E-2</v>
      </c>
      <c r="F262" s="123">
        <v>80.25</v>
      </c>
      <c r="G262" s="124">
        <f>E262*F262</f>
        <v>5.6180000000000003</v>
      </c>
    </row>
    <row r="263" spans="1:7" s="105" customFormat="1" ht="10.5" customHeight="1">
      <c r="A263" s="110"/>
      <c r="B263" s="111"/>
      <c r="C263" s="107"/>
      <c r="D263" s="120" t="s">
        <v>225</v>
      </c>
      <c r="E263" s="112"/>
      <c r="F263" s="113"/>
      <c r="G263" s="121">
        <f>SUM(G262:G262)</f>
        <v>5.6180000000000003</v>
      </c>
    </row>
    <row r="264" spans="1:7" s="105" customFormat="1" ht="10.5" customHeight="1">
      <c r="A264" s="110">
        <v>4</v>
      </c>
      <c r="B264" s="111"/>
      <c r="C264" s="107" t="s">
        <v>60</v>
      </c>
      <c r="D264" s="115" t="s">
        <v>68</v>
      </c>
      <c r="E264" s="125">
        <v>0.02</v>
      </c>
      <c r="F264" s="126">
        <f>G256+G260+G263</f>
        <v>94.08</v>
      </c>
      <c r="G264" s="124">
        <f>E264*F264</f>
        <v>1.8819999999999999</v>
      </c>
    </row>
    <row r="265" spans="1:7" s="105" customFormat="1" ht="10.5" customHeight="1">
      <c r="A265" s="110"/>
      <c r="B265" s="111"/>
      <c r="C265" s="107"/>
      <c r="D265" s="120" t="s">
        <v>62</v>
      </c>
      <c r="E265" s="127"/>
      <c r="F265" s="128"/>
      <c r="G265" s="119">
        <f>G256+G260+G264+G263</f>
        <v>95.96</v>
      </c>
    </row>
    <row r="266" spans="1:7" s="105" customFormat="1" ht="10.5" customHeight="1">
      <c r="A266" s="110">
        <v>5</v>
      </c>
      <c r="B266" s="111"/>
      <c r="C266" s="107" t="s">
        <v>60</v>
      </c>
      <c r="D266" s="115" t="s">
        <v>67</v>
      </c>
      <c r="E266" s="125">
        <v>4.4999999999999998E-2</v>
      </c>
      <c r="F266" s="126">
        <f>G265</f>
        <v>95.96</v>
      </c>
      <c r="G266" s="129">
        <f>E266*F266</f>
        <v>4.3179999999999996</v>
      </c>
    </row>
    <row r="267" spans="1:7" s="105" customFormat="1" ht="10.5" customHeight="1">
      <c r="A267" s="100"/>
      <c r="B267" s="100"/>
      <c r="C267" s="107"/>
      <c r="D267" s="130" t="s">
        <v>227</v>
      </c>
      <c r="E267" s="117"/>
      <c r="F267" s="118"/>
      <c r="G267" s="131">
        <f>G265+G266</f>
        <v>100.27800000000001</v>
      </c>
    </row>
    <row r="268" spans="1:7" s="105" customFormat="1" ht="10.5" customHeight="1">
      <c r="A268" s="100"/>
      <c r="B268" s="100"/>
      <c r="C268" s="107"/>
      <c r="D268" s="130"/>
      <c r="E268" s="117"/>
      <c r="F268" s="118"/>
      <c r="G268" s="131"/>
    </row>
    <row r="269" spans="1:7" s="105" customFormat="1">
      <c r="A269" s="63" t="s">
        <v>238</v>
      </c>
      <c r="B269" s="63" t="s">
        <v>4</v>
      </c>
      <c r="C269" s="64" t="s">
        <v>24</v>
      </c>
      <c r="D269" s="56" t="s">
        <v>164</v>
      </c>
      <c r="E269" s="102"/>
      <c r="F269" s="98"/>
      <c r="G269" s="159">
        <f>G288</f>
        <v>35.411999999999999</v>
      </c>
    </row>
    <row r="270" spans="1:7" s="105" customFormat="1" ht="34.5" customHeight="1">
      <c r="A270" s="110"/>
      <c r="B270" s="111"/>
      <c r="C270" s="107"/>
      <c r="D270" s="322" t="s">
        <v>327</v>
      </c>
      <c r="E270" s="322"/>
      <c r="F270" s="322"/>
      <c r="G270" s="322"/>
    </row>
    <row r="271" spans="1:7" s="105" customFormat="1" ht="10.5" customHeight="1">
      <c r="A271" s="110" t="s">
        <v>32</v>
      </c>
      <c r="B271" s="111"/>
      <c r="C271" s="110" t="s">
        <v>33</v>
      </c>
      <c r="D271" s="110" t="s">
        <v>35</v>
      </c>
      <c r="E271" s="112" t="s">
        <v>47</v>
      </c>
      <c r="F271" s="113" t="s">
        <v>48</v>
      </c>
      <c r="G271" s="114" t="s">
        <v>49</v>
      </c>
    </row>
    <row r="272" spans="1:7" s="105" customFormat="1" ht="10.5" customHeight="1">
      <c r="A272" s="110">
        <v>1</v>
      </c>
      <c r="B272" s="111"/>
      <c r="C272" s="110"/>
      <c r="D272" s="115" t="s">
        <v>52</v>
      </c>
      <c r="E272" s="112"/>
      <c r="F272" s="113"/>
      <c r="G272" s="114"/>
    </row>
    <row r="273" spans="1:7" s="105" customFormat="1" ht="27" customHeight="1">
      <c r="A273" s="100"/>
      <c r="B273" s="100"/>
      <c r="C273" s="116" t="s">
        <v>64</v>
      </c>
      <c r="D273" s="106" t="s">
        <v>269</v>
      </c>
      <c r="E273" s="117">
        <v>1</v>
      </c>
      <c r="F273" s="118">
        <v>0.3</v>
      </c>
      <c r="G273" s="119">
        <f>E273*F273</f>
        <v>0.3</v>
      </c>
    </row>
    <row r="274" spans="1:7" s="105" customFormat="1" ht="22.5" customHeight="1">
      <c r="A274" s="100"/>
      <c r="B274" s="100"/>
      <c r="C274" s="116" t="s">
        <v>5</v>
      </c>
      <c r="D274" s="106" t="s">
        <v>270</v>
      </c>
      <c r="E274" s="117">
        <v>1</v>
      </c>
      <c r="F274" s="118">
        <v>5.88</v>
      </c>
      <c r="G274" s="119">
        <f>E274*F274</f>
        <v>5.88</v>
      </c>
    </row>
    <row r="275" spans="1:7" s="105" customFormat="1" ht="10.5" customHeight="1">
      <c r="A275" s="100"/>
      <c r="B275" s="100"/>
      <c r="C275" s="107" t="s">
        <v>72</v>
      </c>
      <c r="D275" s="134" t="s">
        <v>272</v>
      </c>
      <c r="E275" s="136">
        <v>8.0000000000000002E-3</v>
      </c>
      <c r="F275" s="128">
        <v>22.91</v>
      </c>
      <c r="G275" s="137">
        <f>E275*F275</f>
        <v>0.183</v>
      </c>
    </row>
    <row r="276" spans="1:7" s="105" customFormat="1" ht="10.5" customHeight="1">
      <c r="A276" s="100"/>
      <c r="B276" s="100"/>
      <c r="C276" s="107" t="s">
        <v>72</v>
      </c>
      <c r="D276" s="134" t="s">
        <v>271</v>
      </c>
      <c r="E276" s="129">
        <v>1.6E-2</v>
      </c>
      <c r="F276" s="126">
        <v>16.54</v>
      </c>
      <c r="G276" s="135">
        <f>E276*F276</f>
        <v>0.26500000000000001</v>
      </c>
    </row>
    <row r="277" spans="1:7" s="105" customFormat="1" ht="10.5" customHeight="1">
      <c r="A277" s="110"/>
      <c r="B277" s="111"/>
      <c r="C277" s="107"/>
      <c r="D277" s="120" t="s">
        <v>66</v>
      </c>
      <c r="E277" s="112"/>
      <c r="F277" s="113"/>
      <c r="G277" s="121">
        <f>SUM(G273:G276)</f>
        <v>6.6280000000000001</v>
      </c>
    </row>
    <row r="278" spans="1:7" s="105" customFormat="1" ht="10.5" customHeight="1">
      <c r="A278" s="110">
        <v>2</v>
      </c>
      <c r="B278" s="111"/>
      <c r="C278" s="107"/>
      <c r="D278" s="115" t="s">
        <v>53</v>
      </c>
      <c r="E278" s="112"/>
      <c r="F278" s="113"/>
      <c r="G278" s="114"/>
    </row>
    <row r="279" spans="1:7" s="105" customFormat="1" ht="10.5" customHeight="1">
      <c r="A279" s="100"/>
      <c r="B279" s="100"/>
      <c r="C279" s="107" t="s">
        <v>58</v>
      </c>
      <c r="D279" s="134" t="s">
        <v>221</v>
      </c>
      <c r="E279" s="136">
        <v>0.5</v>
      </c>
      <c r="F279" s="128">
        <v>22.66</v>
      </c>
      <c r="G279" s="137">
        <f>E279*F279</f>
        <v>11.33</v>
      </c>
    </row>
    <row r="280" spans="1:7" s="105" customFormat="1" ht="10.5" customHeight="1">
      <c r="A280" s="100"/>
      <c r="B280" s="100"/>
      <c r="C280" s="107" t="s">
        <v>58</v>
      </c>
      <c r="D280" s="134" t="s">
        <v>73</v>
      </c>
      <c r="E280" s="129">
        <v>0.5</v>
      </c>
      <c r="F280" s="126">
        <v>20.9</v>
      </c>
      <c r="G280" s="135">
        <f>E280*F280</f>
        <v>10.45</v>
      </c>
    </row>
    <row r="281" spans="1:7" s="105" customFormat="1" ht="10.5" customHeight="1">
      <c r="A281" s="110"/>
      <c r="B281" s="111"/>
      <c r="C281" s="107"/>
      <c r="D281" s="120" t="s">
        <v>61</v>
      </c>
      <c r="E281" s="112"/>
      <c r="F281" s="113"/>
      <c r="G281" s="121">
        <f>SUM(G279:G280)</f>
        <v>21.78</v>
      </c>
    </row>
    <row r="282" spans="1:7" s="105" customFormat="1" ht="10.5" customHeight="1">
      <c r="A282" s="110">
        <v>3</v>
      </c>
      <c r="B282" s="111"/>
      <c r="C282" s="107"/>
      <c r="D282" s="115" t="s">
        <v>223</v>
      </c>
      <c r="E282" s="112"/>
      <c r="F282" s="113"/>
      <c r="G282" s="121"/>
    </row>
    <row r="283" spans="1:7" s="105" customFormat="1" ht="10.5" customHeight="1">
      <c r="A283" s="110"/>
      <c r="B283" s="111"/>
      <c r="C283" s="107" t="s">
        <v>303</v>
      </c>
      <c r="D283" s="106" t="s">
        <v>224</v>
      </c>
      <c r="E283" s="122">
        <v>0.06</v>
      </c>
      <c r="F283" s="123">
        <v>80.25</v>
      </c>
      <c r="G283" s="124">
        <f>E283*F283</f>
        <v>4.8150000000000004</v>
      </c>
    </row>
    <row r="284" spans="1:7" s="105" customFormat="1" ht="10.5" customHeight="1">
      <c r="A284" s="110"/>
      <c r="B284" s="111"/>
      <c r="C284" s="107"/>
      <c r="D284" s="120" t="s">
        <v>225</v>
      </c>
      <c r="E284" s="112"/>
      <c r="F284" s="113"/>
      <c r="G284" s="121">
        <f>SUM(G283:G283)</f>
        <v>4.8150000000000004</v>
      </c>
    </row>
    <row r="285" spans="1:7" s="105" customFormat="1" ht="10.5" customHeight="1">
      <c r="A285" s="110">
        <v>4</v>
      </c>
      <c r="B285" s="111"/>
      <c r="C285" s="107" t="s">
        <v>60</v>
      </c>
      <c r="D285" s="115" t="s">
        <v>68</v>
      </c>
      <c r="E285" s="125">
        <v>0.02</v>
      </c>
      <c r="F285" s="126">
        <f>G277+G281+G284</f>
        <v>33.22</v>
      </c>
      <c r="G285" s="124">
        <f>E285*F285</f>
        <v>0.66400000000000003</v>
      </c>
    </row>
    <row r="286" spans="1:7" s="105" customFormat="1" ht="10.5" customHeight="1">
      <c r="A286" s="110"/>
      <c r="B286" s="111"/>
      <c r="C286" s="107"/>
      <c r="D286" s="120" t="s">
        <v>62</v>
      </c>
      <c r="E286" s="127"/>
      <c r="F286" s="128"/>
      <c r="G286" s="119">
        <f>G277+G281+G285+G284</f>
        <v>33.887</v>
      </c>
    </row>
    <row r="287" spans="1:7" s="105" customFormat="1" ht="10.5" customHeight="1">
      <c r="A287" s="110">
        <v>5</v>
      </c>
      <c r="B287" s="111"/>
      <c r="C287" s="107" t="s">
        <v>60</v>
      </c>
      <c r="D287" s="115" t="s">
        <v>67</v>
      </c>
      <c r="E287" s="125">
        <v>4.4999999999999998E-2</v>
      </c>
      <c r="F287" s="126">
        <f>G286</f>
        <v>33.89</v>
      </c>
      <c r="G287" s="129">
        <f>E287*F287</f>
        <v>1.5249999999999999</v>
      </c>
    </row>
    <row r="288" spans="1:7" s="105" customFormat="1" ht="10.5" customHeight="1">
      <c r="A288" s="100"/>
      <c r="B288" s="100"/>
      <c r="C288" s="107"/>
      <c r="D288" s="130" t="s">
        <v>227</v>
      </c>
      <c r="E288" s="117"/>
      <c r="F288" s="118"/>
      <c r="G288" s="131">
        <f>G286+G287</f>
        <v>35.411999999999999</v>
      </c>
    </row>
    <row r="289" spans="1:7" s="105" customFormat="1" ht="10.5" customHeight="1">
      <c r="A289" s="110"/>
      <c r="B289" s="111"/>
      <c r="C289" s="107"/>
      <c r="D289" s="120"/>
      <c r="E289" s="112"/>
      <c r="F289" s="113"/>
      <c r="G289" s="121"/>
    </row>
    <row r="290" spans="1:7" s="105" customFormat="1" ht="10.5" customHeight="1">
      <c r="A290" s="63" t="s">
        <v>328</v>
      </c>
      <c r="B290" s="63" t="s">
        <v>4</v>
      </c>
      <c r="C290" s="64" t="s">
        <v>5</v>
      </c>
      <c r="D290" s="56" t="s">
        <v>334</v>
      </c>
      <c r="E290" s="102"/>
      <c r="F290" s="98"/>
      <c r="G290" s="159">
        <f>G308</f>
        <v>29.824000000000002</v>
      </c>
    </row>
    <row r="291" spans="1:7" s="105" customFormat="1" ht="24" customHeight="1">
      <c r="A291" s="110"/>
      <c r="B291" s="111"/>
      <c r="C291" s="107"/>
      <c r="D291" s="322" t="s">
        <v>329</v>
      </c>
      <c r="E291" s="322"/>
      <c r="F291" s="322"/>
      <c r="G291" s="322"/>
    </row>
    <row r="292" spans="1:7" s="105" customFormat="1" ht="10.5" customHeight="1">
      <c r="A292" s="110" t="s">
        <v>32</v>
      </c>
      <c r="B292" s="111"/>
      <c r="C292" s="110" t="s">
        <v>33</v>
      </c>
      <c r="D292" s="110" t="s">
        <v>35</v>
      </c>
      <c r="E292" s="112" t="s">
        <v>47</v>
      </c>
      <c r="F292" s="113" t="s">
        <v>48</v>
      </c>
      <c r="G292" s="114" t="s">
        <v>49</v>
      </c>
    </row>
    <row r="293" spans="1:7" s="105" customFormat="1" ht="10.5" customHeight="1">
      <c r="A293" s="110">
        <v>1</v>
      </c>
      <c r="B293" s="111"/>
      <c r="C293" s="110"/>
      <c r="D293" s="115" t="s">
        <v>52</v>
      </c>
      <c r="E293" s="112"/>
      <c r="F293" s="113"/>
      <c r="G293" s="114"/>
    </row>
    <row r="294" spans="1:7" s="105" customFormat="1" ht="24" customHeight="1">
      <c r="A294" s="100"/>
      <c r="B294" s="100"/>
      <c r="C294" s="116" t="s">
        <v>5</v>
      </c>
      <c r="D294" s="106" t="s">
        <v>335</v>
      </c>
      <c r="E294" s="117">
        <v>1.07</v>
      </c>
      <c r="F294" s="118">
        <v>10.33</v>
      </c>
      <c r="G294" s="119">
        <f>E294*F294</f>
        <v>11.053000000000001</v>
      </c>
    </row>
    <row r="295" spans="1:7" s="105" customFormat="1" ht="10.5" customHeight="1">
      <c r="A295" s="100"/>
      <c r="B295" s="100"/>
      <c r="C295" s="116" t="s">
        <v>64</v>
      </c>
      <c r="D295" s="106" t="s">
        <v>336</v>
      </c>
      <c r="E295" s="117">
        <v>6</v>
      </c>
      <c r="F295" s="118">
        <v>0.32</v>
      </c>
      <c r="G295" s="119">
        <f>E295*F295</f>
        <v>1.92</v>
      </c>
    </row>
    <row r="296" spans="1:7" s="105" customFormat="1" ht="10.5" customHeight="1">
      <c r="A296" s="100"/>
      <c r="B296" s="100"/>
      <c r="C296" s="107" t="s">
        <v>5</v>
      </c>
      <c r="D296" s="134" t="s">
        <v>337</v>
      </c>
      <c r="E296" s="136">
        <v>1</v>
      </c>
      <c r="F296" s="128">
        <v>0.9</v>
      </c>
      <c r="G296" s="135">
        <f>E296*F296</f>
        <v>0.9</v>
      </c>
    </row>
    <row r="297" spans="1:7" s="105" customFormat="1" ht="10.5" customHeight="1">
      <c r="A297" s="110"/>
      <c r="B297" s="111"/>
      <c r="C297" s="107"/>
      <c r="D297" s="120" t="s">
        <v>66</v>
      </c>
      <c r="E297" s="112"/>
      <c r="F297" s="113"/>
      <c r="G297" s="121">
        <f>SUM(G294:G296)</f>
        <v>13.872999999999999</v>
      </c>
    </row>
    <row r="298" spans="1:7" s="105" customFormat="1" ht="10.5" customHeight="1">
      <c r="A298" s="110">
        <v>2</v>
      </c>
      <c r="B298" s="111"/>
      <c r="C298" s="107"/>
      <c r="D298" s="115" t="s">
        <v>53</v>
      </c>
      <c r="E298" s="112"/>
      <c r="F298" s="113"/>
      <c r="G298" s="114"/>
    </row>
    <row r="299" spans="1:7" s="105" customFormat="1" ht="10.5" customHeight="1">
      <c r="A299" s="100"/>
      <c r="B299" s="100"/>
      <c r="C299" s="107" t="s">
        <v>58</v>
      </c>
      <c r="D299" s="134" t="s">
        <v>338</v>
      </c>
      <c r="E299" s="136">
        <v>0.27</v>
      </c>
      <c r="F299" s="128">
        <v>18.670000000000002</v>
      </c>
      <c r="G299" s="137">
        <f>E299*F299</f>
        <v>5.0410000000000004</v>
      </c>
    </row>
    <row r="300" spans="1:7" s="105" customFormat="1" ht="10.5" customHeight="1">
      <c r="A300" s="100"/>
      <c r="B300" s="100"/>
      <c r="C300" s="107" t="s">
        <v>58</v>
      </c>
      <c r="D300" s="134" t="s">
        <v>70</v>
      </c>
      <c r="E300" s="129">
        <v>0.18</v>
      </c>
      <c r="F300" s="126">
        <v>16.93</v>
      </c>
      <c r="G300" s="135">
        <f>E300*F300</f>
        <v>3.0470000000000002</v>
      </c>
    </row>
    <row r="301" spans="1:7" s="105" customFormat="1" ht="10.5" customHeight="1">
      <c r="A301" s="110"/>
      <c r="B301" s="111"/>
      <c r="C301" s="107"/>
      <c r="D301" s="120" t="s">
        <v>61</v>
      </c>
      <c r="E301" s="112"/>
      <c r="F301" s="113"/>
      <c r="G301" s="121">
        <f>SUM(G299:G300)</f>
        <v>8.0879999999999992</v>
      </c>
    </row>
    <row r="302" spans="1:7" s="105" customFormat="1" ht="10.5" customHeight="1">
      <c r="A302" s="110">
        <v>3</v>
      </c>
      <c r="B302" s="111"/>
      <c r="C302" s="107"/>
      <c r="D302" s="115" t="s">
        <v>223</v>
      </c>
      <c r="E302" s="112"/>
      <c r="F302" s="113"/>
      <c r="G302" s="121"/>
    </row>
    <row r="303" spans="1:7" s="105" customFormat="1" ht="10.5" customHeight="1">
      <c r="A303" s="110"/>
      <c r="B303" s="111"/>
      <c r="C303" s="107" t="s">
        <v>303</v>
      </c>
      <c r="D303" s="106" t="s">
        <v>224</v>
      </c>
      <c r="E303" s="122">
        <v>7.4999999999999997E-2</v>
      </c>
      <c r="F303" s="123">
        <v>80.25</v>
      </c>
      <c r="G303" s="124">
        <f>E303*F303</f>
        <v>6.0190000000000001</v>
      </c>
    </row>
    <row r="304" spans="1:7" s="105" customFormat="1" ht="10.5" customHeight="1">
      <c r="A304" s="110"/>
      <c r="B304" s="111"/>
      <c r="C304" s="107"/>
      <c r="D304" s="120" t="s">
        <v>225</v>
      </c>
      <c r="E304" s="112"/>
      <c r="F304" s="113"/>
      <c r="G304" s="121">
        <f>SUM(G303:G303)</f>
        <v>6.0190000000000001</v>
      </c>
    </row>
    <row r="305" spans="1:7" s="105" customFormat="1" ht="10.5" customHeight="1">
      <c r="A305" s="110">
        <v>4</v>
      </c>
      <c r="B305" s="111"/>
      <c r="C305" s="107" t="s">
        <v>60</v>
      </c>
      <c r="D305" s="115" t="s">
        <v>68</v>
      </c>
      <c r="E305" s="125">
        <v>0.02</v>
      </c>
      <c r="F305" s="126">
        <f>G297+G301+G304</f>
        <v>27.98</v>
      </c>
      <c r="G305" s="124">
        <f>E305*F305</f>
        <v>0.56000000000000005</v>
      </c>
    </row>
    <row r="306" spans="1:7" s="105" customFormat="1" ht="10.5" customHeight="1">
      <c r="A306" s="110"/>
      <c r="B306" s="111"/>
      <c r="C306" s="107"/>
      <c r="D306" s="120" t="s">
        <v>62</v>
      </c>
      <c r="E306" s="127"/>
      <c r="F306" s="128"/>
      <c r="G306" s="119">
        <f>G297+G301+G305+G304</f>
        <v>28.54</v>
      </c>
    </row>
    <row r="307" spans="1:7" s="105" customFormat="1" ht="10.5" customHeight="1">
      <c r="A307" s="110">
        <v>5</v>
      </c>
      <c r="B307" s="111"/>
      <c r="C307" s="107" t="s">
        <v>60</v>
      </c>
      <c r="D307" s="115" t="s">
        <v>67</v>
      </c>
      <c r="E307" s="125">
        <v>4.4999999999999998E-2</v>
      </c>
      <c r="F307" s="126">
        <f>G306</f>
        <v>28.54</v>
      </c>
      <c r="G307" s="129">
        <f>E307*F307</f>
        <v>1.284</v>
      </c>
    </row>
    <row r="308" spans="1:7" s="105" customFormat="1" ht="10.5" customHeight="1">
      <c r="A308" s="100"/>
      <c r="B308" s="100"/>
      <c r="C308" s="107"/>
      <c r="D308" s="130" t="s">
        <v>227</v>
      </c>
      <c r="E308" s="117"/>
      <c r="F308" s="118"/>
      <c r="G308" s="131">
        <f>G306+G307</f>
        <v>29.824000000000002</v>
      </c>
    </row>
    <row r="309" spans="1:7" ht="5.15" customHeight="1">
      <c r="A309" s="95"/>
      <c r="B309" s="95"/>
      <c r="C309" s="96"/>
      <c r="D309" s="97"/>
      <c r="E309" s="95"/>
      <c r="F309" s="98"/>
      <c r="G309" s="99"/>
    </row>
    <row r="310" spans="1:7" ht="15" customHeight="1">
      <c r="A310" s="69" t="s">
        <v>186</v>
      </c>
      <c r="B310" s="70" t="s">
        <v>2</v>
      </c>
      <c r="C310" s="71" t="s">
        <v>3</v>
      </c>
      <c r="D310" s="72" t="s">
        <v>97</v>
      </c>
      <c r="E310" s="72"/>
      <c r="F310" s="72"/>
      <c r="G310" s="72"/>
    </row>
    <row r="311" spans="1:7" ht="15" customHeight="1">
      <c r="A311" s="63" t="s">
        <v>187</v>
      </c>
      <c r="B311" s="63" t="s">
        <v>4</v>
      </c>
      <c r="C311" s="64" t="s">
        <v>8</v>
      </c>
      <c r="D311" s="56" t="s">
        <v>173</v>
      </c>
      <c r="E311" s="102"/>
      <c r="F311" s="103"/>
      <c r="G311" s="159">
        <f>G330</f>
        <v>27.93</v>
      </c>
    </row>
    <row r="312" spans="1:7" ht="25.5" customHeight="1">
      <c r="A312" s="95"/>
      <c r="B312" s="95"/>
      <c r="C312" s="96"/>
      <c r="D312" s="322" t="s">
        <v>175</v>
      </c>
      <c r="E312" s="322"/>
      <c r="F312" s="322"/>
      <c r="G312" s="322"/>
    </row>
    <row r="313" spans="1:7" s="105" customFormat="1" ht="10.5" customHeight="1">
      <c r="A313" s="110" t="s">
        <v>32</v>
      </c>
      <c r="B313" s="111"/>
      <c r="C313" s="110" t="s">
        <v>33</v>
      </c>
      <c r="D313" s="110" t="s">
        <v>35</v>
      </c>
      <c r="E313" s="112" t="s">
        <v>47</v>
      </c>
      <c r="F313" s="113" t="s">
        <v>48</v>
      </c>
      <c r="G313" s="114" t="s">
        <v>49</v>
      </c>
    </row>
    <row r="314" spans="1:7" s="105" customFormat="1" ht="10.5" customHeight="1">
      <c r="A314" s="110">
        <v>1</v>
      </c>
      <c r="B314" s="111"/>
      <c r="C314" s="110"/>
      <c r="D314" s="115" t="s">
        <v>52</v>
      </c>
      <c r="E314" s="112"/>
      <c r="F314" s="113"/>
      <c r="G314" s="114"/>
    </row>
    <row r="315" spans="1:7" s="105" customFormat="1" ht="10.5" customHeight="1">
      <c r="A315" s="100"/>
      <c r="B315" s="100"/>
      <c r="C315" s="107" t="s">
        <v>273</v>
      </c>
      <c r="D315" s="134" t="s">
        <v>98</v>
      </c>
      <c r="E315" s="136">
        <v>6.0000000000000001E-3</v>
      </c>
      <c r="F315" s="128">
        <v>1.5</v>
      </c>
      <c r="G315" s="137">
        <f>E315*F315</f>
        <v>8.9999999999999993E-3</v>
      </c>
    </row>
    <row r="316" spans="1:7" s="105" customFormat="1" ht="36" customHeight="1">
      <c r="A316" s="100"/>
      <c r="B316" s="100"/>
      <c r="C316" s="116" t="s">
        <v>254</v>
      </c>
      <c r="D316" s="106" t="s">
        <v>274</v>
      </c>
      <c r="E316" s="117">
        <v>18</v>
      </c>
      <c r="F316" s="118">
        <v>0.2</v>
      </c>
      <c r="G316" s="119">
        <f>E316*F316</f>
        <v>3.6</v>
      </c>
    </row>
    <row r="317" spans="1:7" s="105" customFormat="1" ht="10.5" customHeight="1">
      <c r="A317" s="100"/>
      <c r="B317" s="100"/>
      <c r="C317" s="107" t="s">
        <v>72</v>
      </c>
      <c r="D317" s="134" t="s">
        <v>272</v>
      </c>
      <c r="E317" s="136">
        <v>8.0000000000000002E-3</v>
      </c>
      <c r="F317" s="128">
        <v>22.93</v>
      </c>
      <c r="G317" s="137">
        <f>E317*F317</f>
        <v>0.183</v>
      </c>
    </row>
    <row r="318" spans="1:7" s="105" customFormat="1" ht="10.5" customHeight="1">
      <c r="A318" s="100"/>
      <c r="B318" s="100"/>
      <c r="C318" s="107" t="s">
        <v>72</v>
      </c>
      <c r="D318" s="134" t="s">
        <v>271</v>
      </c>
      <c r="E318" s="129">
        <v>1.6E-2</v>
      </c>
      <c r="F318" s="126">
        <v>16.54</v>
      </c>
      <c r="G318" s="135">
        <f>E318*F318</f>
        <v>0.26500000000000001</v>
      </c>
    </row>
    <row r="319" spans="1:7" s="105" customFormat="1" ht="10.5" customHeight="1">
      <c r="A319" s="110"/>
      <c r="B319" s="111"/>
      <c r="C319" s="107"/>
      <c r="D319" s="120" t="s">
        <v>66</v>
      </c>
      <c r="E319" s="112"/>
      <c r="F319" s="113"/>
      <c r="G319" s="121">
        <f>SUM(G315:G318)</f>
        <v>4.0570000000000004</v>
      </c>
    </row>
    <row r="320" spans="1:7" s="105" customFormat="1" ht="10.5" customHeight="1">
      <c r="A320" s="110">
        <v>2</v>
      </c>
      <c r="B320" s="111"/>
      <c r="C320" s="107"/>
      <c r="D320" s="115" t="s">
        <v>53</v>
      </c>
      <c r="E320" s="112"/>
      <c r="F320" s="113"/>
      <c r="G320" s="114"/>
    </row>
    <row r="321" spans="1:7" s="105" customFormat="1" ht="10.5" customHeight="1">
      <c r="A321" s="100"/>
      <c r="B321" s="100"/>
      <c r="C321" s="107" t="s">
        <v>58</v>
      </c>
      <c r="D321" s="134" t="s">
        <v>275</v>
      </c>
      <c r="E321" s="136">
        <v>0.51700000000000002</v>
      </c>
      <c r="F321" s="118">
        <v>21.14</v>
      </c>
      <c r="G321" s="137">
        <f>E321*F321</f>
        <v>10.929</v>
      </c>
    </row>
    <row r="322" spans="1:7" s="105" customFormat="1" ht="10.5" customHeight="1">
      <c r="A322" s="100"/>
      <c r="B322" s="100"/>
      <c r="C322" s="107" t="s">
        <v>58</v>
      </c>
      <c r="D322" s="134" t="s">
        <v>276</v>
      </c>
      <c r="E322" s="129">
        <v>0.32300000000000001</v>
      </c>
      <c r="F322" s="123">
        <v>19.82</v>
      </c>
      <c r="G322" s="135">
        <f>E322*F322</f>
        <v>6.4020000000000001</v>
      </c>
    </row>
    <row r="323" spans="1:7" s="105" customFormat="1" ht="10.5" customHeight="1">
      <c r="A323" s="110"/>
      <c r="B323" s="111"/>
      <c r="C323" s="107"/>
      <c r="D323" s="120" t="s">
        <v>61</v>
      </c>
      <c r="E323" s="112"/>
      <c r="F323" s="113"/>
      <c r="G323" s="121">
        <f>SUM(G321:G322)</f>
        <v>17.331</v>
      </c>
    </row>
    <row r="324" spans="1:7" s="105" customFormat="1" ht="10.5" customHeight="1">
      <c r="A324" s="110">
        <v>3</v>
      </c>
      <c r="B324" s="111"/>
      <c r="C324" s="107"/>
      <c r="D324" s="115" t="s">
        <v>223</v>
      </c>
      <c r="E324" s="112"/>
      <c r="F324" s="113"/>
      <c r="G324" s="121"/>
    </row>
    <row r="325" spans="1:7" s="105" customFormat="1" ht="10.5" customHeight="1">
      <c r="A325" s="110"/>
      <c r="B325" s="111"/>
      <c r="C325" s="107" t="s">
        <v>303</v>
      </c>
      <c r="D325" s="106" t="s">
        <v>224</v>
      </c>
      <c r="E325" s="122">
        <v>0.06</v>
      </c>
      <c r="F325" s="123">
        <v>80.25</v>
      </c>
      <c r="G325" s="124">
        <f>E325*F325</f>
        <v>4.8150000000000004</v>
      </c>
    </row>
    <row r="326" spans="1:7" s="105" customFormat="1" ht="10.5" customHeight="1">
      <c r="A326" s="110"/>
      <c r="B326" s="111"/>
      <c r="C326" s="107"/>
      <c r="D326" s="120" t="s">
        <v>225</v>
      </c>
      <c r="E326" s="112"/>
      <c r="F326" s="113"/>
      <c r="G326" s="121">
        <f>SUM(G325:G325)</f>
        <v>4.8150000000000004</v>
      </c>
    </row>
    <row r="327" spans="1:7" s="105" customFormat="1" ht="10.5" customHeight="1">
      <c r="A327" s="110">
        <v>4</v>
      </c>
      <c r="B327" s="111"/>
      <c r="C327" s="107" t="s">
        <v>60</v>
      </c>
      <c r="D327" s="115" t="s">
        <v>68</v>
      </c>
      <c r="E327" s="125">
        <v>0.02</v>
      </c>
      <c r="F327" s="126">
        <f>G319+G323+G326</f>
        <v>26.2</v>
      </c>
      <c r="G327" s="124">
        <f>E327*F327</f>
        <v>0.52400000000000002</v>
      </c>
    </row>
    <row r="328" spans="1:7" s="105" customFormat="1" ht="10.5" customHeight="1">
      <c r="A328" s="110"/>
      <c r="B328" s="111"/>
      <c r="C328" s="107"/>
      <c r="D328" s="120" t="s">
        <v>62</v>
      </c>
      <c r="E328" s="127"/>
      <c r="F328" s="128"/>
      <c r="G328" s="119">
        <f>G319+G323+G327+G326</f>
        <v>26.727</v>
      </c>
    </row>
    <row r="329" spans="1:7" s="105" customFormat="1" ht="10.5" customHeight="1">
      <c r="A329" s="110">
        <v>5</v>
      </c>
      <c r="B329" s="111"/>
      <c r="C329" s="107" t="s">
        <v>60</v>
      </c>
      <c r="D329" s="115" t="s">
        <v>67</v>
      </c>
      <c r="E329" s="125">
        <v>4.4999999999999998E-2</v>
      </c>
      <c r="F329" s="126">
        <f>G328</f>
        <v>26.73</v>
      </c>
      <c r="G329" s="129">
        <f>E329*F329</f>
        <v>1.2030000000000001</v>
      </c>
    </row>
    <row r="330" spans="1:7" s="105" customFormat="1" ht="10.5" customHeight="1">
      <c r="A330" s="100"/>
      <c r="B330" s="100"/>
      <c r="C330" s="107"/>
      <c r="D330" s="130" t="s">
        <v>227</v>
      </c>
      <c r="E330" s="117"/>
      <c r="F330" s="118"/>
      <c r="G330" s="131">
        <f>G328+G329</f>
        <v>27.93</v>
      </c>
    </row>
    <row r="331" spans="1:7" ht="15" customHeight="1">
      <c r="A331" s="100"/>
      <c r="B331" s="100"/>
      <c r="C331" s="107"/>
      <c r="D331" s="130"/>
      <c r="E331" s="117"/>
      <c r="F331" s="118"/>
      <c r="G331" s="131"/>
    </row>
    <row r="332" spans="1:7" ht="15" customHeight="1">
      <c r="A332" s="63" t="s">
        <v>239</v>
      </c>
      <c r="B332" s="63" t="s">
        <v>4</v>
      </c>
      <c r="C332" s="64" t="s">
        <v>5</v>
      </c>
      <c r="D332" s="56" t="s">
        <v>180</v>
      </c>
      <c r="E332" s="117"/>
      <c r="F332" s="118"/>
      <c r="G332" s="160">
        <f>G349</f>
        <v>38.4</v>
      </c>
    </row>
    <row r="333" spans="1:7" ht="59.25" customHeight="1">
      <c r="A333" s="100"/>
      <c r="B333" s="100"/>
      <c r="C333" s="107"/>
      <c r="D333" s="322" t="s">
        <v>339</v>
      </c>
      <c r="E333" s="322"/>
      <c r="F333" s="322"/>
      <c r="G333" s="322"/>
    </row>
    <row r="334" spans="1:7" s="105" customFormat="1" ht="10.5" customHeight="1">
      <c r="A334" s="110" t="s">
        <v>32</v>
      </c>
      <c r="B334" s="111"/>
      <c r="C334" s="110" t="s">
        <v>33</v>
      </c>
      <c r="D334" s="110" t="s">
        <v>35</v>
      </c>
      <c r="E334" s="112" t="s">
        <v>47</v>
      </c>
      <c r="F334" s="113" t="s">
        <v>48</v>
      </c>
      <c r="G334" s="114" t="s">
        <v>49</v>
      </c>
    </row>
    <row r="335" spans="1:7" s="105" customFormat="1" ht="10.5" customHeight="1">
      <c r="A335" s="110">
        <v>1</v>
      </c>
      <c r="B335" s="111"/>
      <c r="C335" s="110"/>
      <c r="D335" s="115" t="s">
        <v>52</v>
      </c>
      <c r="E335" s="112"/>
      <c r="F335" s="113"/>
      <c r="G335" s="114"/>
    </row>
    <row r="336" spans="1:7" s="105" customFormat="1" ht="24.75" customHeight="1">
      <c r="A336" s="100"/>
      <c r="B336" s="100"/>
      <c r="C336" s="116" t="s">
        <v>273</v>
      </c>
      <c r="D336" s="106" t="s">
        <v>277</v>
      </c>
      <c r="E336" s="117">
        <v>0.02</v>
      </c>
      <c r="F336" s="118">
        <v>115.3</v>
      </c>
      <c r="G336" s="119">
        <f>E336*F336</f>
        <v>2.306</v>
      </c>
    </row>
    <row r="337" spans="1:7" s="105" customFormat="1" ht="35.25" customHeight="1">
      <c r="A337" s="100"/>
      <c r="B337" s="100"/>
      <c r="C337" s="116" t="s">
        <v>257</v>
      </c>
      <c r="D337" s="134" t="s">
        <v>278</v>
      </c>
      <c r="E337" s="129">
        <v>0.34699999999999998</v>
      </c>
      <c r="F337" s="126">
        <v>1.55</v>
      </c>
      <c r="G337" s="135">
        <f>E337*F337</f>
        <v>0.53800000000000003</v>
      </c>
    </row>
    <row r="338" spans="1:7" s="105" customFormat="1" ht="10.5" customHeight="1">
      <c r="A338" s="110"/>
      <c r="B338" s="111"/>
      <c r="C338" s="107"/>
      <c r="D338" s="120" t="s">
        <v>66</v>
      </c>
      <c r="E338" s="112"/>
      <c r="F338" s="113"/>
      <c r="G338" s="121">
        <f>SUM(G336:G337)</f>
        <v>2.8439999999999999</v>
      </c>
    </row>
    <row r="339" spans="1:7" s="105" customFormat="1" ht="10.5" customHeight="1">
      <c r="A339" s="110">
        <v>2</v>
      </c>
      <c r="B339" s="111"/>
      <c r="C339" s="107"/>
      <c r="D339" s="115" t="s">
        <v>53</v>
      </c>
      <c r="E339" s="112"/>
      <c r="F339" s="113"/>
      <c r="G339" s="114"/>
    </row>
    <row r="340" spans="1:7" s="105" customFormat="1" ht="10.5" customHeight="1">
      <c r="A340" s="100"/>
      <c r="B340" s="100"/>
      <c r="C340" s="107" t="s">
        <v>58</v>
      </c>
      <c r="D340" s="134" t="s">
        <v>279</v>
      </c>
      <c r="E340" s="136">
        <v>0.75</v>
      </c>
      <c r="F340" s="118">
        <v>18.95</v>
      </c>
      <c r="G340" s="137">
        <f>E340*F340</f>
        <v>14.212999999999999</v>
      </c>
    </row>
    <row r="341" spans="1:7" s="105" customFormat="1" ht="10.5" customHeight="1">
      <c r="A341" s="100"/>
      <c r="B341" s="100"/>
      <c r="C341" s="107" t="s">
        <v>58</v>
      </c>
      <c r="D341" s="134" t="s">
        <v>65</v>
      </c>
      <c r="E341" s="129">
        <v>0.75</v>
      </c>
      <c r="F341" s="123">
        <v>17.8</v>
      </c>
      <c r="G341" s="135">
        <f>E341*F341</f>
        <v>13.35</v>
      </c>
    </row>
    <row r="342" spans="1:7" s="105" customFormat="1" ht="10.5" customHeight="1">
      <c r="A342" s="110"/>
      <c r="B342" s="111"/>
      <c r="C342" s="107"/>
      <c r="D342" s="120" t="s">
        <v>61</v>
      </c>
      <c r="E342" s="112"/>
      <c r="F342" s="113"/>
      <c r="G342" s="121">
        <f>SUM(G340:G341)</f>
        <v>27.562999999999999</v>
      </c>
    </row>
    <row r="343" spans="1:7" s="105" customFormat="1" ht="10.5" customHeight="1">
      <c r="A343" s="110">
        <v>3</v>
      </c>
      <c r="B343" s="111"/>
      <c r="C343" s="107"/>
      <c r="D343" s="115" t="s">
        <v>223</v>
      </c>
      <c r="E343" s="112"/>
      <c r="F343" s="113"/>
      <c r="G343" s="121"/>
    </row>
    <row r="344" spans="1:7" s="105" customFormat="1" ht="10.5" customHeight="1">
      <c r="A344" s="110"/>
      <c r="B344" s="111"/>
      <c r="C344" s="107"/>
      <c r="D344" s="106" t="s">
        <v>224</v>
      </c>
      <c r="E344" s="122">
        <v>7.0000000000000007E-2</v>
      </c>
      <c r="F344" s="123">
        <v>80.25</v>
      </c>
      <c r="G344" s="124">
        <f>E344*F344</f>
        <v>5.6180000000000003</v>
      </c>
    </row>
    <row r="345" spans="1:7" s="105" customFormat="1" ht="10.5" customHeight="1">
      <c r="A345" s="110"/>
      <c r="B345" s="111"/>
      <c r="C345" s="107"/>
      <c r="D345" s="120" t="s">
        <v>225</v>
      </c>
      <c r="E345" s="112"/>
      <c r="F345" s="113"/>
      <c r="G345" s="121">
        <f>SUM(G344:G344)</f>
        <v>5.6180000000000003</v>
      </c>
    </row>
    <row r="346" spans="1:7" s="105" customFormat="1" ht="10.5" customHeight="1">
      <c r="A346" s="110">
        <v>4</v>
      </c>
      <c r="B346" s="111"/>
      <c r="C346" s="107" t="s">
        <v>60</v>
      </c>
      <c r="D346" s="115" t="s">
        <v>68</v>
      </c>
      <c r="E346" s="125">
        <v>0.02</v>
      </c>
      <c r="F346" s="126">
        <f>G338+G342+G345</f>
        <v>36.03</v>
      </c>
      <c r="G346" s="124">
        <f>E346*F346</f>
        <v>0.72099999999999997</v>
      </c>
    </row>
    <row r="347" spans="1:7" s="105" customFormat="1" ht="10.5" customHeight="1">
      <c r="A347" s="110"/>
      <c r="B347" s="111"/>
      <c r="C347" s="107"/>
      <c r="D347" s="120" t="s">
        <v>62</v>
      </c>
      <c r="E347" s="127"/>
      <c r="F347" s="128"/>
      <c r="G347" s="119">
        <f>G338+G342+G346+G345</f>
        <v>36.746000000000002</v>
      </c>
    </row>
    <row r="348" spans="1:7" s="105" customFormat="1" ht="10.5" customHeight="1">
      <c r="A348" s="110">
        <v>5</v>
      </c>
      <c r="B348" s="111"/>
      <c r="C348" s="107" t="s">
        <v>60</v>
      </c>
      <c r="D348" s="115" t="s">
        <v>67</v>
      </c>
      <c r="E348" s="125">
        <v>4.4999999999999998E-2</v>
      </c>
      <c r="F348" s="126">
        <f>G347</f>
        <v>36.75</v>
      </c>
      <c r="G348" s="129">
        <f>E348*F348</f>
        <v>1.6539999999999999</v>
      </c>
    </row>
    <row r="349" spans="1:7" s="105" customFormat="1" ht="10.5" customHeight="1">
      <c r="A349" s="100"/>
      <c r="B349" s="100"/>
      <c r="C349" s="107"/>
      <c r="D349" s="130" t="s">
        <v>227</v>
      </c>
      <c r="E349" s="117"/>
      <c r="F349" s="118"/>
      <c r="G349" s="131">
        <f>G347+G348</f>
        <v>38.4</v>
      </c>
    </row>
    <row r="350" spans="1:7" ht="15" customHeight="1">
      <c r="A350" s="100"/>
      <c r="B350" s="100"/>
      <c r="C350" s="107"/>
      <c r="D350" s="130"/>
      <c r="E350" s="117"/>
      <c r="F350" s="118"/>
      <c r="G350" s="131"/>
    </row>
    <row r="351" spans="1:7" ht="15" customHeight="1">
      <c r="A351" s="78" t="s">
        <v>240</v>
      </c>
      <c r="B351" s="63" t="s">
        <v>4</v>
      </c>
      <c r="C351" s="64" t="s">
        <v>8</v>
      </c>
      <c r="D351" s="56" t="s">
        <v>182</v>
      </c>
      <c r="E351" s="117"/>
      <c r="F351" s="118"/>
      <c r="G351" s="160">
        <f>G373</f>
        <v>32.064999999999998</v>
      </c>
    </row>
    <row r="352" spans="1:7" ht="46.5" customHeight="1">
      <c r="A352" s="100"/>
      <c r="B352" s="100"/>
      <c r="C352" s="107"/>
      <c r="D352" s="322" t="s">
        <v>185</v>
      </c>
      <c r="E352" s="322"/>
      <c r="F352" s="322"/>
      <c r="G352" s="322"/>
    </row>
    <row r="353" spans="1:7" s="105" customFormat="1" ht="10.5" customHeight="1">
      <c r="A353" s="110" t="s">
        <v>32</v>
      </c>
      <c r="B353" s="111"/>
      <c r="C353" s="110" t="s">
        <v>33</v>
      </c>
      <c r="D353" s="110" t="s">
        <v>35</v>
      </c>
      <c r="E353" s="112" t="s">
        <v>47</v>
      </c>
      <c r="F353" s="113" t="s">
        <v>48</v>
      </c>
      <c r="G353" s="114" t="s">
        <v>49</v>
      </c>
    </row>
    <row r="354" spans="1:7" s="105" customFormat="1" ht="10.5" customHeight="1">
      <c r="A354" s="110">
        <v>1</v>
      </c>
      <c r="B354" s="111"/>
      <c r="C354" s="110"/>
      <c r="D354" s="115" t="s">
        <v>52</v>
      </c>
      <c r="E354" s="112"/>
      <c r="F354" s="113"/>
      <c r="G354" s="114"/>
    </row>
    <row r="355" spans="1:7" s="105" customFormat="1" ht="10.5" customHeight="1">
      <c r="A355" s="100"/>
      <c r="B355" s="100"/>
      <c r="C355" s="107" t="s">
        <v>64</v>
      </c>
      <c r="D355" s="134" t="s">
        <v>280</v>
      </c>
      <c r="E355" s="136">
        <v>0.84</v>
      </c>
      <c r="F355" s="118">
        <v>0.06</v>
      </c>
      <c r="G355" s="137">
        <f>E355*F355</f>
        <v>0.05</v>
      </c>
    </row>
    <row r="356" spans="1:7" s="105" customFormat="1" ht="10.5" customHeight="1">
      <c r="A356" s="100"/>
      <c r="B356" s="100"/>
      <c r="C356" s="107" t="s">
        <v>64</v>
      </c>
      <c r="D356" s="134" t="s">
        <v>281</v>
      </c>
      <c r="E356" s="136">
        <v>0.84</v>
      </c>
      <c r="F356" s="118">
        <v>0.39</v>
      </c>
      <c r="G356" s="137">
        <f t="shared" ref="G356:G364" si="2">E356*F356</f>
        <v>0.32800000000000001</v>
      </c>
    </row>
    <row r="357" spans="1:7" s="105" customFormat="1" ht="10.5" customHeight="1">
      <c r="A357" s="100"/>
      <c r="B357" s="100"/>
      <c r="C357" s="107" t="s">
        <v>64</v>
      </c>
      <c r="D357" s="134" t="s">
        <v>282</v>
      </c>
      <c r="E357" s="136">
        <v>0.84</v>
      </c>
      <c r="F357" s="118">
        <v>0.46</v>
      </c>
      <c r="G357" s="137">
        <f t="shared" si="2"/>
        <v>0.38600000000000001</v>
      </c>
    </row>
    <row r="358" spans="1:7" s="105" customFormat="1" ht="10.5" customHeight="1">
      <c r="A358" s="100"/>
      <c r="B358" s="100"/>
      <c r="C358" s="107" t="s">
        <v>64</v>
      </c>
      <c r="D358" s="134" t="s">
        <v>283</v>
      </c>
      <c r="E358" s="136">
        <v>0.84</v>
      </c>
      <c r="F358" s="118">
        <v>0.04</v>
      </c>
      <c r="G358" s="137">
        <f t="shared" si="2"/>
        <v>3.4000000000000002E-2</v>
      </c>
    </row>
    <row r="359" spans="1:7" s="105" customFormat="1" ht="10.5" customHeight="1">
      <c r="A359" s="100"/>
      <c r="B359" s="100"/>
      <c r="C359" s="107" t="s">
        <v>64</v>
      </c>
      <c r="D359" s="134" t="s">
        <v>284</v>
      </c>
      <c r="E359" s="136">
        <v>0.84</v>
      </c>
      <c r="F359" s="118">
        <v>0.56999999999999995</v>
      </c>
      <c r="G359" s="137">
        <f t="shared" si="2"/>
        <v>0.47899999999999998</v>
      </c>
    </row>
    <row r="360" spans="1:7" s="105" customFormat="1" ht="10.5" customHeight="1">
      <c r="A360" s="100"/>
      <c r="B360" s="100"/>
      <c r="C360" s="107" t="s">
        <v>13</v>
      </c>
      <c r="D360" s="134" t="s">
        <v>285</v>
      </c>
      <c r="E360" s="136">
        <v>0.84</v>
      </c>
      <c r="F360" s="118">
        <v>1.68</v>
      </c>
      <c r="G360" s="137">
        <f t="shared" si="2"/>
        <v>1.411</v>
      </c>
    </row>
    <row r="361" spans="1:7" s="105" customFormat="1" ht="10.5" customHeight="1">
      <c r="A361" s="100"/>
      <c r="B361" s="100"/>
      <c r="C361" s="107" t="s">
        <v>5</v>
      </c>
      <c r="D361" s="134" t="s">
        <v>286</v>
      </c>
      <c r="E361" s="136">
        <v>0.84</v>
      </c>
      <c r="F361" s="118">
        <v>1.68</v>
      </c>
      <c r="G361" s="137">
        <f t="shared" si="2"/>
        <v>1.411</v>
      </c>
    </row>
    <row r="362" spans="1:7" s="105" customFormat="1" ht="10.5" customHeight="1">
      <c r="A362" s="100"/>
      <c r="B362" s="100"/>
      <c r="C362" s="107" t="s">
        <v>5</v>
      </c>
      <c r="D362" s="134" t="s">
        <v>287</v>
      </c>
      <c r="E362" s="136">
        <v>1.67</v>
      </c>
      <c r="F362" s="118">
        <v>1.68</v>
      </c>
      <c r="G362" s="137">
        <f t="shared" si="2"/>
        <v>2.806</v>
      </c>
    </row>
    <row r="363" spans="1:7" s="105" customFormat="1" ht="10.5" customHeight="1">
      <c r="A363" s="100"/>
      <c r="B363" s="100"/>
      <c r="C363" s="107" t="s">
        <v>5</v>
      </c>
      <c r="D363" s="134" t="s">
        <v>288</v>
      </c>
      <c r="E363" s="136">
        <v>0.4</v>
      </c>
      <c r="F363" s="118">
        <v>1.55</v>
      </c>
      <c r="G363" s="137">
        <f t="shared" si="2"/>
        <v>0.62</v>
      </c>
    </row>
    <row r="364" spans="1:7" s="105" customFormat="1" ht="23.25" customHeight="1">
      <c r="A364" s="100"/>
      <c r="B364" s="100"/>
      <c r="C364" s="107" t="s">
        <v>257</v>
      </c>
      <c r="D364" s="134" t="s">
        <v>289</v>
      </c>
      <c r="E364" s="122">
        <v>1.1000000000000001</v>
      </c>
      <c r="F364" s="123">
        <v>9.9600000000000009</v>
      </c>
      <c r="G364" s="135">
        <f t="shared" si="2"/>
        <v>10.956</v>
      </c>
    </row>
    <row r="365" spans="1:7" s="105" customFormat="1" ht="10.5" customHeight="1">
      <c r="A365" s="110"/>
      <c r="B365" s="111"/>
      <c r="C365" s="107"/>
      <c r="D365" s="120" t="s">
        <v>66</v>
      </c>
      <c r="E365" s="112"/>
      <c r="F365" s="113"/>
      <c r="G365" s="121">
        <f>SUM(G355:G364)</f>
        <v>18.481000000000002</v>
      </c>
    </row>
    <row r="366" spans="1:7" s="105" customFormat="1" ht="10.5" customHeight="1">
      <c r="A366" s="110">
        <v>2</v>
      </c>
      <c r="B366" s="111"/>
      <c r="C366" s="107"/>
      <c r="D366" s="115" t="s">
        <v>53</v>
      </c>
      <c r="E366" s="112"/>
      <c r="F366" s="113"/>
      <c r="G366" s="114"/>
    </row>
    <row r="367" spans="1:7" s="105" customFormat="1" ht="10.5" customHeight="1">
      <c r="A367" s="100"/>
      <c r="B367" s="100"/>
      <c r="C367" s="107" t="s">
        <v>58</v>
      </c>
      <c r="D367" s="134" t="s">
        <v>290</v>
      </c>
      <c r="E367" s="136">
        <v>0.26600000000000001</v>
      </c>
      <c r="F367" s="118">
        <v>22.66</v>
      </c>
      <c r="G367" s="137">
        <f>E367*F367</f>
        <v>6.0279999999999996</v>
      </c>
    </row>
    <row r="368" spans="1:7" s="105" customFormat="1" ht="10.5" customHeight="1">
      <c r="A368" s="100"/>
      <c r="B368" s="100"/>
      <c r="C368" s="107" t="s">
        <v>58</v>
      </c>
      <c r="D368" s="134" t="s">
        <v>291</v>
      </c>
      <c r="E368" s="129">
        <v>0.26600000000000001</v>
      </c>
      <c r="F368" s="123">
        <v>20.95</v>
      </c>
      <c r="G368" s="135">
        <f>E368*F368</f>
        <v>5.5730000000000004</v>
      </c>
    </row>
    <row r="369" spans="1:7" s="105" customFormat="1" ht="10.5" customHeight="1">
      <c r="A369" s="110"/>
      <c r="B369" s="111"/>
      <c r="C369" s="107"/>
      <c r="D369" s="120" t="s">
        <v>61</v>
      </c>
      <c r="E369" s="112"/>
      <c r="F369" s="113"/>
      <c r="G369" s="121">
        <f>SUM(G367:G368)</f>
        <v>11.601000000000001</v>
      </c>
    </row>
    <row r="370" spans="1:7" s="105" customFormat="1" ht="10.5" customHeight="1">
      <c r="A370" s="110">
        <v>3</v>
      </c>
      <c r="B370" s="111"/>
      <c r="C370" s="107" t="s">
        <v>60</v>
      </c>
      <c r="D370" s="115" t="s">
        <v>68</v>
      </c>
      <c r="E370" s="125">
        <v>0.02</v>
      </c>
      <c r="F370" s="126">
        <f>G365+G369</f>
        <v>30.08</v>
      </c>
      <c r="G370" s="124">
        <f>E370*F370</f>
        <v>0.60199999999999998</v>
      </c>
    </row>
    <row r="371" spans="1:7" s="105" customFormat="1" ht="10.5" customHeight="1">
      <c r="A371" s="110"/>
      <c r="B371" s="111"/>
      <c r="C371" s="107"/>
      <c r="D371" s="120" t="s">
        <v>292</v>
      </c>
      <c r="E371" s="127"/>
      <c r="F371" s="128"/>
      <c r="G371" s="119">
        <f>G365+G369+G370</f>
        <v>30.684000000000001</v>
      </c>
    </row>
    <row r="372" spans="1:7" s="105" customFormat="1" ht="10.5" customHeight="1">
      <c r="A372" s="110">
        <v>4</v>
      </c>
      <c r="B372" s="111"/>
      <c r="C372" s="107" t="s">
        <v>60</v>
      </c>
      <c r="D372" s="115" t="s">
        <v>67</v>
      </c>
      <c r="E372" s="125">
        <v>4.4999999999999998E-2</v>
      </c>
      <c r="F372" s="126">
        <f>G371</f>
        <v>30.68</v>
      </c>
      <c r="G372" s="129">
        <f>E372*F372</f>
        <v>1.381</v>
      </c>
    </row>
    <row r="373" spans="1:7" s="105" customFormat="1" ht="10.5" customHeight="1">
      <c r="A373" s="100"/>
      <c r="B373" s="100"/>
      <c r="C373" s="107"/>
      <c r="D373" s="130" t="s">
        <v>293</v>
      </c>
      <c r="E373" s="117"/>
      <c r="F373" s="118"/>
      <c r="G373" s="131">
        <f>G371+G372</f>
        <v>32.064999999999998</v>
      </c>
    </row>
    <row r="374" spans="1:7" ht="15" customHeight="1">
      <c r="A374" s="100"/>
      <c r="B374" s="100"/>
      <c r="C374" s="107"/>
      <c r="D374" s="130"/>
      <c r="E374" s="117"/>
      <c r="F374" s="118"/>
      <c r="G374" s="131"/>
    </row>
    <row r="375" spans="1:7" ht="15" customHeight="1">
      <c r="A375" s="78" t="s">
        <v>241</v>
      </c>
      <c r="B375" s="63" t="s">
        <v>4</v>
      </c>
      <c r="C375" s="64" t="s">
        <v>8</v>
      </c>
      <c r="D375" s="56" t="s">
        <v>184</v>
      </c>
      <c r="E375" s="117"/>
      <c r="F375" s="118"/>
      <c r="G375" s="160">
        <f>G397</f>
        <v>31.215</v>
      </c>
    </row>
    <row r="376" spans="1:7" ht="48" customHeight="1">
      <c r="A376" s="100"/>
      <c r="B376" s="100"/>
      <c r="C376" s="107"/>
      <c r="D376" s="322" t="s">
        <v>183</v>
      </c>
      <c r="E376" s="322"/>
      <c r="F376" s="322"/>
      <c r="G376" s="322"/>
    </row>
    <row r="377" spans="1:7" s="105" customFormat="1" ht="10.5" customHeight="1">
      <c r="A377" s="110" t="s">
        <v>32</v>
      </c>
      <c r="B377" s="111"/>
      <c r="C377" s="110" t="s">
        <v>33</v>
      </c>
      <c r="D377" s="110" t="s">
        <v>35</v>
      </c>
      <c r="E377" s="112" t="s">
        <v>47</v>
      </c>
      <c r="F377" s="113" t="s">
        <v>48</v>
      </c>
      <c r="G377" s="114" t="s">
        <v>49</v>
      </c>
    </row>
    <row r="378" spans="1:7" s="105" customFormat="1" ht="10.5" customHeight="1">
      <c r="A378" s="110">
        <v>1</v>
      </c>
      <c r="B378" s="111"/>
      <c r="C378" s="110"/>
      <c r="D378" s="115" t="s">
        <v>52</v>
      </c>
      <c r="E378" s="112"/>
      <c r="F378" s="113"/>
      <c r="G378" s="114"/>
    </row>
    <row r="379" spans="1:7" s="105" customFormat="1" ht="10.5" customHeight="1">
      <c r="A379" s="100"/>
      <c r="B379" s="100"/>
      <c r="C379" s="107" t="s">
        <v>64</v>
      </c>
      <c r="D379" s="134" t="s">
        <v>280</v>
      </c>
      <c r="E379" s="136">
        <v>0.84</v>
      </c>
      <c r="F379" s="118">
        <v>0.06</v>
      </c>
      <c r="G379" s="137">
        <f>E379*F379</f>
        <v>0.05</v>
      </c>
    </row>
    <row r="380" spans="1:7" s="105" customFormat="1" ht="10.5" customHeight="1">
      <c r="A380" s="100"/>
      <c r="B380" s="100"/>
      <c r="C380" s="107" t="s">
        <v>64</v>
      </c>
      <c r="D380" s="134" t="s">
        <v>281</v>
      </c>
      <c r="E380" s="136">
        <v>0.84</v>
      </c>
      <c r="F380" s="118">
        <v>0.39</v>
      </c>
      <c r="G380" s="137">
        <f t="shared" ref="G380:G388" si="3">E380*F380</f>
        <v>0.32800000000000001</v>
      </c>
    </row>
    <row r="381" spans="1:7" s="105" customFormat="1" ht="10.5" customHeight="1">
      <c r="A381" s="100"/>
      <c r="B381" s="100"/>
      <c r="C381" s="107" t="s">
        <v>64</v>
      </c>
      <c r="D381" s="134" t="s">
        <v>282</v>
      </c>
      <c r="E381" s="136">
        <v>0.84</v>
      </c>
      <c r="F381" s="118">
        <v>0.46</v>
      </c>
      <c r="G381" s="137">
        <f t="shared" si="3"/>
        <v>0.38600000000000001</v>
      </c>
    </row>
    <row r="382" spans="1:7" s="105" customFormat="1" ht="10.5" customHeight="1">
      <c r="A382" s="100"/>
      <c r="B382" s="100"/>
      <c r="C382" s="107" t="s">
        <v>64</v>
      </c>
      <c r="D382" s="134" t="s">
        <v>283</v>
      </c>
      <c r="E382" s="136">
        <v>0.84</v>
      </c>
      <c r="F382" s="118">
        <v>0.04</v>
      </c>
      <c r="G382" s="137">
        <f t="shared" si="3"/>
        <v>3.4000000000000002E-2</v>
      </c>
    </row>
    <row r="383" spans="1:7" s="105" customFormat="1" ht="10.5" customHeight="1">
      <c r="A383" s="100"/>
      <c r="B383" s="100"/>
      <c r="C383" s="107" t="s">
        <v>64</v>
      </c>
      <c r="D383" s="134" t="s">
        <v>284</v>
      </c>
      <c r="E383" s="136">
        <v>0.84</v>
      </c>
      <c r="F383" s="118">
        <v>0.56999999999999995</v>
      </c>
      <c r="G383" s="137">
        <f t="shared" si="3"/>
        <v>0.47899999999999998</v>
      </c>
    </row>
    <row r="384" spans="1:7" s="105" customFormat="1" ht="10.5" customHeight="1">
      <c r="A384" s="100"/>
      <c r="B384" s="100"/>
      <c r="C384" s="107" t="s">
        <v>13</v>
      </c>
      <c r="D384" s="134" t="s">
        <v>285</v>
      </c>
      <c r="E384" s="136">
        <v>0.84</v>
      </c>
      <c r="F384" s="118">
        <v>1.68</v>
      </c>
      <c r="G384" s="137">
        <f t="shared" si="3"/>
        <v>1.411</v>
      </c>
    </row>
    <row r="385" spans="1:7" s="105" customFormat="1" ht="10.5" customHeight="1">
      <c r="A385" s="100"/>
      <c r="B385" s="100"/>
      <c r="C385" s="107" t="s">
        <v>5</v>
      </c>
      <c r="D385" s="134" t="s">
        <v>286</v>
      </c>
      <c r="E385" s="136">
        <v>0.84</v>
      </c>
      <c r="F385" s="118">
        <v>1.68</v>
      </c>
      <c r="G385" s="137">
        <f t="shared" si="3"/>
        <v>1.411</v>
      </c>
    </row>
    <row r="386" spans="1:7" s="105" customFormat="1" ht="10.5" customHeight="1">
      <c r="A386" s="100"/>
      <c r="B386" s="100"/>
      <c r="C386" s="107" t="s">
        <v>5</v>
      </c>
      <c r="D386" s="134" t="s">
        <v>287</v>
      </c>
      <c r="E386" s="136">
        <v>1.67</v>
      </c>
      <c r="F386" s="118">
        <v>1.68</v>
      </c>
      <c r="G386" s="137">
        <f t="shared" si="3"/>
        <v>2.806</v>
      </c>
    </row>
    <row r="387" spans="1:7" s="105" customFormat="1" ht="10.5" customHeight="1">
      <c r="A387" s="100"/>
      <c r="B387" s="100"/>
      <c r="C387" s="107" t="s">
        <v>5</v>
      </c>
      <c r="D387" s="134" t="s">
        <v>288</v>
      </c>
      <c r="E387" s="136">
        <v>0.4</v>
      </c>
      <c r="F387" s="118">
        <v>1.55</v>
      </c>
      <c r="G387" s="137">
        <f t="shared" si="3"/>
        <v>0.62</v>
      </c>
    </row>
    <row r="388" spans="1:7" s="105" customFormat="1" ht="23.25" customHeight="1">
      <c r="A388" s="100"/>
      <c r="B388" s="100"/>
      <c r="C388" s="107" t="s">
        <v>257</v>
      </c>
      <c r="D388" s="134" t="s">
        <v>289</v>
      </c>
      <c r="E388" s="122">
        <v>1.02</v>
      </c>
      <c r="F388" s="123">
        <v>9.9600000000000009</v>
      </c>
      <c r="G388" s="135">
        <f t="shared" si="3"/>
        <v>10.159000000000001</v>
      </c>
    </row>
    <row r="389" spans="1:7" s="105" customFormat="1" ht="10.5" customHeight="1">
      <c r="A389" s="110"/>
      <c r="B389" s="111"/>
      <c r="C389" s="107"/>
      <c r="D389" s="120" t="s">
        <v>66</v>
      </c>
      <c r="E389" s="112"/>
      <c r="F389" s="113"/>
      <c r="G389" s="121">
        <f>SUM(G379:G388)</f>
        <v>17.684000000000001</v>
      </c>
    </row>
    <row r="390" spans="1:7" s="105" customFormat="1" ht="10.5" customHeight="1">
      <c r="A390" s="110">
        <v>2</v>
      </c>
      <c r="B390" s="111"/>
      <c r="C390" s="107"/>
      <c r="D390" s="115" t="s">
        <v>53</v>
      </c>
      <c r="E390" s="112"/>
      <c r="F390" s="113"/>
      <c r="G390" s="114"/>
    </row>
    <row r="391" spans="1:7" s="105" customFormat="1" ht="10.5" customHeight="1">
      <c r="A391" s="100"/>
      <c r="B391" s="100"/>
      <c r="C391" s="107" t="s">
        <v>58</v>
      </c>
      <c r="D391" s="134" t="s">
        <v>290</v>
      </c>
      <c r="E391" s="136">
        <v>0.26600000000000001</v>
      </c>
      <c r="F391" s="118">
        <v>22.66</v>
      </c>
      <c r="G391" s="137">
        <f>E391*F391</f>
        <v>6.0279999999999996</v>
      </c>
    </row>
    <row r="392" spans="1:7" s="105" customFormat="1" ht="10.5" customHeight="1">
      <c r="A392" s="100"/>
      <c r="B392" s="100"/>
      <c r="C392" s="107" t="s">
        <v>58</v>
      </c>
      <c r="D392" s="134" t="s">
        <v>291</v>
      </c>
      <c r="E392" s="129">
        <v>0.26600000000000001</v>
      </c>
      <c r="F392" s="123">
        <v>20.95</v>
      </c>
      <c r="G392" s="135">
        <f>E392*F392</f>
        <v>5.5730000000000004</v>
      </c>
    </row>
    <row r="393" spans="1:7" s="105" customFormat="1" ht="10.5" customHeight="1">
      <c r="A393" s="110"/>
      <c r="B393" s="111"/>
      <c r="C393" s="107"/>
      <c r="D393" s="120" t="s">
        <v>61</v>
      </c>
      <c r="E393" s="112"/>
      <c r="F393" s="113"/>
      <c r="G393" s="121">
        <f>SUM(G391:G392)</f>
        <v>11.601000000000001</v>
      </c>
    </row>
    <row r="394" spans="1:7" s="105" customFormat="1" ht="10.5" customHeight="1">
      <c r="A394" s="110">
        <v>3</v>
      </c>
      <c r="B394" s="111"/>
      <c r="C394" s="107" t="s">
        <v>60</v>
      </c>
      <c r="D394" s="115" t="s">
        <v>68</v>
      </c>
      <c r="E394" s="125">
        <v>0.02</v>
      </c>
      <c r="F394" s="126">
        <f>G389+G393</f>
        <v>29.29</v>
      </c>
      <c r="G394" s="124">
        <f>E394*F394</f>
        <v>0.58599999999999997</v>
      </c>
    </row>
    <row r="395" spans="1:7" s="105" customFormat="1" ht="10.5" customHeight="1">
      <c r="A395" s="110"/>
      <c r="B395" s="111"/>
      <c r="C395" s="107"/>
      <c r="D395" s="120" t="s">
        <v>292</v>
      </c>
      <c r="E395" s="127"/>
      <c r="F395" s="128"/>
      <c r="G395" s="119">
        <f>G389+G393+G394</f>
        <v>29.870999999999999</v>
      </c>
    </row>
    <row r="396" spans="1:7" s="105" customFormat="1" ht="10.5" customHeight="1">
      <c r="A396" s="110">
        <v>4</v>
      </c>
      <c r="B396" s="111"/>
      <c r="C396" s="107" t="s">
        <v>60</v>
      </c>
      <c r="D396" s="115" t="s">
        <v>67</v>
      </c>
      <c r="E396" s="125">
        <v>4.4999999999999998E-2</v>
      </c>
      <c r="F396" s="126">
        <f>G395</f>
        <v>29.87</v>
      </c>
      <c r="G396" s="129">
        <f>E396*F396</f>
        <v>1.3440000000000001</v>
      </c>
    </row>
    <row r="397" spans="1:7" s="105" customFormat="1" ht="10.5" customHeight="1">
      <c r="A397" s="100"/>
      <c r="B397" s="100"/>
      <c r="C397" s="107"/>
      <c r="D397" s="130" t="s">
        <v>63</v>
      </c>
      <c r="E397" s="117"/>
      <c r="F397" s="118"/>
      <c r="G397" s="131">
        <f>G395+G396</f>
        <v>31.215</v>
      </c>
    </row>
    <row r="398" spans="1:7" s="105" customFormat="1" ht="16.5" customHeight="1">
      <c r="A398" s="100"/>
      <c r="B398" s="100"/>
      <c r="C398" s="107"/>
      <c r="D398" s="130"/>
      <c r="E398" s="117"/>
      <c r="F398" s="118"/>
      <c r="G398" s="131"/>
    </row>
    <row r="399" spans="1:7" ht="15" customHeight="1">
      <c r="A399" s="78" t="s">
        <v>374</v>
      </c>
      <c r="B399" s="63" t="s">
        <v>4</v>
      </c>
      <c r="C399" s="64" t="s">
        <v>167</v>
      </c>
      <c r="D399" s="56" t="s">
        <v>375</v>
      </c>
      <c r="E399" s="117"/>
      <c r="F399" s="118"/>
      <c r="G399" s="160">
        <f>G408</f>
        <v>986.59699999999998</v>
      </c>
    </row>
    <row r="400" spans="1:7" ht="26.25" customHeight="1">
      <c r="A400" s="100"/>
      <c r="B400" s="100"/>
      <c r="C400" s="107"/>
      <c r="D400" s="322" t="s">
        <v>377</v>
      </c>
      <c r="E400" s="322"/>
      <c r="F400" s="322"/>
      <c r="G400" s="322"/>
    </row>
    <row r="401" spans="1:10" s="105" customFormat="1" ht="10.5" customHeight="1">
      <c r="A401" s="110" t="s">
        <v>32</v>
      </c>
      <c r="B401" s="111"/>
      <c r="C401" s="110" t="s">
        <v>33</v>
      </c>
      <c r="D401" s="110" t="s">
        <v>35</v>
      </c>
      <c r="E401" s="112" t="s">
        <v>47</v>
      </c>
      <c r="F401" s="113" t="s">
        <v>48</v>
      </c>
      <c r="G401" s="114" t="s">
        <v>49</v>
      </c>
    </row>
    <row r="402" spans="1:10" s="105" customFormat="1" ht="15" customHeight="1">
      <c r="A402" s="110">
        <v>2</v>
      </c>
      <c r="B402" s="111"/>
      <c r="C402" s="107"/>
      <c r="D402" s="115" t="s">
        <v>53</v>
      </c>
      <c r="E402" s="112"/>
      <c r="F402" s="113"/>
      <c r="G402" s="114"/>
    </row>
    <row r="403" spans="1:10" s="105" customFormat="1" ht="10.5" customHeight="1">
      <c r="A403" s="100"/>
      <c r="B403" s="100"/>
      <c r="C403" s="116" t="s">
        <v>58</v>
      </c>
      <c r="D403" s="106" t="s">
        <v>65</v>
      </c>
      <c r="E403" s="122">
        <v>52</v>
      </c>
      <c r="F403" s="123">
        <v>17.8</v>
      </c>
      <c r="G403" s="124">
        <f>E403*F403</f>
        <v>925.6</v>
      </c>
    </row>
    <row r="404" spans="1:10" s="105" customFormat="1" ht="15" customHeight="1">
      <c r="A404" s="110"/>
      <c r="B404" s="111"/>
      <c r="C404" s="107"/>
      <c r="D404" s="120" t="s">
        <v>61</v>
      </c>
      <c r="E404" s="112"/>
      <c r="F404" s="113"/>
      <c r="G404" s="121">
        <f>SUM(G403)</f>
        <v>925.6</v>
      </c>
    </row>
    <row r="405" spans="1:10" s="105" customFormat="1" ht="15" customHeight="1">
      <c r="A405" s="110">
        <v>3</v>
      </c>
      <c r="B405" s="111"/>
      <c r="C405" s="107" t="s">
        <v>60</v>
      </c>
      <c r="D405" s="115" t="s">
        <v>68</v>
      </c>
      <c r="E405" s="125">
        <v>0.02</v>
      </c>
      <c r="F405" s="126">
        <f>G404</f>
        <v>925.6</v>
      </c>
      <c r="G405" s="124">
        <f>E405*F405</f>
        <v>18.512</v>
      </c>
    </row>
    <row r="406" spans="1:10" s="105" customFormat="1" ht="15" customHeight="1">
      <c r="A406" s="110"/>
      <c r="B406" s="111"/>
      <c r="C406" s="107"/>
      <c r="D406" s="120" t="s">
        <v>62</v>
      </c>
      <c r="E406" s="127"/>
      <c r="F406" s="128"/>
      <c r="G406" s="119">
        <f>G404+G405</f>
        <v>944.11199999999997</v>
      </c>
    </row>
    <row r="407" spans="1:10" s="105" customFormat="1" ht="15" customHeight="1">
      <c r="A407" s="110">
        <v>4</v>
      </c>
      <c r="B407" s="111"/>
      <c r="C407" s="107" t="s">
        <v>60</v>
      </c>
      <c r="D407" s="115" t="s">
        <v>67</v>
      </c>
      <c r="E407" s="125">
        <v>4.4999999999999998E-2</v>
      </c>
      <c r="F407" s="126">
        <f>G406</f>
        <v>944.11</v>
      </c>
      <c r="G407" s="129">
        <f>E407*F407</f>
        <v>42.484999999999999</v>
      </c>
    </row>
    <row r="408" spans="1:10" s="105" customFormat="1" ht="15" customHeight="1">
      <c r="A408" s="100"/>
      <c r="B408" s="100"/>
      <c r="C408" s="107"/>
      <c r="D408" s="130" t="s">
        <v>63</v>
      </c>
      <c r="E408" s="117"/>
      <c r="F408" s="118"/>
      <c r="G408" s="131">
        <f>G406+G407</f>
        <v>986.59699999999998</v>
      </c>
    </row>
    <row r="409" spans="1:10" ht="15" customHeight="1">
      <c r="A409" s="100"/>
      <c r="B409" s="100"/>
      <c r="C409" s="107"/>
      <c r="D409" s="130"/>
      <c r="E409" s="117"/>
      <c r="F409" s="118"/>
      <c r="G409" s="131"/>
    </row>
    <row r="410" spans="1:10" s="2" customFormat="1" ht="15" customHeight="1">
      <c r="A410" s="69" t="s">
        <v>189</v>
      </c>
      <c r="B410" s="70" t="s">
        <v>2</v>
      </c>
      <c r="C410" s="71" t="s">
        <v>3</v>
      </c>
      <c r="D410" s="72" t="s">
        <v>136</v>
      </c>
      <c r="E410" s="73"/>
      <c r="F410" s="74"/>
      <c r="G410" s="75"/>
      <c r="H410" s="80"/>
      <c r="I410" s="80"/>
      <c r="J410" s="80"/>
    </row>
    <row r="411" spans="1:10" s="2" customFormat="1" ht="15" customHeight="1">
      <c r="A411" s="63" t="s">
        <v>190</v>
      </c>
      <c r="B411" s="63" t="s">
        <v>4</v>
      </c>
      <c r="C411" s="64" t="s">
        <v>64</v>
      </c>
      <c r="D411" s="56" t="s">
        <v>188</v>
      </c>
      <c r="E411" s="65"/>
      <c r="F411" s="66"/>
      <c r="G411" s="160">
        <f>G428</f>
        <v>627.29700000000003</v>
      </c>
      <c r="H411" s="80"/>
      <c r="I411" s="80"/>
      <c r="J411" s="80"/>
    </row>
    <row r="412" spans="1:10" s="2" customFormat="1" ht="36" customHeight="1">
      <c r="A412" s="3"/>
      <c r="B412" s="3"/>
      <c r="C412" s="8"/>
      <c r="D412" s="322" t="s">
        <v>294</v>
      </c>
      <c r="E412" s="322"/>
      <c r="F412" s="322"/>
      <c r="G412" s="322"/>
      <c r="H412" s="80"/>
      <c r="I412" s="80"/>
      <c r="J412" s="80"/>
    </row>
    <row r="413" spans="1:10" s="105" customFormat="1" ht="10.5" customHeight="1">
      <c r="A413" s="110" t="s">
        <v>32</v>
      </c>
      <c r="B413" s="111"/>
      <c r="C413" s="110" t="s">
        <v>33</v>
      </c>
      <c r="D413" s="110" t="s">
        <v>35</v>
      </c>
      <c r="E413" s="112" t="s">
        <v>47</v>
      </c>
      <c r="F413" s="113" t="s">
        <v>48</v>
      </c>
      <c r="G413" s="114" t="s">
        <v>49</v>
      </c>
    </row>
    <row r="414" spans="1:10" s="105" customFormat="1" ht="10.5" customHeight="1">
      <c r="A414" s="110">
        <v>1</v>
      </c>
      <c r="B414" s="111"/>
      <c r="C414" s="110"/>
      <c r="D414" s="115" t="s">
        <v>52</v>
      </c>
      <c r="E414" s="112"/>
      <c r="F414" s="113"/>
      <c r="G414" s="114"/>
    </row>
    <row r="415" spans="1:10" s="105" customFormat="1" ht="10.5" customHeight="1">
      <c r="A415" s="100"/>
      <c r="B415" s="100"/>
      <c r="C415" s="116" t="s">
        <v>64</v>
      </c>
      <c r="D415" s="106" t="s">
        <v>382</v>
      </c>
      <c r="E415" s="122">
        <v>1</v>
      </c>
      <c r="F415" s="285">
        <v>144</v>
      </c>
      <c r="G415" s="124">
        <f>E415*F415</f>
        <v>144</v>
      </c>
    </row>
    <row r="416" spans="1:10" s="105" customFormat="1" ht="24.75" customHeight="1">
      <c r="A416" s="100"/>
      <c r="B416" s="100"/>
      <c r="C416" s="116" t="s">
        <v>64</v>
      </c>
      <c r="D416" s="106" t="s">
        <v>296</v>
      </c>
      <c r="E416" s="122">
        <v>1</v>
      </c>
      <c r="F416" s="285">
        <v>313.02999999999997</v>
      </c>
      <c r="G416" s="124">
        <f>E416*F416</f>
        <v>313.02999999999997</v>
      </c>
    </row>
    <row r="417" spans="1:11" s="105" customFormat="1" ht="10.5" customHeight="1">
      <c r="A417" s="110"/>
      <c r="B417" s="111"/>
      <c r="C417" s="107"/>
      <c r="D417" s="120" t="s">
        <v>66</v>
      </c>
      <c r="E417" s="112"/>
      <c r="F417" s="113"/>
      <c r="G417" s="121">
        <f>SUM(G415:G416)</f>
        <v>457.03</v>
      </c>
    </row>
    <row r="418" spans="1:11" s="105" customFormat="1" ht="10.5" customHeight="1">
      <c r="A418" s="110">
        <v>2</v>
      </c>
      <c r="B418" s="111"/>
      <c r="C418" s="107"/>
      <c r="D418" s="115" t="s">
        <v>53</v>
      </c>
      <c r="E418" s="112"/>
      <c r="F418" s="113"/>
      <c r="G418" s="114"/>
    </row>
    <row r="419" spans="1:11" s="105" customFormat="1" ht="10.5" customHeight="1">
      <c r="A419" s="100"/>
      <c r="B419" s="100"/>
      <c r="C419" s="107" t="s">
        <v>58</v>
      </c>
      <c r="D419" s="134" t="s">
        <v>297</v>
      </c>
      <c r="E419" s="136">
        <v>2.65</v>
      </c>
      <c r="F419" s="128">
        <v>22.66</v>
      </c>
      <c r="G419" s="137">
        <f>E419*F419</f>
        <v>60.048999999999999</v>
      </c>
    </row>
    <row r="420" spans="1:11" s="105" customFormat="1" ht="10.5" customHeight="1">
      <c r="A420" s="100"/>
      <c r="B420" s="100"/>
      <c r="C420" s="107" t="s">
        <v>58</v>
      </c>
      <c r="D420" s="134" t="s">
        <v>298</v>
      </c>
      <c r="E420" s="129">
        <v>2.65</v>
      </c>
      <c r="F420" s="126">
        <v>20.9</v>
      </c>
      <c r="G420" s="135">
        <f>E420*F420</f>
        <v>55.384999999999998</v>
      </c>
    </row>
    <row r="421" spans="1:11" s="105" customFormat="1" ht="10.5" customHeight="1">
      <c r="A421" s="110"/>
      <c r="B421" s="111"/>
      <c r="C421" s="107"/>
      <c r="D421" s="120" t="s">
        <v>61</v>
      </c>
      <c r="E421" s="112"/>
      <c r="F421" s="113"/>
      <c r="G421" s="121">
        <f>SUM(G419:G420)</f>
        <v>115.434</v>
      </c>
    </row>
    <row r="422" spans="1:11" s="105" customFormat="1" ht="10.5" customHeight="1">
      <c r="A422" s="110">
        <v>3</v>
      </c>
      <c r="B422" s="111"/>
      <c r="C422" s="107"/>
      <c r="D422" s="115" t="s">
        <v>223</v>
      </c>
      <c r="E422" s="112"/>
      <c r="F422" s="113"/>
      <c r="G422" s="121"/>
      <c r="K422" s="56"/>
    </row>
    <row r="423" spans="1:11" s="105" customFormat="1" ht="10.5" customHeight="1">
      <c r="A423" s="110"/>
      <c r="B423" s="111"/>
      <c r="C423" s="107"/>
      <c r="D423" s="106" t="s">
        <v>224</v>
      </c>
      <c r="E423" s="122">
        <v>0.2</v>
      </c>
      <c r="F423" s="123">
        <v>80.25</v>
      </c>
      <c r="G423" s="124">
        <f>E423*F423</f>
        <v>16.05</v>
      </c>
      <c r="K423" s="55"/>
    </row>
    <row r="424" spans="1:11" s="105" customFormat="1" ht="10.5" customHeight="1">
      <c r="A424" s="110"/>
      <c r="B424" s="111"/>
      <c r="C424" s="107"/>
      <c r="D424" s="120" t="s">
        <v>225</v>
      </c>
      <c r="E424" s="112"/>
      <c r="F424" s="113"/>
      <c r="G424" s="121">
        <f>SUM(G423:G423)</f>
        <v>16.05</v>
      </c>
    </row>
    <row r="425" spans="1:11" s="105" customFormat="1" ht="10.5" customHeight="1">
      <c r="A425" s="110">
        <v>4</v>
      </c>
      <c r="B425" s="111"/>
      <c r="C425" s="107" t="s">
        <v>60</v>
      </c>
      <c r="D425" s="115" t="s">
        <v>68</v>
      </c>
      <c r="E425" s="125">
        <v>0.02</v>
      </c>
      <c r="F425" s="126">
        <f>G417+G421+G424</f>
        <v>588.51</v>
      </c>
      <c r="G425" s="124">
        <f>E425*F425</f>
        <v>11.77</v>
      </c>
    </row>
    <row r="426" spans="1:11" s="105" customFormat="1" ht="10.5" customHeight="1">
      <c r="A426" s="110"/>
      <c r="B426" s="111"/>
      <c r="C426" s="107"/>
      <c r="D426" s="120" t="s">
        <v>62</v>
      </c>
      <c r="E426" s="127"/>
      <c r="F426" s="128"/>
      <c r="G426" s="119">
        <f>G417+G421+G425+G424</f>
        <v>600.28399999999999</v>
      </c>
    </row>
    <row r="427" spans="1:11" s="105" customFormat="1" ht="10.5" customHeight="1">
      <c r="A427" s="110">
        <v>5</v>
      </c>
      <c r="B427" s="111"/>
      <c r="C427" s="107" t="s">
        <v>60</v>
      </c>
      <c r="D427" s="115" t="s">
        <v>67</v>
      </c>
      <c r="E427" s="125">
        <v>4.4999999999999998E-2</v>
      </c>
      <c r="F427" s="126">
        <f>G426</f>
        <v>600.28</v>
      </c>
      <c r="G427" s="129">
        <f>E427*F427</f>
        <v>27.013000000000002</v>
      </c>
    </row>
    <row r="428" spans="1:11" s="105" customFormat="1" ht="10.5" customHeight="1">
      <c r="A428" s="100"/>
      <c r="B428" s="100"/>
      <c r="C428" s="107"/>
      <c r="D428" s="130" t="s">
        <v>227</v>
      </c>
      <c r="E428" s="117"/>
      <c r="F428" s="118"/>
      <c r="G428" s="131">
        <f>G426+G427</f>
        <v>627.29700000000003</v>
      </c>
    </row>
    <row r="429" spans="1:11" ht="15" customHeight="1">
      <c r="A429" s="100"/>
      <c r="B429" s="100"/>
      <c r="C429" s="107"/>
      <c r="D429" s="130"/>
      <c r="E429" s="117"/>
      <c r="F429" s="118"/>
      <c r="G429" s="131"/>
    </row>
    <row r="430" spans="1:11" ht="15" customHeight="1">
      <c r="A430" s="63" t="s">
        <v>367</v>
      </c>
      <c r="B430" s="63" t="s">
        <v>4</v>
      </c>
      <c r="C430" s="64" t="s">
        <v>64</v>
      </c>
      <c r="D430" s="56" t="s">
        <v>368</v>
      </c>
      <c r="E430" s="65"/>
      <c r="F430" s="66"/>
      <c r="G430" s="160">
        <f>G440</f>
        <v>9.8789999999999996</v>
      </c>
    </row>
    <row r="431" spans="1:11" ht="37.5" customHeight="1">
      <c r="A431" s="3"/>
      <c r="B431" s="3"/>
      <c r="C431" s="8"/>
      <c r="D431" s="322" t="s">
        <v>369</v>
      </c>
      <c r="E431" s="322"/>
      <c r="F431" s="322"/>
      <c r="G431" s="322"/>
    </row>
    <row r="432" spans="1:11" ht="15" customHeight="1">
      <c r="A432" s="110" t="s">
        <v>32</v>
      </c>
      <c r="B432" s="111"/>
      <c r="C432" s="110" t="s">
        <v>33</v>
      </c>
      <c r="D432" s="110" t="s">
        <v>35</v>
      </c>
      <c r="E432" s="112" t="s">
        <v>47</v>
      </c>
      <c r="F432" s="113" t="s">
        <v>48</v>
      </c>
      <c r="G432" s="114" t="s">
        <v>49</v>
      </c>
    </row>
    <row r="433" spans="1:7" ht="15" customHeight="1">
      <c r="A433" s="110">
        <v>2</v>
      </c>
      <c r="B433" s="111"/>
      <c r="C433" s="107"/>
      <c r="D433" s="115" t="s">
        <v>53</v>
      </c>
      <c r="E433" s="112"/>
      <c r="F433" s="113"/>
      <c r="G433" s="114"/>
    </row>
    <row r="434" spans="1:7" ht="15" customHeight="1">
      <c r="A434" s="100"/>
      <c r="B434" s="100"/>
      <c r="C434" s="107" t="s">
        <v>58</v>
      </c>
      <c r="D434" s="134" t="s">
        <v>370</v>
      </c>
      <c r="E434" s="136">
        <v>0.16</v>
      </c>
      <c r="F434" s="128">
        <v>22.66</v>
      </c>
      <c r="G434" s="137">
        <f>E434*F434</f>
        <v>3.6259999999999999</v>
      </c>
    </row>
    <row r="435" spans="1:7" ht="15" customHeight="1">
      <c r="A435" s="100"/>
      <c r="B435" s="100"/>
      <c r="C435" s="107" t="s">
        <v>58</v>
      </c>
      <c r="D435" s="134" t="s">
        <v>366</v>
      </c>
      <c r="E435" s="129">
        <v>0.27</v>
      </c>
      <c r="F435" s="126">
        <v>20.9</v>
      </c>
      <c r="G435" s="135">
        <f>E435*F435</f>
        <v>5.6429999999999998</v>
      </c>
    </row>
    <row r="436" spans="1:7" ht="15" customHeight="1">
      <c r="A436" s="110"/>
      <c r="B436" s="111"/>
      <c r="C436" s="107"/>
      <c r="D436" s="120" t="s">
        <v>61</v>
      </c>
      <c r="E436" s="112"/>
      <c r="F436" s="113"/>
      <c r="G436" s="121">
        <f>SUM(G434:G435)</f>
        <v>9.2690000000000001</v>
      </c>
    </row>
    <row r="437" spans="1:7" ht="15" customHeight="1">
      <c r="A437" s="110">
        <v>4</v>
      </c>
      <c r="B437" s="111"/>
      <c r="C437" s="107" t="s">
        <v>60</v>
      </c>
      <c r="D437" s="115" t="s">
        <v>68</v>
      </c>
      <c r="E437" s="125">
        <v>0.02</v>
      </c>
      <c r="F437" s="126">
        <f>G436</f>
        <v>9.27</v>
      </c>
      <c r="G437" s="124">
        <f>E437*F437</f>
        <v>0.185</v>
      </c>
    </row>
    <row r="438" spans="1:7" ht="15" customHeight="1">
      <c r="A438" s="110"/>
      <c r="B438" s="111"/>
      <c r="C438" s="107"/>
      <c r="D438" s="120" t="s">
        <v>62</v>
      </c>
      <c r="E438" s="127"/>
      <c r="F438" s="128"/>
      <c r="G438" s="119">
        <f>G436+G437</f>
        <v>9.4540000000000006</v>
      </c>
    </row>
    <row r="439" spans="1:7" ht="15" customHeight="1">
      <c r="A439" s="110">
        <v>5</v>
      </c>
      <c r="B439" s="111"/>
      <c r="C439" s="107" t="s">
        <v>60</v>
      </c>
      <c r="D439" s="115" t="s">
        <v>67</v>
      </c>
      <c r="E439" s="125">
        <v>4.4999999999999998E-2</v>
      </c>
      <c r="F439" s="126">
        <f>G438</f>
        <v>9.4499999999999993</v>
      </c>
      <c r="G439" s="129">
        <f>E439*F439</f>
        <v>0.42499999999999999</v>
      </c>
    </row>
    <row r="440" spans="1:7" ht="15" customHeight="1">
      <c r="A440" s="100"/>
      <c r="B440" s="100"/>
      <c r="C440" s="107"/>
      <c r="D440" s="130" t="s">
        <v>227</v>
      </c>
      <c r="E440" s="117"/>
      <c r="F440" s="118"/>
      <c r="G440" s="131">
        <f>G438+G439</f>
        <v>9.8789999999999996</v>
      </c>
    </row>
    <row r="441" spans="1:7" ht="5.15" customHeight="1">
      <c r="A441" s="95"/>
      <c r="B441" s="95"/>
      <c r="C441" s="96"/>
      <c r="D441" s="97"/>
      <c r="E441" s="95"/>
      <c r="F441" s="98"/>
      <c r="G441" s="99"/>
    </row>
    <row r="442" spans="1:7" s="54" customFormat="1" ht="13">
      <c r="A442" s="69" t="s">
        <v>209</v>
      </c>
      <c r="B442" s="70" t="s">
        <v>2</v>
      </c>
      <c r="C442" s="71" t="s">
        <v>3</v>
      </c>
      <c r="D442" s="72" t="s">
        <v>17</v>
      </c>
      <c r="E442" s="150"/>
      <c r="F442" s="150"/>
      <c r="G442" s="150"/>
    </row>
    <row r="443" spans="1:7" s="105" customFormat="1">
      <c r="A443" s="161" t="s">
        <v>242</v>
      </c>
      <c r="B443" s="161" t="s">
        <v>4</v>
      </c>
      <c r="C443" s="162" t="s">
        <v>8</v>
      </c>
      <c r="D443" s="163" t="s">
        <v>200</v>
      </c>
      <c r="E443" s="102"/>
      <c r="F443" s="98"/>
      <c r="G443" s="160">
        <f>G460</f>
        <v>9.8930000000000007</v>
      </c>
    </row>
    <row r="444" spans="1:7" ht="36" customHeight="1">
      <c r="A444" s="95"/>
      <c r="B444" s="95"/>
      <c r="C444" s="96"/>
      <c r="D444" s="322" t="s">
        <v>201</v>
      </c>
      <c r="E444" s="322"/>
      <c r="F444" s="322"/>
      <c r="G444" s="322"/>
    </row>
    <row r="445" spans="1:7" s="105" customFormat="1" ht="10.5" customHeight="1">
      <c r="A445" s="110" t="s">
        <v>32</v>
      </c>
      <c r="B445" s="111"/>
      <c r="C445" s="110" t="s">
        <v>33</v>
      </c>
      <c r="D445" s="110" t="s">
        <v>35</v>
      </c>
      <c r="E445" s="112" t="s">
        <v>47</v>
      </c>
      <c r="F445" s="113" t="s">
        <v>48</v>
      </c>
      <c r="G445" s="114" t="s">
        <v>49</v>
      </c>
    </row>
    <row r="446" spans="1:7" s="105" customFormat="1" ht="10.5" customHeight="1">
      <c r="A446" s="110">
        <v>1</v>
      </c>
      <c r="B446" s="111"/>
      <c r="C446" s="110"/>
      <c r="D446" s="115" t="s">
        <v>52</v>
      </c>
      <c r="E446" s="112"/>
      <c r="F446" s="113"/>
      <c r="G446" s="114"/>
    </row>
    <row r="447" spans="1:7" s="105" customFormat="1" ht="14.25" customHeight="1">
      <c r="A447" s="100"/>
      <c r="B447" s="100"/>
      <c r="C447" s="116" t="s">
        <v>254</v>
      </c>
      <c r="D447" s="106" t="s">
        <v>299</v>
      </c>
      <c r="E447" s="122">
        <v>2.625</v>
      </c>
      <c r="F447" s="123">
        <v>0.25</v>
      </c>
      <c r="G447" s="124">
        <f>E447*F447</f>
        <v>0.65600000000000003</v>
      </c>
    </row>
    <row r="448" spans="1:7" s="105" customFormat="1" ht="10.5" customHeight="1">
      <c r="A448" s="110"/>
      <c r="B448" s="111"/>
      <c r="C448" s="107"/>
      <c r="D448" s="120" t="s">
        <v>66</v>
      </c>
      <c r="E448" s="112"/>
      <c r="F448" s="113"/>
      <c r="G448" s="121">
        <f>SUM(G447:G447)</f>
        <v>0.65600000000000003</v>
      </c>
    </row>
    <row r="449" spans="1:7" s="105" customFormat="1" ht="10.5" customHeight="1">
      <c r="A449" s="110">
        <v>2</v>
      </c>
      <c r="B449" s="111"/>
      <c r="C449" s="107"/>
      <c r="D449" s="115" t="s">
        <v>53</v>
      </c>
      <c r="E449" s="112"/>
      <c r="F449" s="113"/>
      <c r="G449" s="114"/>
    </row>
    <row r="450" spans="1:7" s="105" customFormat="1" ht="10.5" customHeight="1">
      <c r="A450" s="100"/>
      <c r="B450" s="100"/>
      <c r="C450" s="107" t="s">
        <v>58</v>
      </c>
      <c r="D450" s="134" t="s">
        <v>300</v>
      </c>
      <c r="E450" s="136">
        <v>0.1</v>
      </c>
      <c r="F450" s="128">
        <v>21.14</v>
      </c>
      <c r="G450" s="135">
        <f>E450*F450</f>
        <v>2.1139999999999999</v>
      </c>
    </row>
    <row r="451" spans="1:7" s="105" customFormat="1" ht="10.5" customHeight="1">
      <c r="A451" s="110"/>
      <c r="B451" s="111"/>
      <c r="C451" s="107"/>
      <c r="D451" s="120" t="s">
        <v>61</v>
      </c>
      <c r="E451" s="112"/>
      <c r="F451" s="113"/>
      <c r="G451" s="121">
        <f>SUM(G450:G450)</f>
        <v>2.1139999999999999</v>
      </c>
    </row>
    <row r="452" spans="1:7" s="105" customFormat="1" ht="10.5" customHeight="1">
      <c r="A452" s="110">
        <v>3</v>
      </c>
      <c r="B452" s="111"/>
      <c r="C452" s="107"/>
      <c r="D452" s="115" t="s">
        <v>223</v>
      </c>
      <c r="E452" s="112"/>
      <c r="F452" s="113"/>
      <c r="G452" s="121"/>
    </row>
    <row r="453" spans="1:7" s="105" customFormat="1" ht="14.25" customHeight="1">
      <c r="A453" s="100"/>
      <c r="B453" s="100"/>
      <c r="C453" s="116" t="s">
        <v>58</v>
      </c>
      <c r="D453" s="106" t="s">
        <v>301</v>
      </c>
      <c r="E453" s="117">
        <v>0.11</v>
      </c>
      <c r="F453" s="118">
        <v>2.95</v>
      </c>
      <c r="G453" s="137">
        <f>E453*F453</f>
        <v>0.32500000000000001</v>
      </c>
    </row>
    <row r="454" spans="1:7" s="105" customFormat="1" ht="14.25" customHeight="1">
      <c r="A454" s="100"/>
      <c r="B454" s="100"/>
      <c r="C454" s="116" t="s">
        <v>58</v>
      </c>
      <c r="D454" s="106" t="s">
        <v>302</v>
      </c>
      <c r="E454" s="117">
        <v>0.13200000000000001</v>
      </c>
      <c r="F454" s="118">
        <v>4.3</v>
      </c>
      <c r="G454" s="137">
        <f>E454*F454</f>
        <v>0.56799999999999995</v>
      </c>
    </row>
    <row r="455" spans="1:7" s="105" customFormat="1" ht="10.5" customHeight="1">
      <c r="A455" s="110"/>
      <c r="B455" s="111"/>
      <c r="C455" s="107" t="s">
        <v>303</v>
      </c>
      <c r="D455" s="106" t="s">
        <v>224</v>
      </c>
      <c r="E455" s="122">
        <v>7.0000000000000007E-2</v>
      </c>
      <c r="F455" s="123">
        <v>80.25</v>
      </c>
      <c r="G455" s="124">
        <f>E455*F455</f>
        <v>5.6180000000000003</v>
      </c>
    </row>
    <row r="456" spans="1:7" s="105" customFormat="1" ht="10.5" customHeight="1">
      <c r="A456" s="110"/>
      <c r="B456" s="111"/>
      <c r="C456" s="107"/>
      <c r="D456" s="120" t="s">
        <v>225</v>
      </c>
      <c r="E456" s="112"/>
      <c r="F456" s="113"/>
      <c r="G456" s="121">
        <f>SUM(G453:G455)</f>
        <v>6.5110000000000001</v>
      </c>
    </row>
    <row r="457" spans="1:7" s="105" customFormat="1" ht="10.5" customHeight="1">
      <c r="A457" s="110">
        <v>4</v>
      </c>
      <c r="B457" s="111"/>
      <c r="C457" s="107" t="s">
        <v>60</v>
      </c>
      <c r="D457" s="115" t="s">
        <v>68</v>
      </c>
      <c r="E457" s="125">
        <v>0.02</v>
      </c>
      <c r="F457" s="126">
        <f>G448+G451+G456</f>
        <v>9.2799999999999994</v>
      </c>
      <c r="G457" s="124">
        <f>E457*F457</f>
        <v>0.186</v>
      </c>
    </row>
    <row r="458" spans="1:7" s="105" customFormat="1" ht="10.5" customHeight="1">
      <c r="A458" s="110"/>
      <c r="B458" s="111"/>
      <c r="C458" s="107"/>
      <c r="D458" s="120" t="s">
        <v>62</v>
      </c>
      <c r="E458" s="127"/>
      <c r="F458" s="128"/>
      <c r="G458" s="119">
        <f>G448+G451+G457+G456</f>
        <v>9.4670000000000005</v>
      </c>
    </row>
    <row r="459" spans="1:7" s="105" customFormat="1" ht="10.5" customHeight="1">
      <c r="A459" s="110">
        <v>5</v>
      </c>
      <c r="B459" s="111"/>
      <c r="C459" s="107" t="s">
        <v>60</v>
      </c>
      <c r="D459" s="115" t="s">
        <v>67</v>
      </c>
      <c r="E459" s="125">
        <v>4.4999999999999998E-2</v>
      </c>
      <c r="F459" s="126">
        <f>G458</f>
        <v>9.4700000000000006</v>
      </c>
      <c r="G459" s="129">
        <f>E459*F459</f>
        <v>0.42599999999999999</v>
      </c>
    </row>
    <row r="460" spans="1:7" s="105" customFormat="1" ht="10.5" customHeight="1">
      <c r="A460" s="100"/>
      <c r="B460" s="100"/>
      <c r="C460" s="107"/>
      <c r="D460" s="130" t="s">
        <v>227</v>
      </c>
      <c r="E460" s="117"/>
      <c r="F460" s="118"/>
      <c r="G460" s="131">
        <f>G458+G459</f>
        <v>9.8930000000000007</v>
      </c>
    </row>
    <row r="461" spans="1:7" s="105" customFormat="1" ht="10.5" customHeight="1">
      <c r="A461" s="110"/>
      <c r="B461" s="111"/>
      <c r="C461" s="107"/>
      <c r="D461" s="120"/>
      <c r="E461" s="112"/>
      <c r="F461" s="113"/>
      <c r="G461" s="121"/>
    </row>
    <row r="462" spans="1:7" s="169" customFormat="1">
      <c r="A462" s="164" t="s">
        <v>243</v>
      </c>
      <c r="B462" s="164" t="s">
        <v>4</v>
      </c>
      <c r="C462" s="165" t="s">
        <v>8</v>
      </c>
      <c r="D462" s="166" t="s">
        <v>19</v>
      </c>
      <c r="E462" s="167"/>
      <c r="F462" s="168"/>
      <c r="G462" s="160">
        <f>G478</f>
        <v>6.226</v>
      </c>
    </row>
    <row r="463" spans="1:7" ht="45.75" customHeight="1">
      <c r="A463" s="95"/>
      <c r="B463" s="95"/>
      <c r="C463" s="96"/>
      <c r="D463" s="322" t="s">
        <v>20</v>
      </c>
      <c r="E463" s="322"/>
      <c r="F463" s="322"/>
      <c r="G463" s="322"/>
    </row>
    <row r="464" spans="1:7" s="105" customFormat="1" ht="12.9" customHeight="1">
      <c r="A464" s="110" t="s">
        <v>32</v>
      </c>
      <c r="B464" s="111"/>
      <c r="C464" s="110" t="s">
        <v>33</v>
      </c>
      <c r="D464" s="110" t="s">
        <v>35</v>
      </c>
      <c r="E464" s="112" t="s">
        <v>47</v>
      </c>
      <c r="F464" s="113" t="s">
        <v>48</v>
      </c>
      <c r="G464" s="114" t="s">
        <v>49</v>
      </c>
    </row>
    <row r="465" spans="1:7" s="105" customFormat="1" ht="10.5" customHeight="1">
      <c r="A465" s="110">
        <v>1</v>
      </c>
      <c r="B465" s="111"/>
      <c r="C465" s="110"/>
      <c r="D465" s="115" t="s">
        <v>52</v>
      </c>
      <c r="E465" s="112"/>
      <c r="F465" s="113"/>
      <c r="G465" s="114"/>
    </row>
    <row r="466" spans="1:7" s="105" customFormat="1" ht="43.5" customHeight="1">
      <c r="A466" s="100"/>
      <c r="B466" s="100"/>
      <c r="C466" s="116" t="s">
        <v>72</v>
      </c>
      <c r="D466" s="106" t="s">
        <v>84</v>
      </c>
      <c r="E466" s="122">
        <v>0.125</v>
      </c>
      <c r="F466" s="123">
        <v>3.11</v>
      </c>
      <c r="G466" s="124">
        <f>E466*F466</f>
        <v>0.38900000000000001</v>
      </c>
    </row>
    <row r="467" spans="1:7" s="105" customFormat="1" ht="10.5" customHeight="1">
      <c r="A467" s="110"/>
      <c r="B467" s="111"/>
      <c r="C467" s="107"/>
      <c r="D467" s="120" t="s">
        <v>66</v>
      </c>
      <c r="E467" s="112"/>
      <c r="F467" s="113" t="s">
        <v>75</v>
      </c>
      <c r="G467" s="121">
        <f>SUM(G466:G466)</f>
        <v>0.38900000000000001</v>
      </c>
    </row>
    <row r="468" spans="1:7" s="105" customFormat="1" ht="10.5" customHeight="1">
      <c r="A468" s="110">
        <v>2</v>
      </c>
      <c r="B468" s="111"/>
      <c r="C468" s="107"/>
      <c r="D468" s="115" t="s">
        <v>53</v>
      </c>
      <c r="E468" s="112"/>
      <c r="F468" s="113"/>
      <c r="G468" s="114"/>
    </row>
    <row r="469" spans="1:7" s="105" customFormat="1" ht="15" customHeight="1">
      <c r="A469" s="100"/>
      <c r="B469" s="100"/>
      <c r="C469" s="107" t="s">
        <v>58</v>
      </c>
      <c r="D469" s="134" t="s">
        <v>74</v>
      </c>
      <c r="E469" s="136">
        <v>8.2000000000000003E-2</v>
      </c>
      <c r="F469" s="128">
        <v>22.05</v>
      </c>
      <c r="G469" s="137">
        <f>E469*F469</f>
        <v>1.8080000000000001</v>
      </c>
    </row>
    <row r="470" spans="1:7" s="105" customFormat="1" ht="15" customHeight="1">
      <c r="A470" s="100"/>
      <c r="B470" s="100"/>
      <c r="C470" s="107" t="s">
        <v>58</v>
      </c>
      <c r="D470" s="134" t="s">
        <v>76</v>
      </c>
      <c r="E470" s="129">
        <v>8.2000000000000003E-2</v>
      </c>
      <c r="F470" s="126">
        <v>20.95</v>
      </c>
      <c r="G470" s="135">
        <f>E470*F470</f>
        <v>1.718</v>
      </c>
    </row>
    <row r="471" spans="1:7" s="105" customFormat="1" ht="10.5" customHeight="1">
      <c r="A471" s="110"/>
      <c r="B471" s="111"/>
      <c r="C471" s="107"/>
      <c r="D471" s="120" t="s">
        <v>61</v>
      </c>
      <c r="E471" s="112"/>
      <c r="F471" s="113"/>
      <c r="G471" s="121">
        <f>SUM(G469:G470)</f>
        <v>3.5259999999999998</v>
      </c>
    </row>
    <row r="472" spans="1:7" s="105" customFormat="1" ht="10.5" customHeight="1">
      <c r="A472" s="110">
        <v>3</v>
      </c>
      <c r="B472" s="111"/>
      <c r="C472" s="107"/>
      <c r="D472" s="115" t="s">
        <v>223</v>
      </c>
      <c r="E472" s="112"/>
      <c r="F472" s="113"/>
      <c r="G472" s="121"/>
    </row>
    <row r="473" spans="1:7" s="105" customFormat="1" ht="10.5" customHeight="1">
      <c r="A473" s="110"/>
      <c r="B473" s="111"/>
      <c r="C473" s="107" t="s">
        <v>303</v>
      </c>
      <c r="D473" s="106" t="s">
        <v>224</v>
      </c>
      <c r="E473" s="122">
        <v>2.4E-2</v>
      </c>
      <c r="F473" s="123">
        <v>80.25</v>
      </c>
      <c r="G473" s="124">
        <f>E473*F473</f>
        <v>1.9259999999999999</v>
      </c>
    </row>
    <row r="474" spans="1:7" s="105" customFormat="1" ht="10.5" customHeight="1">
      <c r="A474" s="110"/>
      <c r="B474" s="111"/>
      <c r="C474" s="107"/>
      <c r="D474" s="120" t="s">
        <v>225</v>
      </c>
      <c r="E474" s="112"/>
      <c r="F474" s="113"/>
      <c r="G474" s="121">
        <f>SUM(G473:G473)</f>
        <v>1.9259999999999999</v>
      </c>
    </row>
    <row r="475" spans="1:7" s="105" customFormat="1" ht="10.5" customHeight="1">
      <c r="A475" s="110">
        <v>4</v>
      </c>
      <c r="B475" s="111"/>
      <c r="C475" s="107" t="s">
        <v>60</v>
      </c>
      <c r="D475" s="115" t="s">
        <v>68</v>
      </c>
      <c r="E475" s="125">
        <v>0.02</v>
      </c>
      <c r="F475" s="126">
        <f>G466+G471+G474</f>
        <v>5.84</v>
      </c>
      <c r="G475" s="124">
        <f>E475*F475</f>
        <v>0.11700000000000001</v>
      </c>
    </row>
    <row r="476" spans="1:7" s="105" customFormat="1" ht="10.5" customHeight="1">
      <c r="A476" s="110"/>
      <c r="B476" s="111"/>
      <c r="C476" s="107"/>
      <c r="D476" s="120" t="s">
        <v>62</v>
      </c>
      <c r="E476" s="127"/>
      <c r="F476" s="128"/>
      <c r="G476" s="119">
        <f>G466+G471+G475+G474</f>
        <v>5.9580000000000002</v>
      </c>
    </row>
    <row r="477" spans="1:7" s="105" customFormat="1" ht="10.5" customHeight="1">
      <c r="A477" s="110">
        <v>5</v>
      </c>
      <c r="B477" s="111"/>
      <c r="C477" s="107" t="s">
        <v>60</v>
      </c>
      <c r="D477" s="115" t="s">
        <v>67</v>
      </c>
      <c r="E477" s="125">
        <v>4.4999999999999998E-2</v>
      </c>
      <c r="F477" s="126">
        <f>G476</f>
        <v>5.96</v>
      </c>
      <c r="G477" s="129">
        <f>E477*F477</f>
        <v>0.26800000000000002</v>
      </c>
    </row>
    <row r="478" spans="1:7" s="105" customFormat="1" ht="10.5" customHeight="1">
      <c r="A478" s="100"/>
      <c r="B478" s="100"/>
      <c r="C478" s="107"/>
      <c r="D478" s="130" t="s">
        <v>227</v>
      </c>
      <c r="E478" s="117"/>
      <c r="F478" s="118"/>
      <c r="G478" s="131">
        <f>G476+G477</f>
        <v>6.226</v>
      </c>
    </row>
    <row r="479" spans="1:7" ht="15" customHeight="1">
      <c r="A479" s="95"/>
      <c r="B479" s="95"/>
      <c r="C479" s="96"/>
      <c r="D479" s="132"/>
      <c r="E479" s="102"/>
      <c r="F479" s="98"/>
      <c r="G479" s="133"/>
    </row>
    <row r="480" spans="1:7" s="169" customFormat="1">
      <c r="A480" s="164" t="s">
        <v>244</v>
      </c>
      <c r="B480" s="164" t="s">
        <v>4</v>
      </c>
      <c r="C480" s="165" t="s">
        <v>8</v>
      </c>
      <c r="D480" s="166" t="s">
        <v>88</v>
      </c>
      <c r="E480" s="167"/>
      <c r="F480" s="168"/>
      <c r="G480" s="160">
        <f>G496</f>
        <v>13.682</v>
      </c>
    </row>
    <row r="481" spans="1:7" ht="23.25" customHeight="1">
      <c r="A481" s="95"/>
      <c r="B481" s="95"/>
      <c r="C481" s="96"/>
      <c r="D481" s="322" t="s">
        <v>21</v>
      </c>
      <c r="E481" s="322"/>
      <c r="F481" s="322"/>
      <c r="G481" s="322"/>
    </row>
    <row r="482" spans="1:7" s="105" customFormat="1" ht="12.9" customHeight="1">
      <c r="A482" s="110" t="s">
        <v>32</v>
      </c>
      <c r="B482" s="111"/>
      <c r="C482" s="110" t="s">
        <v>33</v>
      </c>
      <c r="D482" s="110" t="s">
        <v>35</v>
      </c>
      <c r="E482" s="112" t="s">
        <v>47</v>
      </c>
      <c r="F482" s="113" t="s">
        <v>48</v>
      </c>
      <c r="G482" s="114" t="s">
        <v>49</v>
      </c>
    </row>
    <row r="483" spans="1:7" s="105" customFormat="1" ht="10.5" customHeight="1">
      <c r="A483" s="110">
        <v>1</v>
      </c>
      <c r="B483" s="111"/>
      <c r="C483" s="110"/>
      <c r="D483" s="115" t="s">
        <v>52</v>
      </c>
      <c r="E483" s="112"/>
      <c r="F483" s="113"/>
      <c r="G483" s="114"/>
    </row>
    <row r="484" spans="1:7" s="105" customFormat="1" ht="37.5" customHeight="1">
      <c r="A484" s="100"/>
      <c r="B484" s="100"/>
      <c r="C484" s="116" t="s">
        <v>72</v>
      </c>
      <c r="D484" s="106" t="s">
        <v>305</v>
      </c>
      <c r="E484" s="122">
        <v>0.154</v>
      </c>
      <c r="F484" s="123">
        <v>13.28</v>
      </c>
      <c r="G484" s="124">
        <f>E484*F484</f>
        <v>2.0449999999999999</v>
      </c>
    </row>
    <row r="485" spans="1:7" s="105" customFormat="1" ht="10.5" customHeight="1">
      <c r="A485" s="110"/>
      <c r="B485" s="111"/>
      <c r="C485" s="107"/>
      <c r="D485" s="120" t="s">
        <v>66</v>
      </c>
      <c r="E485" s="112"/>
      <c r="F485" s="113"/>
      <c r="G485" s="121">
        <f>SUM(G484:G484)</f>
        <v>2.0449999999999999</v>
      </c>
    </row>
    <row r="486" spans="1:7" s="105" customFormat="1" ht="10.5" customHeight="1">
      <c r="A486" s="110">
        <v>2</v>
      </c>
      <c r="B486" s="111"/>
      <c r="C486" s="107"/>
      <c r="D486" s="115" t="s">
        <v>53</v>
      </c>
      <c r="E486" s="112"/>
      <c r="F486" s="113"/>
      <c r="G486" s="114"/>
    </row>
    <row r="487" spans="1:7" s="105" customFormat="1" ht="15" customHeight="1">
      <c r="A487" s="100"/>
      <c r="B487" s="100"/>
      <c r="C487" s="107" t="s">
        <v>58</v>
      </c>
      <c r="D487" s="134" t="s">
        <v>74</v>
      </c>
      <c r="E487" s="136">
        <v>0.25</v>
      </c>
      <c r="F487" s="128">
        <v>22.05</v>
      </c>
      <c r="G487" s="137">
        <f>E487*F487</f>
        <v>5.5129999999999999</v>
      </c>
    </row>
    <row r="488" spans="1:7" s="105" customFormat="1" ht="15" customHeight="1">
      <c r="A488" s="100"/>
      <c r="B488" s="100"/>
      <c r="C488" s="107" t="s">
        <v>58</v>
      </c>
      <c r="D488" s="134" t="s">
        <v>76</v>
      </c>
      <c r="E488" s="129">
        <v>0.16</v>
      </c>
      <c r="F488" s="126">
        <v>20.95</v>
      </c>
      <c r="G488" s="135">
        <f>E488*F488</f>
        <v>3.3519999999999999</v>
      </c>
    </row>
    <row r="489" spans="1:7" s="105" customFormat="1" ht="10.5" customHeight="1">
      <c r="A489" s="110"/>
      <c r="B489" s="111"/>
      <c r="C489" s="107"/>
      <c r="D489" s="120" t="s">
        <v>61</v>
      </c>
      <c r="E489" s="112"/>
      <c r="F489" s="113"/>
      <c r="G489" s="121">
        <f>SUM(G487:G488)</f>
        <v>8.8650000000000002</v>
      </c>
    </row>
    <row r="490" spans="1:7" s="105" customFormat="1" ht="10.5" customHeight="1">
      <c r="A490" s="110">
        <v>3</v>
      </c>
      <c r="B490" s="111"/>
      <c r="C490" s="107"/>
      <c r="D490" s="115" t="s">
        <v>223</v>
      </c>
      <c r="E490" s="112"/>
      <c r="F490" s="113"/>
      <c r="G490" s="121"/>
    </row>
    <row r="491" spans="1:7" s="105" customFormat="1" ht="10.5" customHeight="1">
      <c r="A491" s="110"/>
      <c r="B491" s="111"/>
      <c r="C491" s="107" t="s">
        <v>303</v>
      </c>
      <c r="D491" s="106" t="s">
        <v>224</v>
      </c>
      <c r="E491" s="122">
        <v>2.4E-2</v>
      </c>
      <c r="F491" s="123">
        <v>80.25</v>
      </c>
      <c r="G491" s="124">
        <f>E491*F491</f>
        <v>1.9259999999999999</v>
      </c>
    </row>
    <row r="492" spans="1:7" s="105" customFormat="1" ht="10.5" customHeight="1">
      <c r="A492" s="110"/>
      <c r="B492" s="111"/>
      <c r="C492" s="107"/>
      <c r="D492" s="120" t="s">
        <v>225</v>
      </c>
      <c r="E492" s="112"/>
      <c r="F492" s="113"/>
      <c r="G492" s="121">
        <f>SUM(G491:G491)</f>
        <v>1.9259999999999999</v>
      </c>
    </row>
    <row r="493" spans="1:7" s="105" customFormat="1" ht="10.5" customHeight="1">
      <c r="A493" s="110">
        <v>4</v>
      </c>
      <c r="B493" s="111"/>
      <c r="C493" s="107" t="s">
        <v>60</v>
      </c>
      <c r="D493" s="115" t="s">
        <v>68</v>
      </c>
      <c r="E493" s="125">
        <v>0.02</v>
      </c>
      <c r="F493" s="126">
        <f>G485+G489+G492</f>
        <v>12.84</v>
      </c>
      <c r="G493" s="124">
        <f>E493*F493</f>
        <v>0.25700000000000001</v>
      </c>
    </row>
    <row r="494" spans="1:7" s="105" customFormat="1" ht="10.5" customHeight="1">
      <c r="A494" s="110"/>
      <c r="B494" s="111"/>
      <c r="C494" s="107"/>
      <c r="D494" s="120" t="s">
        <v>62</v>
      </c>
      <c r="E494" s="127"/>
      <c r="F494" s="128"/>
      <c r="G494" s="119">
        <f>G485+G489+G493+G492</f>
        <v>13.093</v>
      </c>
    </row>
    <row r="495" spans="1:7" s="105" customFormat="1" ht="10.5" customHeight="1">
      <c r="A495" s="110">
        <v>5</v>
      </c>
      <c r="B495" s="111"/>
      <c r="C495" s="107" t="s">
        <v>60</v>
      </c>
      <c r="D495" s="115" t="s">
        <v>67</v>
      </c>
      <c r="E495" s="125">
        <v>4.4999999999999998E-2</v>
      </c>
      <c r="F495" s="126">
        <f>G494</f>
        <v>13.09</v>
      </c>
      <c r="G495" s="129">
        <f>E495*F495</f>
        <v>0.58899999999999997</v>
      </c>
    </row>
    <row r="496" spans="1:7" s="105" customFormat="1" ht="10.5" customHeight="1">
      <c r="A496" s="100"/>
      <c r="B496" s="100"/>
      <c r="C496" s="107"/>
      <c r="D496" s="130" t="s">
        <v>227</v>
      </c>
      <c r="E496" s="117"/>
      <c r="F496" s="118"/>
      <c r="G496" s="131">
        <f>G494+G495</f>
        <v>13.682</v>
      </c>
    </row>
    <row r="497" spans="1:7" s="105" customFormat="1" ht="16.5" customHeight="1">
      <c r="A497" s="110"/>
      <c r="B497" s="111"/>
      <c r="C497" s="107"/>
      <c r="D497" s="120"/>
      <c r="E497" s="112"/>
      <c r="F497" s="113"/>
      <c r="G497" s="121"/>
    </row>
    <row r="498" spans="1:7" s="169" customFormat="1">
      <c r="A498" s="164" t="s">
        <v>245</v>
      </c>
      <c r="B498" s="164" t="s">
        <v>4</v>
      </c>
      <c r="C498" s="165" t="s">
        <v>8</v>
      </c>
      <c r="D498" s="166" t="s">
        <v>205</v>
      </c>
      <c r="E498" s="167"/>
      <c r="F498" s="168"/>
      <c r="G498" s="160">
        <f>G515</f>
        <v>9.06</v>
      </c>
    </row>
    <row r="499" spans="1:7" s="105" customFormat="1" ht="47.25" customHeight="1">
      <c r="A499" s="110"/>
      <c r="B499" s="111"/>
      <c r="C499" s="107"/>
      <c r="D499" s="322" t="s">
        <v>203</v>
      </c>
      <c r="E499" s="322"/>
      <c r="F499" s="322"/>
      <c r="G499" s="322"/>
    </row>
    <row r="500" spans="1:7" s="105" customFormat="1" ht="12.9" customHeight="1">
      <c r="A500" s="110" t="s">
        <v>32</v>
      </c>
      <c r="B500" s="111"/>
      <c r="C500" s="110" t="s">
        <v>33</v>
      </c>
      <c r="D500" s="110" t="s">
        <v>35</v>
      </c>
      <c r="E500" s="112" t="s">
        <v>47</v>
      </c>
      <c r="F500" s="113" t="s">
        <v>48</v>
      </c>
      <c r="G500" s="114" t="s">
        <v>49</v>
      </c>
    </row>
    <row r="501" spans="1:7" s="105" customFormat="1" ht="10.5" customHeight="1">
      <c r="A501" s="110">
        <v>1</v>
      </c>
      <c r="B501" s="111"/>
      <c r="C501" s="110"/>
      <c r="D501" s="115" t="s">
        <v>52</v>
      </c>
      <c r="E501" s="112"/>
      <c r="F501" s="113"/>
      <c r="G501" s="114"/>
    </row>
    <row r="502" spans="1:7" s="105" customFormat="1" ht="26.25" customHeight="1">
      <c r="A502" s="100"/>
      <c r="B502" s="100"/>
      <c r="C502" s="116" t="s">
        <v>72</v>
      </c>
      <c r="D502" s="106" t="s">
        <v>306</v>
      </c>
      <c r="E502" s="117">
        <v>0.125</v>
      </c>
      <c r="F502" s="118">
        <v>3.86</v>
      </c>
      <c r="G502" s="119">
        <f>E502*F502</f>
        <v>0.48299999999999998</v>
      </c>
    </row>
    <row r="503" spans="1:7" s="105" customFormat="1" ht="50.25" customHeight="1">
      <c r="A503" s="100"/>
      <c r="B503" s="100"/>
      <c r="C503" s="116" t="s">
        <v>72</v>
      </c>
      <c r="D503" s="106" t="s">
        <v>307</v>
      </c>
      <c r="E503" s="122">
        <v>0.2</v>
      </c>
      <c r="F503" s="123">
        <v>4.4400000000000004</v>
      </c>
      <c r="G503" s="124">
        <f>E503*F503</f>
        <v>0.88800000000000001</v>
      </c>
    </row>
    <row r="504" spans="1:7" s="105" customFormat="1" ht="10.5" customHeight="1">
      <c r="A504" s="110"/>
      <c r="B504" s="111"/>
      <c r="C504" s="107"/>
      <c r="D504" s="120" t="s">
        <v>66</v>
      </c>
      <c r="E504" s="112"/>
      <c r="F504" s="113"/>
      <c r="G504" s="121">
        <f>SUM(G502:G503)</f>
        <v>1.371</v>
      </c>
    </row>
    <row r="505" spans="1:7" s="105" customFormat="1" ht="10.5" customHeight="1">
      <c r="A505" s="110">
        <v>2</v>
      </c>
      <c r="B505" s="111"/>
      <c r="C505" s="107"/>
      <c r="D505" s="115" t="s">
        <v>53</v>
      </c>
      <c r="E505" s="112"/>
      <c r="F505" s="113"/>
      <c r="G505" s="114"/>
    </row>
    <row r="506" spans="1:7" s="105" customFormat="1" ht="15" customHeight="1">
      <c r="A506" s="100"/>
      <c r="B506" s="100"/>
      <c r="C506" s="107" t="s">
        <v>58</v>
      </c>
      <c r="D506" s="134" t="s">
        <v>74</v>
      </c>
      <c r="E506" s="136">
        <v>0.121</v>
      </c>
      <c r="F506" s="128">
        <v>22.05</v>
      </c>
      <c r="G506" s="137">
        <f>E506*F506</f>
        <v>2.6680000000000001</v>
      </c>
    </row>
    <row r="507" spans="1:7" s="105" customFormat="1" ht="15" customHeight="1">
      <c r="A507" s="100"/>
      <c r="B507" s="100"/>
      <c r="C507" s="107" t="s">
        <v>58</v>
      </c>
      <c r="D507" s="134" t="s">
        <v>76</v>
      </c>
      <c r="E507" s="129">
        <v>0.121</v>
      </c>
      <c r="F507" s="126">
        <v>20.95</v>
      </c>
      <c r="G507" s="135">
        <f>E507*F507</f>
        <v>2.5350000000000001</v>
      </c>
    </row>
    <row r="508" spans="1:7" s="105" customFormat="1" ht="10.5" customHeight="1">
      <c r="A508" s="110"/>
      <c r="B508" s="111"/>
      <c r="C508" s="107"/>
      <c r="D508" s="120" t="s">
        <v>61</v>
      </c>
      <c r="E508" s="112"/>
      <c r="F508" s="113"/>
      <c r="G508" s="121">
        <f>SUM(G506:G507)</f>
        <v>5.2030000000000003</v>
      </c>
    </row>
    <row r="509" spans="1:7" s="105" customFormat="1" ht="10.5" customHeight="1">
      <c r="A509" s="110">
        <v>3</v>
      </c>
      <c r="B509" s="111"/>
      <c r="C509" s="107"/>
      <c r="D509" s="115" t="s">
        <v>223</v>
      </c>
      <c r="E509" s="112"/>
      <c r="F509" s="113"/>
      <c r="G509" s="121"/>
    </row>
    <row r="510" spans="1:7" s="105" customFormat="1" ht="10.5" customHeight="1">
      <c r="A510" s="110"/>
      <c r="B510" s="111"/>
      <c r="C510" s="107" t="s">
        <v>303</v>
      </c>
      <c r="D510" s="106" t="s">
        <v>224</v>
      </c>
      <c r="E510" s="122">
        <v>2.4E-2</v>
      </c>
      <c r="F510" s="123">
        <v>80.25</v>
      </c>
      <c r="G510" s="124">
        <f>E510*F510</f>
        <v>1.9259999999999999</v>
      </c>
    </row>
    <row r="511" spans="1:7" s="105" customFormat="1" ht="10.5" customHeight="1">
      <c r="A511" s="110"/>
      <c r="B511" s="111"/>
      <c r="C511" s="107"/>
      <c r="D511" s="120" t="s">
        <v>225</v>
      </c>
      <c r="E511" s="112"/>
      <c r="F511" s="113"/>
      <c r="G511" s="121">
        <f>SUM(G510:G510)</f>
        <v>1.9259999999999999</v>
      </c>
    </row>
    <row r="512" spans="1:7" s="105" customFormat="1" ht="10.5" customHeight="1">
      <c r="A512" s="110">
        <v>4</v>
      </c>
      <c r="B512" s="111"/>
      <c r="C512" s="107" t="s">
        <v>60</v>
      </c>
      <c r="D512" s="115" t="s">
        <v>68</v>
      </c>
      <c r="E512" s="125">
        <v>0.02</v>
      </c>
      <c r="F512" s="126">
        <f>G504+G508+G511</f>
        <v>8.5</v>
      </c>
      <c r="G512" s="124">
        <f>E512*F512</f>
        <v>0.17</v>
      </c>
    </row>
    <row r="513" spans="1:7" s="105" customFormat="1" ht="10.5" customHeight="1">
      <c r="A513" s="110"/>
      <c r="B513" s="111"/>
      <c r="C513" s="107"/>
      <c r="D513" s="120" t="s">
        <v>62</v>
      </c>
      <c r="E513" s="127"/>
      <c r="F513" s="128"/>
      <c r="G513" s="119">
        <f>G504+G508+G512+G511</f>
        <v>8.67</v>
      </c>
    </row>
    <row r="514" spans="1:7" s="105" customFormat="1" ht="10.5" customHeight="1">
      <c r="A514" s="110">
        <v>5</v>
      </c>
      <c r="B514" s="111"/>
      <c r="C514" s="107" t="s">
        <v>60</v>
      </c>
      <c r="D514" s="115" t="s">
        <v>67</v>
      </c>
      <c r="E514" s="125">
        <v>4.4999999999999998E-2</v>
      </c>
      <c r="F514" s="126">
        <f>G513</f>
        <v>8.67</v>
      </c>
      <c r="G514" s="129">
        <f>E514*F514</f>
        <v>0.39</v>
      </c>
    </row>
    <row r="515" spans="1:7" s="105" customFormat="1" ht="10.5" customHeight="1">
      <c r="A515" s="100"/>
      <c r="B515" s="100"/>
      <c r="C515" s="107"/>
      <c r="D515" s="130" t="s">
        <v>227</v>
      </c>
      <c r="E515" s="117"/>
      <c r="F515" s="118"/>
      <c r="G515" s="131">
        <f>G513+G514</f>
        <v>9.06</v>
      </c>
    </row>
    <row r="516" spans="1:7" s="105" customFormat="1" ht="19.5" customHeight="1">
      <c r="A516" s="110"/>
      <c r="B516" s="111"/>
      <c r="C516" s="107"/>
      <c r="D516" s="120"/>
      <c r="E516" s="112"/>
      <c r="F516" s="113"/>
      <c r="G516" s="121"/>
    </row>
    <row r="517" spans="1:7" s="169" customFormat="1">
      <c r="A517" s="164" t="s">
        <v>246</v>
      </c>
      <c r="B517" s="164" t="s">
        <v>4</v>
      </c>
      <c r="C517" s="165" t="s">
        <v>8</v>
      </c>
      <c r="D517" s="166" t="s">
        <v>206</v>
      </c>
      <c r="E517" s="167"/>
      <c r="F517" s="168"/>
      <c r="G517" s="160">
        <f>G534</f>
        <v>13.055</v>
      </c>
    </row>
    <row r="518" spans="1:7" s="105" customFormat="1" ht="47.25" customHeight="1">
      <c r="A518" s="110"/>
      <c r="B518" s="111"/>
      <c r="C518" s="107"/>
      <c r="D518" s="322" t="s">
        <v>207</v>
      </c>
      <c r="E518" s="322"/>
      <c r="F518" s="322"/>
      <c r="G518" s="322"/>
    </row>
    <row r="519" spans="1:7" s="105" customFormat="1" ht="12.9" customHeight="1">
      <c r="A519" s="110" t="s">
        <v>32</v>
      </c>
      <c r="B519" s="111"/>
      <c r="C519" s="110" t="s">
        <v>33</v>
      </c>
      <c r="D519" s="110" t="s">
        <v>35</v>
      </c>
      <c r="E519" s="112" t="s">
        <v>47</v>
      </c>
      <c r="F519" s="113" t="s">
        <v>48</v>
      </c>
      <c r="G519" s="114" t="s">
        <v>49</v>
      </c>
    </row>
    <row r="520" spans="1:7" s="105" customFormat="1" ht="10.5" customHeight="1">
      <c r="A520" s="110">
        <v>1</v>
      </c>
      <c r="B520" s="111"/>
      <c r="C520" s="110"/>
      <c r="D520" s="115" t="s">
        <v>52</v>
      </c>
      <c r="E520" s="112"/>
      <c r="F520" s="113"/>
      <c r="G520" s="114"/>
    </row>
    <row r="521" spans="1:7" s="105" customFormat="1" ht="37.5" customHeight="1">
      <c r="A521" s="100"/>
      <c r="B521" s="100"/>
      <c r="C521" s="116" t="s">
        <v>72</v>
      </c>
      <c r="D521" s="106" t="s">
        <v>308</v>
      </c>
      <c r="E521" s="117">
        <v>9.6000000000000002E-2</v>
      </c>
      <c r="F521" s="118">
        <v>8.49</v>
      </c>
      <c r="G521" s="119">
        <f>E521*F521</f>
        <v>0.81499999999999995</v>
      </c>
    </row>
    <row r="522" spans="1:7" s="105" customFormat="1" ht="48" customHeight="1">
      <c r="A522" s="100"/>
      <c r="B522" s="100"/>
      <c r="C522" s="116" t="s">
        <v>72</v>
      </c>
      <c r="D522" s="106" t="s">
        <v>309</v>
      </c>
      <c r="E522" s="122">
        <v>0.2</v>
      </c>
      <c r="F522" s="123">
        <v>12.66</v>
      </c>
      <c r="G522" s="124">
        <f>E522*F522</f>
        <v>2.532</v>
      </c>
    </row>
    <row r="523" spans="1:7" s="105" customFormat="1" ht="10.5" customHeight="1">
      <c r="A523" s="110"/>
      <c r="B523" s="111"/>
      <c r="C523" s="107"/>
      <c r="D523" s="120" t="s">
        <v>66</v>
      </c>
      <c r="E523" s="112"/>
      <c r="F523" s="113"/>
      <c r="G523" s="121">
        <f>SUM(G521:G522)</f>
        <v>3.347</v>
      </c>
    </row>
    <row r="524" spans="1:7" s="105" customFormat="1" ht="10.5" customHeight="1">
      <c r="A524" s="110">
        <v>2</v>
      </c>
      <c r="B524" s="111"/>
      <c r="C524" s="107"/>
      <c r="D524" s="115" t="s">
        <v>53</v>
      </c>
      <c r="E524" s="112"/>
      <c r="F524" s="113"/>
      <c r="G524" s="114"/>
    </row>
    <row r="525" spans="1:7" s="105" customFormat="1" ht="15" customHeight="1">
      <c r="A525" s="100"/>
      <c r="B525" s="100"/>
      <c r="C525" s="107" t="s">
        <v>58</v>
      </c>
      <c r="D525" s="134" t="s">
        <v>74</v>
      </c>
      <c r="E525" s="136">
        <v>0.151</v>
      </c>
      <c r="F525" s="128">
        <v>22.05</v>
      </c>
      <c r="G525" s="137">
        <f>E525*F525</f>
        <v>3.33</v>
      </c>
    </row>
    <row r="526" spans="1:7" s="105" customFormat="1" ht="15" customHeight="1">
      <c r="A526" s="100"/>
      <c r="B526" s="100"/>
      <c r="C526" s="107" t="s">
        <v>58</v>
      </c>
      <c r="D526" s="134" t="s">
        <v>76</v>
      </c>
      <c r="E526" s="129">
        <v>0.151</v>
      </c>
      <c r="F526" s="126">
        <v>20.95</v>
      </c>
      <c r="G526" s="135">
        <f>E526*F526</f>
        <v>3.1629999999999998</v>
      </c>
    </row>
    <row r="527" spans="1:7" s="105" customFormat="1" ht="10.5" customHeight="1">
      <c r="A527" s="110"/>
      <c r="B527" s="111"/>
      <c r="C527" s="107"/>
      <c r="D527" s="120" t="s">
        <v>61</v>
      </c>
      <c r="E527" s="112"/>
      <c r="F527" s="113"/>
      <c r="G527" s="121">
        <f>SUM(G525:G526)</f>
        <v>6.4930000000000003</v>
      </c>
    </row>
    <row r="528" spans="1:7" s="105" customFormat="1" ht="10.5" customHeight="1">
      <c r="A528" s="110">
        <v>3</v>
      </c>
      <c r="B528" s="111"/>
      <c r="C528" s="107"/>
      <c r="D528" s="115" t="s">
        <v>223</v>
      </c>
      <c r="E528" s="112"/>
      <c r="F528" s="113"/>
      <c r="G528" s="121"/>
    </row>
    <row r="529" spans="1:7" s="105" customFormat="1" ht="10.5" customHeight="1">
      <c r="A529" s="110"/>
      <c r="B529" s="111"/>
      <c r="C529" s="107" t="s">
        <v>303</v>
      </c>
      <c r="D529" s="106" t="s">
        <v>224</v>
      </c>
      <c r="E529" s="122">
        <v>0.03</v>
      </c>
      <c r="F529" s="123">
        <v>80.25</v>
      </c>
      <c r="G529" s="124">
        <f>E529*F529</f>
        <v>2.4079999999999999</v>
      </c>
    </row>
    <row r="530" spans="1:7" s="105" customFormat="1" ht="10.5" customHeight="1">
      <c r="A530" s="110"/>
      <c r="B530" s="111"/>
      <c r="C530" s="107"/>
      <c r="D530" s="120" t="s">
        <v>225</v>
      </c>
      <c r="E530" s="112"/>
      <c r="F530" s="113"/>
      <c r="G530" s="121">
        <f>SUM(G529:G529)</f>
        <v>2.4079999999999999</v>
      </c>
    </row>
    <row r="531" spans="1:7" s="105" customFormat="1" ht="10.5" customHeight="1">
      <c r="A531" s="110">
        <v>4</v>
      </c>
      <c r="B531" s="111"/>
      <c r="C531" s="107" t="s">
        <v>60</v>
      </c>
      <c r="D531" s="115" t="s">
        <v>68</v>
      </c>
      <c r="E531" s="125">
        <v>0.02</v>
      </c>
      <c r="F531" s="126">
        <f>G523+G527+G530</f>
        <v>12.25</v>
      </c>
      <c r="G531" s="124">
        <f>E531*F531</f>
        <v>0.245</v>
      </c>
    </row>
    <row r="532" spans="1:7" s="105" customFormat="1" ht="10.5" customHeight="1">
      <c r="A532" s="110"/>
      <c r="B532" s="111"/>
      <c r="C532" s="107"/>
      <c r="D532" s="120" t="s">
        <v>62</v>
      </c>
      <c r="E532" s="127"/>
      <c r="F532" s="128"/>
      <c r="G532" s="119">
        <f>G523+G527+G531+G530</f>
        <v>12.493</v>
      </c>
    </row>
    <row r="533" spans="1:7" s="105" customFormat="1" ht="10.5" customHeight="1">
      <c r="A533" s="110">
        <v>5</v>
      </c>
      <c r="B533" s="111"/>
      <c r="C533" s="107" t="s">
        <v>60</v>
      </c>
      <c r="D533" s="115" t="s">
        <v>67</v>
      </c>
      <c r="E533" s="125">
        <v>4.4999999999999998E-2</v>
      </c>
      <c r="F533" s="126">
        <f>G532</f>
        <v>12.49</v>
      </c>
      <c r="G533" s="129">
        <f>E533*F533</f>
        <v>0.56200000000000006</v>
      </c>
    </row>
    <row r="534" spans="1:7" s="105" customFormat="1" ht="10.5" customHeight="1">
      <c r="A534" s="100"/>
      <c r="B534" s="100"/>
      <c r="C534" s="107"/>
      <c r="D534" s="130" t="s">
        <v>227</v>
      </c>
      <c r="E534" s="117"/>
      <c r="F534" s="118"/>
      <c r="G534" s="131">
        <f>G532+G533</f>
        <v>13.055</v>
      </c>
    </row>
    <row r="535" spans="1:7" s="105" customFormat="1" ht="10.5" customHeight="1">
      <c r="A535" s="110"/>
      <c r="B535" s="111"/>
      <c r="C535" s="107"/>
      <c r="D535" s="120"/>
      <c r="E535" s="112"/>
      <c r="F535" s="113"/>
      <c r="G535" s="121"/>
    </row>
    <row r="536" spans="1:7" s="105" customFormat="1" ht="10.5" customHeight="1">
      <c r="A536" s="110"/>
      <c r="B536" s="111"/>
      <c r="C536" s="107"/>
      <c r="D536" s="120"/>
      <c r="E536" s="112"/>
      <c r="F536" s="113"/>
      <c r="G536" s="121"/>
    </row>
    <row r="537" spans="1:7" s="105" customFormat="1" ht="10.5" customHeight="1">
      <c r="A537" s="110"/>
      <c r="B537" s="111"/>
      <c r="C537" s="107"/>
      <c r="D537" s="120"/>
      <c r="E537" s="112"/>
      <c r="F537" s="113"/>
      <c r="G537" s="121"/>
    </row>
    <row r="538" spans="1:7" s="105" customFormat="1" ht="10.5" customHeight="1">
      <c r="A538" s="110"/>
      <c r="B538" s="111"/>
      <c r="C538" s="107"/>
      <c r="D538" s="120"/>
      <c r="E538" s="112"/>
      <c r="F538" s="113"/>
      <c r="G538" s="121"/>
    </row>
    <row r="539" spans="1:7" ht="5.15" customHeight="1">
      <c r="A539" s="95"/>
      <c r="B539" s="95"/>
      <c r="C539" s="96"/>
      <c r="D539" s="97"/>
      <c r="E539" s="95"/>
      <c r="F539" s="141"/>
      <c r="G539" s="99"/>
    </row>
    <row r="540" spans="1:7" s="146" customFormat="1" ht="13">
      <c r="A540" s="170" t="s">
        <v>247</v>
      </c>
      <c r="B540" s="171" t="s">
        <v>2</v>
      </c>
      <c r="C540" s="172" t="s">
        <v>3</v>
      </c>
      <c r="D540" s="72" t="s">
        <v>22</v>
      </c>
      <c r="E540" s="173"/>
      <c r="F540" s="173"/>
      <c r="G540" s="173"/>
    </row>
    <row r="541" spans="1:7" s="105" customFormat="1">
      <c r="A541" s="151" t="s">
        <v>211</v>
      </c>
      <c r="B541" s="100" t="s">
        <v>4</v>
      </c>
      <c r="C541" s="107" t="s">
        <v>9</v>
      </c>
      <c r="D541" s="101" t="s">
        <v>26</v>
      </c>
      <c r="E541" s="102"/>
      <c r="F541" s="98"/>
      <c r="G541" s="109">
        <f>G551</f>
        <v>311.71699999999998</v>
      </c>
    </row>
    <row r="542" spans="1:7" ht="59.25" customHeight="1">
      <c r="A542" s="95"/>
      <c r="B542" s="95"/>
      <c r="C542" s="96"/>
      <c r="D542" s="322" t="s">
        <v>342</v>
      </c>
      <c r="E542" s="322"/>
      <c r="F542" s="322"/>
      <c r="G542" s="322"/>
    </row>
    <row r="543" spans="1:7" s="105" customFormat="1" ht="12.9" customHeight="1">
      <c r="A543" s="110" t="s">
        <v>32</v>
      </c>
      <c r="B543" s="111"/>
      <c r="C543" s="110" t="s">
        <v>33</v>
      </c>
      <c r="D543" s="110" t="s">
        <v>35</v>
      </c>
      <c r="E543" s="112" t="s">
        <v>47</v>
      </c>
      <c r="F543" s="113" t="s">
        <v>48</v>
      </c>
      <c r="G543" s="114" t="s">
        <v>49</v>
      </c>
    </row>
    <row r="544" spans="1:7" s="105" customFormat="1" ht="10.5" customHeight="1">
      <c r="A544" s="110">
        <v>1</v>
      </c>
      <c r="B544" s="111"/>
      <c r="C544" s="110"/>
      <c r="D544" s="115" t="s">
        <v>79</v>
      </c>
      <c r="E544" s="112"/>
      <c r="F544" s="113"/>
      <c r="G544" s="114"/>
    </row>
    <row r="545" spans="1:7" s="105" customFormat="1" ht="33.75" customHeight="1">
      <c r="A545" s="100"/>
      <c r="B545" s="100"/>
      <c r="C545" s="116" t="s">
        <v>9</v>
      </c>
      <c r="D545" s="106" t="s">
        <v>80</v>
      </c>
      <c r="E545" s="117">
        <f>1.165*1.026</f>
        <v>1.1950000000000001</v>
      </c>
      <c r="F545" s="118">
        <v>190</v>
      </c>
      <c r="G545" s="119">
        <f>E545*F545</f>
        <v>227.05</v>
      </c>
    </row>
    <row r="546" spans="1:7" s="105" customFormat="1" ht="33.75" customHeight="1">
      <c r="A546" s="100"/>
      <c r="B546" s="100"/>
      <c r="C546" s="116" t="s">
        <v>9</v>
      </c>
      <c r="D546" s="106" t="s">
        <v>81</v>
      </c>
      <c r="E546" s="122">
        <f>1.159*1.026</f>
        <v>1.1890000000000001</v>
      </c>
      <c r="F546" s="123">
        <v>55</v>
      </c>
      <c r="G546" s="124">
        <f>E546*F546</f>
        <v>65.394999999999996</v>
      </c>
    </row>
    <row r="547" spans="1:7" s="105" customFormat="1" ht="10.5" customHeight="1">
      <c r="A547" s="110"/>
      <c r="B547" s="111"/>
      <c r="C547" s="107"/>
      <c r="D547" s="120" t="s">
        <v>66</v>
      </c>
      <c r="E547" s="112"/>
      <c r="F547" s="113" t="s">
        <v>75</v>
      </c>
      <c r="G547" s="121">
        <f>SUM(G545:G546)</f>
        <v>292.44499999999999</v>
      </c>
    </row>
    <row r="548" spans="1:7" s="105" customFormat="1" ht="10.5" customHeight="1">
      <c r="A548" s="110">
        <v>3</v>
      </c>
      <c r="B548" s="111"/>
      <c r="C548" s="107" t="s">
        <v>60</v>
      </c>
      <c r="D548" s="115" t="s">
        <v>68</v>
      </c>
      <c r="E548" s="125">
        <v>0.02</v>
      </c>
      <c r="F548" s="126">
        <f>G547</f>
        <v>292.45</v>
      </c>
      <c r="G548" s="124">
        <f>E548*F548</f>
        <v>5.8490000000000002</v>
      </c>
    </row>
    <row r="549" spans="1:7" s="105" customFormat="1" ht="10.5" customHeight="1">
      <c r="A549" s="110"/>
      <c r="B549" s="111"/>
      <c r="C549" s="107"/>
      <c r="D549" s="120" t="s">
        <v>82</v>
      </c>
      <c r="E549" s="127"/>
      <c r="F549" s="128"/>
      <c r="G549" s="119">
        <f>G547+G548</f>
        <v>298.29399999999998</v>
      </c>
    </row>
    <row r="550" spans="1:7" s="105" customFormat="1" ht="10.5" customHeight="1">
      <c r="A550" s="110">
        <v>4</v>
      </c>
      <c r="B550" s="111"/>
      <c r="C550" s="107" t="s">
        <v>60</v>
      </c>
      <c r="D550" s="115" t="s">
        <v>67</v>
      </c>
      <c r="E550" s="125">
        <v>4.4999999999999998E-2</v>
      </c>
      <c r="F550" s="126">
        <f>G549</f>
        <v>298.29000000000002</v>
      </c>
      <c r="G550" s="129">
        <f>E550*F550</f>
        <v>13.423</v>
      </c>
    </row>
    <row r="551" spans="1:7" s="105" customFormat="1" ht="17.25" customHeight="1">
      <c r="A551" s="100"/>
      <c r="B551" s="100"/>
      <c r="C551" s="107"/>
      <c r="D551" s="130" t="s">
        <v>83</v>
      </c>
      <c r="E551" s="117"/>
      <c r="F551" s="118"/>
      <c r="G551" s="131">
        <f>G549+G550</f>
        <v>311.71699999999998</v>
      </c>
    </row>
    <row r="552" spans="1:7">
      <c r="A552" s="151" t="s">
        <v>248</v>
      </c>
      <c r="B552" s="100" t="s">
        <v>4</v>
      </c>
      <c r="C552" s="107" t="s">
        <v>222</v>
      </c>
      <c r="D552" s="101" t="s">
        <v>43</v>
      </c>
      <c r="E552" s="147"/>
      <c r="G552" s="109">
        <f>G561</f>
        <v>59.273000000000003</v>
      </c>
    </row>
    <row r="553" spans="1:7" ht="103.5" customHeight="1">
      <c r="A553" s="95"/>
      <c r="B553" s="95"/>
      <c r="C553" s="96"/>
      <c r="D553" s="322" t="s">
        <v>44</v>
      </c>
      <c r="E553" s="322"/>
      <c r="F553" s="322"/>
      <c r="G553" s="322"/>
    </row>
    <row r="554" spans="1:7">
      <c r="A554" s="110" t="s">
        <v>32</v>
      </c>
      <c r="B554" s="111"/>
      <c r="C554" s="110" t="s">
        <v>33</v>
      </c>
      <c r="D554" s="110" t="s">
        <v>35</v>
      </c>
      <c r="E554" s="112" t="s">
        <v>47</v>
      </c>
      <c r="F554" s="113" t="s">
        <v>48</v>
      </c>
      <c r="G554" s="114" t="s">
        <v>49</v>
      </c>
    </row>
    <row r="555" spans="1:7" s="105" customFormat="1" ht="10.5" customHeight="1">
      <c r="A555" s="110">
        <v>1</v>
      </c>
      <c r="B555" s="111"/>
      <c r="C555" s="107"/>
      <c r="D555" s="115" t="s">
        <v>52</v>
      </c>
      <c r="E555" s="282"/>
      <c r="F555" s="128"/>
      <c r="G555" s="119"/>
    </row>
    <row r="556" spans="1:7" ht="50">
      <c r="A556" s="100"/>
      <c r="B556" s="100"/>
      <c r="C556" s="116" t="s">
        <v>222</v>
      </c>
      <c r="D556" s="106" t="s">
        <v>85</v>
      </c>
      <c r="E556" s="122">
        <v>1.026</v>
      </c>
      <c r="F556" s="123">
        <v>54.2</v>
      </c>
      <c r="G556" s="124">
        <f>E556*F556</f>
        <v>55.609000000000002</v>
      </c>
    </row>
    <row r="557" spans="1:7" s="105" customFormat="1" ht="10.5" customHeight="1">
      <c r="A557" s="110"/>
      <c r="B557" s="111"/>
      <c r="C557" s="107"/>
      <c r="D557" s="120" t="s">
        <v>66</v>
      </c>
      <c r="E557" s="112"/>
      <c r="F557" s="113" t="s">
        <v>75</v>
      </c>
      <c r="G557" s="121">
        <f>SUM(G556:G556)</f>
        <v>55.609000000000002</v>
      </c>
    </row>
    <row r="558" spans="1:7" s="105" customFormat="1" ht="10.5" customHeight="1">
      <c r="A558" s="110">
        <v>3</v>
      </c>
      <c r="B558" s="111"/>
      <c r="C558" s="107" t="s">
        <v>60</v>
      </c>
      <c r="D558" s="115" t="s">
        <v>68</v>
      </c>
      <c r="E558" s="125">
        <v>0.02</v>
      </c>
      <c r="F558" s="126">
        <f>G557</f>
        <v>55.61</v>
      </c>
      <c r="G558" s="124">
        <f>E558*F558</f>
        <v>1.1120000000000001</v>
      </c>
    </row>
    <row r="559" spans="1:7" s="105" customFormat="1" ht="10.5" customHeight="1">
      <c r="A559" s="110"/>
      <c r="B559" s="111"/>
      <c r="C559" s="107"/>
      <c r="D559" s="120" t="s">
        <v>82</v>
      </c>
      <c r="E559" s="112"/>
      <c r="F559" s="113"/>
      <c r="G559" s="121">
        <f>G557+G558</f>
        <v>56.720999999999997</v>
      </c>
    </row>
    <row r="560" spans="1:7" s="105" customFormat="1" ht="10.5" customHeight="1">
      <c r="A560" s="110">
        <v>4</v>
      </c>
      <c r="B560" s="111"/>
      <c r="C560" s="107" t="s">
        <v>60</v>
      </c>
      <c r="D560" s="115" t="s">
        <v>67</v>
      </c>
      <c r="E560" s="125">
        <v>4.4999999999999998E-2</v>
      </c>
      <c r="F560" s="126">
        <f>G559</f>
        <v>56.72</v>
      </c>
      <c r="G560" s="124">
        <f>E560*F560</f>
        <v>2.552</v>
      </c>
    </row>
    <row r="561" spans="1:7">
      <c r="A561" s="100"/>
      <c r="B561" s="100"/>
      <c r="C561" s="107"/>
      <c r="D561" s="130" t="s">
        <v>83</v>
      </c>
      <c r="E561" s="117"/>
      <c r="F561" s="118"/>
      <c r="G561" s="131">
        <f>G559+G560</f>
        <v>59.273000000000003</v>
      </c>
    </row>
    <row r="562" spans="1:7" ht="9" customHeight="1">
      <c r="A562" s="95"/>
      <c r="B562" s="95"/>
      <c r="C562" s="96"/>
      <c r="D562" s="106"/>
      <c r="E562" s="147"/>
      <c r="G562" s="148"/>
    </row>
    <row r="563" spans="1:7" s="105" customFormat="1" ht="17.25" customHeight="1">
      <c r="A563" s="284" t="s">
        <v>249</v>
      </c>
      <c r="B563" s="140" t="s">
        <v>4</v>
      </c>
      <c r="C563" s="116" t="s">
        <v>222</v>
      </c>
      <c r="D563" s="323" t="s">
        <v>45</v>
      </c>
      <c r="E563" s="323"/>
      <c r="F563" s="83"/>
      <c r="G563" s="109">
        <f>G572</f>
        <v>143.26300000000001</v>
      </c>
    </row>
    <row r="564" spans="1:7" s="105" customFormat="1" ht="93" customHeight="1">
      <c r="A564" s="95"/>
      <c r="B564" s="95"/>
      <c r="C564" s="96"/>
      <c r="D564" s="322" t="s">
        <v>86</v>
      </c>
      <c r="E564" s="322"/>
      <c r="F564" s="322"/>
      <c r="G564" s="322"/>
    </row>
    <row r="565" spans="1:7">
      <c r="A565" s="110" t="s">
        <v>32</v>
      </c>
      <c r="B565" s="111"/>
      <c r="C565" s="110" t="s">
        <v>33</v>
      </c>
      <c r="D565" s="110" t="s">
        <v>35</v>
      </c>
      <c r="E565" s="112" t="s">
        <v>47</v>
      </c>
      <c r="F565" s="113" t="s">
        <v>48</v>
      </c>
      <c r="G565" s="114" t="s">
        <v>49</v>
      </c>
    </row>
    <row r="566" spans="1:7" s="105" customFormat="1" ht="10.5" customHeight="1">
      <c r="A566" s="110">
        <v>1</v>
      </c>
      <c r="B566" s="111"/>
      <c r="C566" s="107"/>
      <c r="D566" s="115" t="s">
        <v>52</v>
      </c>
      <c r="E566" s="282"/>
      <c r="F566" s="128"/>
      <c r="G566" s="119"/>
    </row>
    <row r="567" spans="1:7" s="105" customFormat="1" ht="24.75" customHeight="1">
      <c r="A567" s="110"/>
      <c r="B567" s="100"/>
      <c r="C567" s="116" t="s">
        <v>222</v>
      </c>
      <c r="D567" s="106" t="s">
        <v>87</v>
      </c>
      <c r="E567" s="122">
        <v>1.026</v>
      </c>
      <c r="F567" s="123">
        <v>131</v>
      </c>
      <c r="G567" s="124">
        <f>E567*F567</f>
        <v>134.40600000000001</v>
      </c>
    </row>
    <row r="568" spans="1:7" s="105" customFormat="1" ht="10.5" customHeight="1">
      <c r="A568" s="110"/>
      <c r="B568" s="111"/>
      <c r="C568" s="107"/>
      <c r="D568" s="120" t="s">
        <v>66</v>
      </c>
      <c r="E568" s="112"/>
      <c r="F568" s="113" t="s">
        <v>75</v>
      </c>
      <c r="G568" s="121">
        <f>SUM(G567:G567)</f>
        <v>134.40600000000001</v>
      </c>
    </row>
    <row r="569" spans="1:7" s="105" customFormat="1" ht="10.5" customHeight="1">
      <c r="A569" s="110">
        <v>3</v>
      </c>
      <c r="B569" s="111"/>
      <c r="C569" s="107" t="s">
        <v>60</v>
      </c>
      <c r="D569" s="115" t="s">
        <v>68</v>
      </c>
      <c r="E569" s="125">
        <v>0.02</v>
      </c>
      <c r="F569" s="126">
        <f>G568</f>
        <v>134.41</v>
      </c>
      <c r="G569" s="124">
        <f>E569*F569</f>
        <v>2.6880000000000002</v>
      </c>
    </row>
    <row r="570" spans="1:7" s="105" customFormat="1" ht="10.5" customHeight="1">
      <c r="A570" s="110"/>
      <c r="B570" s="111"/>
      <c r="C570" s="107"/>
      <c r="D570" s="120" t="s">
        <v>82</v>
      </c>
      <c r="E570" s="112"/>
      <c r="F570" s="113"/>
      <c r="G570" s="121">
        <f>G568+G569</f>
        <v>137.09399999999999</v>
      </c>
    </row>
    <row r="571" spans="1:7" s="105" customFormat="1" ht="10.5" customHeight="1">
      <c r="A571" s="110">
        <v>4</v>
      </c>
      <c r="B571" s="111"/>
      <c r="C571" s="107" t="s">
        <v>60</v>
      </c>
      <c r="D571" s="115" t="s">
        <v>67</v>
      </c>
      <c r="E571" s="125">
        <v>4.4999999999999998E-2</v>
      </c>
      <c r="F571" s="126">
        <f>G570</f>
        <v>137.09</v>
      </c>
      <c r="G571" s="124">
        <f>E571*F571</f>
        <v>6.1689999999999996</v>
      </c>
    </row>
    <row r="572" spans="1:7" s="105" customFormat="1" ht="17.25" customHeight="1">
      <c r="A572" s="110"/>
      <c r="B572" s="100"/>
      <c r="C572" s="107"/>
      <c r="D572" s="130" t="s">
        <v>83</v>
      </c>
      <c r="E572" s="117"/>
      <c r="F572" s="118"/>
      <c r="G572" s="131">
        <f>G570+G571</f>
        <v>143.26300000000001</v>
      </c>
    </row>
    <row r="573" spans="1:7" ht="5.15" customHeight="1">
      <c r="A573" s="95"/>
      <c r="B573" s="95"/>
      <c r="C573" s="96"/>
      <c r="D573" s="97"/>
      <c r="E573" s="95"/>
      <c r="G573" s="99"/>
    </row>
    <row r="574" spans="1:7" s="146" customFormat="1" ht="13">
      <c r="A574" s="142" t="s">
        <v>250</v>
      </c>
      <c r="B574" s="143" t="s">
        <v>2</v>
      </c>
      <c r="C574" s="144" t="s">
        <v>3</v>
      </c>
      <c r="D574" s="149" t="s">
        <v>23</v>
      </c>
      <c r="E574" s="145"/>
      <c r="F574" s="145"/>
      <c r="G574" s="145"/>
    </row>
    <row r="575" spans="1:7" s="105" customFormat="1" ht="14.25" customHeight="1">
      <c r="A575" s="151" t="s">
        <v>251</v>
      </c>
      <c r="B575" s="100" t="s">
        <v>4</v>
      </c>
      <c r="C575" s="107" t="s">
        <v>9</v>
      </c>
      <c r="D575" s="101" t="s">
        <v>28</v>
      </c>
      <c r="E575" s="102"/>
      <c r="F575" s="83"/>
      <c r="G575" s="109">
        <f>G581</f>
        <v>1358.5</v>
      </c>
    </row>
    <row r="576" spans="1:7" ht="57.75" customHeight="1">
      <c r="A576" s="95"/>
      <c r="B576" s="95"/>
      <c r="C576" s="96"/>
      <c r="D576" s="322" t="s">
        <v>39</v>
      </c>
      <c r="E576" s="322"/>
      <c r="F576" s="322"/>
      <c r="G576" s="322"/>
    </row>
    <row r="577" spans="1:7" ht="15" customHeight="1">
      <c r="A577" s="110" t="s">
        <v>32</v>
      </c>
      <c r="B577" s="111"/>
      <c r="C577" s="110" t="s">
        <v>33</v>
      </c>
      <c r="D577" s="110" t="s">
        <v>35</v>
      </c>
      <c r="E577" s="112" t="s">
        <v>47</v>
      </c>
      <c r="F577" s="113" t="s">
        <v>48</v>
      </c>
      <c r="G577" s="114" t="s">
        <v>49</v>
      </c>
    </row>
    <row r="578" spans="1:7" ht="15" customHeight="1">
      <c r="A578" s="95"/>
      <c r="B578" s="95"/>
      <c r="C578" s="96"/>
      <c r="D578" s="132" t="s">
        <v>89</v>
      </c>
      <c r="E578" s="129">
        <v>1</v>
      </c>
      <c r="F578" s="126">
        <v>1300</v>
      </c>
      <c r="G578" s="135">
        <f>E578*F578</f>
        <v>1300</v>
      </c>
    </row>
    <row r="579" spans="1:7" ht="15" customHeight="1">
      <c r="A579" s="95"/>
      <c r="B579" s="95"/>
      <c r="C579" s="96"/>
      <c r="D579" s="120" t="s">
        <v>77</v>
      </c>
      <c r="E579" s="102"/>
      <c r="F579" s="103"/>
      <c r="G579" s="133">
        <f>SUM(G578)</f>
        <v>1300</v>
      </c>
    </row>
    <row r="580" spans="1:7" ht="15" customHeight="1">
      <c r="A580" s="110">
        <v>4</v>
      </c>
      <c r="B580" s="111"/>
      <c r="C580" s="107" t="s">
        <v>60</v>
      </c>
      <c r="D580" s="115" t="s">
        <v>67</v>
      </c>
      <c r="E580" s="125">
        <v>4.4999999999999998E-2</v>
      </c>
      <c r="F580" s="126">
        <f>G579</f>
        <v>1300</v>
      </c>
      <c r="G580" s="129">
        <f>E580*F580</f>
        <v>58.5</v>
      </c>
    </row>
    <row r="581" spans="1:7" ht="15" customHeight="1">
      <c r="A581" s="100"/>
      <c r="B581" s="100"/>
      <c r="C581" s="107"/>
      <c r="D581" s="130" t="s">
        <v>78</v>
      </c>
      <c r="E581" s="117"/>
      <c r="F581" s="118"/>
      <c r="G581" s="131">
        <f>G579+G580</f>
        <v>1358.5</v>
      </c>
    </row>
    <row r="582" spans="1:7" ht="15" customHeight="1">
      <c r="A582" s="100"/>
      <c r="B582" s="100"/>
      <c r="C582" s="107"/>
      <c r="D582" s="130"/>
      <c r="E582" s="117"/>
      <c r="F582" s="118"/>
      <c r="G582" s="131"/>
    </row>
    <row r="583" spans="1:7">
      <c r="A583" s="151" t="s">
        <v>345</v>
      </c>
      <c r="B583" s="100" t="s">
        <v>4</v>
      </c>
      <c r="C583" s="107" t="s">
        <v>5</v>
      </c>
      <c r="D583" s="101" t="s">
        <v>348</v>
      </c>
      <c r="E583" s="102"/>
      <c r="G583" s="109">
        <f>G602</f>
        <v>11.893000000000001</v>
      </c>
    </row>
    <row r="584" spans="1:7" ht="48" customHeight="1">
      <c r="A584" s="95"/>
      <c r="B584" s="95"/>
      <c r="C584" s="96"/>
      <c r="D584" s="322" t="s">
        <v>346</v>
      </c>
      <c r="E584" s="322"/>
      <c r="F584" s="322"/>
      <c r="G584" s="322"/>
    </row>
    <row r="585" spans="1:7" s="105" customFormat="1" ht="12.9" customHeight="1">
      <c r="A585" s="110" t="s">
        <v>32</v>
      </c>
      <c r="B585" s="111"/>
      <c r="C585" s="110" t="s">
        <v>33</v>
      </c>
      <c r="D585" s="110" t="s">
        <v>35</v>
      </c>
      <c r="E585" s="112" t="s">
        <v>47</v>
      </c>
      <c r="F585" s="113" t="s">
        <v>48</v>
      </c>
      <c r="G585" s="114" t="s">
        <v>49</v>
      </c>
    </row>
    <row r="586" spans="1:7" s="105" customFormat="1" ht="10.5" customHeight="1">
      <c r="A586" s="110">
        <v>1</v>
      </c>
      <c r="B586" s="111"/>
      <c r="C586" s="110"/>
      <c r="D586" s="115" t="s">
        <v>52</v>
      </c>
      <c r="E586" s="112"/>
      <c r="F586" s="113"/>
      <c r="G586" s="114"/>
    </row>
    <row r="587" spans="1:7" s="105" customFormat="1" ht="24" customHeight="1">
      <c r="A587" s="100"/>
      <c r="B587" s="100"/>
      <c r="C587" s="116" t="s">
        <v>257</v>
      </c>
      <c r="D587" s="106" t="s">
        <v>351</v>
      </c>
      <c r="E587" s="117">
        <v>3.5</v>
      </c>
      <c r="F587" s="118">
        <v>1.45</v>
      </c>
      <c r="G587" s="119">
        <f>E587*F587</f>
        <v>5.0750000000000002</v>
      </c>
    </row>
    <row r="588" spans="1:7" s="105" customFormat="1" ht="24" customHeight="1">
      <c r="A588" s="100"/>
      <c r="B588" s="100"/>
      <c r="C588" s="116" t="s">
        <v>13</v>
      </c>
      <c r="D588" s="106" t="s">
        <v>352</v>
      </c>
      <c r="E588" s="117">
        <v>0.21</v>
      </c>
      <c r="F588" s="118">
        <v>0.17</v>
      </c>
      <c r="G588" s="119">
        <f t="shared" ref="G588:G589" si="4">E588*F588</f>
        <v>3.5999999999999997E-2</v>
      </c>
    </row>
    <row r="589" spans="1:7" s="105" customFormat="1" ht="24" customHeight="1">
      <c r="A589" s="100"/>
      <c r="B589" s="100"/>
      <c r="C589" s="116" t="s">
        <v>257</v>
      </c>
      <c r="D589" s="106" t="s">
        <v>353</v>
      </c>
      <c r="E589" s="117">
        <v>0.3</v>
      </c>
      <c r="F589" s="118">
        <v>0.55000000000000004</v>
      </c>
      <c r="G589" s="119">
        <f t="shared" si="4"/>
        <v>0.16500000000000001</v>
      </c>
    </row>
    <row r="590" spans="1:7" s="105" customFormat="1" ht="13.5" customHeight="1">
      <c r="A590" s="100"/>
      <c r="B590" s="100"/>
      <c r="C590" s="116" t="s">
        <v>64</v>
      </c>
      <c r="D590" s="106" t="s">
        <v>354</v>
      </c>
      <c r="E590" s="122">
        <v>1.85</v>
      </c>
      <c r="F590" s="123">
        <v>0.68</v>
      </c>
      <c r="G590" s="124">
        <f>E590*F590</f>
        <v>1.258</v>
      </c>
    </row>
    <row r="591" spans="1:7" s="105" customFormat="1" ht="10.5" customHeight="1">
      <c r="A591" s="110"/>
      <c r="B591" s="111"/>
      <c r="C591" s="107"/>
      <c r="D591" s="120" t="s">
        <v>66</v>
      </c>
      <c r="E591" s="112"/>
      <c r="F591" s="113"/>
      <c r="G591" s="121">
        <f>SUM(G587:G590)</f>
        <v>6.5339999999999998</v>
      </c>
    </row>
    <row r="592" spans="1:7" s="105" customFormat="1" ht="10.5" customHeight="1">
      <c r="A592" s="110">
        <v>2</v>
      </c>
      <c r="B592" s="111"/>
      <c r="C592" s="107"/>
      <c r="D592" s="115" t="s">
        <v>53</v>
      </c>
      <c r="E592" s="112"/>
      <c r="F592" s="113"/>
      <c r="G592" s="114"/>
    </row>
    <row r="593" spans="1:7" s="105" customFormat="1" ht="15" customHeight="1">
      <c r="A593" s="100"/>
      <c r="B593" s="100"/>
      <c r="C593" s="107" t="s">
        <v>58</v>
      </c>
      <c r="D593" s="134" t="s">
        <v>355</v>
      </c>
      <c r="E593" s="136">
        <v>0.09</v>
      </c>
      <c r="F593" s="128">
        <v>20.53</v>
      </c>
      <c r="G593" s="137">
        <f>E593*F593</f>
        <v>1.8480000000000001</v>
      </c>
    </row>
    <row r="594" spans="1:7" s="105" customFormat="1" ht="15" customHeight="1">
      <c r="A594" s="100"/>
      <c r="B594" s="100"/>
      <c r="C594" s="107" t="s">
        <v>58</v>
      </c>
      <c r="D594" s="134" t="s">
        <v>356</v>
      </c>
      <c r="E594" s="129">
        <v>0.09</v>
      </c>
      <c r="F594" s="126">
        <v>19.25</v>
      </c>
      <c r="G594" s="135">
        <f>E594*F594</f>
        <v>1.7330000000000001</v>
      </c>
    </row>
    <row r="595" spans="1:7" s="105" customFormat="1" ht="10.5" customHeight="1">
      <c r="A595" s="110"/>
      <c r="B595" s="111"/>
      <c r="C595" s="107"/>
      <c r="D595" s="120" t="s">
        <v>61</v>
      </c>
      <c r="E595" s="112"/>
      <c r="F595" s="113"/>
      <c r="G595" s="121">
        <f>SUM(G593:G594)</f>
        <v>3.581</v>
      </c>
    </row>
    <row r="596" spans="1:7" s="105" customFormat="1" ht="10.5" customHeight="1">
      <c r="A596" s="110">
        <v>3</v>
      </c>
      <c r="B596" s="111"/>
      <c r="C596" s="107"/>
      <c r="D596" s="115" t="s">
        <v>223</v>
      </c>
      <c r="E596" s="112"/>
      <c r="F596" s="113"/>
      <c r="G596" s="121"/>
    </row>
    <row r="597" spans="1:7" s="105" customFormat="1" ht="10.5" customHeight="1">
      <c r="A597" s="110"/>
      <c r="B597" s="111"/>
      <c r="C597" s="107" t="s">
        <v>303</v>
      </c>
      <c r="D597" s="106" t="s">
        <v>224</v>
      </c>
      <c r="E597" s="122">
        <v>1.2999999999999999E-2</v>
      </c>
      <c r="F597" s="123">
        <v>80.25</v>
      </c>
      <c r="G597" s="124">
        <f>E597*F597</f>
        <v>1.0429999999999999</v>
      </c>
    </row>
    <row r="598" spans="1:7" s="105" customFormat="1" ht="10.5" customHeight="1">
      <c r="A598" s="110"/>
      <c r="B598" s="111"/>
      <c r="C598" s="107"/>
      <c r="D598" s="120" t="s">
        <v>225</v>
      </c>
      <c r="E598" s="112"/>
      <c r="F598" s="113"/>
      <c r="G598" s="121">
        <f>SUM(G597:G597)</f>
        <v>1.0429999999999999</v>
      </c>
    </row>
    <row r="599" spans="1:7" s="105" customFormat="1" ht="10.5" customHeight="1">
      <c r="A599" s="110">
        <v>4</v>
      </c>
      <c r="B599" s="111"/>
      <c r="C599" s="107" t="s">
        <v>60</v>
      </c>
      <c r="D599" s="115" t="s">
        <v>68</v>
      </c>
      <c r="E599" s="125">
        <v>0.02</v>
      </c>
      <c r="F599" s="126">
        <f>G591+G595+G598</f>
        <v>11.16</v>
      </c>
      <c r="G599" s="124">
        <f>E599*F599</f>
        <v>0.223</v>
      </c>
    </row>
    <row r="600" spans="1:7" s="105" customFormat="1" ht="10.5" customHeight="1">
      <c r="A600" s="110"/>
      <c r="B600" s="111"/>
      <c r="C600" s="107"/>
      <c r="D600" s="120" t="s">
        <v>62</v>
      </c>
      <c r="E600" s="127"/>
      <c r="F600" s="128"/>
      <c r="G600" s="119">
        <f>G591+G595+G599+G598</f>
        <v>11.381</v>
      </c>
    </row>
    <row r="601" spans="1:7" s="105" customFormat="1" ht="10.5" customHeight="1">
      <c r="A601" s="110">
        <v>5</v>
      </c>
      <c r="B601" s="111"/>
      <c r="C601" s="107" t="s">
        <v>60</v>
      </c>
      <c r="D601" s="115" t="s">
        <v>67</v>
      </c>
      <c r="E601" s="125">
        <v>4.4999999999999998E-2</v>
      </c>
      <c r="F601" s="126">
        <f>G600</f>
        <v>11.38</v>
      </c>
      <c r="G601" s="129">
        <f>E601*F601</f>
        <v>0.51200000000000001</v>
      </c>
    </row>
    <row r="602" spans="1:7" s="105" customFormat="1" ht="10.5" customHeight="1">
      <c r="A602" s="100"/>
      <c r="B602" s="100"/>
      <c r="C602" s="107"/>
      <c r="D602" s="130" t="s">
        <v>227</v>
      </c>
      <c r="E602" s="117"/>
      <c r="F602" s="118"/>
      <c r="G602" s="131">
        <f>G600+G601</f>
        <v>11.893000000000001</v>
      </c>
    </row>
    <row r="604" spans="1:7">
      <c r="A604" s="151" t="s">
        <v>347</v>
      </c>
      <c r="B604" s="100" t="s">
        <v>4</v>
      </c>
      <c r="C604" s="107" t="s">
        <v>257</v>
      </c>
      <c r="D604" s="101" t="s">
        <v>349</v>
      </c>
      <c r="E604" s="102"/>
      <c r="G604" s="109">
        <f>G623</f>
        <v>5.9630000000000001</v>
      </c>
    </row>
    <row r="605" spans="1:7" ht="48" customHeight="1">
      <c r="A605" s="95"/>
      <c r="B605" s="95"/>
      <c r="C605" s="96"/>
      <c r="D605" s="322" t="s">
        <v>360</v>
      </c>
      <c r="E605" s="322"/>
      <c r="F605" s="322"/>
      <c r="G605" s="322"/>
    </row>
    <row r="606" spans="1:7" s="105" customFormat="1" ht="12.9" customHeight="1">
      <c r="A606" s="110" t="s">
        <v>32</v>
      </c>
      <c r="B606" s="111"/>
      <c r="C606" s="110" t="s">
        <v>33</v>
      </c>
      <c r="D606" s="110" t="s">
        <v>35</v>
      </c>
      <c r="E606" s="112" t="s">
        <v>47</v>
      </c>
      <c r="F606" s="113" t="s">
        <v>48</v>
      </c>
      <c r="G606" s="114" t="s">
        <v>49</v>
      </c>
    </row>
    <row r="607" spans="1:7" s="105" customFormat="1" ht="10.5" customHeight="1">
      <c r="A607" s="110">
        <v>1</v>
      </c>
      <c r="B607" s="111"/>
      <c r="C607" s="110"/>
      <c r="D607" s="115" t="s">
        <v>52</v>
      </c>
      <c r="E607" s="112"/>
      <c r="F607" s="113"/>
      <c r="G607" s="114"/>
    </row>
    <row r="608" spans="1:7" s="105" customFormat="1" ht="36.75" customHeight="1">
      <c r="A608" s="100"/>
      <c r="B608" s="100"/>
      <c r="C608" s="116" t="s">
        <v>257</v>
      </c>
      <c r="D608" s="106" t="s">
        <v>357</v>
      </c>
      <c r="E608" s="117">
        <v>0.1</v>
      </c>
      <c r="F608" s="118">
        <v>2.77</v>
      </c>
      <c r="G608" s="119">
        <f>E608*F608</f>
        <v>0.27700000000000002</v>
      </c>
    </row>
    <row r="609" spans="1:7" s="105" customFormat="1" ht="24" customHeight="1">
      <c r="A609" s="100"/>
      <c r="B609" s="100"/>
      <c r="C609" s="116" t="s">
        <v>257</v>
      </c>
      <c r="D609" s="106" t="s">
        <v>361</v>
      </c>
      <c r="E609" s="117">
        <v>1.1000000000000001</v>
      </c>
      <c r="F609" s="118">
        <v>1.9</v>
      </c>
      <c r="G609" s="119">
        <f>E609*F609</f>
        <v>2.09</v>
      </c>
    </row>
    <row r="610" spans="1:7" s="105" customFormat="1" ht="24" customHeight="1">
      <c r="A610" s="100"/>
      <c r="B610" s="100"/>
      <c r="C610" s="116" t="s">
        <v>13</v>
      </c>
      <c r="D610" s="106" t="s">
        <v>352</v>
      </c>
      <c r="E610" s="117">
        <v>0.2</v>
      </c>
      <c r="F610" s="118">
        <v>0.17</v>
      </c>
      <c r="G610" s="119">
        <f t="shared" ref="G610" si="5">E610*F610</f>
        <v>3.4000000000000002E-2</v>
      </c>
    </row>
    <row r="611" spans="1:7" s="105" customFormat="1" ht="13.5" customHeight="1">
      <c r="A611" s="100"/>
      <c r="B611" s="100"/>
      <c r="C611" s="116" t="s">
        <v>64</v>
      </c>
      <c r="D611" s="106" t="s">
        <v>358</v>
      </c>
      <c r="E611" s="122">
        <v>0.5</v>
      </c>
      <c r="F611" s="123">
        <v>0.32</v>
      </c>
      <c r="G611" s="124">
        <f>E611*F611</f>
        <v>0.16</v>
      </c>
    </row>
    <row r="612" spans="1:7" s="105" customFormat="1" ht="10.5" customHeight="1">
      <c r="A612" s="110"/>
      <c r="B612" s="111"/>
      <c r="C612" s="107"/>
      <c r="D612" s="120" t="s">
        <v>66</v>
      </c>
      <c r="E612" s="112"/>
      <c r="F612" s="113"/>
      <c r="G612" s="121">
        <f>SUM(G608:G611)</f>
        <v>2.5609999999999999</v>
      </c>
    </row>
    <row r="613" spans="1:7" s="105" customFormat="1" ht="10.5" customHeight="1">
      <c r="A613" s="110">
        <v>2</v>
      </c>
      <c r="B613" s="111"/>
      <c r="C613" s="107"/>
      <c r="D613" s="115" t="s">
        <v>53</v>
      </c>
      <c r="E613" s="112"/>
      <c r="F613" s="113"/>
      <c r="G613" s="114"/>
    </row>
    <row r="614" spans="1:7" s="105" customFormat="1" ht="15" customHeight="1">
      <c r="A614" s="100"/>
      <c r="B614" s="100"/>
      <c r="C614" s="107" t="s">
        <v>58</v>
      </c>
      <c r="D614" s="134" t="s">
        <v>355</v>
      </c>
      <c r="E614" s="136">
        <v>0.05</v>
      </c>
      <c r="F614" s="128">
        <v>20.53</v>
      </c>
      <c r="G614" s="137">
        <f>E614*F614</f>
        <v>1.0269999999999999</v>
      </c>
    </row>
    <row r="615" spans="1:7" s="105" customFormat="1" ht="15" customHeight="1">
      <c r="A615" s="100"/>
      <c r="B615" s="100"/>
      <c r="C615" s="107" t="s">
        <v>58</v>
      </c>
      <c r="D615" s="134" t="s">
        <v>356</v>
      </c>
      <c r="E615" s="129">
        <v>0.05</v>
      </c>
      <c r="F615" s="126">
        <v>19.25</v>
      </c>
      <c r="G615" s="135">
        <f>E615*F615</f>
        <v>0.96299999999999997</v>
      </c>
    </row>
    <row r="616" spans="1:7" s="105" customFormat="1" ht="10.5" customHeight="1">
      <c r="A616" s="110"/>
      <c r="B616" s="111"/>
      <c r="C616" s="107"/>
      <c r="D616" s="120" t="s">
        <v>61</v>
      </c>
      <c r="E616" s="112"/>
      <c r="F616" s="113"/>
      <c r="G616" s="121">
        <f>SUM(G614:G615)</f>
        <v>1.99</v>
      </c>
    </row>
    <row r="617" spans="1:7" s="105" customFormat="1" ht="10.5" customHeight="1">
      <c r="A617" s="110">
        <v>3</v>
      </c>
      <c r="B617" s="111"/>
      <c r="C617" s="107"/>
      <c r="D617" s="115" t="s">
        <v>223</v>
      </c>
      <c r="E617" s="112"/>
      <c r="F617" s="113"/>
      <c r="G617" s="121"/>
    </row>
    <row r="618" spans="1:7" s="105" customFormat="1" ht="10.5" customHeight="1">
      <c r="A618" s="110"/>
      <c r="B618" s="111"/>
      <c r="C618" s="107" t="s">
        <v>303</v>
      </c>
      <c r="D618" s="106" t="s">
        <v>224</v>
      </c>
      <c r="E618" s="122">
        <v>1.2999999999999999E-2</v>
      </c>
      <c r="F618" s="123">
        <v>80.25</v>
      </c>
      <c r="G618" s="124">
        <f>E618*F618</f>
        <v>1.0429999999999999</v>
      </c>
    </row>
    <row r="619" spans="1:7" s="105" customFormat="1" ht="10.5" customHeight="1">
      <c r="A619" s="110"/>
      <c r="B619" s="111"/>
      <c r="C619" s="107"/>
      <c r="D619" s="120" t="s">
        <v>225</v>
      </c>
      <c r="E619" s="112"/>
      <c r="F619" s="113"/>
      <c r="G619" s="121">
        <f>SUM(G618:G618)</f>
        <v>1.0429999999999999</v>
      </c>
    </row>
    <row r="620" spans="1:7" s="105" customFormat="1" ht="10.5" customHeight="1">
      <c r="A620" s="110">
        <v>4</v>
      </c>
      <c r="B620" s="111"/>
      <c r="C620" s="107" t="s">
        <v>60</v>
      </c>
      <c r="D620" s="115" t="s">
        <v>68</v>
      </c>
      <c r="E620" s="125">
        <v>0.02</v>
      </c>
      <c r="F620" s="126">
        <f>G612+G616+G619</f>
        <v>5.59</v>
      </c>
      <c r="G620" s="124">
        <f>E620*F620</f>
        <v>0.112</v>
      </c>
    </row>
    <row r="621" spans="1:7" s="105" customFormat="1" ht="10.5" customHeight="1">
      <c r="A621" s="110"/>
      <c r="B621" s="111"/>
      <c r="C621" s="107"/>
      <c r="D621" s="120" t="s">
        <v>62</v>
      </c>
      <c r="E621" s="127"/>
      <c r="F621" s="128"/>
      <c r="G621" s="119">
        <f>G612+G616+G620+G619</f>
        <v>5.7060000000000004</v>
      </c>
    </row>
    <row r="622" spans="1:7" s="105" customFormat="1" ht="10.5" customHeight="1">
      <c r="A622" s="110">
        <v>5</v>
      </c>
      <c r="B622" s="111"/>
      <c r="C622" s="107" t="s">
        <v>60</v>
      </c>
      <c r="D622" s="115" t="s">
        <v>67</v>
      </c>
      <c r="E622" s="125">
        <v>4.4999999999999998E-2</v>
      </c>
      <c r="F622" s="126">
        <f>G621</f>
        <v>5.71</v>
      </c>
      <c r="G622" s="129">
        <f>E622*F622</f>
        <v>0.25700000000000001</v>
      </c>
    </row>
    <row r="623" spans="1:7" s="105" customFormat="1" ht="10.5" customHeight="1">
      <c r="A623" s="100"/>
      <c r="B623" s="100"/>
      <c r="C623" s="107"/>
      <c r="D623" s="130" t="s">
        <v>227</v>
      </c>
      <c r="E623" s="117"/>
      <c r="F623" s="118"/>
      <c r="G623" s="131">
        <f>G621+G622</f>
        <v>5.9630000000000001</v>
      </c>
    </row>
  </sheetData>
  <mergeCells count="38">
    <mergeCell ref="D431:G431"/>
    <mergeCell ref="D45:G45"/>
    <mergeCell ref="D400:G400"/>
    <mergeCell ref="D584:G584"/>
    <mergeCell ref="D250:G250"/>
    <mergeCell ref="D270:G270"/>
    <mergeCell ref="D333:G333"/>
    <mergeCell ref="D352:G352"/>
    <mergeCell ref="D376:G376"/>
    <mergeCell ref="D412:G412"/>
    <mergeCell ref="D605:G605"/>
    <mergeCell ref="D553:G553"/>
    <mergeCell ref="D563:E563"/>
    <mergeCell ref="D564:G564"/>
    <mergeCell ref="D192:G192"/>
    <mergeCell ref="D216:G216"/>
    <mergeCell ref="D236:G236"/>
    <mergeCell ref="D291:G291"/>
    <mergeCell ref="D576:G576"/>
    <mergeCell ref="D463:G463"/>
    <mergeCell ref="D542:G542"/>
    <mergeCell ref="D444:G444"/>
    <mergeCell ref="D481:G481"/>
    <mergeCell ref="D499:G499"/>
    <mergeCell ref="D518:G518"/>
    <mergeCell ref="D312:G312"/>
    <mergeCell ref="D9:G9"/>
    <mergeCell ref="D170:G170"/>
    <mergeCell ref="D89:G89"/>
    <mergeCell ref="D61:G61"/>
    <mergeCell ref="D75:G75"/>
    <mergeCell ref="D60:E60"/>
    <mergeCell ref="D103:G103"/>
    <mergeCell ref="D114:G114"/>
    <mergeCell ref="D125:G125"/>
    <mergeCell ref="D139:G139"/>
    <mergeCell ref="D153:G153"/>
    <mergeCell ref="D32:G32"/>
  </mergeCells>
  <dataValidations count="1">
    <dataValidation type="list" allowBlank="1" showInputMessage="1" showErrorMessage="1" sqref="B567:B576 B64:B75 B578:B584 B433:B444 B502:B518 B466:B481 B155:B170 B4:B9 B77:B89 B91:B103 B127:B139 B105:B114 B116:B125 B141:B153 B173:B192 B195:B216 B219:B236 B238:B250 B253:B270 B315:B333 B336:B352 B355:B376 B47:B61 B484:B499 B521:B542 B273:B291 B294:B312 B447:B463 B587:B602 B604:B605 B608:B623 B545:B553 B556:B564 B12:B32 B415:B431 B34:B45 B379:B400 B402:B412" xr:uid="{00000000-0002-0000-0400-000000000000}">
      <formula1>"Capítulo,Partida,Mano de obra,Maquinaria,Material,Otros,Tarea,"</formula1>
    </dataValidation>
  </dataValidations>
  <pageMargins left="1.1811023622047245" right="0.78740157480314965" top="0.39370078740157483" bottom="1.1811023622047245" header="0" footer="0.31496062992125984"/>
  <pageSetup paperSize="9" scale="77" fitToHeight="0" orientation="portrait" r:id="rId1"/>
  <rowBreaks count="11" manualBreakCount="11">
    <brk id="56" max="16383" man="1"/>
    <brk id="165" max="16383" man="1"/>
    <brk id="214" max="16383" man="1"/>
    <brk id="268" max="16383" man="1"/>
    <brk id="309" max="16383" man="1"/>
    <brk id="374" max="16383" man="1"/>
    <brk id="409" max="16383" man="1"/>
    <brk id="441" max="16383" man="1"/>
    <brk id="497" max="16383" man="1"/>
    <brk id="539" max="16383" man="1"/>
    <brk id="573"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4</vt:i4>
      </vt:variant>
      <vt:variant>
        <vt:lpstr>Intervals amb nom</vt:lpstr>
      </vt:variant>
      <vt:variant>
        <vt:i4>10</vt:i4>
      </vt:variant>
    </vt:vector>
  </HeadingPairs>
  <TitlesOfParts>
    <vt:vector size="14" baseType="lpstr">
      <vt:lpstr>INDIRECTES</vt:lpstr>
      <vt:lpstr>PRESSUPOST</vt:lpstr>
      <vt:lpstr>AMIDAMENTS</vt:lpstr>
      <vt:lpstr>JUSTIFICACIO PREUS</vt:lpstr>
      <vt:lpstr>AMIDAMENTS!Àrea_d'impressió</vt:lpstr>
      <vt:lpstr>'JUSTIFICACIO PREUS'!Àrea_d'impressió</vt:lpstr>
      <vt:lpstr>PRESSUPOST!Àrea_d'impressió</vt:lpstr>
      <vt:lpstr>'JUSTIFICACIO PREUS'!Cap</vt:lpstr>
      <vt:lpstr>AMIDAMENTS!Capítul</vt:lpstr>
      <vt:lpstr>'JUSTIFICACIO PREUS'!Capítul</vt:lpstr>
      <vt:lpstr>Capítul</vt:lpstr>
      <vt:lpstr>AMIDAMENTS!Títols_per_imprimir</vt:lpstr>
      <vt:lpstr>'JUSTIFICACIO PREUS'!Títols_per_imprimir</vt:lpstr>
      <vt:lpstr>PRESSUPOST!Títols_per_imprimir</vt:lpstr>
    </vt:vector>
  </TitlesOfParts>
  <Company>Oter informatica s.l.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Elisabeth Sala</dc:creator>
  <cp:lastModifiedBy>OBIOLS ACEBRON, MONTSERRAT</cp:lastModifiedBy>
  <cp:lastPrinted>2023-02-23T23:19:07Z</cp:lastPrinted>
  <dcterms:created xsi:type="dcterms:W3CDTF">2021-08-03T11:52:17Z</dcterms:created>
  <dcterms:modified xsi:type="dcterms:W3CDTF">2025-07-11T12:11:32Z</dcterms:modified>
</cp:coreProperties>
</file>