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CRETARIA\Comun Secretaria\CONTRACTACIO\EXPEDIENTS\2025\X2025002555_OBRA SUBSTITUCIO GESPA CAMP DE FUTBOL\"/>
    </mc:Choice>
  </mc:AlternateContent>
  <xr:revisionPtr revIDLastSave="0" documentId="8_{975E758C-3261-4A14-B684-9F2BD9453A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Print_Titles" localSheetId="0">'Table 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27" i="1"/>
  <c r="J29" i="1" s="1"/>
  <c r="J23" i="1"/>
  <c r="J24" i="1" s="1"/>
  <c r="J19" i="1"/>
  <c r="J20" i="1" s="1"/>
  <c r="J15" i="1"/>
  <c r="J14" i="1"/>
  <c r="J16" i="1" s="1"/>
  <c r="J8" i="1"/>
  <c r="J9" i="1"/>
  <c r="J10" i="1"/>
  <c r="J7" i="1"/>
  <c r="J11" i="1" s="1"/>
  <c r="G28" i="1"/>
  <c r="G27" i="1"/>
  <c r="G23" i="1"/>
  <c r="G24" i="1" s="1"/>
  <c r="G19" i="1"/>
  <c r="G20" i="1" s="1"/>
  <c r="G15" i="1"/>
  <c r="G14" i="1"/>
  <c r="G10" i="1"/>
  <c r="G8" i="1"/>
  <c r="G9" i="1"/>
  <c r="G7" i="1"/>
  <c r="J31" i="1" l="1"/>
  <c r="G29" i="1"/>
  <c r="G16" i="1"/>
  <c r="G11" i="1"/>
  <c r="G31" i="1" s="1"/>
  <c r="J33" i="1" l="1"/>
  <c r="J32" i="1"/>
  <c r="G32" i="1"/>
  <c r="G33" i="1"/>
  <c r="G34" i="1"/>
  <c r="J34" i="1" l="1"/>
  <c r="J35" i="1" s="1"/>
  <c r="J36" i="1" s="1"/>
  <c r="G35" i="1"/>
  <c r="G36" i="1" s="1"/>
</calcChain>
</file>

<file path=xl/sharedStrings.xml><?xml version="1.0" encoding="utf-8"?>
<sst xmlns="http://schemas.openxmlformats.org/spreadsheetml/2006/main" count="56" uniqueCount="51">
  <si>
    <t>Núm.</t>
  </si>
  <si>
    <t>1.01</t>
  </si>
  <si>
    <t>ut</t>
  </si>
  <si>
    <t>1.02</t>
  </si>
  <si>
    <t>m²</t>
  </si>
  <si>
    <t>TOTAL CAPÍTOL 01:</t>
  </si>
  <si>
    <t>2.01</t>
  </si>
  <si>
    <t>2.02</t>
  </si>
  <si>
    <t>3.01</t>
  </si>
  <si>
    <t>4.01</t>
  </si>
  <si>
    <t>PRESSUPOST DE L’EXECUCIÓ MATERIAL (PEM)</t>
  </si>
  <si>
    <t>DESPESES GENERALS (13%)</t>
  </si>
  <si>
    <t>BENEFICI INDUSTRIAL (6%)</t>
  </si>
  <si>
    <t>PRESSUPOST DE L´EXECUCIÓ PER CONTRACTE (PEC)</t>
  </si>
  <si>
    <t>IVA 21%</t>
  </si>
  <si>
    <t>TOTAL CONTRACTE</t>
  </si>
  <si>
    <t>PRESSUPOST SUBSTITUCIÓ GESPA CAMP DE FUTBOL MUNICIPAL LLUÍS MONER</t>
  </si>
  <si>
    <t>Unt</t>
  </si>
  <si>
    <r>
      <rPr>
        <u/>
        <sz val="10"/>
        <rFont val="Calibri"/>
        <family val="2"/>
        <scheme val="minor"/>
      </rPr>
      <t>CAPÍTOL 1: DESMUNTATGE I TREBALLS PREVIS</t>
    </r>
  </si>
  <si>
    <r>
      <rPr>
        <sz val="10"/>
        <rFont val="Calibri"/>
        <family val="2"/>
        <scheme val="minor"/>
      </rPr>
      <t>DESMUNTATGE D'EQUIPAMENT ESPORTIU
Desmuntatge d'equipament esportiu: porteries de futbol 11, futbol 7. inclòs desmuntatge de banquetes, baranes per entrar maquinaria, xarxes para pilotes, per la seva posterior col·locació.</t>
    </r>
  </si>
  <si>
    <r>
      <rPr>
        <sz val="10"/>
        <rFont val="Calibri"/>
        <family val="2"/>
        <scheme val="minor"/>
      </rPr>
      <t>DESMUNTATGE DE GESPA ARTIFICIAL EXISTENT
Desmuntatge del 100% de la gespa  existent amb maquina específica tipus Turf Cutter i Turf Muncher SMG o equivalent  que permeti la formació de rulls de 2m d'amplada i de llarg l'equivalent a la mitat de l’ample del camp de F-11, i l’extracció de reblerts per separat i en big-bags, sílice i SBR, per el seu posterior reutilització, previ anàlisi de densitat, granulometria  i volumetria per un laboratori independent homologat que justifiqui el seu reaprofitament ,  acopi dels rulls de gespa numerats i identificats per ordre de retirada  que quedaran en propietat de l´empresa adjudicadora amb lliurement de certificat de reutilització o aportació a abocador.</t>
    </r>
  </si>
  <si>
    <r>
      <rPr>
        <u/>
        <sz val="10"/>
        <rFont val="Calibri"/>
        <family val="2"/>
        <scheme val="minor"/>
      </rPr>
      <t>CAPÍTOL 2: GESPA ARTIFICIAL</t>
    </r>
  </si>
  <si>
    <r>
      <rPr>
        <sz val="10"/>
        <rFont val="Calibri"/>
        <family val="2"/>
        <scheme val="minor"/>
      </rPr>
      <t>PAVIMENT ESPORTIU
Paviment esportiu per a camp de futbol, format per gespa sintètica, amb les següents exigències mínimes, segons laboratory test EN15330/1 (2003): alçada fils 60mm de color verd bicolor i amb línies de joc de gespa sintètica, color blanc per a futbol 11, groc per a 2 camps de futbol 7; tufting en línia, galga 5/8  pes global del fil dtex  11.800, puntades/m2  8.000 o superior, composició backing de polipropilè, pes backing  215 g/m2 (+-10%), pes recobriment 1000 g/m2 de latex (+-10%)  pes total
2.320 g/m2 (+-10%) permeabilitat  500mm/h, Característiques fibra : monofilament recte , composició 100% polietilè, espessor del fil 320 micres,  amplada del fil de 1,4 mm, pes fibra 1.255 gr/m2  amb protecció de tractament anti UV; reblert aprofitant el percentatge de Mix (sorra + cautxú recuperat previ anàlisi d'idoneïtat) , sorra de nova aportació de silici o quars, granulometria de la sorra 0,20-0,8mm, quantitat 15 kg/m2, reblert tècnic cautxú SBR de nova aportació , granulometria cautxú de 0,50- 2,50mm, quantitat  15 kg/m2; Certificats del productor de la gespa: Certificat Norma UNE 15330-1, Certificat FIFA Quality i Quality Pro,  Certificat de qualitat ISO 9001:2015 d’instal·lació, disseny, manteniment i fabricació; Certificat: qualitat ISO 14001:2015 d’instal·lació, disseny,   manteniment i fabricació ;  Certificat Fifa Preferred Producer. Certificar CSIC (Centro Superior de Investigaciones Científicas) o similar conforme els materials  que componen la gespa son totalment recuperables
;Certificat programa gestió sostenibilitat Ecovadis Gold 2023; Certificat de sostenibilitat i petjada de CO2 ISCC Plus . Certificat segons EN 15.306 (2014) conforme la fibra monofilament de la gespa ha estat assajada a 150.000 cycles Lisport</t>
    </r>
  </si>
  <si>
    <r>
      <rPr>
        <sz val="10"/>
        <rFont val="Calibri"/>
        <family val="2"/>
        <scheme val="minor"/>
      </rPr>
      <t>INSTAL·LACIÓ DE GESPA ARTIFICIAL
Instal·lació  gespa artificial, instal·lació de marcatge de línies de joc futbol 11, futbol 7, complint la reglamentació de la R.F.E.F. Maquinaria a utilitzar  especifica Sand Matic o similar  per a reomplert del farcit de sorra i farcit tècnic de cautxú SBR   amb propulsió i dosificació automàtica i amb utillatges no agressius per a la redistribució materials i raspallat de fibres. Totalment instal·lat , amb la gespa fixada a la reixa perimetral</t>
    </r>
  </si>
  <si>
    <t>Amid</t>
  </si>
  <si>
    <t>Preu</t>
  </si>
  <si>
    <t>Import</t>
  </si>
  <si>
    <t>Descripció</t>
  </si>
  <si>
    <t>NETEJA CANALETA PERIMETRAL  EXISTENT
Desmuntatge i neteja per medis manuals de la canaleta de recollida d'aigües perimetral existent i tornar a fixar la reixa, transport de runes a l'abocador amb camió de 12T, amb un recorregut de mes de 2 km i fins a 15 kms. incloses les taxes de l'abocador.</t>
  </si>
  <si>
    <t>REPARACIÓ SUPERFICIE BASE  ASFALTICA
Partida alçada per a sanejament de la capa d´asfalt actual,  reparació amb morter líquid  Silka o similar   de les zones de planimetria irregular, previ posta en funcionament del sistema de reg un cop desmuntada la gespa actual.</t>
  </si>
  <si>
    <t>1.04</t>
  </si>
  <si>
    <t>pa</t>
  </si>
  <si>
    <t>ml</t>
  </si>
  <si>
    <t>1.03</t>
  </si>
  <si>
    <r>
      <rPr>
        <b/>
        <sz val="10"/>
        <rFont val="Calibri"/>
        <family val="2"/>
        <scheme val="minor"/>
      </rPr>
      <t>TOTAL CAPÍTOL 02:</t>
    </r>
  </si>
  <si>
    <t>CAPÍTOL 3: GESTIÓ DE RESIDUS</t>
  </si>
  <si>
    <t>GESTIO DE RESIDUS
Transport amb camió-contenidor  de mescla sense classificar de residus inerts produïts en obres de construcció i/o demolició, a abocador específic, instal·lació de tractament de residus de l'obra o centre de valorització o eliminació de residus, situat a menys 40 km de distància. Cànon de l´abocador inclòs.</t>
  </si>
  <si>
    <t>TOTAL CAPÍTOL 03:</t>
  </si>
  <si>
    <t>m³</t>
  </si>
  <si>
    <t>SEGURETAT I SALUT
Segons el pla presentat pel licitador i aprovat per l´Ajuntament i el coordinador de seguretat i salut en fase d'execució.</t>
  </si>
  <si>
    <t>CAPÍTOL 4: SEGURETAT I SALUT</t>
  </si>
  <si>
    <t>TOTAL CAPÍTOL 04:</t>
  </si>
  <si>
    <t>CAPÍTOL 5: CONTROL DE QUALITAT</t>
  </si>
  <si>
    <t>5.01</t>
  </si>
  <si>
    <t>5.02</t>
  </si>
  <si>
    <t>CERTIFICACIÓ % DE MIX RECUPERAT
Anàlisi del mix  per part de laboratori acreditat  que justifiqui el seu reaprofitament</t>
  </si>
  <si>
    <t>CERTIFICACIÓ NORMA EN 15330-1
Assaig in situ per un laboratori independent homologat de la norma EN 15.330-1</t>
  </si>
  <si>
    <t>TOTAL CAPÍTOL 05:</t>
  </si>
  <si>
    <t>Preu oferta</t>
  </si>
  <si>
    <t>Import oferta</t>
  </si>
  <si>
    <t>ANNEX 4. DESGLOSSAMENT DE L’OFERTA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</si>
</sst>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vertical="center" shrinkToFit="1"/>
    </xf>
    <xf numFmtId="4" fontId="1" fillId="0" borderId="0" xfId="0" applyNumberFormat="1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shrinkToFit="1"/>
    </xf>
    <xf numFmtId="4" fontId="7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Continuous" vertical="top"/>
    </xf>
    <xf numFmtId="0" fontId="5" fillId="0" borderId="0" xfId="0" applyFont="1" applyFill="1" applyBorder="1" applyAlignment="1">
      <alignment horizontal="centerContinuous" vertical="top"/>
    </xf>
    <xf numFmtId="0" fontId="5" fillId="0" borderId="0" xfId="0" applyFont="1" applyFill="1" applyBorder="1" applyAlignment="1">
      <alignment horizontal="centerContinuous" vertical="center"/>
    </xf>
    <xf numFmtId="4" fontId="5" fillId="0" borderId="0" xfId="0" applyNumberFormat="1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 shrinkToFit="1"/>
      <protection locked="0"/>
    </xf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" fontId="1" fillId="0" borderId="0" xfId="0" applyNumberFormat="1" applyFont="1" applyFill="1" applyBorder="1" applyAlignment="1" applyProtection="1">
      <alignment horizontal="right" vertical="center" shrinkToFi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4" fontId="3" fillId="0" borderId="0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6"/>
  <sheetViews>
    <sheetView tabSelected="1" workbookViewId="0">
      <selection activeCell="I7" sqref="I7"/>
    </sheetView>
  </sheetViews>
  <sheetFormatPr baseColWidth="10" defaultColWidth="9.33203125" defaultRowHeight="12.75" x14ac:dyDescent="0.2"/>
  <cols>
    <col min="1" max="1" width="1.83203125" style="1" customWidth="1"/>
    <col min="2" max="2" width="4.83203125" style="1" customWidth="1"/>
    <col min="3" max="3" width="3.5" style="1" customWidth="1"/>
    <col min="4" max="4" width="62.83203125" style="14" customWidth="1"/>
    <col min="5" max="6" width="9.1640625" style="20" bestFit="1" customWidth="1"/>
    <col min="7" max="7" width="11.5" style="20" bestFit="1" customWidth="1"/>
    <col min="8" max="8" width="1" style="1" customWidth="1"/>
    <col min="9" max="9" width="9.1640625" style="20" bestFit="1" customWidth="1"/>
    <col min="10" max="10" width="13.5" style="20" bestFit="1" customWidth="1"/>
    <col min="11" max="16384" width="9.33203125" style="1"/>
  </cols>
  <sheetData>
    <row r="1" spans="2:10" ht="15" x14ac:dyDescent="0.2">
      <c r="D1" s="43" t="s">
        <v>50</v>
      </c>
    </row>
    <row r="2" spans="2:10" ht="6" customHeight="1" x14ac:dyDescent="0.2"/>
    <row r="3" spans="2:10" ht="15" x14ac:dyDescent="0.2">
      <c r="B3" s="39" t="s">
        <v>16</v>
      </c>
      <c r="C3" s="40"/>
      <c r="D3" s="41"/>
      <c r="E3" s="42"/>
      <c r="F3" s="42"/>
      <c r="G3" s="42"/>
      <c r="H3" s="3"/>
      <c r="I3" s="42"/>
      <c r="J3" s="42"/>
    </row>
    <row r="4" spans="2:10" ht="5.0999999999999996" customHeight="1" x14ac:dyDescent="0.2">
      <c r="B4" s="15"/>
      <c r="C4" s="15"/>
      <c r="D4" s="2"/>
      <c r="E4" s="16"/>
      <c r="F4" s="16"/>
      <c r="G4" s="16"/>
      <c r="H4" s="3"/>
      <c r="I4" s="16"/>
      <c r="J4" s="16"/>
    </row>
    <row r="5" spans="2:10" ht="25.5" x14ac:dyDescent="0.2">
      <c r="B5" s="4" t="s">
        <v>0</v>
      </c>
      <c r="C5" s="4" t="s">
        <v>17</v>
      </c>
      <c r="D5" s="4" t="s">
        <v>27</v>
      </c>
      <c r="E5" s="17" t="s">
        <v>24</v>
      </c>
      <c r="F5" s="17" t="s">
        <v>25</v>
      </c>
      <c r="G5" s="17" t="s">
        <v>26</v>
      </c>
      <c r="H5" s="5"/>
      <c r="I5" s="17" t="s">
        <v>48</v>
      </c>
      <c r="J5" s="17" t="s">
        <v>49</v>
      </c>
    </row>
    <row r="6" spans="2:10" x14ac:dyDescent="0.2">
      <c r="B6" s="10"/>
      <c r="C6" s="10"/>
      <c r="D6" s="3" t="s">
        <v>18</v>
      </c>
      <c r="E6" s="18"/>
      <c r="F6" s="19"/>
      <c r="G6" s="19"/>
      <c r="H6" s="5"/>
      <c r="I6" s="19"/>
      <c r="J6" s="19"/>
    </row>
    <row r="7" spans="2:10" ht="63.75" x14ac:dyDescent="0.2">
      <c r="B7" s="30" t="s">
        <v>1</v>
      </c>
      <c r="C7" s="30" t="s">
        <v>2</v>
      </c>
      <c r="D7" s="38" t="s">
        <v>19</v>
      </c>
      <c r="E7" s="36">
        <v>1</v>
      </c>
      <c r="F7" s="34">
        <v>850</v>
      </c>
      <c r="G7" s="34">
        <f>ROUND(E7*F7,2)</f>
        <v>850</v>
      </c>
      <c r="H7" s="10"/>
      <c r="I7" s="44"/>
      <c r="J7" s="34" t="str">
        <f>IF(ISNUMBER(I7),ROUND(E7*I7,2),"")</f>
        <v/>
      </c>
    </row>
    <row r="8" spans="2:10" ht="153" x14ac:dyDescent="0.2">
      <c r="B8" s="30" t="s">
        <v>3</v>
      </c>
      <c r="C8" s="30" t="s">
        <v>4</v>
      </c>
      <c r="D8" s="38" t="s">
        <v>20</v>
      </c>
      <c r="E8" s="36">
        <v>6640.22</v>
      </c>
      <c r="F8" s="34">
        <v>1.7</v>
      </c>
      <c r="G8" s="34">
        <f t="shared" ref="G8:G10" si="0">ROUND(E8*F8,2)</f>
        <v>11288.37</v>
      </c>
      <c r="H8" s="10"/>
      <c r="I8" s="44"/>
      <c r="J8" s="34" t="str">
        <f t="shared" ref="J8:J10" si="1">IF(ISNUMBER(I8),ROUND(E8*I8,2),"")</f>
        <v/>
      </c>
    </row>
    <row r="9" spans="2:10" ht="76.5" x14ac:dyDescent="0.2">
      <c r="B9" s="30" t="s">
        <v>33</v>
      </c>
      <c r="C9" s="30" t="s">
        <v>32</v>
      </c>
      <c r="D9" s="31" t="s">
        <v>28</v>
      </c>
      <c r="E9" s="32">
        <v>220</v>
      </c>
      <c r="F9" s="33">
        <v>4.6500000000000004</v>
      </c>
      <c r="G9" s="34">
        <f t="shared" si="0"/>
        <v>1023</v>
      </c>
      <c r="H9" s="10"/>
      <c r="I9" s="45"/>
      <c r="J9" s="34" t="str">
        <f t="shared" si="1"/>
        <v/>
      </c>
    </row>
    <row r="10" spans="2:10" ht="63.75" x14ac:dyDescent="0.2">
      <c r="B10" s="35" t="s">
        <v>30</v>
      </c>
      <c r="C10" s="35" t="s">
        <v>31</v>
      </c>
      <c r="D10" s="38" t="s">
        <v>29</v>
      </c>
      <c r="E10" s="32">
        <v>100</v>
      </c>
      <c r="F10" s="33">
        <v>14.75</v>
      </c>
      <c r="G10" s="34">
        <f t="shared" si="0"/>
        <v>1475</v>
      </c>
      <c r="H10" s="10"/>
      <c r="I10" s="45"/>
      <c r="J10" s="34" t="str">
        <f t="shared" si="1"/>
        <v/>
      </c>
    </row>
    <row r="11" spans="2:10" x14ac:dyDescent="0.2">
      <c r="B11" s="10"/>
      <c r="C11" s="10"/>
      <c r="D11" s="23" t="s">
        <v>5</v>
      </c>
      <c r="E11" s="18"/>
      <c r="F11" s="19"/>
      <c r="G11" s="24">
        <f>SUM(G7:G10)</f>
        <v>14636.37</v>
      </c>
      <c r="H11" s="13"/>
      <c r="I11" s="46"/>
      <c r="J11" s="24" t="str">
        <f>IF(SUM(J7:J10)=0,"",SUM(J7:J10))</f>
        <v/>
      </c>
    </row>
    <row r="12" spans="2:10" x14ac:dyDescent="0.2">
      <c r="B12" s="9"/>
      <c r="C12" s="9"/>
      <c r="D12" s="7"/>
      <c r="E12" s="19"/>
      <c r="F12" s="19"/>
      <c r="G12" s="19"/>
      <c r="H12" s="10"/>
      <c r="I12" s="46"/>
      <c r="J12" s="19"/>
    </row>
    <row r="13" spans="2:10" x14ac:dyDescent="0.2">
      <c r="B13" s="10"/>
      <c r="C13" s="10"/>
      <c r="D13" s="3" t="s">
        <v>21</v>
      </c>
      <c r="E13" s="18"/>
      <c r="F13" s="19"/>
      <c r="G13" s="19"/>
      <c r="I13" s="46"/>
      <c r="J13" s="19"/>
    </row>
    <row r="14" spans="2:10" ht="395.25" x14ac:dyDescent="0.2">
      <c r="B14" s="30" t="s">
        <v>6</v>
      </c>
      <c r="C14" s="30" t="s">
        <v>4</v>
      </c>
      <c r="D14" s="38" t="s">
        <v>22</v>
      </c>
      <c r="E14" s="36">
        <v>6640.22</v>
      </c>
      <c r="F14" s="34">
        <v>12</v>
      </c>
      <c r="G14" s="34">
        <f t="shared" ref="G14:G19" si="2">ROUND(E14*F14,2)</f>
        <v>79682.64</v>
      </c>
      <c r="I14" s="44"/>
      <c r="J14" s="34" t="str">
        <f t="shared" ref="J14:J15" si="3">IF(ISNUMBER(I14),ROUND(E14*I14,2),"")</f>
        <v/>
      </c>
    </row>
    <row r="15" spans="2:10" ht="102" x14ac:dyDescent="0.2">
      <c r="B15" s="30" t="s">
        <v>7</v>
      </c>
      <c r="C15" s="30" t="s">
        <v>4</v>
      </c>
      <c r="D15" s="38" t="s">
        <v>23</v>
      </c>
      <c r="E15" s="36">
        <v>6640.22</v>
      </c>
      <c r="F15" s="34">
        <v>3.65</v>
      </c>
      <c r="G15" s="34">
        <f t="shared" si="2"/>
        <v>24236.799999999999</v>
      </c>
      <c r="I15" s="44"/>
      <c r="J15" s="34" t="str">
        <f t="shared" si="3"/>
        <v/>
      </c>
    </row>
    <row r="16" spans="2:10" x14ac:dyDescent="0.2">
      <c r="B16" s="10"/>
      <c r="C16" s="10"/>
      <c r="D16" s="27" t="s">
        <v>34</v>
      </c>
      <c r="E16" s="25"/>
      <c r="F16" s="26"/>
      <c r="G16" s="24">
        <f>SUM(G14:G15)</f>
        <v>103919.44</v>
      </c>
      <c r="I16" s="47"/>
      <c r="J16" s="24" t="str">
        <f>IF(SUM(J14:J15)=0,"",SUM(J14:J15))</f>
        <v/>
      </c>
    </row>
    <row r="17" spans="2:10" x14ac:dyDescent="0.2">
      <c r="B17" s="10"/>
      <c r="C17" s="10"/>
      <c r="D17" s="7"/>
      <c r="E17" s="18"/>
      <c r="F17" s="19"/>
      <c r="G17" s="12"/>
      <c r="I17" s="46"/>
      <c r="J17" s="12"/>
    </row>
    <row r="18" spans="2:10" x14ac:dyDescent="0.2">
      <c r="B18" s="8"/>
      <c r="C18" s="8"/>
      <c r="D18" s="28" t="s">
        <v>35</v>
      </c>
      <c r="E18" s="11"/>
      <c r="F18" s="12"/>
      <c r="G18" s="12"/>
      <c r="I18" s="48"/>
      <c r="J18" s="12"/>
    </row>
    <row r="19" spans="2:10" ht="76.5" x14ac:dyDescent="0.2">
      <c r="B19" s="37" t="s">
        <v>8</v>
      </c>
      <c r="C19" s="37" t="s">
        <v>38</v>
      </c>
      <c r="D19" s="38" t="s">
        <v>36</v>
      </c>
      <c r="E19" s="32">
        <v>9</v>
      </c>
      <c r="F19" s="32">
        <v>125</v>
      </c>
      <c r="G19" s="34">
        <f t="shared" si="2"/>
        <v>1125</v>
      </c>
      <c r="I19" s="49"/>
      <c r="J19" s="34" t="str">
        <f t="shared" ref="J19" si="4">IF(ISNUMBER(I19),ROUND(E19*I19,2),"")</f>
        <v/>
      </c>
    </row>
    <row r="20" spans="2:10" x14ac:dyDescent="0.2">
      <c r="B20" s="10"/>
      <c r="C20" s="10"/>
      <c r="D20" s="23" t="s">
        <v>37</v>
      </c>
      <c r="E20" s="25"/>
      <c r="F20" s="26"/>
      <c r="G20" s="24">
        <f>SUM(G19)</f>
        <v>1125</v>
      </c>
      <c r="I20" s="47"/>
      <c r="J20" s="24" t="str">
        <f>IF(SUM(J19)=0,"",SUM(J19))</f>
        <v/>
      </c>
    </row>
    <row r="21" spans="2:10" x14ac:dyDescent="0.2">
      <c r="B21" s="10"/>
      <c r="C21" s="10"/>
      <c r="D21" s="7"/>
      <c r="E21" s="18"/>
      <c r="F21" s="19"/>
      <c r="G21" s="19"/>
      <c r="I21" s="46"/>
      <c r="J21" s="19"/>
    </row>
    <row r="22" spans="2:10" x14ac:dyDescent="0.2">
      <c r="B22" s="10"/>
      <c r="C22" s="10"/>
      <c r="D22" s="7" t="s">
        <v>40</v>
      </c>
      <c r="E22" s="18"/>
      <c r="F22" s="19"/>
      <c r="G22" s="19"/>
      <c r="I22" s="46"/>
      <c r="J22" s="19"/>
    </row>
    <row r="23" spans="2:10" ht="38.25" x14ac:dyDescent="0.2">
      <c r="B23" s="30" t="s">
        <v>9</v>
      </c>
      <c r="C23" s="30" t="s">
        <v>2</v>
      </c>
      <c r="D23" s="31" t="s">
        <v>39</v>
      </c>
      <c r="E23" s="36">
        <v>1</v>
      </c>
      <c r="F23" s="34">
        <v>1380</v>
      </c>
      <c r="G23" s="34">
        <f t="shared" ref="G23" si="5">ROUND(E23*F23,2)</f>
        <v>1380</v>
      </c>
      <c r="I23" s="44"/>
      <c r="J23" s="34" t="str">
        <f t="shared" ref="J23" si="6">IF(ISNUMBER(I23),ROUND(E23*I23,2),"")</f>
        <v/>
      </c>
    </row>
    <row r="24" spans="2:10" x14ac:dyDescent="0.2">
      <c r="B24" s="6"/>
      <c r="C24" s="6"/>
      <c r="D24" s="23" t="s">
        <v>41</v>
      </c>
      <c r="E24" s="22"/>
      <c r="F24" s="22"/>
      <c r="G24" s="24">
        <f>SUM(G23)</f>
        <v>1380</v>
      </c>
      <c r="I24" s="50"/>
      <c r="J24" s="24" t="str">
        <f>IF(SUM(J23)=0,"",SUM(J23))</f>
        <v/>
      </c>
    </row>
    <row r="25" spans="2:10" x14ac:dyDescent="0.2">
      <c r="B25" s="6"/>
      <c r="C25" s="6"/>
      <c r="D25" s="3"/>
      <c r="E25" s="22"/>
      <c r="F25" s="22"/>
      <c r="G25" s="22"/>
      <c r="I25" s="50"/>
      <c r="J25" s="22"/>
    </row>
    <row r="26" spans="2:10" x14ac:dyDescent="0.2">
      <c r="B26" s="10"/>
      <c r="C26" s="10"/>
      <c r="D26" s="7" t="s">
        <v>42</v>
      </c>
      <c r="E26" s="18"/>
      <c r="F26" s="19"/>
      <c r="G26" s="19"/>
      <c r="I26" s="46"/>
      <c r="J26" s="19"/>
    </row>
    <row r="27" spans="2:10" ht="38.25" x14ac:dyDescent="0.2">
      <c r="B27" s="30" t="s">
        <v>43</v>
      </c>
      <c r="C27" s="30" t="s">
        <v>2</v>
      </c>
      <c r="D27" s="31" t="s">
        <v>45</v>
      </c>
      <c r="E27" s="32">
        <v>1</v>
      </c>
      <c r="F27" s="33">
        <v>450</v>
      </c>
      <c r="G27" s="34">
        <f t="shared" ref="G27:G28" si="7">ROUND(E27*F27,2)</f>
        <v>450</v>
      </c>
      <c r="I27" s="45"/>
      <c r="J27" s="34" t="str">
        <f t="shared" ref="J27:J28" si="8">IF(ISNUMBER(I27),ROUND(E27*I27,2),"")</f>
        <v/>
      </c>
    </row>
    <row r="28" spans="2:10" ht="38.25" x14ac:dyDescent="0.2">
      <c r="B28" s="35" t="s">
        <v>44</v>
      </c>
      <c r="C28" s="30" t="s">
        <v>2</v>
      </c>
      <c r="D28" s="31" t="s">
        <v>46</v>
      </c>
      <c r="E28" s="32">
        <v>1</v>
      </c>
      <c r="F28" s="33">
        <v>2580</v>
      </c>
      <c r="G28" s="34">
        <f t="shared" si="7"/>
        <v>2580</v>
      </c>
      <c r="I28" s="45"/>
      <c r="J28" s="34" t="str">
        <f t="shared" si="8"/>
        <v/>
      </c>
    </row>
    <row r="29" spans="2:10" x14ac:dyDescent="0.2">
      <c r="B29" s="6"/>
      <c r="C29" s="6"/>
      <c r="D29" s="23" t="s">
        <v>47</v>
      </c>
      <c r="E29" s="22"/>
      <c r="F29" s="22"/>
      <c r="G29" s="24">
        <f>SUM(G27:G28)</f>
        <v>3030</v>
      </c>
      <c r="I29" s="22"/>
      <c r="J29" s="24" t="str">
        <f>IF(SUM(J27:J28)=0,"",SUM(J27:J28))</f>
        <v/>
      </c>
    </row>
    <row r="30" spans="2:10" x14ac:dyDescent="0.2">
      <c r="B30" s="6"/>
      <c r="C30" s="6"/>
      <c r="D30" s="3"/>
      <c r="E30" s="22"/>
      <c r="F30" s="22"/>
      <c r="G30" s="22"/>
      <c r="I30" s="22"/>
      <c r="J30" s="22"/>
    </row>
    <row r="31" spans="2:10" x14ac:dyDescent="0.2">
      <c r="B31" s="9"/>
      <c r="C31" s="9"/>
      <c r="D31" s="21" t="s">
        <v>10</v>
      </c>
      <c r="E31" s="1"/>
      <c r="F31" s="11"/>
      <c r="G31" s="29">
        <f>ROUND(SUM(G7:G30)/2,2)</f>
        <v>124090.81</v>
      </c>
      <c r="I31" s="11"/>
      <c r="J31" s="29" t="str">
        <f>IF(SUM(J7:J30)=0,"",ROUND(SUM(J7:J30)/2,2))</f>
        <v/>
      </c>
    </row>
    <row r="32" spans="2:10" x14ac:dyDescent="0.2">
      <c r="B32" s="9"/>
      <c r="C32" s="9"/>
      <c r="D32" s="21" t="s">
        <v>11</v>
      </c>
      <c r="E32" s="1"/>
      <c r="F32" s="11"/>
      <c r="G32" s="11">
        <f>ROUND(G31*0.13,2)</f>
        <v>16131.81</v>
      </c>
      <c r="I32" s="11"/>
      <c r="J32" s="11" t="str">
        <f>IF(ISNUMBER($J$31),ROUND($J$31*0.13,2),"")</f>
        <v/>
      </c>
    </row>
    <row r="33" spans="2:10" x14ac:dyDescent="0.2">
      <c r="B33" s="9"/>
      <c r="C33" s="9"/>
      <c r="D33" s="21" t="s">
        <v>12</v>
      </c>
      <c r="E33" s="1"/>
      <c r="F33" s="11"/>
      <c r="G33" s="11">
        <f>ROUND(G31*0.06,2)</f>
        <v>7445.45</v>
      </c>
      <c r="I33" s="11"/>
      <c r="J33" s="11" t="str">
        <f>IF(ISNUMBER($J$31),ROUND($J$31*0.06,2),"")</f>
        <v/>
      </c>
    </row>
    <row r="34" spans="2:10" x14ac:dyDescent="0.2">
      <c r="B34" s="9"/>
      <c r="C34" s="9"/>
      <c r="D34" s="21" t="s">
        <v>13</v>
      </c>
      <c r="E34" s="1"/>
      <c r="F34" s="11"/>
      <c r="G34" s="29">
        <f>SUM(G31:G33)</f>
        <v>147668.07</v>
      </c>
      <c r="I34" s="11"/>
      <c r="J34" s="29" t="str">
        <f>IF(ISNUMBER(J31),SUM(J31:J33),"")</f>
        <v/>
      </c>
    </row>
    <row r="35" spans="2:10" x14ac:dyDescent="0.2">
      <c r="B35" s="9"/>
      <c r="C35" s="9"/>
      <c r="D35" s="21" t="s">
        <v>14</v>
      </c>
      <c r="E35" s="1"/>
      <c r="F35" s="11"/>
      <c r="G35" s="11">
        <f>ROUND(G34*0.21,2)</f>
        <v>31010.29</v>
      </c>
      <c r="I35" s="11"/>
      <c r="J35" s="11" t="str">
        <f>IF(ISNUMBER($J$34),ROUND($J$34*0.21,2),"")</f>
        <v/>
      </c>
    </row>
    <row r="36" spans="2:10" x14ac:dyDescent="0.2">
      <c r="B36" s="9"/>
      <c r="C36" s="9"/>
      <c r="D36" s="21" t="s">
        <v>15</v>
      </c>
      <c r="E36" s="1"/>
      <c r="F36" s="11"/>
      <c r="G36" s="29">
        <f>G34+G35</f>
        <v>178678.36000000002</v>
      </c>
      <c r="I36" s="11"/>
      <c r="J36" s="29" t="str">
        <f>IF(ISNUMBER(J34),J34+J35,"")</f>
        <v/>
      </c>
    </row>
  </sheetData>
  <sheetProtection algorithmName="SHA-512" hashValue="wLGBpGBsD1amPRaLQXB0Q2Fx8f0GdPq5pr/44PpOi03IpSveyoogXARf1IQBGVPsK2Uf9PrP2cJl+ZGaqFY1Xw==" saltValue="2zayAfv66mzE9ybDJA+WAA==" spinCount="100000" sheet="1" objects="1" scenarios="1"/>
  <pageMargins left="0.39370078740157483" right="0.39370078740157483" top="0.59055118110236227" bottom="0.3937007874015748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Memòria valorada Canvi gespa camp de futbol Palafolls 1.doc</dc:title>
  <dc:creator>andreu</dc:creator>
  <cp:lastModifiedBy>Marta Samper Carbó</cp:lastModifiedBy>
  <cp:lastPrinted>2025-06-08T16:16:04Z</cp:lastPrinted>
  <dcterms:created xsi:type="dcterms:W3CDTF">2025-06-08T11:21:35Z</dcterms:created>
  <dcterms:modified xsi:type="dcterms:W3CDTF">2025-06-20T13:05:32Z</dcterms:modified>
</cp:coreProperties>
</file>