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tenció a les persones\9. Roure\CASAL DE LA GENT GRAN\LICITACIONS\concessió bar el roure 2024\"/>
    </mc:Choice>
  </mc:AlternateContent>
  <xr:revisionPtr revIDLastSave="0" documentId="13_ncr:1_{E501B66B-12CE-464D-8025-6BE0F9FE2EA9}" xr6:coauthVersionLast="47" xr6:coauthVersionMax="47" xr10:uidLastSave="{00000000-0000-0000-0000-000000000000}"/>
  <bookViews>
    <workbookView xWindow="22932" yWindow="-960" windowWidth="23256" windowHeight="12576" xr2:uid="{3AAB3E9C-7496-43F4-8EE8-38F4DADD13B4}"/>
  </bookViews>
  <sheets>
    <sheet name="anàlisi econòmic - financer" sheetId="2" r:id="rId1"/>
    <sheet name="Invers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C46" i="2" s="1"/>
  <c r="C44" i="2" s="1"/>
  <c r="C16" i="2" s="1"/>
  <c r="C40" i="2"/>
  <c r="C38" i="2" s="1"/>
  <c r="C10" i="2" s="1"/>
  <c r="C41" i="2"/>
  <c r="D35" i="2"/>
  <c r="F35" i="2" s="1"/>
  <c r="G35" i="2" s="1"/>
  <c r="C34" i="2"/>
  <c r="D34" i="2" s="1"/>
  <c r="F34" i="2" s="1"/>
  <c r="G34" i="2" s="1"/>
  <c r="C32" i="2" s="1"/>
  <c r="C15" i="2" s="1"/>
  <c r="F26" i="2"/>
  <c r="F27" i="2"/>
  <c r="C23" i="2" s="1"/>
  <c r="F28" i="2"/>
  <c r="F29" i="2"/>
  <c r="F25" i="2"/>
  <c r="D8" i="2"/>
  <c r="F46" i="2" l="1"/>
  <c r="C17" i="2"/>
  <c r="C4" i="2"/>
  <c r="C6" i="2" s="1"/>
  <c r="D15" i="2" l="1"/>
  <c r="D13" i="2"/>
  <c r="D11" i="2"/>
  <c r="D16" i="2"/>
  <c r="D10" i="2"/>
  <c r="C8" i="2"/>
  <c r="E13" i="2" s="1"/>
  <c r="D12" i="2"/>
  <c r="D14" i="2"/>
  <c r="C19" i="2" l="1"/>
  <c r="D17" i="2"/>
  <c r="E8" i="2"/>
  <c r="E14" i="2"/>
  <c r="E12" i="2"/>
  <c r="E16" i="2"/>
  <c r="E11" i="2"/>
  <c r="E15" i="2"/>
  <c r="E10" i="2"/>
  <c r="E19" i="2" l="1"/>
  <c r="C21" i="2"/>
  <c r="D19" i="2"/>
  <c r="E17" i="2"/>
</calcChain>
</file>

<file path=xl/sharedStrings.xml><?xml version="1.0" encoding="utf-8"?>
<sst xmlns="http://schemas.openxmlformats.org/spreadsheetml/2006/main" count="58" uniqueCount="58">
  <si>
    <t>TOTAL</t>
  </si>
  <si>
    <t>IVA 21%</t>
  </si>
  <si>
    <t>CONCEPTE</t>
  </si>
  <si>
    <t>Ingressos</t>
  </si>
  <si>
    <t>Aprovisionament /consums</t>
  </si>
  <si>
    <t>MARGE BRUT</t>
  </si>
  <si>
    <t>CÀNON</t>
  </si>
  <si>
    <t>cànon</t>
  </si>
  <si>
    <t>Reparacions</t>
  </si>
  <si>
    <t>Assegurances</t>
  </si>
  <si>
    <t>Serveis professionals</t>
  </si>
  <si>
    <t>Cost Personal</t>
  </si>
  <si>
    <t>TOTAL DESPESES</t>
  </si>
  <si>
    <t>RENDIMENT EXPLOTACIÓ</t>
  </si>
  <si>
    <t>Mijtana estmada ingressos</t>
  </si>
  <si>
    <t>%</t>
  </si>
  <si>
    <t>% MB</t>
  </si>
  <si>
    <t>INGRESSOS</t>
  </si>
  <si>
    <t>Begudes</t>
  </si>
  <si>
    <t>Entrepans</t>
  </si>
  <si>
    <t>Cafés</t>
  </si>
  <si>
    <t>Menús</t>
  </si>
  <si>
    <t>Tapes</t>
  </si>
  <si>
    <t>DESPESES DE PERSONAL</t>
  </si>
  <si>
    <t>Cuiner/a</t>
  </si>
  <si>
    <t>Cambrer/a</t>
  </si>
  <si>
    <t>Lloguer local</t>
  </si>
  <si>
    <t>vendes</t>
  </si>
  <si>
    <t>preu mig</t>
  </si>
  <si>
    <t>setmanes</t>
  </si>
  <si>
    <t>total</t>
  </si>
  <si>
    <t>Retribució conveni</t>
  </si>
  <si>
    <t>Despesa empresa</t>
  </si>
  <si>
    <t>hores anuals</t>
  </si>
  <si>
    <t>preu/hora</t>
  </si>
  <si>
    <t>despesa dedicació</t>
  </si>
  <si>
    <t>(2 persones 5 hores el dissabte i 5 hores el diumenge)</t>
  </si>
  <si>
    <t>Brosses</t>
  </si>
  <si>
    <t>Subministres</t>
  </si>
  <si>
    <t>Aquest preu surt de calcular el que costa un local (similar) en compra i calcular-ho a 35 anys</t>
  </si>
  <si>
    <t>Amortitzacions</t>
  </si>
  <si>
    <t>AMORTITZACIÓ</t>
  </si>
  <si>
    <t>Inversions</t>
  </si>
  <si>
    <t xml:space="preserve">anys de contracte </t>
  </si>
  <si>
    <t>a raó de 300 € per mes</t>
  </si>
  <si>
    <t>VEC</t>
  </si>
  <si>
    <t>% limitació</t>
  </si>
  <si>
    <t>millora inversió</t>
  </si>
  <si>
    <t>BOTELLERO ACERO INOXIDABLE (3 PUERTAS, 330 LITROS)</t>
  </si>
  <si>
    <t>VITRINA REFRIGERABLE EXPOSITORA, +2/6 ºC, RECTA</t>
  </si>
  <si>
    <t xml:space="preserve">FORN MICRONES INTEGRABLE, PLAT FIXE 25L, 900W, GRILL </t>
  </si>
  <si>
    <t xml:space="preserve">TALLADORA Ø350MM . DE FIAMBRES, CARCASA DE ALUMINIO, 400W </t>
  </si>
  <si>
    <t xml:space="preserve">FABRICADOR DE CUBITOS APROX 75 KGS / 24 H, ACERO INOX ALTA CALIDAD, R290, 358 W APROX. </t>
  </si>
  <si>
    <t>GRILL ELECTRICO DOBLE, CARROCERIA EN ACERO INOXIDABLE, T 0-300ºC</t>
  </si>
  <si>
    <t>REFRIGERADOR MIXTE NEVERA+CONGELADOR PORTA DE CRISTAL (2uds), 1400L APROX, T -2/8ºC, -10/-25ºC, GN 2/1</t>
  </si>
  <si>
    <t>EXTERMINADOR DE INSECTES ELÉCTRICO 450M2 AMB COMANDAMENT A DISTÀNCIA, ACER INOXIDABLE, 2 x 15 W</t>
  </si>
  <si>
    <t>LAVAVAJILLAS INDUSTRIAL, CESTA 50x50, CON BOMBA DE DESAGUE, DETERGENTE Y ABRILLANTADOR, 230V</t>
  </si>
  <si>
    <t>ARMARIS D'EXTERIOR PER EMMAGATZEMAR (4 unitats de diferent mida)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</si>
</sst>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/>
    </xf>
    <xf numFmtId="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/>
    <xf numFmtId="10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10" fontId="0" fillId="3" borderId="0" xfId="0" applyNumberFormat="1" applyFill="1"/>
    <xf numFmtId="8" fontId="0" fillId="3" borderId="0" xfId="0" applyNumberFormat="1" applyFill="1"/>
    <xf numFmtId="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8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70E9-B4E3-4833-AFE1-93DD764C3E5D}">
  <dimension ref="A1:H47"/>
  <sheetViews>
    <sheetView tabSelected="1" topLeftCell="A7" workbookViewId="0">
      <selection activeCell="C21" sqref="C21"/>
    </sheetView>
  </sheetViews>
  <sheetFormatPr baseColWidth="10" defaultRowHeight="15" x14ac:dyDescent="0.25"/>
  <cols>
    <col min="1" max="1" width="34.140625" customWidth="1"/>
    <col min="2" max="2" width="7.5703125" customWidth="1"/>
    <col min="3" max="3" width="13.28515625" customWidth="1"/>
    <col min="7" max="7" width="12" bestFit="1" customWidth="1"/>
  </cols>
  <sheetData>
    <row r="1" spans="1:5" ht="15.75" thickBot="1" x14ac:dyDescent="0.3"/>
    <row r="2" spans="1:5" ht="45.75" thickBot="1" x14ac:dyDescent="0.3">
      <c r="A2" s="9" t="s">
        <v>2</v>
      </c>
      <c r="B2" s="4"/>
      <c r="C2" s="10" t="s">
        <v>14</v>
      </c>
      <c r="D2" s="11" t="s">
        <v>15</v>
      </c>
      <c r="E2" s="12" t="s">
        <v>16</v>
      </c>
    </row>
    <row r="4" spans="1:5" x14ac:dyDescent="0.25">
      <c r="A4" s="6" t="s">
        <v>3</v>
      </c>
      <c r="C4" s="15">
        <f>C23</f>
        <v>116380</v>
      </c>
      <c r="D4" s="14">
        <v>1</v>
      </c>
    </row>
    <row r="6" spans="1:5" x14ac:dyDescent="0.25">
      <c r="A6" s="6" t="s">
        <v>4</v>
      </c>
      <c r="C6" s="15">
        <f>C4*D6</f>
        <v>46552</v>
      </c>
      <c r="D6" s="14">
        <v>0.4</v>
      </c>
    </row>
    <row r="8" spans="1:5" x14ac:dyDescent="0.25">
      <c r="A8" s="13" t="s">
        <v>5</v>
      </c>
      <c r="C8" s="20">
        <f>C4-C6</f>
        <v>69828</v>
      </c>
      <c r="D8" s="21">
        <f>D4-D6</f>
        <v>0.6</v>
      </c>
      <c r="E8" s="21">
        <f>C8/C8</f>
        <v>1</v>
      </c>
    </row>
    <row r="10" spans="1:5" x14ac:dyDescent="0.25">
      <c r="A10" s="6" t="s">
        <v>7</v>
      </c>
      <c r="C10" s="15">
        <f>C38</f>
        <v>8000</v>
      </c>
      <c r="D10" s="14">
        <f>C10/C4</f>
        <v>6.8740333390616942E-2</v>
      </c>
      <c r="E10" s="14">
        <f>C10/C8</f>
        <v>0.11456722231769491</v>
      </c>
    </row>
    <row r="11" spans="1:5" x14ac:dyDescent="0.25">
      <c r="A11" s="6" t="s">
        <v>8</v>
      </c>
      <c r="C11" s="15">
        <v>1500</v>
      </c>
      <c r="D11" s="14">
        <f>C11/C4</f>
        <v>1.2888812510740677E-2</v>
      </c>
      <c r="E11" s="14">
        <f>C11/C8</f>
        <v>2.1481354184567796E-2</v>
      </c>
    </row>
    <row r="12" spans="1:5" x14ac:dyDescent="0.25">
      <c r="A12" s="6" t="s">
        <v>9</v>
      </c>
      <c r="C12" s="15">
        <v>1000</v>
      </c>
      <c r="D12" s="14">
        <f>C12/C4</f>
        <v>8.5925416738271178E-3</v>
      </c>
      <c r="E12" s="14">
        <f>C12/C8</f>
        <v>1.4320902789711864E-2</v>
      </c>
    </row>
    <row r="13" spans="1:5" x14ac:dyDescent="0.25">
      <c r="A13" s="6" t="s">
        <v>37</v>
      </c>
      <c r="C13" s="15">
        <v>1200</v>
      </c>
      <c r="D13" s="14">
        <f>C13/C4</f>
        <v>1.0311050008592542E-2</v>
      </c>
      <c r="E13" s="14">
        <f>C13/C8</f>
        <v>1.7185083347654236E-2</v>
      </c>
    </row>
    <row r="14" spans="1:5" x14ac:dyDescent="0.25">
      <c r="A14" s="6" t="s">
        <v>10</v>
      </c>
      <c r="C14" s="15">
        <v>3500</v>
      </c>
      <c r="D14" s="14">
        <f>C14/C4</f>
        <v>3.0073895858394914E-2</v>
      </c>
      <c r="E14" s="14">
        <f>C14/C8</f>
        <v>5.0123159763991523E-2</v>
      </c>
    </row>
    <row r="15" spans="1:5" x14ac:dyDescent="0.25">
      <c r="A15" s="6" t="s">
        <v>11</v>
      </c>
      <c r="C15" s="15">
        <f>C32</f>
        <v>46513.018425460628</v>
      </c>
      <c r="D15" s="14">
        <f>C15/C4</f>
        <v>0.39966504919625906</v>
      </c>
      <c r="E15" s="14">
        <f>C15/C8</f>
        <v>0.66610841532709841</v>
      </c>
    </row>
    <row r="16" spans="1:5" x14ac:dyDescent="0.25">
      <c r="A16" s="6" t="s">
        <v>40</v>
      </c>
      <c r="C16" s="15">
        <f>C44</f>
        <v>2766.6670166666668</v>
      </c>
      <c r="D16" s="14">
        <f>C16/C4</f>
        <v>2.3772701638311279E-2</v>
      </c>
      <c r="E16" s="14">
        <f>C16/C8</f>
        <v>3.962116939718547E-2</v>
      </c>
    </row>
    <row r="17" spans="1:7" x14ac:dyDescent="0.25">
      <c r="A17" s="7" t="s">
        <v>12</v>
      </c>
      <c r="B17" s="8"/>
      <c r="C17" s="15">
        <f>SUM(C10:C16)</f>
        <v>64479.685442127295</v>
      </c>
      <c r="D17" s="14">
        <f>SUM(D10:D16)</f>
        <v>0.55404438427674252</v>
      </c>
      <c r="E17" s="14">
        <f>SUM(E10:E16)</f>
        <v>0.92340730712790431</v>
      </c>
    </row>
    <row r="19" spans="1:7" x14ac:dyDescent="0.25">
      <c r="A19" s="13" t="s">
        <v>13</v>
      </c>
      <c r="C19" s="20">
        <f>C8-C17</f>
        <v>5348.3145578727053</v>
      </c>
      <c r="D19" s="21">
        <f>C19/C4</f>
        <v>4.595561572325748E-2</v>
      </c>
      <c r="E19" s="21">
        <f>C19/C8</f>
        <v>7.6592692872095802E-2</v>
      </c>
    </row>
    <row r="21" spans="1:7" x14ac:dyDescent="0.25">
      <c r="A21" s="22" t="s">
        <v>45</v>
      </c>
      <c r="B21" s="22"/>
      <c r="C21" s="23">
        <f>C19*C47</f>
        <v>32089.887347236232</v>
      </c>
    </row>
    <row r="23" spans="1:7" x14ac:dyDescent="0.25">
      <c r="A23" t="s">
        <v>17</v>
      </c>
      <c r="C23" s="29">
        <f>SUM(F25:F30)</f>
        <v>116380</v>
      </c>
      <c r="D23" s="29"/>
    </row>
    <row r="24" spans="1:7" x14ac:dyDescent="0.25">
      <c r="C24" s="4" t="s">
        <v>27</v>
      </c>
      <c r="D24" s="4" t="s">
        <v>28</v>
      </c>
      <c r="E24" s="4" t="s">
        <v>29</v>
      </c>
      <c r="F24" s="4" t="s">
        <v>30</v>
      </c>
    </row>
    <row r="25" spans="1:7" x14ac:dyDescent="0.25">
      <c r="A25" t="s">
        <v>18</v>
      </c>
      <c r="C25" s="4">
        <v>350</v>
      </c>
      <c r="D25" s="18">
        <v>1.5</v>
      </c>
      <c r="E25" s="4">
        <v>46</v>
      </c>
      <c r="F25" s="16">
        <f>C25*D25*E25</f>
        <v>24150</v>
      </c>
    </row>
    <row r="26" spans="1:7" x14ac:dyDescent="0.25">
      <c r="A26" t="s">
        <v>19</v>
      </c>
      <c r="C26" s="4">
        <v>100</v>
      </c>
      <c r="D26" s="18">
        <v>3.5</v>
      </c>
      <c r="E26" s="4">
        <v>46</v>
      </c>
      <c r="F26" s="16">
        <f t="shared" ref="F26:F29" si="0">C26*D26*E26</f>
        <v>16100</v>
      </c>
    </row>
    <row r="27" spans="1:7" x14ac:dyDescent="0.25">
      <c r="A27" t="s">
        <v>20</v>
      </c>
      <c r="C27" s="4">
        <v>250</v>
      </c>
      <c r="D27" s="18">
        <v>1.2</v>
      </c>
      <c r="E27" s="4">
        <v>46</v>
      </c>
      <c r="F27" s="16">
        <f t="shared" si="0"/>
        <v>13800</v>
      </c>
    </row>
    <row r="28" spans="1:7" x14ac:dyDescent="0.25">
      <c r="A28" t="s">
        <v>21</v>
      </c>
      <c r="C28" s="4">
        <v>90</v>
      </c>
      <c r="D28" s="18">
        <v>9.5</v>
      </c>
      <c r="E28" s="4">
        <v>46</v>
      </c>
      <c r="F28" s="16">
        <f t="shared" si="0"/>
        <v>39330</v>
      </c>
    </row>
    <row r="29" spans="1:7" x14ac:dyDescent="0.25">
      <c r="A29" t="s">
        <v>22</v>
      </c>
      <c r="C29" s="4">
        <v>100</v>
      </c>
      <c r="D29" s="18">
        <v>5</v>
      </c>
      <c r="E29" s="4">
        <v>46</v>
      </c>
      <c r="F29" s="16">
        <f t="shared" si="0"/>
        <v>23000</v>
      </c>
    </row>
    <row r="30" spans="1:7" x14ac:dyDescent="0.25">
      <c r="C30" s="4"/>
      <c r="D30" s="18"/>
      <c r="E30" s="4"/>
      <c r="F30" s="16"/>
      <c r="G30" s="28"/>
    </row>
    <row r="32" spans="1:7" x14ac:dyDescent="0.25">
      <c r="A32" t="s">
        <v>23</v>
      </c>
      <c r="C32" s="30">
        <f>SUM(G34:G35)</f>
        <v>46513.018425460628</v>
      </c>
      <c r="D32" s="31"/>
    </row>
    <row r="33" spans="1:8" ht="30" x14ac:dyDescent="0.25">
      <c r="C33" s="5" t="s">
        <v>31</v>
      </c>
      <c r="D33" s="5" t="s">
        <v>32</v>
      </c>
      <c r="E33" s="5" t="s">
        <v>33</v>
      </c>
      <c r="F33" s="5" t="s">
        <v>34</v>
      </c>
      <c r="G33" s="5" t="s">
        <v>35</v>
      </c>
    </row>
    <row r="34" spans="1:8" x14ac:dyDescent="0.25">
      <c r="A34" t="s">
        <v>25</v>
      </c>
      <c r="C34" s="16">
        <f>1780*12</f>
        <v>21360</v>
      </c>
      <c r="D34" s="16">
        <f>C34*0.33</f>
        <v>7048.8</v>
      </c>
      <c r="E34" s="4">
        <v>1791</v>
      </c>
      <c r="F34" s="17">
        <f>(C34+D34)/E34</f>
        <v>15.861976549413734</v>
      </c>
      <c r="G34" s="16">
        <f>F34*10*2*46</f>
        <v>14593.018425460636</v>
      </c>
      <c r="H34" t="s">
        <v>36</v>
      </c>
    </row>
    <row r="35" spans="1:8" x14ac:dyDescent="0.25">
      <c r="A35" t="s">
        <v>24</v>
      </c>
      <c r="C35" s="16">
        <v>24000</v>
      </c>
      <c r="D35" s="16">
        <f>C35*0.33</f>
        <v>7920</v>
      </c>
      <c r="E35" s="4">
        <v>1791</v>
      </c>
      <c r="F35" s="17">
        <f>(C35+D35)/E35</f>
        <v>17.822445561139027</v>
      </c>
      <c r="G35" s="16">
        <f>F35*E35</f>
        <v>31919.999999999996</v>
      </c>
    </row>
    <row r="38" spans="1:8" x14ac:dyDescent="0.25">
      <c r="A38" t="s">
        <v>6</v>
      </c>
      <c r="C38" s="30">
        <f>SUM(C40:C41)</f>
        <v>8000</v>
      </c>
      <c r="D38" s="30"/>
    </row>
    <row r="40" spans="1:8" x14ac:dyDescent="0.25">
      <c r="A40" t="s">
        <v>26</v>
      </c>
      <c r="C40" s="16">
        <f>154000/35</f>
        <v>4400</v>
      </c>
      <c r="D40" t="s">
        <v>39</v>
      </c>
    </row>
    <row r="41" spans="1:8" x14ac:dyDescent="0.25">
      <c r="A41" t="s">
        <v>38</v>
      </c>
      <c r="C41" s="16">
        <f>12*300</f>
        <v>3600</v>
      </c>
      <c r="D41" t="s">
        <v>44</v>
      </c>
    </row>
    <row r="44" spans="1:8" x14ac:dyDescent="0.25">
      <c r="A44" t="s">
        <v>41</v>
      </c>
      <c r="C44" s="32">
        <f>C46/C47</f>
        <v>2766.6670166666668</v>
      </c>
      <c r="D44" s="31"/>
    </row>
    <row r="45" spans="1:8" x14ac:dyDescent="0.25">
      <c r="E45" s="22" t="s">
        <v>46</v>
      </c>
      <c r="F45" s="22" t="s">
        <v>47</v>
      </c>
    </row>
    <row r="46" spans="1:8" x14ac:dyDescent="0.25">
      <c r="A46" t="s">
        <v>42</v>
      </c>
      <c r="C46" s="19">
        <f>Inversions!B12</f>
        <v>16600.002100000002</v>
      </c>
      <c r="E46" s="24">
        <v>0.15</v>
      </c>
      <c r="F46" s="25">
        <f>C46*E46</f>
        <v>2490.0003150000002</v>
      </c>
    </row>
    <row r="47" spans="1:8" x14ac:dyDescent="0.25">
      <c r="A47" t="s">
        <v>43</v>
      </c>
      <c r="C47" s="4">
        <v>6</v>
      </c>
    </row>
  </sheetData>
  <mergeCells count="4">
    <mergeCell ref="C23:D23"/>
    <mergeCell ref="C32:D32"/>
    <mergeCell ref="C44:D44"/>
    <mergeCell ref="C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92C6-8E06-4754-9442-84A6E2D28FBF}">
  <dimension ref="A1:B12"/>
  <sheetViews>
    <sheetView workbookViewId="0">
      <selection activeCell="D13" sqref="D13"/>
    </sheetView>
  </sheetViews>
  <sheetFormatPr baseColWidth="10" defaultRowHeight="15" x14ac:dyDescent="0.25"/>
  <cols>
    <col min="1" max="1" width="107.7109375" customWidth="1"/>
  </cols>
  <sheetData>
    <row r="1" spans="1:2" x14ac:dyDescent="0.25">
      <c r="A1" s="1" t="s">
        <v>48</v>
      </c>
      <c r="B1" s="26">
        <v>1150</v>
      </c>
    </row>
    <row r="2" spans="1:2" x14ac:dyDescent="0.25">
      <c r="A2" s="1" t="s">
        <v>49</v>
      </c>
      <c r="B2" s="26">
        <v>1300</v>
      </c>
    </row>
    <row r="3" spans="1:2" x14ac:dyDescent="0.25">
      <c r="A3" s="27" t="s">
        <v>50</v>
      </c>
      <c r="B3" s="26">
        <v>395</v>
      </c>
    </row>
    <row r="4" spans="1:2" x14ac:dyDescent="0.25">
      <c r="A4" s="27" t="s">
        <v>51</v>
      </c>
      <c r="B4" s="26">
        <v>1125</v>
      </c>
    </row>
    <row r="5" spans="1:2" x14ac:dyDescent="0.25">
      <c r="A5" s="27" t="s">
        <v>52</v>
      </c>
      <c r="B5" s="26">
        <v>1950</v>
      </c>
    </row>
    <row r="6" spans="1:2" x14ac:dyDescent="0.25">
      <c r="A6" s="27" t="s">
        <v>53</v>
      </c>
      <c r="B6" s="26">
        <v>600.4</v>
      </c>
    </row>
    <row r="7" spans="1:2" x14ac:dyDescent="0.25">
      <c r="A7" s="27" t="s">
        <v>54</v>
      </c>
      <c r="B7" s="26">
        <v>3200</v>
      </c>
    </row>
    <row r="8" spans="1:2" x14ac:dyDescent="0.25">
      <c r="A8" s="27" t="s">
        <v>55</v>
      </c>
      <c r="B8" s="26">
        <v>200</v>
      </c>
    </row>
    <row r="9" spans="1:2" x14ac:dyDescent="0.25">
      <c r="A9" s="27" t="s">
        <v>56</v>
      </c>
      <c r="B9" s="26">
        <v>1800</v>
      </c>
    </row>
    <row r="10" spans="1:2" x14ac:dyDescent="0.25">
      <c r="A10" s="27" t="s">
        <v>57</v>
      </c>
      <c r="B10" s="26">
        <v>1998.61</v>
      </c>
    </row>
    <row r="11" spans="1:2" x14ac:dyDescent="0.25">
      <c r="A11" s="3" t="s">
        <v>0</v>
      </c>
      <c r="B11" s="2">
        <f>SUM(B1:B10)</f>
        <v>13719.01</v>
      </c>
    </row>
    <row r="12" spans="1:2" x14ac:dyDescent="0.25">
      <c r="A12" s="3" t="s">
        <v>1</v>
      </c>
      <c r="B12" s="2">
        <f>B11*1.21</f>
        <v>16600.002100000002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anàlisi econòmic - financer</vt:lpstr>
      <vt:lpstr>Inversions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Aguilar Irigaray</dc:creator>
  <cp:lastModifiedBy>Robert Aguilar Irigaray</cp:lastModifiedBy>
  <dcterms:created xsi:type="dcterms:W3CDTF">2024-10-18T07:52:40Z</dcterms:created>
  <dcterms:modified xsi:type="dcterms:W3CDTF">2025-03-17T15:59:34Z</dcterms:modified>
</cp:coreProperties>
</file>