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ADB286AB709AC39/Documents/"/>
    </mc:Choice>
  </mc:AlternateContent>
  <xr:revisionPtr revIDLastSave="0" documentId="8_{B8CD5AE9-CC9B-40C2-9E73-466B7BCD39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s 25-26" sheetId="1" r:id="rId1"/>
    <sheet name="Curs 26-27" sheetId="2" r:id="rId2"/>
    <sheet name="Curs 27-28" sheetId="3" r:id="rId3"/>
    <sheet name="Curs 28-19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4" l="1"/>
  <c r="B21" i="3"/>
  <c r="B20" i="2"/>
  <c r="B16" i="2" s="1"/>
  <c r="B20" i="1"/>
  <c r="B23" i="4"/>
  <c r="B17" i="3"/>
  <c r="B23" i="3"/>
  <c r="B22" i="2"/>
  <c r="B16" i="1"/>
  <c r="B28" i="4"/>
  <c r="B28" i="3"/>
  <c r="B27" i="2"/>
  <c r="B29" i="4" l="1"/>
  <c r="B27" i="4"/>
  <c r="B26" i="4"/>
  <c r="B25" i="4"/>
  <c r="B22" i="4"/>
  <c r="B20" i="4"/>
  <c r="B19" i="4"/>
  <c r="B18" i="4"/>
  <c r="B17" i="4" s="1"/>
  <c r="B37" i="4"/>
  <c r="B36" i="4"/>
  <c r="B35" i="4"/>
  <c r="B34" i="4"/>
  <c r="B33" i="4"/>
  <c r="B15" i="4"/>
  <c r="B16" i="4" s="1"/>
  <c r="B8" i="4" s="1"/>
  <c r="B6" i="4"/>
  <c r="B29" i="3"/>
  <c r="B27" i="3"/>
  <c r="B26" i="3"/>
  <c r="B25" i="3"/>
  <c r="B22" i="3"/>
  <c r="B19" i="3"/>
  <c r="B18" i="3"/>
  <c r="B38" i="3"/>
  <c r="B37" i="3"/>
  <c r="B36" i="3"/>
  <c r="B35" i="3"/>
  <c r="B34" i="3"/>
  <c r="B15" i="3"/>
  <c r="B16" i="3" s="1"/>
  <c r="B8" i="3" s="1"/>
  <c r="B6" i="3"/>
  <c r="B25" i="2"/>
  <c r="B23" i="2" s="1"/>
  <c r="B24" i="2"/>
  <c r="B21" i="2"/>
  <c r="B37" i="2"/>
  <c r="B36" i="2"/>
  <c r="B35" i="2"/>
  <c r="B34" i="2"/>
  <c r="B33" i="2"/>
  <c r="B38" i="2" s="1"/>
  <c r="B14" i="2"/>
  <c r="B15" i="2" s="1"/>
  <c r="B8" i="2" s="1"/>
  <c r="B6" i="2"/>
  <c r="B35" i="1"/>
  <c r="B34" i="1"/>
  <c r="B33" i="1"/>
  <c r="B37" i="1"/>
  <c r="B38" i="4" l="1"/>
  <c r="B24" i="4"/>
  <c r="B7" i="4"/>
  <c r="B3" i="4" s="1"/>
  <c r="B2" i="4" s="1"/>
  <c r="B24" i="3"/>
  <c r="B39" i="3"/>
  <c r="B7" i="3"/>
  <c r="B3" i="3" s="1"/>
  <c r="B2" i="3" s="1"/>
  <c r="B7" i="2"/>
  <c r="B3" i="2" s="1"/>
  <c r="B2" i="2" s="1"/>
  <c r="B36" i="1"/>
  <c r="B30" i="4" l="1"/>
  <c r="B31" i="4" s="1"/>
  <c r="B39" i="4" s="1"/>
  <c r="B40" i="4" s="1"/>
  <c r="B30" i="3"/>
  <c r="B31" i="3" s="1"/>
  <c r="B40" i="3" s="1"/>
  <c r="B41" i="3" s="1"/>
  <c r="B29" i="2"/>
  <c r="B30" i="2" s="1"/>
  <c r="B39" i="2" s="1"/>
  <c r="B40" i="2" s="1"/>
  <c r="B23" i="1"/>
  <c r="B14" i="1"/>
  <c r="B15" i="1" s="1"/>
  <c r="B6" i="1"/>
  <c r="B38" i="1" l="1"/>
  <c r="B7" i="1"/>
  <c r="B3" i="1" s="1"/>
  <c r="B8" i="1"/>
  <c r="B2" i="1" l="1"/>
  <c r="B29" i="1" s="1"/>
  <c r="B30" i="1" l="1"/>
  <c r="B39" i="1" s="1"/>
  <c r="B40" i="1" s="1"/>
</calcChain>
</file>

<file path=xl/sharedStrings.xml><?xml version="1.0" encoding="utf-8"?>
<sst xmlns="http://schemas.openxmlformats.org/spreadsheetml/2006/main" count="167" uniqueCount="46">
  <si>
    <t>Concepte</t>
  </si>
  <si>
    <t xml:space="preserve"> </t>
  </si>
  <si>
    <t>DESPESES DE PERSONAL</t>
  </si>
  <si>
    <t>Direcció</t>
  </si>
  <si>
    <t>Directora</t>
  </si>
  <si>
    <t>CPP</t>
  </si>
  <si>
    <t>Seg. Social</t>
  </si>
  <si>
    <t>Educadores</t>
  </si>
  <si>
    <t>Roba i equipament de treball</t>
  </si>
  <si>
    <t>Gestió i Coordinació pedagògica</t>
  </si>
  <si>
    <t>Gestió Administrativa</t>
  </si>
  <si>
    <t>Gestió Laboral i Prevenció Riscos Laborals</t>
  </si>
  <si>
    <t xml:space="preserve">Assegurances </t>
  </si>
  <si>
    <t>Despeses financeres</t>
  </si>
  <si>
    <t>Benefici / Risc industrial* 8%</t>
  </si>
  <si>
    <t>DESPESES TOTALS CURS</t>
  </si>
  <si>
    <t>import curs</t>
  </si>
  <si>
    <t>Quota material, asseg.</t>
  </si>
  <si>
    <t>Casalet juliol</t>
  </si>
  <si>
    <t>Total ingressos</t>
  </si>
  <si>
    <t>Aportació Ajuntmnt.</t>
  </si>
  <si>
    <t>TOTAL</t>
  </si>
  <si>
    <t>Educ Suport</t>
  </si>
  <si>
    <t>Menjador (10 alumnes * 200 dies)</t>
  </si>
  <si>
    <t>DESPESES DIRECTES</t>
  </si>
  <si>
    <t>DESPESES INDIRECTES</t>
  </si>
  <si>
    <t>Menjador (10 alumnes*200 dies)</t>
  </si>
  <si>
    <t xml:space="preserve">Educadora 1 </t>
  </si>
  <si>
    <t xml:space="preserve">Educadora 2 </t>
  </si>
  <si>
    <t>Serveis complementaris a ecolarització</t>
  </si>
  <si>
    <t>Material higiènic i aigua de boca</t>
  </si>
  <si>
    <t>Material didàctic fungible</t>
  </si>
  <si>
    <t>Reparacions no estructurals</t>
  </si>
  <si>
    <t>Absentisme</t>
  </si>
  <si>
    <t>absentisme</t>
  </si>
  <si>
    <t>Aportació Ajuntmnt.*</t>
  </si>
  <si>
    <t>*L'aportació Ajuntament inclou la subvenció del Departament de 1600€ x alumne</t>
  </si>
  <si>
    <t>Quotes famílies + i2</t>
  </si>
  <si>
    <t>Quotes famíies + i2</t>
  </si>
  <si>
    <t>Explotació 20 alumnes 25/26 (estimació 7 alumnes i2)</t>
  </si>
  <si>
    <t>Explotació 20 alumnes 26/27 (estimació 7 alumnes i2)</t>
  </si>
  <si>
    <t>Explotació 20 alumnes 27/28 (estimació 7 alumnes i2)</t>
  </si>
  <si>
    <t>Explotació 20 alumnes 28/29 (estimació 7 alumnes i2)</t>
  </si>
  <si>
    <t>Neteja i material de neteja</t>
  </si>
  <si>
    <t>Neteja i material neteja.</t>
  </si>
  <si>
    <t>Neteja i mateial de neteja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</si>
</sst>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26B0A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2" fillId="0" borderId="1" xfId="0" applyFont="1" applyBorder="1" applyAlignment="1">
      <alignment vertical="center"/>
    </xf>
    <xf numFmtId="8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8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8" fontId="2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8" fontId="2" fillId="4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8" fontId="4" fillId="5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/>
    </xf>
    <xf numFmtId="6" fontId="2" fillId="0" borderId="1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6" fontId="6" fillId="4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8" fontId="4" fillId="0" borderId="1" xfId="0" applyNumberFormat="1" applyFont="1" applyBorder="1" applyAlignment="1">
      <alignment horizontal="right" vertical="center"/>
    </xf>
    <xf numFmtId="0" fontId="7" fillId="7" borderId="1" xfId="0" applyFont="1" applyFill="1" applyBorder="1" applyAlignment="1">
      <alignment vertical="center"/>
    </xf>
    <xf numFmtId="8" fontId="7" fillId="7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B35" sqref="B35"/>
    </sheetView>
  </sheetViews>
  <sheetFormatPr baseColWidth="10" defaultColWidth="9.140625" defaultRowHeight="15" x14ac:dyDescent="0.25"/>
  <cols>
    <col min="1" max="1" width="35.85546875" customWidth="1"/>
    <col min="2" max="2" width="34.7109375" customWidth="1"/>
    <col min="3" max="3" width="17.5703125" customWidth="1"/>
    <col min="4" max="4" width="19.140625" customWidth="1"/>
    <col min="5" max="5" width="20.28515625" customWidth="1"/>
  </cols>
  <sheetData>
    <row r="1" spans="1:6" x14ac:dyDescent="0.25">
      <c r="A1" s="26" t="s">
        <v>39</v>
      </c>
      <c r="B1" s="26"/>
    </row>
    <row r="2" spans="1:6" x14ac:dyDescent="0.25">
      <c r="A2" s="5" t="s">
        <v>2</v>
      </c>
      <c r="B2" s="6">
        <f>SUM(B3+B8)</f>
        <v>100627.1084</v>
      </c>
      <c r="C2" s="2"/>
      <c r="D2" s="2"/>
      <c r="E2" s="1"/>
    </row>
    <row r="3" spans="1:6" x14ac:dyDescent="0.25">
      <c r="A3" s="7" t="s">
        <v>3</v>
      </c>
      <c r="B3" s="8">
        <f>SUM(B4:B7)</f>
        <v>37129.486576000003</v>
      </c>
      <c r="C3" s="2"/>
      <c r="D3" s="2"/>
      <c r="E3" s="1"/>
    </row>
    <row r="4" spans="1:6" x14ac:dyDescent="0.25">
      <c r="A4" s="9" t="s">
        <v>4</v>
      </c>
      <c r="B4" s="10">
        <v>26843.18</v>
      </c>
      <c r="C4" s="2"/>
      <c r="D4" s="2"/>
      <c r="E4" s="1"/>
    </row>
    <row r="5" spans="1:6" x14ac:dyDescent="0.25">
      <c r="A5" s="9" t="s">
        <v>5</v>
      </c>
      <c r="B5" s="11"/>
      <c r="C5" s="2"/>
      <c r="D5" s="2"/>
      <c r="E5" s="1"/>
    </row>
    <row r="6" spans="1:6" x14ac:dyDescent="0.25">
      <c r="A6" s="9" t="s">
        <v>34</v>
      </c>
      <c r="B6" s="4">
        <f>SUM(B4:B5)*0.04</f>
        <v>1073.7272</v>
      </c>
      <c r="D6" s="2"/>
      <c r="E6" s="1"/>
    </row>
    <row r="7" spans="1:6" x14ac:dyDescent="0.25">
      <c r="A7" s="9" t="s">
        <v>6</v>
      </c>
      <c r="B7" s="10">
        <f>(B4+B5+B6)*0.33</f>
        <v>9212.5793760000015</v>
      </c>
      <c r="D7" s="2"/>
      <c r="E7" s="1"/>
    </row>
    <row r="8" spans="1:6" x14ac:dyDescent="0.25">
      <c r="A8" s="7" t="s">
        <v>7</v>
      </c>
      <c r="B8" s="8">
        <f>SUM(B9:B15)</f>
        <v>63497.621824000002</v>
      </c>
      <c r="D8" s="1"/>
      <c r="E8" s="1"/>
    </row>
    <row r="9" spans="1:6" x14ac:dyDescent="0.25">
      <c r="A9" s="9" t="s">
        <v>27</v>
      </c>
      <c r="B9" s="10">
        <v>20453.16</v>
      </c>
    </row>
    <row r="10" spans="1:6" x14ac:dyDescent="0.25">
      <c r="A10" s="9" t="s">
        <v>5</v>
      </c>
      <c r="B10" s="10">
        <v>0</v>
      </c>
      <c r="E10" s="1"/>
      <c r="F10" t="s">
        <v>1</v>
      </c>
    </row>
    <row r="11" spans="1:6" x14ac:dyDescent="0.25">
      <c r="A11" s="9" t="s">
        <v>28</v>
      </c>
      <c r="B11" s="10">
        <v>20453.16</v>
      </c>
    </row>
    <row r="12" spans="1:6" x14ac:dyDescent="0.25">
      <c r="A12" s="9" t="s">
        <v>22</v>
      </c>
      <c r="B12" s="10">
        <v>5000</v>
      </c>
    </row>
    <row r="13" spans="1:6" x14ac:dyDescent="0.25">
      <c r="A13" s="9" t="s">
        <v>5</v>
      </c>
      <c r="B13" s="10">
        <v>0</v>
      </c>
    </row>
    <row r="14" spans="1:6" x14ac:dyDescent="0.25">
      <c r="A14" s="9" t="s">
        <v>33</v>
      </c>
      <c r="B14" s="10">
        <f>SUM(B9:B13)*0.04</f>
        <v>1836.2528</v>
      </c>
    </row>
    <row r="15" spans="1:6" x14ac:dyDescent="0.25">
      <c r="A15" s="9" t="s">
        <v>6</v>
      </c>
      <c r="B15" s="10">
        <f>SUM(B9:B14)*0.33</f>
        <v>15755.049024000002</v>
      </c>
    </row>
    <row r="16" spans="1:6" x14ac:dyDescent="0.25">
      <c r="A16" s="5" t="s">
        <v>24</v>
      </c>
      <c r="B16" s="6">
        <f>SUM(B17:B22)</f>
        <v>27298</v>
      </c>
    </row>
    <row r="17" spans="1:2" x14ac:dyDescent="0.25">
      <c r="A17" s="3" t="s">
        <v>31</v>
      </c>
      <c r="B17" s="4">
        <v>1650</v>
      </c>
    </row>
    <row r="18" spans="1:2" x14ac:dyDescent="0.25">
      <c r="A18" s="3" t="s">
        <v>8</v>
      </c>
      <c r="B18" s="4">
        <v>240</v>
      </c>
    </row>
    <row r="19" spans="1:2" x14ac:dyDescent="0.25">
      <c r="A19" s="3" t="s">
        <v>30</v>
      </c>
      <c r="B19" s="4">
        <v>938</v>
      </c>
    </row>
    <row r="20" spans="1:2" x14ac:dyDescent="0.25">
      <c r="A20" s="3" t="s">
        <v>23</v>
      </c>
      <c r="B20" s="4">
        <f>10*200*5.5</f>
        <v>11000</v>
      </c>
    </row>
    <row r="21" spans="1:2" x14ac:dyDescent="0.25">
      <c r="A21" s="3" t="s">
        <v>32</v>
      </c>
      <c r="B21" s="4">
        <v>470</v>
      </c>
    </row>
    <row r="22" spans="1:2" x14ac:dyDescent="0.25">
      <c r="A22" s="3" t="s">
        <v>44</v>
      </c>
      <c r="B22" s="4">
        <v>13000</v>
      </c>
    </row>
    <row r="23" spans="1:2" x14ac:dyDescent="0.25">
      <c r="A23" s="5" t="s">
        <v>25</v>
      </c>
      <c r="B23" s="6">
        <f>SUM(B24:B28)</f>
        <v>8028</v>
      </c>
    </row>
    <row r="24" spans="1:2" x14ac:dyDescent="0.25">
      <c r="A24" s="3" t="s">
        <v>9</v>
      </c>
      <c r="B24" s="4">
        <v>3500</v>
      </c>
    </row>
    <row r="25" spans="1:2" x14ac:dyDescent="0.25">
      <c r="A25" s="3" t="s">
        <v>10</v>
      </c>
      <c r="B25" s="4">
        <v>3000</v>
      </c>
    </row>
    <row r="26" spans="1:2" x14ac:dyDescent="0.25">
      <c r="A26" s="3" t="s">
        <v>11</v>
      </c>
      <c r="B26" s="4">
        <v>600</v>
      </c>
    </row>
    <row r="27" spans="1:2" x14ac:dyDescent="0.25">
      <c r="A27" s="3" t="s">
        <v>12</v>
      </c>
      <c r="B27" s="4">
        <v>542</v>
      </c>
    </row>
    <row r="28" spans="1:2" x14ac:dyDescent="0.25">
      <c r="A28" s="3" t="s">
        <v>13</v>
      </c>
      <c r="B28" s="4">
        <v>386</v>
      </c>
    </row>
    <row r="29" spans="1:2" x14ac:dyDescent="0.25">
      <c r="A29" s="12" t="s">
        <v>14</v>
      </c>
      <c r="B29" s="13">
        <f>(B2+B16+B23)*0.08</f>
        <v>10876.248672</v>
      </c>
    </row>
    <row r="30" spans="1:2" ht="18.75" x14ac:dyDescent="0.25">
      <c r="A30" s="14" t="s">
        <v>15</v>
      </c>
      <c r="B30" s="15">
        <f>B2+B16+B23+B29</f>
        <v>146829.35707199998</v>
      </c>
    </row>
    <row r="31" spans="1:2" ht="15.75" x14ac:dyDescent="0.25">
      <c r="A31" s="25"/>
      <c r="B31" s="25"/>
    </row>
    <row r="32" spans="1:2" ht="18.75" x14ac:dyDescent="0.25">
      <c r="A32" s="16" t="s">
        <v>0</v>
      </c>
      <c r="B32" s="16" t="s">
        <v>16</v>
      </c>
    </row>
    <row r="33" spans="1:4" x14ac:dyDescent="0.25">
      <c r="A33" s="3" t="s">
        <v>17</v>
      </c>
      <c r="B33" s="17">
        <f>165*20</f>
        <v>3300</v>
      </c>
    </row>
    <row r="34" spans="1:4" x14ac:dyDescent="0.25">
      <c r="A34" s="3" t="s">
        <v>37</v>
      </c>
      <c r="B34" s="17">
        <f>185*13*10+1600*7</f>
        <v>35250</v>
      </c>
    </row>
    <row r="35" spans="1:4" x14ac:dyDescent="0.25">
      <c r="A35" s="3" t="s">
        <v>29</v>
      </c>
      <c r="B35" s="17">
        <f>25*15*11</f>
        <v>4125</v>
      </c>
    </row>
    <row r="36" spans="1:4" x14ac:dyDescent="0.25">
      <c r="A36" s="3" t="s">
        <v>26</v>
      </c>
      <c r="B36" s="17">
        <f>10*200*5.5</f>
        <v>11000</v>
      </c>
    </row>
    <row r="37" spans="1:4" x14ac:dyDescent="0.25">
      <c r="A37" s="3" t="s">
        <v>18</v>
      </c>
      <c r="B37" s="17">
        <f>20*185</f>
        <v>3700</v>
      </c>
    </row>
    <row r="38" spans="1:4" x14ac:dyDescent="0.25">
      <c r="A38" s="18" t="s">
        <v>19</v>
      </c>
      <c r="B38" s="19">
        <f>SUM(B33:B37)</f>
        <v>57375</v>
      </c>
    </row>
    <row r="39" spans="1:4" ht="18.75" x14ac:dyDescent="0.25">
      <c r="A39" s="20" t="s">
        <v>20</v>
      </c>
      <c r="B39" s="21">
        <f>B30-B38</f>
        <v>89454.357071999984</v>
      </c>
    </row>
    <row r="40" spans="1:4" ht="23.25" x14ac:dyDescent="0.25">
      <c r="A40" s="22" t="s">
        <v>21</v>
      </c>
      <c r="B40" s="23">
        <f>SUM(B38+B39)</f>
        <v>146829.35707199998</v>
      </c>
    </row>
    <row r="42" spans="1:4" x14ac:dyDescent="0.25">
      <c r="C42" s="24"/>
    </row>
    <row r="43" spans="1:4" x14ac:dyDescent="0.25">
      <c r="A43" s="27" t="s">
        <v>36</v>
      </c>
      <c r="B43" s="27"/>
      <c r="C43" s="27"/>
      <c r="D43" s="27"/>
    </row>
  </sheetData>
  <mergeCells count="3">
    <mergeCell ref="A31:B31"/>
    <mergeCell ref="A1:B1"/>
    <mergeCell ref="A43:D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C79D-3D82-485F-9A69-DDDD10A4AE72}">
  <dimension ref="A1:E43"/>
  <sheetViews>
    <sheetView topLeftCell="A10" workbookViewId="0">
      <selection activeCell="A43" sqref="A43:E43"/>
    </sheetView>
  </sheetViews>
  <sheetFormatPr baseColWidth="10" defaultRowHeight="15" x14ac:dyDescent="0.25"/>
  <cols>
    <col min="1" max="1" width="40.7109375" customWidth="1"/>
    <col min="2" max="2" width="29.85546875" customWidth="1"/>
  </cols>
  <sheetData>
    <row r="1" spans="1:2" x14ac:dyDescent="0.25">
      <c r="A1" s="26" t="s">
        <v>40</v>
      </c>
      <c r="B1" s="26"/>
    </row>
    <row r="2" spans="1:2" x14ac:dyDescent="0.25">
      <c r="A2" s="5" t="s">
        <v>2</v>
      </c>
      <c r="B2" s="6">
        <f>SUM(B3+B8)</f>
        <v>105551.16208000001</v>
      </c>
    </row>
    <row r="3" spans="1:2" x14ac:dyDescent="0.25">
      <c r="A3" s="7" t="s">
        <v>3</v>
      </c>
      <c r="B3" s="8">
        <f>SUM(B4:B7)</f>
        <v>38481.606072000002</v>
      </c>
    </row>
    <row r="4" spans="1:2" x14ac:dyDescent="0.25">
      <c r="A4" s="9" t="s">
        <v>4</v>
      </c>
      <c r="B4" s="10">
        <v>27397.49</v>
      </c>
    </row>
    <row r="5" spans="1:2" x14ac:dyDescent="0.25">
      <c r="A5" s="9" t="s">
        <v>5</v>
      </c>
      <c r="B5" s="11">
        <v>423.22</v>
      </c>
    </row>
    <row r="6" spans="1:2" x14ac:dyDescent="0.25">
      <c r="A6" s="9" t="s">
        <v>34</v>
      </c>
      <c r="B6" s="4">
        <f>SUM(B4:B5)*0.04</f>
        <v>1112.8284000000001</v>
      </c>
    </row>
    <row r="7" spans="1:2" x14ac:dyDescent="0.25">
      <c r="A7" s="9" t="s">
        <v>6</v>
      </c>
      <c r="B7" s="10">
        <f>(B4+B5+B6)*0.33</f>
        <v>9548.067672000001</v>
      </c>
    </row>
    <row r="8" spans="1:2" x14ac:dyDescent="0.25">
      <c r="A8" s="7" t="s">
        <v>7</v>
      </c>
      <c r="B8" s="8">
        <f>SUM(B9:B15)</f>
        <v>67069.556008</v>
      </c>
    </row>
    <row r="9" spans="1:2" x14ac:dyDescent="0.25">
      <c r="A9" s="9" t="s">
        <v>27</v>
      </c>
      <c r="B9" s="10">
        <v>21254.15</v>
      </c>
    </row>
    <row r="10" spans="1:2" x14ac:dyDescent="0.25">
      <c r="A10" s="9" t="s">
        <v>5</v>
      </c>
      <c r="B10" s="10">
        <v>312.62</v>
      </c>
    </row>
    <row r="11" spans="1:2" x14ac:dyDescent="0.25">
      <c r="A11" s="9" t="s">
        <v>28</v>
      </c>
      <c r="B11" s="10">
        <v>21254.15</v>
      </c>
    </row>
    <row r="12" spans="1:2" x14ac:dyDescent="0.25">
      <c r="A12" s="9" t="s">
        <v>22</v>
      </c>
      <c r="B12" s="10">
        <v>5667.77</v>
      </c>
    </row>
    <row r="13" spans="1:2" x14ac:dyDescent="0.25">
      <c r="A13" s="9" t="s">
        <v>5</v>
      </c>
      <c r="B13" s="10">
        <v>0</v>
      </c>
    </row>
    <row r="14" spans="1:2" x14ac:dyDescent="0.25">
      <c r="A14" s="9" t="s">
        <v>33</v>
      </c>
      <c r="B14" s="10">
        <f>SUM(B9:B13)*0.04</f>
        <v>1939.5476000000001</v>
      </c>
    </row>
    <row r="15" spans="1:2" x14ac:dyDescent="0.25">
      <c r="A15" s="9" t="s">
        <v>6</v>
      </c>
      <c r="B15" s="10">
        <f>SUM(B9:B14)*0.33</f>
        <v>16641.318407999999</v>
      </c>
    </row>
    <row r="16" spans="1:2" x14ac:dyDescent="0.25">
      <c r="A16" s="5" t="s">
        <v>24</v>
      </c>
      <c r="B16" s="6">
        <f>SUM(B17:B22)</f>
        <v>27971.5</v>
      </c>
    </row>
    <row r="17" spans="1:2" x14ac:dyDescent="0.25">
      <c r="A17" s="3" t="s">
        <v>31</v>
      </c>
      <c r="B17" s="4">
        <v>1650</v>
      </c>
    </row>
    <row r="18" spans="1:2" x14ac:dyDescent="0.25">
      <c r="A18" s="3" t="s">
        <v>8</v>
      </c>
      <c r="B18" s="4">
        <v>240</v>
      </c>
    </row>
    <row r="19" spans="1:2" x14ac:dyDescent="0.25">
      <c r="A19" s="3" t="s">
        <v>30</v>
      </c>
      <c r="B19" s="4">
        <v>938</v>
      </c>
    </row>
    <row r="20" spans="1:2" x14ac:dyDescent="0.25">
      <c r="A20" s="3" t="s">
        <v>23</v>
      </c>
      <c r="B20" s="4">
        <f>10*200*5.5</f>
        <v>11000</v>
      </c>
    </row>
    <row r="21" spans="1:2" x14ac:dyDescent="0.25">
      <c r="A21" s="3" t="s">
        <v>32</v>
      </c>
      <c r="B21" s="4">
        <f>470*1.05</f>
        <v>493.5</v>
      </c>
    </row>
    <row r="22" spans="1:2" x14ac:dyDescent="0.25">
      <c r="A22" s="3" t="s">
        <v>43</v>
      </c>
      <c r="B22" s="4">
        <f>13000*1.05</f>
        <v>13650</v>
      </c>
    </row>
    <row r="23" spans="1:2" x14ac:dyDescent="0.25">
      <c r="A23" s="5" t="s">
        <v>25</v>
      </c>
      <c r="B23" s="6">
        <f>SUM(B24:B28)</f>
        <v>8380.1</v>
      </c>
    </row>
    <row r="24" spans="1:2" x14ac:dyDescent="0.25">
      <c r="A24" s="3" t="s">
        <v>9</v>
      </c>
      <c r="B24" s="4">
        <f>3500*1.05</f>
        <v>3675</v>
      </c>
    </row>
    <row r="25" spans="1:2" x14ac:dyDescent="0.25">
      <c r="A25" s="3" t="s">
        <v>10</v>
      </c>
      <c r="B25" s="4">
        <f>3000*1.05</f>
        <v>3150</v>
      </c>
    </row>
    <row r="26" spans="1:2" x14ac:dyDescent="0.25">
      <c r="A26" s="3" t="s">
        <v>11</v>
      </c>
      <c r="B26" s="4">
        <v>600</v>
      </c>
    </row>
    <row r="27" spans="1:2" x14ac:dyDescent="0.25">
      <c r="A27" s="3" t="s">
        <v>12</v>
      </c>
      <c r="B27" s="4">
        <f>542*1.05</f>
        <v>569.1</v>
      </c>
    </row>
    <row r="28" spans="1:2" x14ac:dyDescent="0.25">
      <c r="A28" s="3" t="s">
        <v>13</v>
      </c>
      <c r="B28" s="4">
        <v>386</v>
      </c>
    </row>
    <row r="29" spans="1:2" x14ac:dyDescent="0.25">
      <c r="A29" s="12" t="s">
        <v>14</v>
      </c>
      <c r="B29" s="13">
        <f>(B2+B16+B23)*0.08</f>
        <v>11352.220966400002</v>
      </c>
    </row>
    <row r="30" spans="1:2" ht="18.75" x14ac:dyDescent="0.25">
      <c r="A30" s="14" t="s">
        <v>15</v>
      </c>
      <c r="B30" s="15">
        <f>B2+B16+B23+B29</f>
        <v>153254.98304640001</v>
      </c>
    </row>
    <row r="31" spans="1:2" ht="15.75" x14ac:dyDescent="0.25">
      <c r="A31" s="25"/>
      <c r="B31" s="25"/>
    </row>
    <row r="32" spans="1:2" ht="18.75" x14ac:dyDescent="0.25">
      <c r="A32" s="16" t="s">
        <v>0</v>
      </c>
      <c r="B32" s="16" t="s">
        <v>16</v>
      </c>
    </row>
    <row r="33" spans="1:5" x14ac:dyDescent="0.25">
      <c r="A33" s="3" t="s">
        <v>17</v>
      </c>
      <c r="B33" s="17">
        <f>165*20</f>
        <v>3300</v>
      </c>
    </row>
    <row r="34" spans="1:5" x14ac:dyDescent="0.25">
      <c r="A34" s="3" t="s">
        <v>38</v>
      </c>
      <c r="B34" s="17">
        <f>185*13*10+1600*7</f>
        <v>35250</v>
      </c>
    </row>
    <row r="35" spans="1:5" x14ac:dyDescent="0.25">
      <c r="A35" s="3" t="s">
        <v>29</v>
      </c>
      <c r="B35" s="17">
        <f>25*15*11</f>
        <v>4125</v>
      </c>
    </row>
    <row r="36" spans="1:5" x14ac:dyDescent="0.25">
      <c r="A36" s="3" t="s">
        <v>26</v>
      </c>
      <c r="B36" s="17">
        <f>10*200*5.5</f>
        <v>11000</v>
      </c>
    </row>
    <row r="37" spans="1:5" x14ac:dyDescent="0.25">
      <c r="A37" s="3" t="s">
        <v>18</v>
      </c>
      <c r="B37" s="17">
        <f>20*185</f>
        <v>3700</v>
      </c>
    </row>
    <row r="38" spans="1:5" x14ac:dyDescent="0.25">
      <c r="A38" s="18" t="s">
        <v>19</v>
      </c>
      <c r="B38" s="19">
        <f>SUM(B33:B37)</f>
        <v>57375</v>
      </c>
    </row>
    <row r="39" spans="1:5" ht="18.75" x14ac:dyDescent="0.25">
      <c r="A39" s="20" t="s">
        <v>35</v>
      </c>
      <c r="B39" s="21">
        <f>B30-B38</f>
        <v>95879.983046400012</v>
      </c>
    </row>
    <row r="40" spans="1:5" ht="23.25" x14ac:dyDescent="0.25">
      <c r="A40" s="22" t="s">
        <v>21</v>
      </c>
      <c r="B40" s="23">
        <f>SUM(B38+B39)</f>
        <v>153254.98304640001</v>
      </c>
    </row>
    <row r="42" spans="1:5" x14ac:dyDescent="0.25">
      <c r="C42" s="24"/>
    </row>
    <row r="43" spans="1:5" x14ac:dyDescent="0.25">
      <c r="A43" s="27" t="s">
        <v>36</v>
      </c>
      <c r="B43" s="27"/>
      <c r="C43" s="27"/>
      <c r="D43" s="27"/>
      <c r="E43" s="27"/>
    </row>
  </sheetData>
  <mergeCells count="3">
    <mergeCell ref="A1:B1"/>
    <mergeCell ref="A31:B31"/>
    <mergeCell ref="A43:E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01E69-A796-4877-B395-533D4540785E}">
  <dimension ref="A1:E44"/>
  <sheetViews>
    <sheetView topLeftCell="A16" workbookViewId="0">
      <selection activeCell="A44" sqref="A44:E44"/>
    </sheetView>
  </sheetViews>
  <sheetFormatPr baseColWidth="10" defaultRowHeight="15" x14ac:dyDescent="0.25"/>
  <cols>
    <col min="1" max="1" width="31.140625" customWidth="1"/>
    <col min="2" max="2" width="33.7109375" customWidth="1"/>
  </cols>
  <sheetData>
    <row r="1" spans="1:2" x14ac:dyDescent="0.25">
      <c r="A1" s="26" t="s">
        <v>41</v>
      </c>
      <c r="B1" s="26"/>
    </row>
    <row r="2" spans="1:2" x14ac:dyDescent="0.25">
      <c r="A2" s="5" t="s">
        <v>2</v>
      </c>
      <c r="B2" s="6">
        <f>SUM(B3+B8)</f>
        <v>110280.23988800001</v>
      </c>
    </row>
    <row r="3" spans="1:2" x14ac:dyDescent="0.25">
      <c r="A3" s="7" t="s">
        <v>3</v>
      </c>
      <c r="B3" s="8">
        <f>SUM(B4:B7)</f>
        <v>39997.454952</v>
      </c>
    </row>
    <row r="4" spans="1:2" x14ac:dyDescent="0.25">
      <c r="A4" s="9" t="s">
        <v>4</v>
      </c>
      <c r="B4" s="10">
        <v>28493.39</v>
      </c>
    </row>
    <row r="5" spans="1:2" x14ac:dyDescent="0.25">
      <c r="A5" s="9" t="s">
        <v>5</v>
      </c>
      <c r="B5" s="11">
        <v>423.22</v>
      </c>
    </row>
    <row r="6" spans="1:2" x14ac:dyDescent="0.25">
      <c r="A6" s="9" t="s">
        <v>34</v>
      </c>
      <c r="B6" s="4">
        <f>SUM(B4:B5)*0.04</f>
        <v>1156.6644000000001</v>
      </c>
    </row>
    <row r="7" spans="1:2" x14ac:dyDescent="0.25">
      <c r="A7" s="9" t="s">
        <v>6</v>
      </c>
      <c r="B7" s="10">
        <f>(B4+B5+B6)*0.33</f>
        <v>9924.1805520000016</v>
      </c>
    </row>
    <row r="8" spans="1:2" x14ac:dyDescent="0.25">
      <c r="A8" s="7" t="s">
        <v>7</v>
      </c>
      <c r="B8" s="8">
        <f>SUM(B9:B16)</f>
        <v>70282.784936000011</v>
      </c>
    </row>
    <row r="9" spans="1:2" x14ac:dyDescent="0.25">
      <c r="A9" s="9" t="s">
        <v>27</v>
      </c>
      <c r="B9" s="10">
        <v>22104.31</v>
      </c>
    </row>
    <row r="10" spans="1:2" x14ac:dyDescent="0.25">
      <c r="A10" s="9" t="s">
        <v>5</v>
      </c>
      <c r="B10" s="10">
        <v>312.62</v>
      </c>
    </row>
    <row r="11" spans="1:2" x14ac:dyDescent="0.25">
      <c r="A11" s="9" t="s">
        <v>28</v>
      </c>
      <c r="B11" s="10">
        <v>22104.31</v>
      </c>
    </row>
    <row r="12" spans="1:2" x14ac:dyDescent="0.25">
      <c r="A12" s="9" t="s">
        <v>5</v>
      </c>
      <c r="B12" s="10">
        <v>312.62</v>
      </c>
    </row>
    <row r="13" spans="1:2" x14ac:dyDescent="0.25">
      <c r="A13" s="9" t="s">
        <v>22</v>
      </c>
      <c r="B13" s="10">
        <v>5894.5</v>
      </c>
    </row>
    <row r="14" spans="1:2" x14ac:dyDescent="0.25">
      <c r="A14" s="9" t="s">
        <v>5</v>
      </c>
      <c r="B14" s="10">
        <v>83.37</v>
      </c>
    </row>
    <row r="15" spans="1:2" x14ac:dyDescent="0.25">
      <c r="A15" s="9" t="s">
        <v>33</v>
      </c>
      <c r="B15" s="10">
        <f>SUM(B9:B14)*0.04</f>
        <v>2032.4692000000005</v>
      </c>
    </row>
    <row r="16" spans="1:2" x14ac:dyDescent="0.25">
      <c r="A16" s="9" t="s">
        <v>6</v>
      </c>
      <c r="B16" s="10">
        <f>SUM(B9:B15)*0.33</f>
        <v>17438.585736000005</v>
      </c>
    </row>
    <row r="17" spans="1:2" x14ac:dyDescent="0.25">
      <c r="A17" s="5" t="s">
        <v>24</v>
      </c>
      <c r="B17" s="6">
        <f>SUM(B18:B23)</f>
        <v>28773.174999999999</v>
      </c>
    </row>
    <row r="18" spans="1:2" x14ac:dyDescent="0.25">
      <c r="A18" s="3" t="s">
        <v>31</v>
      </c>
      <c r="B18" s="4">
        <f>1650*1.05</f>
        <v>1732.5</v>
      </c>
    </row>
    <row r="19" spans="1:2" x14ac:dyDescent="0.25">
      <c r="A19" s="3" t="s">
        <v>8</v>
      </c>
      <c r="B19" s="4">
        <f>240*1.05</f>
        <v>252</v>
      </c>
    </row>
    <row r="20" spans="1:2" x14ac:dyDescent="0.25">
      <c r="A20" s="3" t="s">
        <v>30</v>
      </c>
      <c r="B20" s="4">
        <v>938</v>
      </c>
    </row>
    <row r="21" spans="1:2" x14ac:dyDescent="0.25">
      <c r="A21" s="3" t="s">
        <v>23</v>
      </c>
      <c r="B21" s="4">
        <f>10*200*5.5</f>
        <v>11000</v>
      </c>
    </row>
    <row r="22" spans="1:2" x14ac:dyDescent="0.25">
      <c r="A22" s="3" t="s">
        <v>32</v>
      </c>
      <c r="B22" s="4">
        <f>493.5*1.05</f>
        <v>518.17500000000007</v>
      </c>
    </row>
    <row r="23" spans="1:2" x14ac:dyDescent="0.25">
      <c r="A23" s="3" t="s">
        <v>45</v>
      </c>
      <c r="B23" s="4">
        <f>13650*1.05</f>
        <v>14332.5</v>
      </c>
    </row>
    <row r="24" spans="1:2" x14ac:dyDescent="0.25">
      <c r="A24" s="5" t="s">
        <v>25</v>
      </c>
      <c r="B24" s="6">
        <f>SUM(B25:B29)</f>
        <v>8802.9650000000001</v>
      </c>
    </row>
    <row r="25" spans="1:2" x14ac:dyDescent="0.25">
      <c r="A25" s="3" t="s">
        <v>9</v>
      </c>
      <c r="B25" s="4">
        <f>3675*1.05</f>
        <v>3858.75</v>
      </c>
    </row>
    <row r="26" spans="1:2" x14ac:dyDescent="0.25">
      <c r="A26" s="3" t="s">
        <v>10</v>
      </c>
      <c r="B26" s="4">
        <f>3150*1.05</f>
        <v>3307.5</v>
      </c>
    </row>
    <row r="27" spans="1:2" x14ac:dyDescent="0.25">
      <c r="A27" s="3" t="s">
        <v>11</v>
      </c>
      <c r="B27" s="4">
        <f>600*1.05</f>
        <v>630</v>
      </c>
    </row>
    <row r="28" spans="1:2" x14ac:dyDescent="0.25">
      <c r="A28" s="3" t="s">
        <v>12</v>
      </c>
      <c r="B28" s="4">
        <f>569.1*1.05</f>
        <v>597.55500000000006</v>
      </c>
    </row>
    <row r="29" spans="1:2" x14ac:dyDescent="0.25">
      <c r="A29" s="3" t="s">
        <v>13</v>
      </c>
      <c r="B29" s="4">
        <f>386*1.06</f>
        <v>409.16</v>
      </c>
    </row>
    <row r="30" spans="1:2" x14ac:dyDescent="0.25">
      <c r="A30" s="12" t="s">
        <v>14</v>
      </c>
      <c r="B30" s="13">
        <f>(B2+B17+B24)*0.08</f>
        <v>11828.510391039999</v>
      </c>
    </row>
    <row r="31" spans="1:2" ht="18.75" x14ac:dyDescent="0.25">
      <c r="A31" s="14" t="s">
        <v>15</v>
      </c>
      <c r="B31" s="15">
        <f>B2+B17+B24+B30</f>
        <v>159684.89027904</v>
      </c>
    </row>
    <row r="32" spans="1:2" ht="15.75" x14ac:dyDescent="0.25">
      <c r="A32" s="25"/>
      <c r="B32" s="25"/>
    </row>
    <row r="33" spans="1:5" ht="18.75" x14ac:dyDescent="0.25">
      <c r="A33" s="16" t="s">
        <v>0</v>
      </c>
      <c r="B33" s="16" t="s">
        <v>16</v>
      </c>
    </row>
    <row r="34" spans="1:5" x14ac:dyDescent="0.25">
      <c r="A34" s="3" t="s">
        <v>17</v>
      </c>
      <c r="B34" s="17">
        <f>165*20</f>
        <v>3300</v>
      </c>
    </row>
    <row r="35" spans="1:5" x14ac:dyDescent="0.25">
      <c r="A35" s="3" t="s">
        <v>37</v>
      </c>
      <c r="B35" s="17">
        <f>185*13*10+1600*7</f>
        <v>35250</v>
      </c>
    </row>
    <row r="36" spans="1:5" x14ac:dyDescent="0.25">
      <c r="A36" s="3" t="s">
        <v>29</v>
      </c>
      <c r="B36" s="17">
        <f>25*15*11</f>
        <v>4125</v>
      </c>
    </row>
    <row r="37" spans="1:5" x14ac:dyDescent="0.25">
      <c r="A37" s="3" t="s">
        <v>26</v>
      </c>
      <c r="B37" s="17">
        <f>10*200*5.5</f>
        <v>11000</v>
      </c>
    </row>
    <row r="38" spans="1:5" x14ac:dyDescent="0.25">
      <c r="A38" s="3" t="s">
        <v>18</v>
      </c>
      <c r="B38" s="17">
        <f>20*185</f>
        <v>3700</v>
      </c>
    </row>
    <row r="39" spans="1:5" x14ac:dyDescent="0.25">
      <c r="A39" s="18" t="s">
        <v>19</v>
      </c>
      <c r="B39" s="19">
        <f>SUM(B34:B38)</f>
        <v>57375</v>
      </c>
    </row>
    <row r="40" spans="1:5" ht="18.75" x14ac:dyDescent="0.25">
      <c r="A40" s="20" t="s">
        <v>35</v>
      </c>
      <c r="B40" s="21">
        <f>B31-B39</f>
        <v>102309.89027904</v>
      </c>
    </row>
    <row r="41" spans="1:5" ht="23.25" x14ac:dyDescent="0.25">
      <c r="A41" s="22" t="s">
        <v>21</v>
      </c>
      <c r="B41" s="23">
        <f>SUM(B39+B40)</f>
        <v>159684.89027904</v>
      </c>
    </row>
    <row r="42" spans="1:5" x14ac:dyDescent="0.25">
      <c r="C42" s="24"/>
    </row>
    <row r="44" spans="1:5" x14ac:dyDescent="0.25">
      <c r="A44" s="27" t="s">
        <v>36</v>
      </c>
      <c r="B44" s="27"/>
      <c r="C44" s="27"/>
      <c r="D44" s="27"/>
      <c r="E44" s="27"/>
    </row>
  </sheetData>
  <mergeCells count="3">
    <mergeCell ref="A1:B1"/>
    <mergeCell ref="A32:B32"/>
    <mergeCell ref="A44:E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AD15-A65E-4CEB-A427-D372957EB8DF}">
  <dimension ref="A1:B43"/>
  <sheetViews>
    <sheetView topLeftCell="A10" workbookViewId="0">
      <selection activeCell="B34" sqref="B34"/>
    </sheetView>
  </sheetViews>
  <sheetFormatPr baseColWidth="10" defaultRowHeight="15" x14ac:dyDescent="0.25"/>
  <cols>
    <col min="1" max="1" width="34.85546875" customWidth="1"/>
    <col min="2" max="2" width="26.28515625" customWidth="1"/>
  </cols>
  <sheetData>
    <row r="1" spans="1:2" x14ac:dyDescent="0.25">
      <c r="A1" s="26" t="s">
        <v>42</v>
      </c>
      <c r="B1" s="26"/>
    </row>
    <row r="2" spans="1:2" x14ac:dyDescent="0.25">
      <c r="A2" s="5" t="s">
        <v>2</v>
      </c>
      <c r="B2" s="6">
        <f>SUM(B3+B8)</f>
        <v>115646.62709600001</v>
      </c>
    </row>
    <row r="3" spans="1:2" x14ac:dyDescent="0.25">
      <c r="A3" s="7" t="s">
        <v>3</v>
      </c>
      <c r="B3" s="8">
        <f>SUM(B4:B7)</f>
        <v>42159.327391999999</v>
      </c>
    </row>
    <row r="4" spans="1:2" x14ac:dyDescent="0.25">
      <c r="A4" s="9" t="s">
        <v>4</v>
      </c>
      <c r="B4" s="10">
        <v>29633.119999999999</v>
      </c>
    </row>
    <row r="5" spans="1:2" x14ac:dyDescent="0.25">
      <c r="A5" s="9" t="s">
        <v>5</v>
      </c>
      <c r="B5" s="11">
        <v>846.44</v>
      </c>
    </row>
    <row r="6" spans="1:2" x14ac:dyDescent="0.25">
      <c r="A6" s="9" t="s">
        <v>34</v>
      </c>
      <c r="B6" s="4">
        <f>SUM(B4:B5)*0.04</f>
        <v>1219.1823999999999</v>
      </c>
    </row>
    <row r="7" spans="1:2" x14ac:dyDescent="0.25">
      <c r="A7" s="9" t="s">
        <v>6</v>
      </c>
      <c r="B7" s="10">
        <f>(B4+B5+B6)*0.33</f>
        <v>10460.584992</v>
      </c>
    </row>
    <row r="8" spans="1:2" x14ac:dyDescent="0.25">
      <c r="A8" s="7" t="s">
        <v>7</v>
      </c>
      <c r="B8" s="8">
        <f>SUM(B9:B16)</f>
        <v>73487.299704000005</v>
      </c>
    </row>
    <row r="9" spans="1:2" x14ac:dyDescent="0.25">
      <c r="A9" s="9" t="s">
        <v>27</v>
      </c>
      <c r="B9" s="10">
        <v>22988.49</v>
      </c>
    </row>
    <row r="10" spans="1:2" x14ac:dyDescent="0.25">
      <c r="A10" s="9" t="s">
        <v>5</v>
      </c>
      <c r="B10" s="10">
        <v>625.24</v>
      </c>
    </row>
    <row r="11" spans="1:2" x14ac:dyDescent="0.25">
      <c r="A11" s="9" t="s">
        <v>28</v>
      </c>
      <c r="B11" s="10">
        <v>22988.49</v>
      </c>
    </row>
    <row r="12" spans="1:2" x14ac:dyDescent="0.25">
      <c r="A12" s="9" t="s">
        <v>5</v>
      </c>
      <c r="B12" s="10">
        <v>312.62</v>
      </c>
    </row>
    <row r="13" spans="1:2" x14ac:dyDescent="0.25">
      <c r="A13" s="9" t="s">
        <v>22</v>
      </c>
      <c r="B13" s="10">
        <v>6130.26</v>
      </c>
    </row>
    <row r="14" spans="1:2" x14ac:dyDescent="0.25">
      <c r="A14" s="9" t="s">
        <v>5</v>
      </c>
      <c r="B14" s="10">
        <v>83.37</v>
      </c>
    </row>
    <row r="15" spans="1:2" x14ac:dyDescent="0.25">
      <c r="A15" s="9" t="s">
        <v>33</v>
      </c>
      <c r="B15" s="10">
        <f>SUM(B9:B14)*0.04</f>
        <v>2125.1388000000002</v>
      </c>
    </row>
    <row r="16" spans="1:2" x14ac:dyDescent="0.25">
      <c r="A16" s="9" t="s">
        <v>6</v>
      </c>
      <c r="B16" s="10">
        <f>SUM(B9:B15)*0.33</f>
        <v>18233.690904000003</v>
      </c>
    </row>
    <row r="17" spans="1:2" x14ac:dyDescent="0.25">
      <c r="A17" s="5" t="s">
        <v>24</v>
      </c>
      <c r="B17" s="6">
        <f>SUM(B18:B23)</f>
        <v>29661.839</v>
      </c>
    </row>
    <row r="18" spans="1:2" x14ac:dyDescent="0.25">
      <c r="A18" s="3" t="s">
        <v>31</v>
      </c>
      <c r="B18" s="4">
        <f>1732.5*1.05</f>
        <v>1819.125</v>
      </c>
    </row>
    <row r="19" spans="1:2" x14ac:dyDescent="0.25">
      <c r="A19" s="3" t="s">
        <v>8</v>
      </c>
      <c r="B19" s="4">
        <f>252*1.05</f>
        <v>264.60000000000002</v>
      </c>
    </row>
    <row r="20" spans="1:2" x14ac:dyDescent="0.25">
      <c r="A20" s="3" t="s">
        <v>30</v>
      </c>
      <c r="B20" s="4">
        <f>938*1.05</f>
        <v>984.90000000000009</v>
      </c>
    </row>
    <row r="21" spans="1:2" x14ac:dyDescent="0.25">
      <c r="A21" s="3" t="s">
        <v>23</v>
      </c>
      <c r="B21" s="4">
        <f>10*200*5.5</f>
        <v>11000</v>
      </c>
    </row>
    <row r="22" spans="1:2" x14ac:dyDescent="0.25">
      <c r="A22" s="3" t="s">
        <v>32</v>
      </c>
      <c r="B22" s="4">
        <f>518.18*1.05</f>
        <v>544.08899999999994</v>
      </c>
    </row>
    <row r="23" spans="1:2" x14ac:dyDescent="0.25">
      <c r="A23" s="3" t="s">
        <v>43</v>
      </c>
      <c r="B23" s="4">
        <f>14332.5*1.05</f>
        <v>15049.125</v>
      </c>
    </row>
    <row r="24" spans="1:2" x14ac:dyDescent="0.25">
      <c r="A24" s="5" t="s">
        <v>25</v>
      </c>
      <c r="B24" s="6">
        <f>SUM(B25:B29)</f>
        <v>9247.2101000000002</v>
      </c>
    </row>
    <row r="25" spans="1:2" x14ac:dyDescent="0.25">
      <c r="A25" s="3" t="s">
        <v>9</v>
      </c>
      <c r="B25" s="4">
        <f>3858.75*1.05</f>
        <v>4051.6875</v>
      </c>
    </row>
    <row r="26" spans="1:2" x14ac:dyDescent="0.25">
      <c r="A26" s="3" t="s">
        <v>10</v>
      </c>
      <c r="B26" s="4">
        <f>3307.5*1.05</f>
        <v>3472.875</v>
      </c>
    </row>
    <row r="27" spans="1:2" x14ac:dyDescent="0.25">
      <c r="A27" s="3" t="s">
        <v>11</v>
      </c>
      <c r="B27" s="4">
        <f>630*1.05</f>
        <v>661.5</v>
      </c>
    </row>
    <row r="28" spans="1:2" x14ac:dyDescent="0.25">
      <c r="A28" s="3" t="s">
        <v>12</v>
      </c>
      <c r="B28" s="4">
        <f>597.56*1.05</f>
        <v>627.43799999999999</v>
      </c>
    </row>
    <row r="29" spans="1:2" x14ac:dyDescent="0.25">
      <c r="A29" s="3" t="s">
        <v>13</v>
      </c>
      <c r="B29" s="4">
        <f>409.16*1.06</f>
        <v>433.70960000000002</v>
      </c>
    </row>
    <row r="30" spans="1:2" x14ac:dyDescent="0.25">
      <c r="A30" s="12" t="s">
        <v>14</v>
      </c>
      <c r="B30" s="13">
        <f>(B2+B17+B24)*0.08</f>
        <v>12364.454095680001</v>
      </c>
    </row>
    <row r="31" spans="1:2" ht="18.75" x14ac:dyDescent="0.25">
      <c r="A31" s="14" t="s">
        <v>15</v>
      </c>
      <c r="B31" s="15">
        <f>B2+B17+B24+B30</f>
        <v>166920.13029168002</v>
      </c>
    </row>
    <row r="32" spans="1:2" ht="18.75" x14ac:dyDescent="0.25">
      <c r="A32" s="16" t="s">
        <v>0</v>
      </c>
      <c r="B32" s="16" t="s">
        <v>16</v>
      </c>
    </row>
    <row r="33" spans="1:2" x14ac:dyDescent="0.25">
      <c r="A33" s="3" t="s">
        <v>17</v>
      </c>
      <c r="B33" s="17">
        <f>165*20</f>
        <v>3300</v>
      </c>
    </row>
    <row r="34" spans="1:2" x14ac:dyDescent="0.25">
      <c r="A34" s="3" t="s">
        <v>37</v>
      </c>
      <c r="B34" s="17">
        <f>185*13*10+1600*7</f>
        <v>35250</v>
      </c>
    </row>
    <row r="35" spans="1:2" x14ac:dyDescent="0.25">
      <c r="A35" s="3" t="s">
        <v>29</v>
      </c>
      <c r="B35" s="17">
        <f>25*15*11</f>
        <v>4125</v>
      </c>
    </row>
    <row r="36" spans="1:2" x14ac:dyDescent="0.25">
      <c r="A36" s="3" t="s">
        <v>26</v>
      </c>
      <c r="B36" s="17">
        <f>10*200*5.5</f>
        <v>11000</v>
      </c>
    </row>
    <row r="37" spans="1:2" x14ac:dyDescent="0.25">
      <c r="A37" s="3" t="s">
        <v>18</v>
      </c>
      <c r="B37" s="17">
        <f>20*185</f>
        <v>3700</v>
      </c>
    </row>
    <row r="38" spans="1:2" x14ac:dyDescent="0.25">
      <c r="A38" s="18" t="s">
        <v>19</v>
      </c>
      <c r="B38" s="19">
        <f>SUM(B33:B37)</f>
        <v>57375</v>
      </c>
    </row>
    <row r="39" spans="1:2" ht="18.75" x14ac:dyDescent="0.25">
      <c r="A39" s="20" t="s">
        <v>35</v>
      </c>
      <c r="B39" s="21">
        <f>B31-B38</f>
        <v>109545.13029168002</v>
      </c>
    </row>
    <row r="40" spans="1:2" ht="23.25" x14ac:dyDescent="0.25">
      <c r="A40" s="22" t="s">
        <v>21</v>
      </c>
      <c r="B40" s="23">
        <f>SUM(B38+B39)</f>
        <v>166920.13029168002</v>
      </c>
    </row>
    <row r="43" spans="1:2" x14ac:dyDescent="0.25">
      <c r="A43" s="28" t="s">
        <v>36</v>
      </c>
      <c r="B43" s="28"/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Curs 25-26</vt:lpstr>
      <vt:lpstr>Curs 26-27</vt:lpstr>
      <vt:lpstr>Curs 27-28</vt:lpstr>
      <vt:lpstr>Curs 28-19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Orió Eduserveis SL</dc:creator>
  <cp:lastModifiedBy>Orió Eduserveis</cp:lastModifiedBy>
  <cp:lastPrinted>2025-05-07T07:14:38Z</cp:lastPrinted>
  <dcterms:created xsi:type="dcterms:W3CDTF">2015-06-05T18:19:34Z</dcterms:created>
  <dcterms:modified xsi:type="dcterms:W3CDTF">2025-05-08T09:07:44Z</dcterms:modified>
</cp:coreProperties>
</file>