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MATRIX\LICITACIONS_CONTRATACIO\SU_2025_01\1. Anunci de licitació\"/>
    </mc:Choice>
  </mc:AlternateContent>
  <xr:revisionPtr revIDLastSave="0" documentId="13_ncr:1_{1C6D2D95-F5DA-40CC-A317-04D73169D355}" xr6:coauthVersionLast="47" xr6:coauthVersionMax="47" xr10:uidLastSave="{00000000-0000-0000-0000-000000000000}"/>
  <bookViews>
    <workbookView xWindow="-120" yWindow="-120" windowWidth="29040" windowHeight="15840" tabRatio="975" xr2:uid="{C745937B-1E48-4871-8C84-F3ABE4872DD0}"/>
  </bookViews>
  <sheets>
    <sheet name="Taula de preus unitaris" sheetId="93" r:id="rId1"/>
  </sheets>
  <definedNames>
    <definedName name="MAS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93" l="1"/>
  <c r="J77" i="93"/>
  <c r="L77" i="93"/>
  <c r="L76" i="93"/>
  <c r="I79" i="93" l="1"/>
  <c r="L4" i="93"/>
  <c r="L5" i="93"/>
  <c r="L6" i="93"/>
  <c r="L7" i="93"/>
  <c r="L8" i="93"/>
  <c r="L9" i="93"/>
  <c r="L12" i="93"/>
  <c r="L13" i="93"/>
  <c r="L14" i="93"/>
  <c r="L15" i="93"/>
  <c r="L16" i="93"/>
  <c r="L17" i="93"/>
  <c r="L18" i="93"/>
  <c r="L19" i="93"/>
  <c r="L20" i="93"/>
  <c r="L21" i="93"/>
  <c r="L22" i="93"/>
  <c r="L23" i="93"/>
  <c r="L24" i="93"/>
  <c r="L25" i="93"/>
  <c r="L26" i="93"/>
  <c r="L27" i="93"/>
  <c r="L28" i="93"/>
  <c r="L29" i="93"/>
  <c r="L30" i="93"/>
  <c r="L31" i="93"/>
  <c r="L32" i="93"/>
  <c r="L33" i="93"/>
  <c r="L34" i="93"/>
  <c r="L35" i="93"/>
  <c r="L36" i="93"/>
  <c r="L37" i="93"/>
  <c r="L38" i="93"/>
  <c r="L39" i="93"/>
  <c r="L40" i="93"/>
  <c r="L41" i="93"/>
  <c r="L42" i="93"/>
  <c r="L43" i="93"/>
  <c r="L44" i="93"/>
  <c r="L45" i="93"/>
  <c r="L46" i="93"/>
  <c r="L47" i="93"/>
  <c r="L48" i="93"/>
  <c r="L49" i="93"/>
  <c r="L50" i="93"/>
  <c r="L51" i="93"/>
  <c r="L52" i="93"/>
  <c r="L53" i="93"/>
  <c r="L54" i="93"/>
  <c r="L55" i="93"/>
  <c r="L56" i="93"/>
  <c r="L57" i="93"/>
  <c r="L58" i="93"/>
  <c r="L59" i="93"/>
  <c r="L60" i="93"/>
  <c r="L61" i="93"/>
  <c r="L62" i="93"/>
  <c r="L63" i="93"/>
  <c r="L64" i="93"/>
  <c r="L66" i="93"/>
  <c r="L67" i="93"/>
  <c r="L68" i="93"/>
  <c r="L69" i="93"/>
  <c r="L70" i="93"/>
  <c r="L72" i="93"/>
  <c r="L74" i="93"/>
  <c r="L75" i="93"/>
  <c r="L78" i="93"/>
  <c r="L79" i="93"/>
  <c r="L3" i="93"/>
  <c r="I4" i="93" l="1"/>
  <c r="J4" i="93" s="1"/>
  <c r="I5" i="93"/>
  <c r="J5" i="93" s="1"/>
  <c r="I6" i="93"/>
  <c r="J6" i="93" s="1"/>
  <c r="I7" i="93"/>
  <c r="J7" i="93" s="1"/>
  <c r="I8" i="93"/>
  <c r="J8" i="93" s="1"/>
  <c r="I9" i="93"/>
  <c r="J9" i="93" s="1"/>
  <c r="I10" i="93"/>
  <c r="I11" i="93"/>
  <c r="I12" i="93"/>
  <c r="J12" i="93" s="1"/>
  <c r="I13" i="93"/>
  <c r="J13" i="93" s="1"/>
  <c r="I14" i="93"/>
  <c r="J14" i="93" s="1"/>
  <c r="I15" i="93"/>
  <c r="J15" i="93" s="1"/>
  <c r="I16" i="93"/>
  <c r="J16" i="93" s="1"/>
  <c r="I17" i="93"/>
  <c r="J17" i="93" s="1"/>
  <c r="I18" i="93"/>
  <c r="J18" i="93" s="1"/>
  <c r="I19" i="93"/>
  <c r="J19" i="93" s="1"/>
  <c r="I20" i="93"/>
  <c r="J20" i="93" s="1"/>
  <c r="I21" i="93"/>
  <c r="J21" i="93" s="1"/>
  <c r="I22" i="93"/>
  <c r="J22" i="93" s="1"/>
  <c r="I23" i="93"/>
  <c r="J23" i="93" s="1"/>
  <c r="I24" i="93"/>
  <c r="J24" i="93" s="1"/>
  <c r="I25" i="93"/>
  <c r="J25" i="93" s="1"/>
  <c r="I26" i="93"/>
  <c r="J26" i="93" s="1"/>
  <c r="I27" i="93"/>
  <c r="J27" i="93" s="1"/>
  <c r="I28" i="93"/>
  <c r="J28" i="93" s="1"/>
  <c r="I29" i="93"/>
  <c r="J29" i="93" s="1"/>
  <c r="I30" i="93"/>
  <c r="J30" i="93" s="1"/>
  <c r="I31" i="93"/>
  <c r="J31" i="93" s="1"/>
  <c r="I32" i="93"/>
  <c r="J32" i="93" s="1"/>
  <c r="I33" i="93"/>
  <c r="J33" i="93" s="1"/>
  <c r="I34" i="93"/>
  <c r="J34" i="93" s="1"/>
  <c r="I35" i="93"/>
  <c r="J35" i="93" s="1"/>
  <c r="I36" i="93"/>
  <c r="J36" i="93" s="1"/>
  <c r="I37" i="93"/>
  <c r="J37" i="93" s="1"/>
  <c r="I38" i="93"/>
  <c r="J38" i="93" s="1"/>
  <c r="I39" i="93"/>
  <c r="J39" i="93" s="1"/>
  <c r="I40" i="93"/>
  <c r="J40" i="93" s="1"/>
  <c r="I41" i="93"/>
  <c r="J41" i="93" s="1"/>
  <c r="I42" i="93"/>
  <c r="J42" i="93" s="1"/>
  <c r="I43" i="93"/>
  <c r="J43" i="93" s="1"/>
  <c r="I44" i="93"/>
  <c r="J44" i="93" s="1"/>
  <c r="I45" i="93"/>
  <c r="J45" i="93" s="1"/>
  <c r="I46" i="93"/>
  <c r="J46" i="93" s="1"/>
  <c r="I47" i="93"/>
  <c r="J47" i="93" s="1"/>
  <c r="I48" i="93"/>
  <c r="J48" i="93" s="1"/>
  <c r="I49" i="93"/>
  <c r="J49" i="93" s="1"/>
  <c r="I50" i="93"/>
  <c r="J50" i="93" s="1"/>
  <c r="I51" i="93"/>
  <c r="J51" i="93" s="1"/>
  <c r="I52" i="93"/>
  <c r="J52" i="93" s="1"/>
  <c r="I53" i="93"/>
  <c r="J53" i="93" s="1"/>
  <c r="I54" i="93"/>
  <c r="J54" i="93" s="1"/>
  <c r="I55" i="93"/>
  <c r="J55" i="93" s="1"/>
  <c r="I56" i="93"/>
  <c r="J56" i="93" s="1"/>
  <c r="I57" i="93"/>
  <c r="J57" i="93" s="1"/>
  <c r="I58" i="93"/>
  <c r="J58" i="93" s="1"/>
  <c r="I59" i="93"/>
  <c r="J59" i="93" s="1"/>
  <c r="I60" i="93"/>
  <c r="J60" i="93" s="1"/>
  <c r="I61" i="93"/>
  <c r="J61" i="93" s="1"/>
  <c r="I62" i="93"/>
  <c r="J62" i="93" s="1"/>
  <c r="I63" i="93"/>
  <c r="J63" i="93" s="1"/>
  <c r="I64" i="93"/>
  <c r="J64" i="93" s="1"/>
  <c r="I65" i="93"/>
  <c r="I66" i="93"/>
  <c r="J66" i="93" s="1"/>
  <c r="I67" i="93"/>
  <c r="J67" i="93" s="1"/>
  <c r="I68" i="93"/>
  <c r="J68" i="93" s="1"/>
  <c r="I69" i="93"/>
  <c r="I70" i="93"/>
  <c r="I71" i="93"/>
  <c r="I72" i="93"/>
  <c r="I73" i="93"/>
  <c r="I74" i="93"/>
  <c r="I75" i="93"/>
  <c r="I78" i="93"/>
  <c r="J78" i="93" s="1"/>
  <c r="J79" i="93"/>
  <c r="I3" i="93"/>
  <c r="J3" i="93" s="1"/>
  <c r="F3" i="93"/>
  <c r="F5" i="93"/>
  <c r="F15" i="93"/>
  <c r="F16" i="93"/>
  <c r="F20" i="93"/>
  <c r="F21" i="93"/>
  <c r="F24" i="93"/>
  <c r="F46" i="93"/>
  <c r="F47" i="93"/>
  <c r="F52" i="93"/>
  <c r="F61" i="93"/>
  <c r="F75" i="93"/>
  <c r="H73" i="93"/>
  <c r="L73" i="93" s="1"/>
  <c r="H71" i="93"/>
  <c r="L71" i="93" s="1"/>
  <c r="H65" i="93"/>
  <c r="L65" i="93" s="1"/>
  <c r="H11" i="93"/>
  <c r="L11" i="93" s="1"/>
  <c r="H10" i="93"/>
  <c r="L10" i="93" s="1"/>
  <c r="L80" i="93" s="1"/>
  <c r="J75" i="93" l="1"/>
  <c r="J74" i="93"/>
  <c r="J73" i="93"/>
  <c r="J72" i="93"/>
  <c r="J71" i="93"/>
  <c r="J70" i="93"/>
  <c r="J69" i="93"/>
  <c r="J65" i="93"/>
  <c r="J11" i="93"/>
  <c r="J10" i="93"/>
  <c r="J80" i="93" s="1"/>
</calcChain>
</file>

<file path=xl/sharedStrings.xml><?xml version="1.0" encoding="utf-8"?>
<sst xmlns="http://schemas.openxmlformats.org/spreadsheetml/2006/main" count="243" uniqueCount="108">
  <si>
    <t>UNITAT</t>
  </si>
  <si>
    <t>1KG</t>
  </si>
  <si>
    <t>1L</t>
  </si>
  <si>
    <t>750ML</t>
  </si>
  <si>
    <t>5L</t>
  </si>
  <si>
    <t>Químic</t>
  </si>
  <si>
    <t>Cel·lulosa</t>
  </si>
  <si>
    <t>Utillatge</t>
  </si>
  <si>
    <t>PARELL UNITATS</t>
  </si>
  <si>
    <t>Tipus de producte</t>
  </si>
  <si>
    <t>Categoria de producte</t>
  </si>
  <si>
    <t>Unitat</t>
  </si>
  <si>
    <t>Quantitat ajustada a 2 anys</t>
  </si>
  <si>
    <t>Rotllo 25 bosses</t>
  </si>
  <si>
    <t>Rotllo 10 bosses</t>
  </si>
  <si>
    <t>Rotllo 15 bosses</t>
  </si>
  <si>
    <t>Bossa Brossa 54X60, Color negre, Galga 70</t>
  </si>
  <si>
    <t>Bossa Brossa 85X105, Color negre, Galga 120</t>
  </si>
  <si>
    <t>Bossa Brossa 60X90, Color negre, Galga 150</t>
  </si>
  <si>
    <t>Bossa Brossa 90x110, Color negre, Galga 140</t>
  </si>
  <si>
    <t>Bossa Brossa gris 65x75, Color gris, Galga 80</t>
  </si>
  <si>
    <t>Bossa Brossa 70x85, Color groc, Galga 130</t>
  </si>
  <si>
    <t>Fregona microfibra tiras, gramatge mínim 200gr</t>
  </si>
  <si>
    <t>Fregona cotó gruixut, gramatge mínim 200gr</t>
  </si>
  <si>
    <t>Fregona cotó gruixut, gramatge mínim 200gr, pal extrallarg</t>
  </si>
  <si>
    <t>Escombra per a patis i zones exteriors</t>
  </si>
  <si>
    <t>Recollidor brossa amb mànec</t>
  </si>
  <si>
    <t>Guants nitril satinat. Talles compreses entre la S i la L</t>
  </si>
  <si>
    <t>CAIXA de 100 UNITATS</t>
  </si>
  <si>
    <t>Guants de vinil. Color blau. Talles compreses entre la S i la L</t>
  </si>
  <si>
    <t>Pal alumini per motxo, escombra i mopa. Tamany 140cm</t>
  </si>
  <si>
    <t>Cubell rectangular amb escorredor. Capacitat mínima de 14L</t>
  </si>
  <si>
    <t>Baieta microfibra. De diferents colors (negre inclós). Tamany 40x40 cm o similar</t>
  </si>
  <si>
    <t>Fregall amb esponja verda</t>
  </si>
  <si>
    <t>Baieta per a cristalls. Tamany 40x40cm o similar</t>
  </si>
  <si>
    <t>Fregall verd. Tamany 15x20 cm o similar</t>
  </si>
  <si>
    <t>Fregall nanas</t>
  </si>
  <si>
    <t>Llana d'hacer</t>
  </si>
  <si>
    <t>Drap neteja llençol blanc. 1kg</t>
  </si>
  <si>
    <t>Escombreta de bany (joc complet)</t>
  </si>
  <si>
    <t>Escombreta de bany</t>
  </si>
  <si>
    <t>Gratavidres metàl·lic</t>
  </si>
  <si>
    <t>Fulles gratavidres metàl·lic</t>
  </si>
  <si>
    <t>Disc Abrasiu 17'' Negre</t>
  </si>
  <si>
    <t>Disc Abrasiu 20'' Negre</t>
  </si>
  <si>
    <t>Netejavidres d'acer inoxidable 35cm</t>
  </si>
  <si>
    <t>Recanvi de mullador i goma per a netejavidres de 35cm</t>
  </si>
  <si>
    <t>Recanvi tiràs 45 cm</t>
  </si>
  <si>
    <t>Recanvi tiràs 60 cm</t>
  </si>
  <si>
    <t>Recanvi  tiràs 75 cm</t>
  </si>
  <si>
    <t>Bastidor tiràs acer inoxidable 45 cm</t>
  </si>
  <si>
    <t>Bastidor tiràs acer inoxidable 60 cm</t>
  </si>
  <si>
    <t>Bastidor tiràs acer inoxidable 75 cm</t>
  </si>
  <si>
    <t>Cubell rectangular. 6L</t>
  </si>
  <si>
    <t>Sac per  a carro de neteja. Capacitat 100 litres</t>
  </si>
  <si>
    <t>Cristalitzador de terres</t>
  </si>
  <si>
    <t>Decapant</t>
  </si>
  <si>
    <t>Netejavidres</t>
  </si>
  <si>
    <t>Cera per a terres</t>
  </si>
  <si>
    <t>Netejador moquetes</t>
  </si>
  <si>
    <t>Líquid desgreixador per a fregadora. Antiespumant.</t>
  </si>
  <si>
    <t>Spray captador de pols per a tiràs (mopa)</t>
  </si>
  <si>
    <t xml:space="preserve">Gel rentat de mans. </t>
  </si>
  <si>
    <t>Ambientador. Perfums variats</t>
  </si>
  <si>
    <t>Detergent rentavaixelles</t>
  </si>
  <si>
    <t>Llevatintes (bolígrafs, rotuladors…)</t>
  </si>
  <si>
    <t>Netejador perfumat anticalç per a banys, aixetes, piques, mampares etc</t>
  </si>
  <si>
    <t>Desgreixador multisuperficie</t>
  </si>
  <si>
    <t>Lleixiu per la neteja de terres i sanitaris</t>
  </si>
  <si>
    <t>Detergent desinfectant clorat</t>
  </si>
  <si>
    <t>Servei de tirassos amb tractament</t>
  </si>
  <si>
    <t>Servei</t>
  </si>
  <si>
    <t>TOTAL</t>
  </si>
  <si>
    <t>Detergent líquid tèxtil bugaderia tot tipus de roba</t>
  </si>
  <si>
    <t>Detergent tèxtil en pols atomitzat tot tipus de roba</t>
  </si>
  <si>
    <t>Blanquejant oxigenat en pols, tot tipus de roba i blanc.</t>
  </si>
  <si>
    <t>Blanquejant clorat roba blanca/Lleixiu de roba en pols</t>
  </si>
  <si>
    <t>Suavitzant roba</t>
  </si>
  <si>
    <t>Paper higiènic industrial, 2 capes, pasta pura. Dimensions aproximades de referència 750 serveis</t>
  </si>
  <si>
    <t>Paper tipus metxa bobina eixugamans, 2 capes, pasta pura. Dimensions aproximades de referència 600 serveis.</t>
  </si>
  <si>
    <t>Paper en format tovallola Z aixugamans, pasta pura, 2 capes, 21x22cm</t>
  </si>
  <si>
    <t>Desinfectant virucida neutre, per a tot tipus de superfícies i terres</t>
  </si>
  <si>
    <t>Producte destinat a escola bressol. Paper higiènic . 2 capes, mini, pasta pura, Dimensions aproximades de referència 180 m/900 serveis</t>
  </si>
  <si>
    <t>Paquet 18 rotlles</t>
  </si>
  <si>
    <t>Paquet 6 rotlles</t>
  </si>
  <si>
    <t>Paquet 12 rotlles</t>
  </si>
  <si>
    <t>20KG</t>
  </si>
  <si>
    <t>10KG</t>
  </si>
  <si>
    <t xml:space="preserve">Netejador desincrustant WC inodors. </t>
  </si>
  <si>
    <t>Plumall antiestàtic extensible o de microfibra</t>
  </si>
  <si>
    <t>Bossa Brossa 45x47, Compostable, Galga 80</t>
  </si>
  <si>
    <t>Gratavidres plàstic</t>
  </si>
  <si>
    <t>Caixa de 3900 unitats</t>
  </si>
  <si>
    <t>Bossa Brossa 50X55, Color groc, Galga 70</t>
  </si>
  <si>
    <t>Bossa Brossa 70x90, color groc, Galga 120</t>
  </si>
  <si>
    <t>Producte destinat a escola bressol.Paper tipus metxa bobina eixugamans mini. Dimensions aproximades de referència 125m/350 serveis</t>
  </si>
  <si>
    <t>Cera metal·litzada</t>
  </si>
  <si>
    <t xml:space="preserve">Escombra </t>
  </si>
  <si>
    <t>Pulveritzador</t>
  </si>
  <si>
    <t>Quantitat realitzada en 20 mesos</t>
  </si>
  <si>
    <t>Preu</t>
  </si>
  <si>
    <t>Projecció a 24 mesos consums</t>
  </si>
  <si>
    <t>Carro de neteja</t>
  </si>
  <si>
    <t>Preu màxim de sortida</t>
  </si>
  <si>
    <t>Tap Push-Pull per ampolla 1l</t>
  </si>
  <si>
    <t>Ampolla PET 1l</t>
  </si>
  <si>
    <t>Previsió despesa x 2 anys</t>
  </si>
  <si>
    <t>Previsió max. despesa x 2 anys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</si>
</sst>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0" fillId="5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8" fontId="3" fillId="0" borderId="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8" fontId="3" fillId="0" borderId="2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8" fontId="3" fillId="0" borderId="15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3" fillId="0" borderId="24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8" fontId="3" fillId="0" borderId="26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8" fontId="3" fillId="0" borderId="29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8" fontId="3" fillId="0" borderId="3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16" xfId="0" applyFont="1" applyBorder="1" applyAlignment="1">
      <alignment horizontal="center" vertical="center"/>
    </xf>
    <xf numFmtId="8" fontId="3" fillId="0" borderId="1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8" fontId="3" fillId="0" borderId="3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" fontId="0" fillId="5" borderId="8" xfId="0" applyNumberFormat="1" applyFont="1" applyFill="1" applyBorder="1" applyAlignment="1">
      <alignment horizontal="right" vertical="center" wrapText="1"/>
    </xf>
    <xf numFmtId="8" fontId="0" fillId="6" borderId="8" xfId="0" applyNumberFormat="1" applyFont="1" applyFill="1" applyBorder="1" applyAlignment="1">
      <alignment horizontal="right" vertical="center"/>
    </xf>
    <xf numFmtId="8" fontId="0" fillId="6" borderId="8" xfId="0" applyNumberFormat="1" applyFont="1" applyFill="1" applyBorder="1" applyAlignment="1">
      <alignment horizontal="right" vertical="center" wrapText="1"/>
    </xf>
    <xf numFmtId="8" fontId="0" fillId="2" borderId="9" xfId="0" applyNumberFormat="1" applyFont="1" applyFill="1" applyBorder="1" applyAlignment="1">
      <alignment horizontal="right" vertical="center"/>
    </xf>
    <xf numFmtId="8" fontId="0" fillId="2" borderId="9" xfId="0" applyNumberFormat="1" applyFont="1" applyFill="1" applyBorder="1" applyAlignment="1">
      <alignment horizontal="right" vertical="center" wrapText="1"/>
    </xf>
    <xf numFmtId="1" fontId="0" fillId="5" borderId="22" xfId="0" applyNumberFormat="1" applyFont="1" applyFill="1" applyBorder="1" applyAlignment="1">
      <alignment horizontal="right" vertical="center" wrapText="1"/>
    </xf>
    <xf numFmtId="8" fontId="0" fillId="6" borderId="22" xfId="0" applyNumberFormat="1" applyFont="1" applyFill="1" applyBorder="1" applyAlignment="1">
      <alignment horizontal="right" vertical="center"/>
    </xf>
    <xf numFmtId="8" fontId="0" fillId="6" borderId="14" xfId="0" applyNumberFormat="1" applyFont="1" applyFill="1" applyBorder="1" applyAlignment="1">
      <alignment horizontal="right" vertical="center" wrapText="1"/>
    </xf>
    <xf numFmtId="8" fontId="0" fillId="2" borderId="2" xfId="0" applyNumberFormat="1" applyFont="1" applyFill="1" applyBorder="1" applyAlignment="1">
      <alignment horizontal="right" vertical="center"/>
    </xf>
    <xf numFmtId="8" fontId="0" fillId="2" borderId="2" xfId="0" applyNumberFormat="1" applyFont="1" applyFill="1" applyBorder="1" applyAlignment="1">
      <alignment horizontal="right" vertical="center" wrapText="1"/>
    </xf>
    <xf numFmtId="1" fontId="0" fillId="5" borderId="15" xfId="0" applyNumberFormat="1" applyFont="1" applyFill="1" applyBorder="1" applyAlignment="1">
      <alignment horizontal="right" vertical="center" wrapText="1"/>
    </xf>
    <xf numFmtId="8" fontId="0" fillId="6" borderId="15" xfId="0" applyNumberFormat="1" applyFont="1" applyFill="1" applyBorder="1" applyAlignment="1">
      <alignment horizontal="right" vertical="center"/>
    </xf>
    <xf numFmtId="8" fontId="0" fillId="6" borderId="15" xfId="0" applyNumberFormat="1" applyFont="1" applyFill="1" applyBorder="1" applyAlignment="1">
      <alignment horizontal="right" vertical="center" wrapText="1"/>
    </xf>
    <xf numFmtId="8" fontId="0" fillId="2" borderId="3" xfId="0" applyNumberFormat="1" applyFont="1" applyFill="1" applyBorder="1" applyAlignment="1">
      <alignment horizontal="right" vertical="center"/>
    </xf>
    <xf numFmtId="8" fontId="0" fillId="2" borderId="3" xfId="0" applyNumberFormat="1" applyFont="1" applyFill="1" applyBorder="1" applyAlignment="1">
      <alignment horizontal="right" vertical="center" wrapText="1"/>
    </xf>
    <xf numFmtId="1" fontId="0" fillId="5" borderId="33" xfId="0" applyNumberFormat="1" applyFont="1" applyFill="1" applyBorder="1" applyAlignment="1">
      <alignment horizontal="right" vertical="center" wrapText="1"/>
    </xf>
    <xf numFmtId="8" fontId="0" fillId="6" borderId="33" xfId="0" applyNumberFormat="1" applyFont="1" applyFill="1" applyBorder="1" applyAlignment="1">
      <alignment horizontal="right" vertical="center"/>
    </xf>
    <xf numFmtId="8" fontId="0" fillId="6" borderId="33" xfId="0" applyNumberFormat="1" applyFont="1" applyFill="1" applyBorder="1" applyAlignment="1">
      <alignment horizontal="right" vertical="center" wrapText="1"/>
    </xf>
    <xf numFmtId="8" fontId="0" fillId="2" borderId="4" xfId="0" applyNumberFormat="1" applyFont="1" applyFill="1" applyBorder="1" applyAlignment="1">
      <alignment horizontal="right" vertical="center"/>
    </xf>
    <xf numFmtId="8" fontId="0" fillId="2" borderId="4" xfId="0" applyNumberFormat="1" applyFont="1" applyFill="1" applyBorder="1" applyAlignment="1">
      <alignment horizontal="right" vertical="center" wrapText="1"/>
    </xf>
    <xf numFmtId="8" fontId="0" fillId="6" borderId="22" xfId="0" applyNumberFormat="1" applyFont="1" applyFill="1" applyBorder="1" applyAlignment="1">
      <alignment horizontal="right" vertical="center" wrapText="1"/>
    </xf>
    <xf numFmtId="8" fontId="0" fillId="2" borderId="19" xfId="0" applyNumberFormat="1" applyFont="1" applyFill="1" applyBorder="1" applyAlignment="1">
      <alignment horizontal="right" vertical="center"/>
    </xf>
    <xf numFmtId="8" fontId="0" fillId="2" borderId="19" xfId="0" applyNumberFormat="1" applyFont="1" applyFill="1" applyBorder="1" applyAlignment="1">
      <alignment horizontal="right" vertical="center" wrapText="1"/>
    </xf>
    <xf numFmtId="1" fontId="0" fillId="5" borderId="16" xfId="0" applyNumberFormat="1" applyFont="1" applyFill="1" applyBorder="1" applyAlignment="1">
      <alignment horizontal="right" vertical="center" wrapText="1"/>
    </xf>
    <xf numFmtId="8" fontId="0" fillId="6" borderId="2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 wrapText="1"/>
    </xf>
    <xf numFmtId="8" fontId="0" fillId="6" borderId="12" xfId="0" applyNumberFormat="1" applyFont="1" applyFill="1" applyBorder="1" applyAlignment="1">
      <alignment horizontal="right" vertical="center"/>
    </xf>
    <xf numFmtId="1" fontId="0" fillId="5" borderId="10" xfId="0" applyNumberFormat="1" applyFont="1" applyFill="1" applyBorder="1" applyAlignment="1">
      <alignment horizontal="right" vertical="center" wrapText="1"/>
    </xf>
    <xf numFmtId="8" fontId="0" fillId="6" borderId="9" xfId="0" applyNumberFormat="1" applyFont="1" applyFill="1" applyBorder="1" applyAlignment="1">
      <alignment horizontal="right" vertical="center"/>
    </xf>
    <xf numFmtId="8" fontId="0" fillId="6" borderId="18" xfId="0" applyNumberFormat="1" applyFont="1" applyFill="1" applyBorder="1" applyAlignment="1">
      <alignment horizontal="right" vertical="center" wrapText="1"/>
    </xf>
    <xf numFmtId="8" fontId="0" fillId="2" borderId="13" xfId="0" applyNumberFormat="1" applyFont="1" applyFill="1" applyBorder="1" applyAlignment="1">
      <alignment horizontal="right" vertical="center"/>
    </xf>
    <xf numFmtId="8" fontId="0" fillId="2" borderId="13" xfId="0" applyNumberFormat="1" applyFont="1" applyFill="1" applyBorder="1" applyAlignment="1">
      <alignment horizontal="right" vertical="center" wrapText="1"/>
    </xf>
    <xf numFmtId="1" fontId="0" fillId="5" borderId="20" xfId="0" applyNumberFormat="1" applyFont="1" applyFill="1" applyBorder="1" applyAlignment="1">
      <alignment horizontal="right" vertical="center" wrapText="1"/>
    </xf>
    <xf numFmtId="8" fontId="0" fillId="6" borderId="19" xfId="0" applyNumberFormat="1" applyFont="1" applyFill="1" applyBorder="1" applyAlignment="1">
      <alignment horizontal="right" vertical="center"/>
    </xf>
    <xf numFmtId="1" fontId="0" fillId="5" borderId="17" xfId="0" applyNumberFormat="1" applyFont="1" applyFill="1" applyBorder="1" applyAlignment="1">
      <alignment horizontal="right" vertical="center" wrapText="1"/>
    </xf>
    <xf numFmtId="8" fontId="0" fillId="6" borderId="3" xfId="0" applyNumberFormat="1" applyFont="1" applyFill="1" applyBorder="1" applyAlignment="1">
      <alignment horizontal="right" vertical="center"/>
    </xf>
    <xf numFmtId="1" fontId="0" fillId="5" borderId="6" xfId="0" applyNumberFormat="1" applyFont="1" applyFill="1" applyBorder="1" applyAlignment="1">
      <alignment horizontal="right" vertical="center" wrapText="1"/>
    </xf>
    <xf numFmtId="8" fontId="0" fillId="6" borderId="1" xfId="0" applyNumberFormat="1" applyFont="1" applyFill="1" applyBorder="1" applyAlignment="1">
      <alignment horizontal="right" vertical="center"/>
    </xf>
    <xf numFmtId="8" fontId="0" fillId="6" borderId="5" xfId="0" applyNumberFormat="1" applyFont="1" applyFill="1" applyBorder="1" applyAlignment="1">
      <alignment horizontal="right" vertical="center" wrapText="1"/>
    </xf>
    <xf numFmtId="8" fontId="0" fillId="2" borderId="7" xfId="0" applyNumberFormat="1" applyFont="1" applyFill="1" applyBorder="1" applyAlignment="1">
      <alignment horizontal="right" vertical="center"/>
    </xf>
    <xf numFmtId="8" fontId="0" fillId="2" borderId="7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right" vertical="center"/>
    </xf>
    <xf numFmtId="8" fontId="0" fillId="6" borderId="1" xfId="0" applyNumberFormat="1" applyFont="1" applyFill="1" applyBorder="1" applyAlignment="1">
      <alignment vertical="center" wrapText="1"/>
    </xf>
    <xf numFmtId="8" fontId="0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sz val="10"/>
        <color theme="0"/>
        <name val="Helvetica World"/>
        <family val="2"/>
        <scheme val="none"/>
      </font>
    </dxf>
    <dxf>
      <font>
        <color theme="0"/>
      </font>
      <fill>
        <patternFill>
          <bgColor theme="1" tint="0.14996795556505021"/>
        </patternFill>
      </fill>
    </dxf>
  </dxfs>
  <tableStyles count="1" defaultTableStyle="TableStyleMedium2" defaultPivotStyle="PivotStyleLight16">
    <tableStyle name="dashboard novacolor" pivot="0" table="0" count="2" xr9:uid="{407F5906-079A-42DA-BE96-C5994C5E423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>
        <x14:slicerStyle name="dashboard novacolor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D8D0-E606-4FBF-84C8-870B41CB9BB9}">
  <dimension ref="B1:N80"/>
  <sheetViews>
    <sheetView showGridLines="0" tabSelected="1" zoomScale="80" zoomScaleNormal="80" workbookViewId="0">
      <selection activeCell="O89" sqref="O89"/>
    </sheetView>
  </sheetViews>
  <sheetFormatPr baseColWidth="10" defaultRowHeight="15" x14ac:dyDescent="0.25"/>
  <cols>
    <col min="1" max="1" width="3.5703125" customWidth="1"/>
    <col min="2" max="2" width="13.85546875" customWidth="1"/>
    <col min="3" max="3" width="82.42578125" style="1" customWidth="1"/>
    <col min="4" max="4" width="22.42578125" style="36" customWidth="1"/>
    <col min="5" max="5" width="21.7109375" hidden="1" customWidth="1"/>
    <col min="6" max="6" width="23.42578125" hidden="1" customWidth="1"/>
    <col min="7" max="7" width="0" style="3" hidden="1" customWidth="1"/>
    <col min="8" max="8" width="13" style="2" customWidth="1"/>
    <col min="9" max="9" width="13" style="3" customWidth="1"/>
    <col min="10" max="10" width="13" style="4" customWidth="1"/>
    <col min="11" max="11" width="13" style="3" customWidth="1"/>
    <col min="12" max="12" width="13" style="4" customWidth="1"/>
    <col min="13" max="13" width="6.5703125" customWidth="1"/>
  </cols>
  <sheetData>
    <row r="1" spans="2:14" ht="17.25" customHeight="1" thickBot="1" x14ac:dyDescent="0.3"/>
    <row r="2" spans="2:14" s="42" customFormat="1" ht="51" customHeight="1" thickBot="1" x14ac:dyDescent="0.3">
      <c r="B2" s="37" t="s">
        <v>10</v>
      </c>
      <c r="C2" s="38" t="s">
        <v>9</v>
      </c>
      <c r="D2" s="39" t="s">
        <v>11</v>
      </c>
      <c r="E2" s="40" t="s">
        <v>12</v>
      </c>
      <c r="F2" s="41" t="s">
        <v>99</v>
      </c>
      <c r="G2" s="40" t="s">
        <v>100</v>
      </c>
      <c r="H2" s="40" t="s">
        <v>101</v>
      </c>
      <c r="I2" s="40" t="s">
        <v>103</v>
      </c>
      <c r="J2" s="37" t="s">
        <v>107</v>
      </c>
      <c r="K2" s="40" t="s">
        <v>103</v>
      </c>
      <c r="L2" s="37" t="s">
        <v>106</v>
      </c>
    </row>
    <row r="3" spans="2:14" ht="30" customHeight="1" x14ac:dyDescent="0.25">
      <c r="B3" s="54" t="s">
        <v>6</v>
      </c>
      <c r="C3" s="55" t="s">
        <v>78</v>
      </c>
      <c r="D3" s="56" t="s">
        <v>83</v>
      </c>
      <c r="E3" s="7">
        <v>1500</v>
      </c>
      <c r="F3" s="6">
        <f>1486+19</f>
        <v>1505</v>
      </c>
      <c r="G3" s="8">
        <v>16</v>
      </c>
      <c r="H3" s="90">
        <v>1800</v>
      </c>
      <c r="I3" s="91">
        <f>G3*1.07</f>
        <v>17.12</v>
      </c>
      <c r="J3" s="92">
        <f t="shared" ref="J3:J34" si="0">I3*H3</f>
        <v>30816</v>
      </c>
      <c r="K3" s="93"/>
      <c r="L3" s="94">
        <f>K3*H3</f>
        <v>0</v>
      </c>
    </row>
    <row r="4" spans="2:14" ht="15" customHeight="1" x14ac:dyDescent="0.25">
      <c r="B4" s="57" t="s">
        <v>6</v>
      </c>
      <c r="C4" s="58" t="s">
        <v>80</v>
      </c>
      <c r="D4" s="59" t="s">
        <v>92</v>
      </c>
      <c r="E4" s="10">
        <v>135</v>
      </c>
      <c r="F4" s="9">
        <v>97</v>
      </c>
      <c r="G4" s="11">
        <v>13</v>
      </c>
      <c r="H4" s="95">
        <v>120</v>
      </c>
      <c r="I4" s="96">
        <f t="shared" ref="I4:I67" si="1">G4*1.07</f>
        <v>13.91</v>
      </c>
      <c r="J4" s="97">
        <f t="shared" si="0"/>
        <v>1669.2</v>
      </c>
      <c r="K4" s="98"/>
      <c r="L4" s="99">
        <f t="shared" ref="L4:L67" si="2">K4*H4</f>
        <v>0</v>
      </c>
    </row>
    <row r="5" spans="2:14" ht="30" customHeight="1" x14ac:dyDescent="0.25">
      <c r="B5" s="57" t="s">
        <v>6</v>
      </c>
      <c r="C5" s="58" t="s">
        <v>79</v>
      </c>
      <c r="D5" s="59" t="s">
        <v>84</v>
      </c>
      <c r="E5" s="10">
        <v>2200</v>
      </c>
      <c r="F5" s="9">
        <f>1664</f>
        <v>1664</v>
      </c>
      <c r="G5" s="11">
        <v>12.5</v>
      </c>
      <c r="H5" s="95">
        <v>2000</v>
      </c>
      <c r="I5" s="96">
        <f t="shared" si="1"/>
        <v>13.375</v>
      </c>
      <c r="J5" s="97">
        <f t="shared" si="0"/>
        <v>26750</v>
      </c>
      <c r="K5" s="98"/>
      <c r="L5" s="99">
        <f t="shared" si="2"/>
        <v>0</v>
      </c>
    </row>
    <row r="6" spans="2:14" ht="30" customHeight="1" x14ac:dyDescent="0.25">
      <c r="B6" s="57" t="s">
        <v>6</v>
      </c>
      <c r="C6" s="58" t="s">
        <v>82</v>
      </c>
      <c r="D6" s="59" t="s">
        <v>85</v>
      </c>
      <c r="E6" s="10">
        <v>30</v>
      </c>
      <c r="F6" s="9">
        <v>176</v>
      </c>
      <c r="G6" s="11">
        <v>24</v>
      </c>
      <c r="H6" s="95">
        <v>200</v>
      </c>
      <c r="I6" s="96">
        <f t="shared" si="1"/>
        <v>25.68</v>
      </c>
      <c r="J6" s="97">
        <f t="shared" si="0"/>
        <v>5136</v>
      </c>
      <c r="K6" s="98"/>
      <c r="L6" s="99">
        <f t="shared" si="2"/>
        <v>0</v>
      </c>
    </row>
    <row r="7" spans="2:14" ht="30" customHeight="1" thickBot="1" x14ac:dyDescent="0.3">
      <c r="B7" s="60" t="s">
        <v>6</v>
      </c>
      <c r="C7" s="61" t="s">
        <v>95</v>
      </c>
      <c r="D7" s="62" t="s">
        <v>84</v>
      </c>
      <c r="E7" s="13">
        <v>450</v>
      </c>
      <c r="F7" s="12">
        <v>36</v>
      </c>
      <c r="G7" s="14">
        <v>16</v>
      </c>
      <c r="H7" s="100">
        <v>40</v>
      </c>
      <c r="I7" s="101">
        <f t="shared" si="1"/>
        <v>17.12</v>
      </c>
      <c r="J7" s="102">
        <f t="shared" si="0"/>
        <v>684.80000000000007</v>
      </c>
      <c r="K7" s="103"/>
      <c r="L7" s="104">
        <f t="shared" si="2"/>
        <v>0</v>
      </c>
    </row>
    <row r="8" spans="2:14" ht="15" customHeight="1" x14ac:dyDescent="0.25">
      <c r="B8" s="63" t="s">
        <v>5</v>
      </c>
      <c r="C8" s="64" t="s">
        <v>73</v>
      </c>
      <c r="D8" s="65" t="s">
        <v>4</v>
      </c>
      <c r="E8" s="25">
        <v>70</v>
      </c>
      <c r="F8" s="20">
        <v>53</v>
      </c>
      <c r="G8" s="53">
        <v>6</v>
      </c>
      <c r="H8" s="105">
        <v>65</v>
      </c>
      <c r="I8" s="106">
        <f t="shared" si="1"/>
        <v>6.42</v>
      </c>
      <c r="J8" s="107">
        <f t="shared" si="0"/>
        <v>417.3</v>
      </c>
      <c r="K8" s="108"/>
      <c r="L8" s="109">
        <f t="shared" si="2"/>
        <v>0</v>
      </c>
    </row>
    <row r="9" spans="2:14" ht="15" customHeight="1" x14ac:dyDescent="0.25">
      <c r="B9" s="63" t="s">
        <v>5</v>
      </c>
      <c r="C9" s="58" t="s">
        <v>74</v>
      </c>
      <c r="D9" s="66" t="s">
        <v>86</v>
      </c>
      <c r="E9" s="19">
        <v>3</v>
      </c>
      <c r="F9" s="18">
        <v>3</v>
      </c>
      <c r="G9" s="11">
        <v>30</v>
      </c>
      <c r="H9" s="95">
        <v>5</v>
      </c>
      <c r="I9" s="96">
        <f t="shared" si="1"/>
        <v>32.1</v>
      </c>
      <c r="J9" s="97">
        <f t="shared" si="0"/>
        <v>160.5</v>
      </c>
      <c r="K9" s="98"/>
      <c r="L9" s="99">
        <f t="shared" si="2"/>
        <v>0</v>
      </c>
    </row>
    <row r="10" spans="2:14" ht="15" customHeight="1" x14ac:dyDescent="0.25">
      <c r="B10" s="63" t="s">
        <v>5</v>
      </c>
      <c r="C10" s="58" t="s">
        <v>75</v>
      </c>
      <c r="D10" s="66" t="s">
        <v>87</v>
      </c>
      <c r="E10" s="19">
        <v>7</v>
      </c>
      <c r="F10" s="18">
        <v>4</v>
      </c>
      <c r="G10" s="11">
        <v>28</v>
      </c>
      <c r="H10" s="95">
        <f>(F10*24)/20</f>
        <v>4.8</v>
      </c>
      <c r="I10" s="96">
        <f t="shared" si="1"/>
        <v>29.96</v>
      </c>
      <c r="J10" s="97">
        <f t="shared" si="0"/>
        <v>143.80799999999999</v>
      </c>
      <c r="K10" s="98"/>
      <c r="L10" s="99">
        <f t="shared" si="2"/>
        <v>0</v>
      </c>
    </row>
    <row r="11" spans="2:14" ht="15" customHeight="1" x14ac:dyDescent="0.25">
      <c r="B11" s="63" t="s">
        <v>5</v>
      </c>
      <c r="C11" s="58" t="s">
        <v>76</v>
      </c>
      <c r="D11" s="66" t="s">
        <v>87</v>
      </c>
      <c r="E11" s="19">
        <v>7</v>
      </c>
      <c r="F11" s="18">
        <v>4</v>
      </c>
      <c r="G11" s="11">
        <v>28</v>
      </c>
      <c r="H11" s="95">
        <f>(F11*24)/20</f>
        <v>4.8</v>
      </c>
      <c r="I11" s="96">
        <f t="shared" si="1"/>
        <v>29.96</v>
      </c>
      <c r="J11" s="97">
        <f t="shared" si="0"/>
        <v>143.80799999999999</v>
      </c>
      <c r="K11" s="98"/>
      <c r="L11" s="99">
        <f t="shared" si="2"/>
        <v>0</v>
      </c>
    </row>
    <row r="12" spans="2:14" ht="15" customHeight="1" x14ac:dyDescent="0.25">
      <c r="B12" s="63" t="s">
        <v>5</v>
      </c>
      <c r="C12" s="67" t="s">
        <v>77</v>
      </c>
      <c r="D12" s="66" t="s">
        <v>4</v>
      </c>
      <c r="E12" s="19">
        <v>40</v>
      </c>
      <c r="F12" s="18">
        <v>32</v>
      </c>
      <c r="G12" s="11">
        <v>4</v>
      </c>
      <c r="H12" s="95">
        <v>40</v>
      </c>
      <c r="I12" s="96">
        <f t="shared" si="1"/>
        <v>4.28</v>
      </c>
      <c r="J12" s="110">
        <f t="shared" si="0"/>
        <v>171.20000000000002</v>
      </c>
      <c r="K12" s="111"/>
      <c r="L12" s="112">
        <f t="shared" si="2"/>
        <v>0</v>
      </c>
    </row>
    <row r="13" spans="2:14" ht="15" customHeight="1" x14ac:dyDescent="0.25">
      <c r="B13" s="63" t="s">
        <v>5</v>
      </c>
      <c r="C13" s="68" t="s">
        <v>81</v>
      </c>
      <c r="D13" s="69" t="s">
        <v>4</v>
      </c>
      <c r="E13" s="50">
        <v>1500</v>
      </c>
      <c r="F13" s="17">
        <v>1233</v>
      </c>
      <c r="G13" s="51">
        <v>6</v>
      </c>
      <c r="H13" s="113">
        <v>1500</v>
      </c>
      <c r="I13" s="114">
        <f t="shared" si="1"/>
        <v>6.42</v>
      </c>
      <c r="J13" s="97">
        <f t="shared" si="0"/>
        <v>9630</v>
      </c>
      <c r="K13" s="98"/>
      <c r="L13" s="99">
        <f t="shared" si="2"/>
        <v>0</v>
      </c>
      <c r="N13" s="5"/>
    </row>
    <row r="14" spans="2:14" ht="15" customHeight="1" x14ac:dyDescent="0.25">
      <c r="B14" s="70" t="s">
        <v>5</v>
      </c>
      <c r="C14" s="58" t="s">
        <v>69</v>
      </c>
      <c r="D14" s="69" t="s">
        <v>4</v>
      </c>
      <c r="E14" s="22">
        <v>2000</v>
      </c>
      <c r="F14" s="23">
        <v>1626</v>
      </c>
      <c r="G14" s="24">
        <v>3.9</v>
      </c>
      <c r="H14" s="113">
        <v>2000</v>
      </c>
      <c r="I14" s="114">
        <f t="shared" si="1"/>
        <v>4.173</v>
      </c>
      <c r="J14" s="97">
        <f t="shared" si="0"/>
        <v>8346</v>
      </c>
      <c r="K14" s="98"/>
      <c r="L14" s="99">
        <f t="shared" si="2"/>
        <v>0</v>
      </c>
    </row>
    <row r="15" spans="2:14" ht="15" customHeight="1" x14ac:dyDescent="0.25">
      <c r="B15" s="71" t="s">
        <v>5</v>
      </c>
      <c r="C15" s="72" t="s">
        <v>68</v>
      </c>
      <c r="D15" s="73" t="s">
        <v>4</v>
      </c>
      <c r="E15" s="22">
        <v>20</v>
      </c>
      <c r="F15" s="23">
        <f>76+12</f>
        <v>88</v>
      </c>
      <c r="G15" s="24">
        <v>1.4</v>
      </c>
      <c r="H15" s="113">
        <v>100</v>
      </c>
      <c r="I15" s="114">
        <f t="shared" si="1"/>
        <v>1.498</v>
      </c>
      <c r="J15" s="97">
        <f t="shared" si="0"/>
        <v>149.80000000000001</v>
      </c>
      <c r="K15" s="98"/>
      <c r="L15" s="99">
        <f t="shared" si="2"/>
        <v>0</v>
      </c>
    </row>
    <row r="16" spans="2:14" ht="15" customHeight="1" x14ac:dyDescent="0.25">
      <c r="B16" s="70" t="s">
        <v>5</v>
      </c>
      <c r="C16" s="58" t="s">
        <v>67</v>
      </c>
      <c r="D16" s="69" t="s">
        <v>4</v>
      </c>
      <c r="E16" s="22">
        <v>100</v>
      </c>
      <c r="F16" s="23">
        <f>115+56</f>
        <v>171</v>
      </c>
      <c r="G16" s="24">
        <v>4.5999999999999996</v>
      </c>
      <c r="H16" s="113">
        <v>200</v>
      </c>
      <c r="I16" s="114">
        <f t="shared" si="1"/>
        <v>4.9219999999999997</v>
      </c>
      <c r="J16" s="97">
        <f t="shared" si="0"/>
        <v>984.4</v>
      </c>
      <c r="K16" s="98"/>
      <c r="L16" s="99">
        <f t="shared" si="2"/>
        <v>0</v>
      </c>
    </row>
    <row r="17" spans="2:12" ht="15" customHeight="1" x14ac:dyDescent="0.25">
      <c r="B17" s="70" t="s">
        <v>5</v>
      </c>
      <c r="C17" s="58" t="s">
        <v>66</v>
      </c>
      <c r="D17" s="69" t="s">
        <v>4</v>
      </c>
      <c r="E17" s="22">
        <v>120</v>
      </c>
      <c r="F17" s="23">
        <v>168</v>
      </c>
      <c r="G17" s="24">
        <v>5.9</v>
      </c>
      <c r="H17" s="113">
        <v>200</v>
      </c>
      <c r="I17" s="114">
        <f t="shared" si="1"/>
        <v>6.3130000000000006</v>
      </c>
      <c r="J17" s="97">
        <f t="shared" si="0"/>
        <v>1262.6000000000001</v>
      </c>
      <c r="K17" s="98"/>
      <c r="L17" s="99">
        <f t="shared" si="2"/>
        <v>0</v>
      </c>
    </row>
    <row r="18" spans="2:12" ht="15" customHeight="1" x14ac:dyDescent="0.25">
      <c r="B18" s="70" t="s">
        <v>5</v>
      </c>
      <c r="C18" s="58" t="s">
        <v>65</v>
      </c>
      <c r="D18" s="69" t="s">
        <v>4</v>
      </c>
      <c r="E18" s="22">
        <v>200</v>
      </c>
      <c r="F18" s="23">
        <v>326</v>
      </c>
      <c r="G18" s="24">
        <v>5.9</v>
      </c>
      <c r="H18" s="113">
        <v>400</v>
      </c>
      <c r="I18" s="114">
        <f t="shared" si="1"/>
        <v>6.3130000000000006</v>
      </c>
      <c r="J18" s="97">
        <f t="shared" si="0"/>
        <v>2525.2000000000003</v>
      </c>
      <c r="K18" s="98"/>
      <c r="L18" s="99">
        <f t="shared" si="2"/>
        <v>0</v>
      </c>
    </row>
    <row r="19" spans="2:12" ht="15" customHeight="1" x14ac:dyDescent="0.25">
      <c r="B19" s="70" t="s">
        <v>5</v>
      </c>
      <c r="C19" s="58" t="s">
        <v>64</v>
      </c>
      <c r="D19" s="69" t="s">
        <v>4</v>
      </c>
      <c r="E19" s="22">
        <v>40</v>
      </c>
      <c r="F19" s="23">
        <v>68</v>
      </c>
      <c r="G19" s="24">
        <v>3.2</v>
      </c>
      <c r="H19" s="113">
        <v>80</v>
      </c>
      <c r="I19" s="114">
        <f t="shared" si="1"/>
        <v>3.4240000000000004</v>
      </c>
      <c r="J19" s="97">
        <f t="shared" si="0"/>
        <v>273.92</v>
      </c>
      <c r="K19" s="98"/>
      <c r="L19" s="99">
        <f t="shared" si="2"/>
        <v>0</v>
      </c>
    </row>
    <row r="20" spans="2:12" ht="15" customHeight="1" x14ac:dyDescent="0.25">
      <c r="B20" s="70" t="s">
        <v>5</v>
      </c>
      <c r="C20" s="58" t="s">
        <v>63</v>
      </c>
      <c r="D20" s="69" t="s">
        <v>4</v>
      </c>
      <c r="E20" s="22">
        <v>150</v>
      </c>
      <c r="F20" s="23">
        <f>119+2+6</f>
        <v>127</v>
      </c>
      <c r="G20" s="24">
        <v>6</v>
      </c>
      <c r="H20" s="113">
        <v>150</v>
      </c>
      <c r="I20" s="114">
        <f t="shared" si="1"/>
        <v>6.42</v>
      </c>
      <c r="J20" s="97">
        <f t="shared" si="0"/>
        <v>963</v>
      </c>
      <c r="K20" s="98"/>
      <c r="L20" s="99">
        <f t="shared" si="2"/>
        <v>0</v>
      </c>
    </row>
    <row r="21" spans="2:12" ht="15" customHeight="1" x14ac:dyDescent="0.25">
      <c r="B21" s="70" t="s">
        <v>5</v>
      </c>
      <c r="C21" s="58" t="s">
        <v>62</v>
      </c>
      <c r="D21" s="69" t="s">
        <v>4</v>
      </c>
      <c r="E21" s="22">
        <v>700</v>
      </c>
      <c r="F21" s="23">
        <f>576+26</f>
        <v>602</v>
      </c>
      <c r="G21" s="24">
        <v>4.5999999999999996</v>
      </c>
      <c r="H21" s="113">
        <v>700</v>
      </c>
      <c r="I21" s="114">
        <f t="shared" si="1"/>
        <v>4.9219999999999997</v>
      </c>
      <c r="J21" s="97">
        <f t="shared" si="0"/>
        <v>3445.3999999999996</v>
      </c>
      <c r="K21" s="98"/>
      <c r="L21" s="99">
        <f t="shared" si="2"/>
        <v>0</v>
      </c>
    </row>
    <row r="22" spans="2:12" ht="15" customHeight="1" x14ac:dyDescent="0.25">
      <c r="B22" s="70" t="s">
        <v>5</v>
      </c>
      <c r="C22" s="58" t="s">
        <v>61</v>
      </c>
      <c r="D22" s="69" t="s">
        <v>3</v>
      </c>
      <c r="E22" s="22">
        <v>550</v>
      </c>
      <c r="F22" s="23">
        <v>609</v>
      </c>
      <c r="G22" s="24">
        <v>2.2000000000000002</v>
      </c>
      <c r="H22" s="113">
        <v>750</v>
      </c>
      <c r="I22" s="114">
        <f t="shared" si="1"/>
        <v>2.3540000000000005</v>
      </c>
      <c r="J22" s="97">
        <f t="shared" si="0"/>
        <v>1765.5000000000005</v>
      </c>
      <c r="K22" s="98"/>
      <c r="L22" s="99">
        <f t="shared" si="2"/>
        <v>0</v>
      </c>
    </row>
    <row r="23" spans="2:12" ht="15" customHeight="1" x14ac:dyDescent="0.25">
      <c r="B23" s="70" t="s">
        <v>5</v>
      </c>
      <c r="C23" s="58" t="s">
        <v>60</v>
      </c>
      <c r="D23" s="69" t="s">
        <v>4</v>
      </c>
      <c r="E23" s="22">
        <v>20</v>
      </c>
      <c r="F23" s="23">
        <v>129</v>
      </c>
      <c r="G23" s="24">
        <v>6.8</v>
      </c>
      <c r="H23" s="113">
        <v>150</v>
      </c>
      <c r="I23" s="114">
        <f t="shared" si="1"/>
        <v>7.2759999999999998</v>
      </c>
      <c r="J23" s="97">
        <f t="shared" si="0"/>
        <v>1091.3999999999999</v>
      </c>
      <c r="K23" s="98"/>
      <c r="L23" s="99">
        <f t="shared" si="2"/>
        <v>0</v>
      </c>
    </row>
    <row r="24" spans="2:12" ht="15" customHeight="1" x14ac:dyDescent="0.25">
      <c r="B24" s="70" t="s">
        <v>5</v>
      </c>
      <c r="C24" s="58" t="s">
        <v>88</v>
      </c>
      <c r="D24" s="69" t="s">
        <v>2</v>
      </c>
      <c r="E24" s="22">
        <v>900</v>
      </c>
      <c r="F24" s="23">
        <f>158+357</f>
        <v>515</v>
      </c>
      <c r="G24" s="24">
        <v>1.9</v>
      </c>
      <c r="H24" s="113">
        <v>650</v>
      </c>
      <c r="I24" s="114">
        <f t="shared" si="1"/>
        <v>2.0329999999999999</v>
      </c>
      <c r="J24" s="97">
        <f t="shared" si="0"/>
        <v>1321.45</v>
      </c>
      <c r="K24" s="98"/>
      <c r="L24" s="99">
        <f t="shared" si="2"/>
        <v>0</v>
      </c>
    </row>
    <row r="25" spans="2:12" ht="15" customHeight="1" x14ac:dyDescent="0.25">
      <c r="B25" s="70" t="s">
        <v>5</v>
      </c>
      <c r="C25" s="58" t="s">
        <v>58</v>
      </c>
      <c r="D25" s="69" t="s">
        <v>4</v>
      </c>
      <c r="E25" s="22">
        <v>40</v>
      </c>
      <c r="F25" s="23">
        <v>16</v>
      </c>
      <c r="G25" s="24">
        <v>7.01</v>
      </c>
      <c r="H25" s="113">
        <v>20</v>
      </c>
      <c r="I25" s="114">
        <f t="shared" si="1"/>
        <v>7.5007000000000001</v>
      </c>
      <c r="J25" s="97">
        <f t="shared" si="0"/>
        <v>150.01400000000001</v>
      </c>
      <c r="K25" s="98"/>
      <c r="L25" s="99">
        <f t="shared" si="2"/>
        <v>0</v>
      </c>
    </row>
    <row r="26" spans="2:12" ht="15" customHeight="1" x14ac:dyDescent="0.25">
      <c r="B26" s="70" t="s">
        <v>5</v>
      </c>
      <c r="C26" s="58" t="s">
        <v>96</v>
      </c>
      <c r="D26" s="69" t="s">
        <v>4</v>
      </c>
      <c r="E26" s="22">
        <v>20</v>
      </c>
      <c r="F26" s="23">
        <v>10</v>
      </c>
      <c r="G26" s="24">
        <v>9</v>
      </c>
      <c r="H26" s="113">
        <v>10</v>
      </c>
      <c r="I26" s="114">
        <f t="shared" si="1"/>
        <v>9.6300000000000008</v>
      </c>
      <c r="J26" s="97">
        <f t="shared" si="0"/>
        <v>96.300000000000011</v>
      </c>
      <c r="K26" s="98"/>
      <c r="L26" s="99">
        <f t="shared" si="2"/>
        <v>0</v>
      </c>
    </row>
    <row r="27" spans="2:12" ht="15" customHeight="1" x14ac:dyDescent="0.25">
      <c r="B27" s="71" t="s">
        <v>5</v>
      </c>
      <c r="C27" s="72" t="s">
        <v>57</v>
      </c>
      <c r="D27" s="73" t="s">
        <v>4</v>
      </c>
      <c r="E27" s="22">
        <v>50</v>
      </c>
      <c r="F27" s="23">
        <v>18</v>
      </c>
      <c r="G27" s="24">
        <v>2.8</v>
      </c>
      <c r="H27" s="113">
        <v>20</v>
      </c>
      <c r="I27" s="114">
        <f t="shared" si="1"/>
        <v>2.996</v>
      </c>
      <c r="J27" s="97">
        <f t="shared" si="0"/>
        <v>59.92</v>
      </c>
      <c r="K27" s="98"/>
      <c r="L27" s="99">
        <f t="shared" si="2"/>
        <v>0</v>
      </c>
    </row>
    <row r="28" spans="2:12" ht="15" customHeight="1" x14ac:dyDescent="0.25">
      <c r="B28" s="71" t="s">
        <v>5</v>
      </c>
      <c r="C28" s="72" t="s">
        <v>56</v>
      </c>
      <c r="D28" s="73" t="s">
        <v>4</v>
      </c>
      <c r="E28" s="22">
        <v>5</v>
      </c>
      <c r="F28" s="23">
        <v>9</v>
      </c>
      <c r="G28" s="24">
        <v>7</v>
      </c>
      <c r="H28" s="113">
        <v>10</v>
      </c>
      <c r="I28" s="114">
        <f t="shared" si="1"/>
        <v>7.49</v>
      </c>
      <c r="J28" s="97">
        <f t="shared" si="0"/>
        <v>74.900000000000006</v>
      </c>
      <c r="K28" s="98"/>
      <c r="L28" s="99">
        <f t="shared" si="2"/>
        <v>0</v>
      </c>
    </row>
    <row r="29" spans="2:12" ht="15" customHeight="1" x14ac:dyDescent="0.25">
      <c r="B29" s="70" t="s">
        <v>5</v>
      </c>
      <c r="C29" s="58" t="s">
        <v>55</v>
      </c>
      <c r="D29" s="69" t="s">
        <v>4</v>
      </c>
      <c r="E29" s="22">
        <v>5</v>
      </c>
      <c r="F29" s="23">
        <v>12</v>
      </c>
      <c r="G29" s="24">
        <v>9</v>
      </c>
      <c r="H29" s="113">
        <v>15</v>
      </c>
      <c r="I29" s="114">
        <f t="shared" si="1"/>
        <v>9.6300000000000008</v>
      </c>
      <c r="J29" s="97">
        <f t="shared" si="0"/>
        <v>144.45000000000002</v>
      </c>
      <c r="K29" s="98"/>
      <c r="L29" s="99">
        <f t="shared" si="2"/>
        <v>0</v>
      </c>
    </row>
    <row r="30" spans="2:12" ht="15" customHeight="1" thickBot="1" x14ac:dyDescent="0.3">
      <c r="B30" s="74" t="s">
        <v>5</v>
      </c>
      <c r="C30" s="67" t="s">
        <v>59</v>
      </c>
      <c r="D30" s="75" t="s">
        <v>4</v>
      </c>
      <c r="E30" s="52">
        <v>15</v>
      </c>
      <c r="F30" s="29">
        <v>10</v>
      </c>
      <c r="G30" s="21">
        <v>9</v>
      </c>
      <c r="H30" s="115">
        <v>10</v>
      </c>
      <c r="I30" s="116">
        <f t="shared" si="1"/>
        <v>9.6300000000000008</v>
      </c>
      <c r="J30" s="110">
        <f t="shared" si="0"/>
        <v>96.300000000000011</v>
      </c>
      <c r="K30" s="111"/>
      <c r="L30" s="112">
        <f t="shared" si="2"/>
        <v>0</v>
      </c>
    </row>
    <row r="31" spans="2:12" ht="15" customHeight="1" x14ac:dyDescent="0.25">
      <c r="B31" s="76" t="s">
        <v>7</v>
      </c>
      <c r="C31" s="55" t="s">
        <v>16</v>
      </c>
      <c r="D31" s="77" t="s">
        <v>13</v>
      </c>
      <c r="E31" s="16">
        <v>700</v>
      </c>
      <c r="F31" s="15">
        <v>1117</v>
      </c>
      <c r="G31" s="8">
        <v>0.63</v>
      </c>
      <c r="H31" s="117">
        <v>1300</v>
      </c>
      <c r="I31" s="118">
        <f t="shared" si="1"/>
        <v>0.67410000000000003</v>
      </c>
      <c r="J31" s="119">
        <f t="shared" si="0"/>
        <v>876.33</v>
      </c>
      <c r="K31" s="120"/>
      <c r="L31" s="121">
        <f t="shared" si="2"/>
        <v>0</v>
      </c>
    </row>
    <row r="32" spans="2:12" ht="15" customHeight="1" x14ac:dyDescent="0.25">
      <c r="B32" s="63" t="s">
        <v>7</v>
      </c>
      <c r="C32" s="58" t="s">
        <v>93</v>
      </c>
      <c r="D32" s="69" t="s">
        <v>13</v>
      </c>
      <c r="E32" s="22"/>
      <c r="F32" s="23">
        <v>36</v>
      </c>
      <c r="G32" s="24">
        <v>0.92</v>
      </c>
      <c r="H32" s="113">
        <v>50</v>
      </c>
      <c r="I32" s="114">
        <f t="shared" si="1"/>
        <v>0.98440000000000005</v>
      </c>
      <c r="J32" s="97">
        <f t="shared" si="0"/>
        <v>49.220000000000006</v>
      </c>
      <c r="K32" s="98"/>
      <c r="L32" s="99">
        <f t="shared" si="2"/>
        <v>0</v>
      </c>
    </row>
    <row r="33" spans="2:12" ht="15" customHeight="1" x14ac:dyDescent="0.25">
      <c r="B33" s="63" t="s">
        <v>7</v>
      </c>
      <c r="C33" s="58" t="s">
        <v>17</v>
      </c>
      <c r="D33" s="69" t="s">
        <v>14</v>
      </c>
      <c r="E33" s="22">
        <v>4800</v>
      </c>
      <c r="F33" s="23">
        <v>5146</v>
      </c>
      <c r="G33" s="24">
        <v>0.88</v>
      </c>
      <c r="H33" s="113">
        <v>6000</v>
      </c>
      <c r="I33" s="114">
        <f t="shared" si="1"/>
        <v>0.9416000000000001</v>
      </c>
      <c r="J33" s="97">
        <f t="shared" si="0"/>
        <v>5649.6</v>
      </c>
      <c r="K33" s="98"/>
      <c r="L33" s="99">
        <f t="shared" si="2"/>
        <v>0</v>
      </c>
    </row>
    <row r="34" spans="2:12" ht="15" customHeight="1" x14ac:dyDescent="0.25">
      <c r="B34" s="63" t="s">
        <v>7</v>
      </c>
      <c r="C34" s="58" t="s">
        <v>18</v>
      </c>
      <c r="D34" s="69" t="s">
        <v>14</v>
      </c>
      <c r="E34" s="22">
        <v>5400</v>
      </c>
      <c r="F34" s="23">
        <v>1047</v>
      </c>
      <c r="G34" s="24">
        <v>0.7</v>
      </c>
      <c r="H34" s="113">
        <v>1300</v>
      </c>
      <c r="I34" s="114">
        <f t="shared" si="1"/>
        <v>0.749</v>
      </c>
      <c r="J34" s="97">
        <f t="shared" si="0"/>
        <v>973.7</v>
      </c>
      <c r="K34" s="98"/>
      <c r="L34" s="99">
        <f t="shared" si="2"/>
        <v>0</v>
      </c>
    </row>
    <row r="35" spans="2:12" ht="15" customHeight="1" x14ac:dyDescent="0.25">
      <c r="B35" s="63" t="s">
        <v>7</v>
      </c>
      <c r="C35" s="58" t="s">
        <v>19</v>
      </c>
      <c r="D35" s="69" t="s">
        <v>14</v>
      </c>
      <c r="E35" s="22">
        <v>150</v>
      </c>
      <c r="F35" s="23">
        <v>690</v>
      </c>
      <c r="G35" s="24">
        <v>1.2</v>
      </c>
      <c r="H35" s="113">
        <v>850</v>
      </c>
      <c r="I35" s="114">
        <f t="shared" si="1"/>
        <v>1.284</v>
      </c>
      <c r="J35" s="97">
        <f t="shared" ref="J35:J66" si="3">I35*H35</f>
        <v>1091.4000000000001</v>
      </c>
      <c r="K35" s="98"/>
      <c r="L35" s="99">
        <f t="shared" si="2"/>
        <v>0</v>
      </c>
    </row>
    <row r="36" spans="2:12" ht="15" customHeight="1" x14ac:dyDescent="0.25">
      <c r="B36" s="63" t="s">
        <v>7</v>
      </c>
      <c r="C36" s="58" t="s">
        <v>20</v>
      </c>
      <c r="D36" s="69" t="s">
        <v>13</v>
      </c>
      <c r="E36" s="22">
        <v>800</v>
      </c>
      <c r="F36" s="23">
        <v>1088</v>
      </c>
      <c r="G36" s="24">
        <v>1.2</v>
      </c>
      <c r="H36" s="113">
        <v>1300</v>
      </c>
      <c r="I36" s="114">
        <f t="shared" si="1"/>
        <v>1.284</v>
      </c>
      <c r="J36" s="97">
        <f t="shared" si="3"/>
        <v>1669.2</v>
      </c>
      <c r="K36" s="98"/>
      <c r="L36" s="99">
        <f t="shared" si="2"/>
        <v>0</v>
      </c>
    </row>
    <row r="37" spans="2:12" ht="15" customHeight="1" x14ac:dyDescent="0.25">
      <c r="B37" s="63" t="s">
        <v>7</v>
      </c>
      <c r="C37" s="58" t="s">
        <v>21</v>
      </c>
      <c r="D37" s="69" t="s">
        <v>14</v>
      </c>
      <c r="E37" s="22">
        <v>900</v>
      </c>
      <c r="F37" s="23">
        <v>936</v>
      </c>
      <c r="G37" s="24">
        <v>0.9</v>
      </c>
      <c r="H37" s="113">
        <v>1150</v>
      </c>
      <c r="I37" s="114">
        <f t="shared" si="1"/>
        <v>0.96300000000000008</v>
      </c>
      <c r="J37" s="97">
        <f t="shared" si="3"/>
        <v>1107.45</v>
      </c>
      <c r="K37" s="98"/>
      <c r="L37" s="99">
        <f t="shared" si="2"/>
        <v>0</v>
      </c>
    </row>
    <row r="38" spans="2:12" ht="15" customHeight="1" x14ac:dyDescent="0.25">
      <c r="B38" s="63" t="s">
        <v>7</v>
      </c>
      <c r="C38" s="67" t="s">
        <v>90</v>
      </c>
      <c r="D38" s="69" t="s">
        <v>15</v>
      </c>
      <c r="E38" s="22">
        <v>800</v>
      </c>
      <c r="F38" s="23">
        <v>2756</v>
      </c>
      <c r="G38" s="24">
        <v>1.4</v>
      </c>
      <c r="H38" s="113">
        <v>3300</v>
      </c>
      <c r="I38" s="114">
        <f t="shared" si="1"/>
        <v>1.498</v>
      </c>
      <c r="J38" s="97">
        <f t="shared" si="3"/>
        <v>4943.3999999999996</v>
      </c>
      <c r="K38" s="98"/>
      <c r="L38" s="99">
        <f t="shared" si="2"/>
        <v>0</v>
      </c>
    </row>
    <row r="39" spans="2:12" ht="15" customHeight="1" x14ac:dyDescent="0.25">
      <c r="B39" s="63" t="s">
        <v>7</v>
      </c>
      <c r="C39" s="67" t="s">
        <v>94</v>
      </c>
      <c r="D39" s="69" t="s">
        <v>14</v>
      </c>
      <c r="E39" s="22"/>
      <c r="F39" s="23">
        <v>936</v>
      </c>
      <c r="G39" s="24">
        <v>0.9</v>
      </c>
      <c r="H39" s="113">
        <v>1150</v>
      </c>
      <c r="I39" s="114">
        <f t="shared" si="1"/>
        <v>0.96300000000000008</v>
      </c>
      <c r="J39" s="97">
        <f t="shared" si="3"/>
        <v>1107.45</v>
      </c>
      <c r="K39" s="98"/>
      <c r="L39" s="99">
        <f t="shared" si="2"/>
        <v>0</v>
      </c>
    </row>
    <row r="40" spans="2:12" ht="15" customHeight="1" x14ac:dyDescent="0.25">
      <c r="B40" s="78" t="s">
        <v>7</v>
      </c>
      <c r="C40" s="67" t="s">
        <v>54</v>
      </c>
      <c r="D40" s="66" t="s">
        <v>0</v>
      </c>
      <c r="E40" s="30">
        <v>10</v>
      </c>
      <c r="F40" s="31">
        <v>11</v>
      </c>
      <c r="G40" s="32">
        <v>14.99</v>
      </c>
      <c r="H40" s="122">
        <v>15</v>
      </c>
      <c r="I40" s="123">
        <f t="shared" si="1"/>
        <v>16.039300000000001</v>
      </c>
      <c r="J40" s="110">
        <f t="shared" si="3"/>
        <v>240.58950000000002</v>
      </c>
      <c r="K40" s="111"/>
      <c r="L40" s="112">
        <f t="shared" si="2"/>
        <v>0</v>
      </c>
    </row>
    <row r="41" spans="2:12" ht="15" customHeight="1" x14ac:dyDescent="0.25">
      <c r="B41" s="70" t="s">
        <v>7</v>
      </c>
      <c r="C41" s="58" t="s">
        <v>23</v>
      </c>
      <c r="D41" s="69" t="s">
        <v>0</v>
      </c>
      <c r="E41" s="50">
        <v>1100</v>
      </c>
      <c r="F41" s="17">
        <v>200</v>
      </c>
      <c r="G41" s="51">
        <v>0.92</v>
      </c>
      <c r="H41" s="113">
        <v>200</v>
      </c>
      <c r="I41" s="114">
        <f t="shared" si="1"/>
        <v>0.98440000000000005</v>
      </c>
      <c r="J41" s="97">
        <f t="shared" si="3"/>
        <v>196.88000000000002</v>
      </c>
      <c r="K41" s="98"/>
      <c r="L41" s="99">
        <f t="shared" si="2"/>
        <v>0</v>
      </c>
    </row>
    <row r="42" spans="2:12" ht="15" customHeight="1" x14ac:dyDescent="0.25">
      <c r="B42" s="70" t="s">
        <v>7</v>
      </c>
      <c r="C42" s="58" t="s">
        <v>24</v>
      </c>
      <c r="D42" s="69" t="s">
        <v>0</v>
      </c>
      <c r="E42" s="22">
        <v>100</v>
      </c>
      <c r="F42" s="23">
        <v>150</v>
      </c>
      <c r="G42" s="24">
        <v>1.2</v>
      </c>
      <c r="H42" s="113">
        <v>200</v>
      </c>
      <c r="I42" s="114">
        <f t="shared" si="1"/>
        <v>1.284</v>
      </c>
      <c r="J42" s="97">
        <f t="shared" si="3"/>
        <v>256.8</v>
      </c>
      <c r="K42" s="98"/>
      <c r="L42" s="99">
        <f t="shared" si="2"/>
        <v>0</v>
      </c>
    </row>
    <row r="43" spans="2:12" ht="15" customHeight="1" x14ac:dyDescent="0.25">
      <c r="B43" s="70" t="s">
        <v>7</v>
      </c>
      <c r="C43" s="58" t="s">
        <v>22</v>
      </c>
      <c r="D43" s="69" t="s">
        <v>0</v>
      </c>
      <c r="E43" s="22">
        <v>600</v>
      </c>
      <c r="F43" s="23">
        <v>1148</v>
      </c>
      <c r="G43" s="24">
        <v>1.4</v>
      </c>
      <c r="H43" s="113">
        <v>1350</v>
      </c>
      <c r="I43" s="114">
        <f t="shared" si="1"/>
        <v>1.498</v>
      </c>
      <c r="J43" s="97">
        <f t="shared" si="3"/>
        <v>2022.3</v>
      </c>
      <c r="K43" s="98"/>
      <c r="L43" s="99">
        <f t="shared" si="2"/>
        <v>0</v>
      </c>
    </row>
    <row r="44" spans="2:12" ht="15" customHeight="1" x14ac:dyDescent="0.25">
      <c r="B44" s="70" t="s">
        <v>7</v>
      </c>
      <c r="C44" s="58" t="s">
        <v>97</v>
      </c>
      <c r="D44" s="69" t="s">
        <v>0</v>
      </c>
      <c r="E44" s="22">
        <v>1500</v>
      </c>
      <c r="F44" s="23">
        <v>784</v>
      </c>
      <c r="G44" s="24">
        <v>0.9</v>
      </c>
      <c r="H44" s="113">
        <v>1000</v>
      </c>
      <c r="I44" s="114">
        <f t="shared" si="1"/>
        <v>0.96300000000000008</v>
      </c>
      <c r="J44" s="97">
        <f t="shared" si="3"/>
        <v>963.00000000000011</v>
      </c>
      <c r="K44" s="98"/>
      <c r="L44" s="99">
        <f t="shared" si="2"/>
        <v>0</v>
      </c>
    </row>
    <row r="45" spans="2:12" ht="15" customHeight="1" x14ac:dyDescent="0.25">
      <c r="B45" s="70" t="s">
        <v>7</v>
      </c>
      <c r="C45" s="58" t="s">
        <v>25</v>
      </c>
      <c r="D45" s="69" t="s">
        <v>0</v>
      </c>
      <c r="E45" s="22">
        <v>20</v>
      </c>
      <c r="F45" s="23">
        <v>107</v>
      </c>
      <c r="G45" s="24">
        <v>1.9</v>
      </c>
      <c r="H45" s="113">
        <v>150</v>
      </c>
      <c r="I45" s="114">
        <f t="shared" si="1"/>
        <v>2.0329999999999999</v>
      </c>
      <c r="J45" s="97">
        <f t="shared" si="3"/>
        <v>304.95</v>
      </c>
      <c r="K45" s="98"/>
      <c r="L45" s="99">
        <f t="shared" si="2"/>
        <v>0</v>
      </c>
    </row>
    <row r="46" spans="2:12" ht="15" customHeight="1" x14ac:dyDescent="0.25">
      <c r="B46" s="70" t="s">
        <v>7</v>
      </c>
      <c r="C46" s="58" t="s">
        <v>30</v>
      </c>
      <c r="D46" s="69" t="s">
        <v>0</v>
      </c>
      <c r="E46" s="22">
        <v>700</v>
      </c>
      <c r="F46" s="23">
        <f>245+28</f>
        <v>273</v>
      </c>
      <c r="G46" s="24">
        <v>1.91</v>
      </c>
      <c r="H46" s="113">
        <v>300</v>
      </c>
      <c r="I46" s="114">
        <f t="shared" si="1"/>
        <v>2.0436999999999999</v>
      </c>
      <c r="J46" s="97">
        <f t="shared" si="3"/>
        <v>613.1099999999999</v>
      </c>
      <c r="K46" s="98"/>
      <c r="L46" s="99">
        <f t="shared" si="2"/>
        <v>0</v>
      </c>
    </row>
    <row r="47" spans="2:12" ht="15" customHeight="1" x14ac:dyDescent="0.25">
      <c r="B47" s="70" t="s">
        <v>7</v>
      </c>
      <c r="C47" s="58" t="s">
        <v>53</v>
      </c>
      <c r="D47" s="69" t="s">
        <v>0</v>
      </c>
      <c r="E47" s="22">
        <v>10</v>
      </c>
      <c r="F47" s="23">
        <f>18+5</f>
        <v>23</v>
      </c>
      <c r="G47" s="24">
        <v>4</v>
      </c>
      <c r="H47" s="113">
        <v>30</v>
      </c>
      <c r="I47" s="114">
        <f t="shared" si="1"/>
        <v>4.28</v>
      </c>
      <c r="J47" s="97">
        <f t="shared" si="3"/>
        <v>128.4</v>
      </c>
      <c r="K47" s="98"/>
      <c r="L47" s="99">
        <f t="shared" si="2"/>
        <v>0</v>
      </c>
    </row>
    <row r="48" spans="2:12" ht="15" customHeight="1" x14ac:dyDescent="0.25">
      <c r="B48" s="71" t="s">
        <v>7</v>
      </c>
      <c r="C48" s="72" t="s">
        <v>31</v>
      </c>
      <c r="D48" s="73" t="s">
        <v>0</v>
      </c>
      <c r="E48" s="22">
        <v>40</v>
      </c>
      <c r="F48" s="23">
        <v>72</v>
      </c>
      <c r="G48" s="24">
        <v>3.4</v>
      </c>
      <c r="H48" s="113">
        <v>80</v>
      </c>
      <c r="I48" s="114">
        <f t="shared" si="1"/>
        <v>3.6379999999999999</v>
      </c>
      <c r="J48" s="97">
        <f t="shared" si="3"/>
        <v>291.03999999999996</v>
      </c>
      <c r="K48" s="98"/>
      <c r="L48" s="99">
        <f t="shared" si="2"/>
        <v>0</v>
      </c>
    </row>
    <row r="49" spans="2:12" ht="15" customHeight="1" x14ac:dyDescent="0.25">
      <c r="B49" s="70" t="s">
        <v>7</v>
      </c>
      <c r="C49" s="58" t="s">
        <v>26</v>
      </c>
      <c r="D49" s="69" t="s">
        <v>0</v>
      </c>
      <c r="E49" s="22">
        <v>70</v>
      </c>
      <c r="F49" s="23">
        <v>222</v>
      </c>
      <c r="G49" s="24">
        <v>0.99</v>
      </c>
      <c r="H49" s="113">
        <v>250</v>
      </c>
      <c r="I49" s="114">
        <f t="shared" si="1"/>
        <v>1.0593000000000001</v>
      </c>
      <c r="J49" s="97">
        <f t="shared" si="3"/>
        <v>264.82500000000005</v>
      </c>
      <c r="K49" s="98"/>
      <c r="L49" s="99">
        <f t="shared" si="2"/>
        <v>0</v>
      </c>
    </row>
    <row r="50" spans="2:12" ht="15" customHeight="1" x14ac:dyDescent="0.25">
      <c r="B50" s="70" t="s">
        <v>7</v>
      </c>
      <c r="C50" s="58" t="s">
        <v>27</v>
      </c>
      <c r="D50" s="69" t="s">
        <v>8</v>
      </c>
      <c r="E50" s="22">
        <v>1000</v>
      </c>
      <c r="F50" s="23">
        <v>794</v>
      </c>
      <c r="G50" s="24">
        <v>0.6</v>
      </c>
      <c r="H50" s="113">
        <v>1000</v>
      </c>
      <c r="I50" s="114">
        <f t="shared" si="1"/>
        <v>0.64200000000000002</v>
      </c>
      <c r="J50" s="97">
        <f t="shared" si="3"/>
        <v>642</v>
      </c>
      <c r="K50" s="98"/>
      <c r="L50" s="99">
        <f t="shared" si="2"/>
        <v>0</v>
      </c>
    </row>
    <row r="51" spans="2:12" ht="15" customHeight="1" x14ac:dyDescent="0.25">
      <c r="B51" s="70" t="s">
        <v>7</v>
      </c>
      <c r="C51" s="58" t="s">
        <v>29</v>
      </c>
      <c r="D51" s="69" t="s">
        <v>28</v>
      </c>
      <c r="E51" s="22">
        <v>90</v>
      </c>
      <c r="F51" s="23">
        <v>530</v>
      </c>
      <c r="G51" s="24">
        <v>3</v>
      </c>
      <c r="H51" s="113">
        <v>650</v>
      </c>
      <c r="I51" s="114">
        <f t="shared" si="1"/>
        <v>3.21</v>
      </c>
      <c r="J51" s="97">
        <f t="shared" si="3"/>
        <v>2086.5</v>
      </c>
      <c r="K51" s="98"/>
      <c r="L51" s="99">
        <f t="shared" si="2"/>
        <v>0</v>
      </c>
    </row>
    <row r="52" spans="2:12" ht="15" customHeight="1" x14ac:dyDescent="0.25">
      <c r="B52" s="70" t="s">
        <v>7</v>
      </c>
      <c r="C52" s="58" t="s">
        <v>32</v>
      </c>
      <c r="D52" s="69" t="s">
        <v>0</v>
      </c>
      <c r="E52" s="22">
        <v>3000</v>
      </c>
      <c r="F52" s="23">
        <f>106+250+871+579+219</f>
        <v>2025</v>
      </c>
      <c r="G52" s="24">
        <v>0.49</v>
      </c>
      <c r="H52" s="113">
        <v>2500</v>
      </c>
      <c r="I52" s="114">
        <f t="shared" si="1"/>
        <v>0.52429999999999999</v>
      </c>
      <c r="J52" s="97">
        <f t="shared" si="3"/>
        <v>1310.75</v>
      </c>
      <c r="K52" s="98"/>
      <c r="L52" s="99">
        <f t="shared" si="2"/>
        <v>0</v>
      </c>
    </row>
    <row r="53" spans="2:12" ht="15" customHeight="1" x14ac:dyDescent="0.25">
      <c r="B53" s="79" t="s">
        <v>7</v>
      </c>
      <c r="C53" s="58" t="s">
        <v>34</v>
      </c>
      <c r="D53" s="80" t="s">
        <v>0</v>
      </c>
      <c r="E53" s="22">
        <v>40</v>
      </c>
      <c r="F53" s="23">
        <v>64</v>
      </c>
      <c r="G53" s="24">
        <v>0.8</v>
      </c>
      <c r="H53" s="113">
        <v>80</v>
      </c>
      <c r="I53" s="114">
        <f t="shared" si="1"/>
        <v>0.85600000000000009</v>
      </c>
      <c r="J53" s="97">
        <f t="shared" si="3"/>
        <v>68.48</v>
      </c>
      <c r="K53" s="98"/>
      <c r="L53" s="99">
        <f t="shared" si="2"/>
        <v>0</v>
      </c>
    </row>
    <row r="54" spans="2:12" ht="15" customHeight="1" x14ac:dyDescent="0.25">
      <c r="B54" s="70" t="s">
        <v>7</v>
      </c>
      <c r="C54" s="58" t="s">
        <v>33</v>
      </c>
      <c r="D54" s="69" t="s">
        <v>0</v>
      </c>
      <c r="E54" s="22">
        <v>50</v>
      </c>
      <c r="F54" s="23">
        <v>248</v>
      </c>
      <c r="G54" s="24">
        <v>0.28999999999999998</v>
      </c>
      <c r="H54" s="113">
        <v>300</v>
      </c>
      <c r="I54" s="114">
        <f t="shared" si="1"/>
        <v>0.31030000000000002</v>
      </c>
      <c r="J54" s="97">
        <f t="shared" si="3"/>
        <v>93.09</v>
      </c>
      <c r="K54" s="98"/>
      <c r="L54" s="99">
        <f t="shared" si="2"/>
        <v>0</v>
      </c>
    </row>
    <row r="55" spans="2:12" ht="15" customHeight="1" x14ac:dyDescent="0.25">
      <c r="B55" s="70" t="s">
        <v>7</v>
      </c>
      <c r="C55" s="58" t="s">
        <v>35</v>
      </c>
      <c r="D55" s="69" t="s">
        <v>0</v>
      </c>
      <c r="E55" s="22">
        <v>50</v>
      </c>
      <c r="F55" s="23">
        <v>168</v>
      </c>
      <c r="G55" s="24">
        <v>0.22</v>
      </c>
      <c r="H55" s="113">
        <v>200</v>
      </c>
      <c r="I55" s="114">
        <f t="shared" si="1"/>
        <v>0.23540000000000003</v>
      </c>
      <c r="J55" s="97">
        <f t="shared" si="3"/>
        <v>47.080000000000005</v>
      </c>
      <c r="K55" s="98"/>
      <c r="L55" s="99">
        <f t="shared" si="2"/>
        <v>0</v>
      </c>
    </row>
    <row r="56" spans="2:12" ht="15" customHeight="1" x14ac:dyDescent="0.25">
      <c r="B56" s="70" t="s">
        <v>7</v>
      </c>
      <c r="C56" s="58" t="s">
        <v>36</v>
      </c>
      <c r="D56" s="69" t="s">
        <v>0</v>
      </c>
      <c r="E56" s="22">
        <v>15</v>
      </c>
      <c r="F56" s="23">
        <v>122</v>
      </c>
      <c r="G56" s="24">
        <v>0.35</v>
      </c>
      <c r="H56" s="113">
        <v>150</v>
      </c>
      <c r="I56" s="114">
        <f t="shared" si="1"/>
        <v>0.3745</v>
      </c>
      <c r="J56" s="97">
        <f t="shared" si="3"/>
        <v>56.174999999999997</v>
      </c>
      <c r="K56" s="98"/>
      <c r="L56" s="99">
        <f t="shared" si="2"/>
        <v>0</v>
      </c>
    </row>
    <row r="57" spans="2:12" ht="15" customHeight="1" x14ac:dyDescent="0.25">
      <c r="B57" s="70" t="s">
        <v>7</v>
      </c>
      <c r="C57" s="58" t="s">
        <v>37</v>
      </c>
      <c r="D57" s="69" t="s">
        <v>0</v>
      </c>
      <c r="E57" s="22">
        <v>40</v>
      </c>
      <c r="F57" s="23">
        <v>5</v>
      </c>
      <c r="G57" s="24">
        <v>18</v>
      </c>
      <c r="H57" s="113">
        <v>5</v>
      </c>
      <c r="I57" s="114">
        <f t="shared" si="1"/>
        <v>19.260000000000002</v>
      </c>
      <c r="J57" s="97">
        <f t="shared" si="3"/>
        <v>96.300000000000011</v>
      </c>
      <c r="K57" s="98"/>
      <c r="L57" s="99">
        <f t="shared" si="2"/>
        <v>0</v>
      </c>
    </row>
    <row r="58" spans="2:12" ht="15" customHeight="1" x14ac:dyDescent="0.25">
      <c r="B58" s="70" t="s">
        <v>7</v>
      </c>
      <c r="C58" s="58" t="s">
        <v>38</v>
      </c>
      <c r="D58" s="69" t="s">
        <v>1</v>
      </c>
      <c r="E58" s="22">
        <v>400</v>
      </c>
      <c r="F58" s="23">
        <v>329</v>
      </c>
      <c r="G58" s="24">
        <v>3.2</v>
      </c>
      <c r="H58" s="113">
        <v>400</v>
      </c>
      <c r="I58" s="114">
        <f t="shared" si="1"/>
        <v>3.4240000000000004</v>
      </c>
      <c r="J58" s="97">
        <f t="shared" si="3"/>
        <v>1369.6000000000001</v>
      </c>
      <c r="K58" s="98"/>
      <c r="L58" s="99">
        <f t="shared" si="2"/>
        <v>0</v>
      </c>
    </row>
    <row r="59" spans="2:12" ht="15" customHeight="1" x14ac:dyDescent="0.25">
      <c r="B59" s="70" t="s">
        <v>7</v>
      </c>
      <c r="C59" s="58" t="s">
        <v>39</v>
      </c>
      <c r="D59" s="69" t="s">
        <v>0</v>
      </c>
      <c r="E59" s="22">
        <v>100</v>
      </c>
      <c r="F59" s="23">
        <v>406</v>
      </c>
      <c r="G59" s="24">
        <v>0.7</v>
      </c>
      <c r="H59" s="113">
        <v>500</v>
      </c>
      <c r="I59" s="114">
        <f t="shared" si="1"/>
        <v>0.749</v>
      </c>
      <c r="J59" s="97">
        <f t="shared" si="3"/>
        <v>374.5</v>
      </c>
      <c r="K59" s="98"/>
      <c r="L59" s="99">
        <f t="shared" si="2"/>
        <v>0</v>
      </c>
    </row>
    <row r="60" spans="2:12" ht="15" customHeight="1" x14ac:dyDescent="0.25">
      <c r="B60" s="70" t="s">
        <v>7</v>
      </c>
      <c r="C60" s="58" t="s">
        <v>40</v>
      </c>
      <c r="D60" s="69" t="s">
        <v>0</v>
      </c>
      <c r="E60" s="22">
        <v>300</v>
      </c>
      <c r="F60" s="23">
        <v>86</v>
      </c>
      <c r="G60" s="24">
        <v>0.5</v>
      </c>
      <c r="H60" s="113">
        <v>100</v>
      </c>
      <c r="I60" s="114">
        <f t="shared" si="1"/>
        <v>0.53500000000000003</v>
      </c>
      <c r="J60" s="97">
        <f t="shared" si="3"/>
        <v>53.5</v>
      </c>
      <c r="K60" s="98"/>
      <c r="L60" s="99">
        <f t="shared" si="2"/>
        <v>0</v>
      </c>
    </row>
    <row r="61" spans="2:12" ht="15" customHeight="1" x14ac:dyDescent="0.25">
      <c r="B61" s="70" t="s">
        <v>7</v>
      </c>
      <c r="C61" s="58" t="s">
        <v>89</v>
      </c>
      <c r="D61" s="69" t="s">
        <v>0</v>
      </c>
      <c r="E61" s="22">
        <v>100</v>
      </c>
      <c r="F61" s="23">
        <f>88+4</f>
        <v>92</v>
      </c>
      <c r="G61" s="24">
        <v>2.8</v>
      </c>
      <c r="H61" s="113">
        <v>100</v>
      </c>
      <c r="I61" s="114">
        <f t="shared" si="1"/>
        <v>2.996</v>
      </c>
      <c r="J61" s="97">
        <f t="shared" si="3"/>
        <v>299.60000000000002</v>
      </c>
      <c r="K61" s="98"/>
      <c r="L61" s="99">
        <f t="shared" si="2"/>
        <v>0</v>
      </c>
    </row>
    <row r="62" spans="2:12" ht="15" customHeight="1" x14ac:dyDescent="0.25">
      <c r="B62" s="70" t="s">
        <v>7</v>
      </c>
      <c r="C62" s="58" t="s">
        <v>41</v>
      </c>
      <c r="D62" s="69" t="s">
        <v>0</v>
      </c>
      <c r="E62" s="22">
        <v>150</v>
      </c>
      <c r="F62" s="23">
        <v>80</v>
      </c>
      <c r="G62" s="24">
        <v>3.2</v>
      </c>
      <c r="H62" s="113">
        <v>100</v>
      </c>
      <c r="I62" s="114">
        <f t="shared" si="1"/>
        <v>3.4240000000000004</v>
      </c>
      <c r="J62" s="97">
        <f t="shared" si="3"/>
        <v>342.40000000000003</v>
      </c>
      <c r="K62" s="98"/>
      <c r="L62" s="99">
        <f t="shared" si="2"/>
        <v>0</v>
      </c>
    </row>
    <row r="63" spans="2:12" ht="15" customHeight="1" x14ac:dyDescent="0.25">
      <c r="B63" s="70" t="s">
        <v>7</v>
      </c>
      <c r="C63" s="58" t="s">
        <v>42</v>
      </c>
      <c r="D63" s="69" t="s">
        <v>0</v>
      </c>
      <c r="E63" s="22">
        <v>150</v>
      </c>
      <c r="F63" s="23">
        <v>32</v>
      </c>
      <c r="G63" s="24">
        <v>0.2</v>
      </c>
      <c r="H63" s="113">
        <v>50</v>
      </c>
      <c r="I63" s="114">
        <f t="shared" si="1"/>
        <v>0.21400000000000002</v>
      </c>
      <c r="J63" s="97">
        <f t="shared" si="3"/>
        <v>10.700000000000001</v>
      </c>
      <c r="K63" s="98"/>
      <c r="L63" s="99">
        <f t="shared" si="2"/>
        <v>0</v>
      </c>
    </row>
    <row r="64" spans="2:12" ht="15" customHeight="1" x14ac:dyDescent="0.25">
      <c r="B64" s="70" t="s">
        <v>7</v>
      </c>
      <c r="C64" s="58" t="s">
        <v>91</v>
      </c>
      <c r="D64" s="69" t="s">
        <v>0</v>
      </c>
      <c r="E64" s="22"/>
      <c r="F64" s="23">
        <v>74</v>
      </c>
      <c r="G64" s="24">
        <v>1.2</v>
      </c>
      <c r="H64" s="113">
        <v>100</v>
      </c>
      <c r="I64" s="114">
        <f t="shared" si="1"/>
        <v>1.284</v>
      </c>
      <c r="J64" s="97">
        <f t="shared" si="3"/>
        <v>128.4</v>
      </c>
      <c r="K64" s="98"/>
      <c r="L64" s="99">
        <f t="shared" si="2"/>
        <v>0</v>
      </c>
    </row>
    <row r="65" spans="2:12" ht="15" customHeight="1" x14ac:dyDescent="0.25">
      <c r="B65" s="70" t="s">
        <v>7</v>
      </c>
      <c r="C65" s="58" t="s">
        <v>43</v>
      </c>
      <c r="D65" s="69" t="s">
        <v>0</v>
      </c>
      <c r="E65" s="22">
        <v>10</v>
      </c>
      <c r="F65" s="23">
        <v>50</v>
      </c>
      <c r="G65" s="24">
        <v>7.1</v>
      </c>
      <c r="H65" s="113">
        <f>(F65*24)/20</f>
        <v>60</v>
      </c>
      <c r="I65" s="114">
        <f t="shared" si="1"/>
        <v>7.5970000000000004</v>
      </c>
      <c r="J65" s="97">
        <f t="shared" si="3"/>
        <v>455.82000000000005</v>
      </c>
      <c r="K65" s="98"/>
      <c r="L65" s="99">
        <f t="shared" si="2"/>
        <v>0</v>
      </c>
    </row>
    <row r="66" spans="2:12" ht="15" customHeight="1" x14ac:dyDescent="0.25">
      <c r="B66" s="70" t="s">
        <v>7</v>
      </c>
      <c r="C66" s="58" t="s">
        <v>44</v>
      </c>
      <c r="D66" s="69" t="s">
        <v>0</v>
      </c>
      <c r="E66" s="22">
        <v>5</v>
      </c>
      <c r="F66" s="23">
        <v>12</v>
      </c>
      <c r="G66" s="24">
        <v>9.0299999999999994</v>
      </c>
      <c r="H66" s="113">
        <v>20</v>
      </c>
      <c r="I66" s="114">
        <f t="shared" si="1"/>
        <v>9.6621000000000006</v>
      </c>
      <c r="J66" s="97">
        <f t="shared" si="3"/>
        <v>193.24200000000002</v>
      </c>
      <c r="K66" s="98"/>
      <c r="L66" s="99">
        <f t="shared" si="2"/>
        <v>0</v>
      </c>
    </row>
    <row r="67" spans="2:12" ht="15" customHeight="1" x14ac:dyDescent="0.25">
      <c r="B67" s="70" t="s">
        <v>7</v>
      </c>
      <c r="C67" s="58" t="s">
        <v>45</v>
      </c>
      <c r="D67" s="69" t="s">
        <v>0</v>
      </c>
      <c r="E67" s="22">
        <v>5</v>
      </c>
      <c r="F67" s="23">
        <v>10</v>
      </c>
      <c r="G67" s="24">
        <v>7.8</v>
      </c>
      <c r="H67" s="113">
        <v>15</v>
      </c>
      <c r="I67" s="114">
        <f t="shared" si="1"/>
        <v>8.3460000000000001</v>
      </c>
      <c r="J67" s="97">
        <f t="shared" ref="J67:J79" si="4">I67*H67</f>
        <v>125.19</v>
      </c>
      <c r="K67" s="98"/>
      <c r="L67" s="99">
        <f t="shared" si="2"/>
        <v>0</v>
      </c>
    </row>
    <row r="68" spans="2:12" ht="15" customHeight="1" x14ac:dyDescent="0.25">
      <c r="B68" s="70" t="s">
        <v>7</v>
      </c>
      <c r="C68" s="58" t="s">
        <v>46</v>
      </c>
      <c r="D68" s="69" t="s">
        <v>0</v>
      </c>
      <c r="E68" s="22">
        <v>20</v>
      </c>
      <c r="F68" s="23">
        <v>30</v>
      </c>
      <c r="G68" s="24">
        <v>1.2</v>
      </c>
      <c r="H68" s="113">
        <v>50</v>
      </c>
      <c r="I68" s="114">
        <f t="shared" ref="I68:I78" si="5">G68*1.07</f>
        <v>1.284</v>
      </c>
      <c r="J68" s="97">
        <f t="shared" si="4"/>
        <v>64.2</v>
      </c>
      <c r="K68" s="98"/>
      <c r="L68" s="99">
        <f t="shared" ref="L68:L79" si="6">K68*H68</f>
        <v>0</v>
      </c>
    </row>
    <row r="69" spans="2:12" ht="15" customHeight="1" x14ac:dyDescent="0.25">
      <c r="B69" s="70" t="s">
        <v>7</v>
      </c>
      <c r="C69" s="72" t="s">
        <v>50</v>
      </c>
      <c r="D69" s="73" t="s">
        <v>0</v>
      </c>
      <c r="E69" s="22">
        <v>30</v>
      </c>
      <c r="F69" s="23">
        <v>11</v>
      </c>
      <c r="G69" s="24">
        <v>3.1</v>
      </c>
      <c r="H69" s="113">
        <v>15</v>
      </c>
      <c r="I69" s="114">
        <f t="shared" si="5"/>
        <v>3.3170000000000002</v>
      </c>
      <c r="J69" s="97">
        <f t="shared" si="4"/>
        <v>49.755000000000003</v>
      </c>
      <c r="K69" s="98"/>
      <c r="L69" s="99">
        <f t="shared" si="6"/>
        <v>0</v>
      </c>
    </row>
    <row r="70" spans="2:12" ht="15" customHeight="1" x14ac:dyDescent="0.25">
      <c r="B70" s="70" t="s">
        <v>7</v>
      </c>
      <c r="C70" s="72" t="s">
        <v>51</v>
      </c>
      <c r="D70" s="73" t="s">
        <v>0</v>
      </c>
      <c r="E70" s="22">
        <v>20</v>
      </c>
      <c r="F70" s="23">
        <v>3</v>
      </c>
      <c r="G70" s="24">
        <v>4.0999999999999996</v>
      </c>
      <c r="H70" s="113">
        <v>5</v>
      </c>
      <c r="I70" s="114">
        <f t="shared" si="5"/>
        <v>4.3869999999999996</v>
      </c>
      <c r="J70" s="97">
        <f t="shared" si="4"/>
        <v>21.934999999999999</v>
      </c>
      <c r="K70" s="98"/>
      <c r="L70" s="99">
        <f t="shared" si="6"/>
        <v>0</v>
      </c>
    </row>
    <row r="71" spans="2:12" ht="15" customHeight="1" x14ac:dyDescent="0.25">
      <c r="B71" s="70" t="s">
        <v>7</v>
      </c>
      <c r="C71" s="72" t="s">
        <v>52</v>
      </c>
      <c r="D71" s="73" t="s">
        <v>0</v>
      </c>
      <c r="E71" s="22">
        <v>20</v>
      </c>
      <c r="F71" s="23">
        <v>8</v>
      </c>
      <c r="G71" s="24">
        <v>5</v>
      </c>
      <c r="H71" s="113">
        <f>(F71*24)/20</f>
        <v>9.6</v>
      </c>
      <c r="I71" s="114">
        <f t="shared" si="5"/>
        <v>5.3500000000000005</v>
      </c>
      <c r="J71" s="97">
        <f t="shared" si="4"/>
        <v>51.360000000000007</v>
      </c>
      <c r="K71" s="98"/>
      <c r="L71" s="99">
        <f t="shared" si="6"/>
        <v>0</v>
      </c>
    </row>
    <row r="72" spans="2:12" ht="15" customHeight="1" x14ac:dyDescent="0.25">
      <c r="B72" s="70" t="s">
        <v>7</v>
      </c>
      <c r="C72" s="72" t="s">
        <v>47</v>
      </c>
      <c r="D72" s="73" t="s">
        <v>0</v>
      </c>
      <c r="E72" s="22">
        <v>150</v>
      </c>
      <c r="F72" s="23">
        <v>115</v>
      </c>
      <c r="G72" s="24">
        <v>2.9</v>
      </c>
      <c r="H72" s="113">
        <v>150</v>
      </c>
      <c r="I72" s="114">
        <f t="shared" si="5"/>
        <v>3.1030000000000002</v>
      </c>
      <c r="J72" s="97">
        <f t="shared" si="4"/>
        <v>465.45000000000005</v>
      </c>
      <c r="K72" s="98"/>
      <c r="L72" s="99">
        <f t="shared" si="6"/>
        <v>0</v>
      </c>
    </row>
    <row r="73" spans="2:12" ht="15" customHeight="1" x14ac:dyDescent="0.25">
      <c r="B73" s="70" t="s">
        <v>7</v>
      </c>
      <c r="C73" s="72" t="s">
        <v>48</v>
      </c>
      <c r="D73" s="73" t="s">
        <v>0</v>
      </c>
      <c r="E73" s="22">
        <v>150</v>
      </c>
      <c r="F73" s="23">
        <v>17</v>
      </c>
      <c r="G73" s="24">
        <v>3.7</v>
      </c>
      <c r="H73" s="113">
        <f>(F73*24)/20</f>
        <v>20.399999999999999</v>
      </c>
      <c r="I73" s="114">
        <f t="shared" si="5"/>
        <v>3.9590000000000005</v>
      </c>
      <c r="J73" s="97">
        <f t="shared" si="4"/>
        <v>80.763600000000011</v>
      </c>
      <c r="K73" s="98"/>
      <c r="L73" s="99">
        <f t="shared" si="6"/>
        <v>0</v>
      </c>
    </row>
    <row r="74" spans="2:12" ht="15" customHeight="1" x14ac:dyDescent="0.25">
      <c r="B74" s="74" t="s">
        <v>7</v>
      </c>
      <c r="C74" s="81" t="s">
        <v>49</v>
      </c>
      <c r="D74" s="73" t="s">
        <v>0</v>
      </c>
      <c r="E74" s="22">
        <v>150</v>
      </c>
      <c r="F74" s="23">
        <v>214</v>
      </c>
      <c r="G74" s="24">
        <v>4</v>
      </c>
      <c r="H74" s="113">
        <v>250</v>
      </c>
      <c r="I74" s="114">
        <f t="shared" si="5"/>
        <v>4.28</v>
      </c>
      <c r="J74" s="97">
        <f t="shared" si="4"/>
        <v>1070</v>
      </c>
      <c r="K74" s="98"/>
      <c r="L74" s="99">
        <f t="shared" si="6"/>
        <v>0</v>
      </c>
    </row>
    <row r="75" spans="2:12" ht="15" customHeight="1" x14ac:dyDescent="0.25">
      <c r="B75" s="74" t="s">
        <v>7</v>
      </c>
      <c r="C75" s="82" t="s">
        <v>98</v>
      </c>
      <c r="D75" s="73" t="s">
        <v>0</v>
      </c>
      <c r="E75" s="22">
        <v>100</v>
      </c>
      <c r="F75" s="23">
        <f>27+16</f>
        <v>43</v>
      </c>
      <c r="G75" s="24">
        <v>0.53</v>
      </c>
      <c r="H75" s="113">
        <v>50</v>
      </c>
      <c r="I75" s="114">
        <f t="shared" si="5"/>
        <v>0.56710000000000005</v>
      </c>
      <c r="J75" s="97">
        <f t="shared" si="4"/>
        <v>28.355000000000004</v>
      </c>
      <c r="K75" s="98"/>
      <c r="L75" s="99">
        <f t="shared" si="6"/>
        <v>0</v>
      </c>
    </row>
    <row r="76" spans="2:12" ht="15" customHeight="1" x14ac:dyDescent="0.25">
      <c r="B76" s="74" t="s">
        <v>7</v>
      </c>
      <c r="C76" s="81" t="s">
        <v>105</v>
      </c>
      <c r="D76" s="83" t="s">
        <v>0</v>
      </c>
      <c r="E76" s="30"/>
      <c r="F76" s="31"/>
      <c r="G76" s="32"/>
      <c r="H76" s="122">
        <v>200</v>
      </c>
      <c r="I76" s="123">
        <v>0.4</v>
      </c>
      <c r="J76" s="97">
        <f t="shared" si="4"/>
        <v>80</v>
      </c>
      <c r="K76" s="111"/>
      <c r="L76" s="112">
        <f t="shared" si="6"/>
        <v>0</v>
      </c>
    </row>
    <row r="77" spans="2:12" ht="15" customHeight="1" x14ac:dyDescent="0.25">
      <c r="B77" s="74" t="s">
        <v>7</v>
      </c>
      <c r="C77" s="81" t="s">
        <v>104</v>
      </c>
      <c r="D77" s="83" t="s">
        <v>0</v>
      </c>
      <c r="E77" s="30"/>
      <c r="F77" s="31"/>
      <c r="G77" s="32"/>
      <c r="H77" s="122">
        <v>200</v>
      </c>
      <c r="I77" s="123">
        <v>0.4</v>
      </c>
      <c r="J77" s="97">
        <f t="shared" si="4"/>
        <v>80</v>
      </c>
      <c r="K77" s="111"/>
      <c r="L77" s="112">
        <f t="shared" si="6"/>
        <v>0</v>
      </c>
    </row>
    <row r="78" spans="2:12" ht="15" customHeight="1" thickBot="1" x14ac:dyDescent="0.3">
      <c r="B78" s="84" t="s">
        <v>7</v>
      </c>
      <c r="C78" s="85" t="s">
        <v>102</v>
      </c>
      <c r="D78" s="86" t="s">
        <v>0</v>
      </c>
      <c r="E78" s="26"/>
      <c r="F78" s="27"/>
      <c r="G78" s="28">
        <v>100</v>
      </c>
      <c r="H78" s="124">
        <v>5</v>
      </c>
      <c r="I78" s="125">
        <f t="shared" si="5"/>
        <v>107</v>
      </c>
      <c r="J78" s="102">
        <f t="shared" si="4"/>
        <v>535</v>
      </c>
      <c r="K78" s="103"/>
      <c r="L78" s="104">
        <f t="shared" si="6"/>
        <v>0</v>
      </c>
    </row>
    <row r="79" spans="2:12" ht="15" customHeight="1" thickBot="1" x14ac:dyDescent="0.3">
      <c r="B79" s="87" t="s">
        <v>71</v>
      </c>
      <c r="C79" s="88" t="s">
        <v>70</v>
      </c>
      <c r="D79" s="89" t="s">
        <v>0</v>
      </c>
      <c r="E79" s="34">
        <v>2500</v>
      </c>
      <c r="F79" s="33"/>
      <c r="G79" s="35">
        <v>7.75</v>
      </c>
      <c r="H79" s="126">
        <v>2500</v>
      </c>
      <c r="I79" s="127">
        <f>8.15</f>
        <v>8.15</v>
      </c>
      <c r="J79" s="128">
        <f t="shared" si="4"/>
        <v>20375</v>
      </c>
      <c r="K79" s="129"/>
      <c r="L79" s="130">
        <f t="shared" si="6"/>
        <v>0</v>
      </c>
    </row>
    <row r="80" spans="2:12" s="49" customFormat="1" ht="15" customHeight="1" thickBot="1" x14ac:dyDescent="0.3">
      <c r="B80" s="43" t="s">
        <v>72</v>
      </c>
      <c r="C80" s="44"/>
      <c r="D80" s="45"/>
      <c r="E80" s="46"/>
      <c r="F80" s="47"/>
      <c r="G80" s="48"/>
      <c r="H80" s="131"/>
      <c r="I80" s="132"/>
      <c r="J80" s="133">
        <f>SUM(J3:J79)</f>
        <v>151877.96009999997</v>
      </c>
      <c r="K80" s="132"/>
      <c r="L80" s="134">
        <f>SUM(L3:L79)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Taula de preus unitaris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Ruiz</dc:creator>
  <cp:lastModifiedBy>Fran Ruiz</cp:lastModifiedBy>
  <cp:lastPrinted>2021-11-02T09:37:15Z</cp:lastPrinted>
  <dcterms:created xsi:type="dcterms:W3CDTF">2021-10-18T12:15:14Z</dcterms:created>
  <dcterms:modified xsi:type="dcterms:W3CDTF">2025-07-02T09:07:05Z</dcterms:modified>
</cp:coreProperties>
</file>