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N:\dep_U021\Unitats_Funcionals\EXPEDIENTS CONTRACTACIÓ 2025\3-2021-CSOH ZONES VERDES\RECTIFICACIÓ PLECS 27-05-2025\ofertes empreses\"/>
    </mc:Choice>
  </mc:AlternateContent>
  <xr:revisionPtr revIDLastSave="0" documentId="13_ncr:1_{F6629A28-AB2E-4D4D-A6F6-EF7C07D37542}" xr6:coauthVersionLast="47" xr6:coauthVersionMax="47" xr10:uidLastSave="{00000000-0000-0000-0000-000000000000}"/>
  <bookViews>
    <workbookView xWindow="-120" yWindow="-120" windowWidth="29040" windowHeight="15840" tabRatio="563" xr2:uid="{00000000-000D-0000-FFFF-FFFF00000000}"/>
  </bookViews>
  <sheets>
    <sheet name="LOT1" sheetId="30" r:id="rId1"/>
  </sheets>
  <definedNames>
    <definedName name="_xlnm.Print_Area" localSheetId="0">'LOT1'!#REF!</definedName>
  </definedNames>
  <calcPr calcId="191029" fullPrecision="0"/>
</workbook>
</file>

<file path=xl/calcChain.xml><?xml version="1.0" encoding="utf-8"?>
<calcChain xmlns="http://schemas.openxmlformats.org/spreadsheetml/2006/main">
  <c r="G35" i="30" l="1"/>
  <c r="G34" i="30"/>
  <c r="G33" i="30"/>
  <c r="G32" i="30"/>
  <c r="G31" i="30"/>
  <c r="G29" i="30"/>
  <c r="G28" i="30"/>
  <c r="G26" i="30"/>
  <c r="G25" i="30"/>
  <c r="G24" i="30"/>
  <c r="G23" i="30"/>
  <c r="G22" i="30"/>
  <c r="G21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36" i="30" l="1"/>
  <c r="G38" i="30" s="1"/>
  <c r="C35" i="30"/>
  <c r="C34" i="30"/>
  <c r="C33" i="30"/>
  <c r="E32" i="30"/>
  <c r="C31" i="30"/>
  <c r="C29" i="30"/>
  <c r="C28" i="30"/>
  <c r="C26" i="30"/>
  <c r="C25" i="30"/>
  <c r="C24" i="30"/>
  <c r="C23" i="30"/>
  <c r="C22" i="30"/>
  <c r="C21" i="30"/>
  <c r="E19" i="30"/>
  <c r="E18" i="30"/>
  <c r="E17" i="30"/>
  <c r="E16" i="30"/>
  <c r="E15" i="30"/>
  <c r="E14" i="30"/>
  <c r="C13" i="30"/>
  <c r="C12" i="30"/>
  <c r="C11" i="30"/>
  <c r="C10" i="30"/>
  <c r="C9" i="30"/>
  <c r="E8" i="30"/>
  <c r="G39" i="30" l="1"/>
  <c r="G40" i="30" s="1"/>
  <c r="E28" i="30"/>
  <c r="E29" i="30"/>
  <c r="E9" i="30"/>
  <c r="E23" i="30"/>
  <c r="E31" i="30"/>
  <c r="E24" i="30"/>
  <c r="E10" i="30"/>
  <c r="E25" i="30"/>
  <c r="E33" i="30"/>
  <c r="E11" i="30"/>
  <c r="E13" i="30"/>
  <c r="E35" i="30"/>
  <c r="E22" i="30"/>
  <c r="E12" i="30"/>
  <c r="E21" i="30"/>
  <c r="E26" i="30"/>
  <c r="E34" i="30"/>
  <c r="E36" i="30" l="1"/>
  <c r="E38" i="30" s="1"/>
  <c r="E39" i="30" l="1"/>
  <c r="E40" i="30" s="1"/>
  <c r="G41" i="30" s="1"/>
</calcChain>
</file>

<file path=xl/sharedStrings.xml><?xml version="1.0" encoding="utf-8"?>
<sst xmlns="http://schemas.openxmlformats.org/spreadsheetml/2006/main" count="72" uniqueCount="51">
  <si>
    <t>TASCA</t>
  </si>
  <si>
    <t>m2</t>
  </si>
  <si>
    <t>Sanitat vegetal</t>
  </si>
  <si>
    <t>ut</t>
  </si>
  <si>
    <t>ml</t>
  </si>
  <si>
    <t>TOTAL</t>
  </si>
  <si>
    <t>ut.</t>
  </si>
  <si>
    <t>Condicionament xarxa reg degoter</t>
  </si>
  <si>
    <t>Condicionament xarxa reg aspersió</t>
  </si>
  <si>
    <t>Implantació de telegestió</t>
  </si>
  <si>
    <t xml:space="preserve"> Triturat de poda propi</t>
  </si>
  <si>
    <t xml:space="preserve"> Escorça de pi</t>
  </si>
  <si>
    <t xml:space="preserve"> Graveta de diàmetre 7 a 15 mm</t>
  </si>
  <si>
    <t xml:space="preserve"> Còdols de riu diàm. entre 8/12 mm</t>
  </si>
  <si>
    <t>Marmolina diàm. 25/40 mm</t>
  </si>
  <si>
    <t>Manteniment superfícies sauló</t>
  </si>
  <si>
    <t>Sense aportació de material</t>
  </si>
  <si>
    <t xml:space="preserve"> Amb aportació de sauló</t>
  </si>
  <si>
    <t>Condicionament tanques fusta</t>
  </si>
  <si>
    <t>Tanca tipus estàndard</t>
  </si>
  <si>
    <t>Porta de 1,00m tanca estàndard</t>
  </si>
  <si>
    <t>Aportació i estabilització de sauló</t>
  </si>
  <si>
    <t>Tanca de Pal tornejat UVV2</t>
  </si>
  <si>
    <t>Tanca de Pal tornejat UVV6</t>
  </si>
  <si>
    <t>B.- MANTENIMENT NO PROGRAMAT LOT 1</t>
  </si>
  <si>
    <t>BASE IMPOSABLE</t>
  </si>
  <si>
    <t>Encoixinament nova implantació:</t>
  </si>
  <si>
    <t>Despeses Generals 13%</t>
  </si>
  <si>
    <t>Benefici industrial 6%</t>
  </si>
  <si>
    <t>SUBTOTAL</t>
  </si>
  <si>
    <t>AMIDAMENT</t>
  </si>
  <si>
    <t>PREU</t>
  </si>
  <si>
    <t>UA</t>
  </si>
  <si>
    <t>Reposició i plantació de:</t>
  </si>
  <si>
    <t>Subministrament i plantació arbustiva, de qualsevol espècie segons criteris PDVU, gran (més 50 cm)</t>
  </si>
  <si>
    <t>Subministrament i plantació arbustiva, de qualsevol espècie segons criteris PDVU, mitja (entre 30 cm i fins 50 cm)</t>
  </si>
  <si>
    <t>Subministrament i plantació arbustiva, de qualsevol espècie segons criteris PDVU, petita (fins 30 cm)</t>
  </si>
  <si>
    <t xml:space="preserve">Subminist. i plantació entapissant, de qualsevol espècie segons criteris PDVU, gran (més 3l) </t>
  </si>
  <si>
    <t xml:space="preserve">Subminist. i plantació entapissant, de qualsevol espècie segons criteris PDVU, mitjana (entre 1l i fin 3l) </t>
  </si>
  <si>
    <t xml:space="preserve">Subminist. i plantació entapissant, de qualsevol espècie segons criteris PDVU, petita (fins 1l) </t>
  </si>
  <si>
    <t>Subministrament i plantació de planta vivaç, de qualsevol espèciesegons criteris PDVU, gran (més de 150 cm)</t>
  </si>
  <si>
    <t>Subministrament i plantació de planta vivaç, de qualsevol espècie segons criteris PDVU, mitjana (entre 80 cm i 150 cm)</t>
  </si>
  <si>
    <t>Subministrament i plantació de planta vivaç, de qualsevol espècie segons criteris PDVU, petita (fins 80 cm)</t>
  </si>
  <si>
    <t>IMPORT OFERT</t>
  </si>
  <si>
    <t>PREU OFERT</t>
  </si>
  <si>
    <t>DIFERÈNCIA ENTRE VALOR LICITACIÓ I VALOR OFERT (ha de ser un número positiu)</t>
  </si>
  <si>
    <t>OFERTA LICITADOR</t>
  </si>
  <si>
    <t>S'exclourà als licitadors que presentin un preu superior al preu de licitació</t>
  </si>
  <si>
    <t>Si alguna casella no té preu es posarà el preu de licitació i l'adjudicatari restarà obligat a prestar el servei amb aquest preu</t>
  </si>
  <si>
    <t>MANTENIMENT DE LES ZONES VERDES DE RUBÍ. LOT 1</t>
  </si>
  <si>
    <t>Cel·les a omplir per part del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</si>
</sst>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 \ "/>
    <numFmt numFmtId="165" formatCode="_-* #,##0.00\ _P_t_s_-;\-* #,##0.00\ _P_t_s_-;_-* &quot;-&quot;??\ _P_t_s_-;_-@_-"/>
    <numFmt numFmtId="166" formatCode="_-* #,##0\ _P_t_s_-;\-* #,##0\ _P_t_s_-;_-* &quot;-&quot;\ _P_t_s_-;_-@_-"/>
    <numFmt numFmtId="167" formatCode="_-* #,##0.00\ [$€]_-;\-* #,##0.00\ [$€]_-;_-* &quot;-&quot;??\ [$€]_-;_-@_-"/>
  </numFmts>
  <fonts count="22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color indexed="8"/>
      <name val="Arial"/>
      <family val="2"/>
    </font>
    <font>
      <sz val="11"/>
      <color indexed="8"/>
      <name val="Helvetica Neue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 applyNumberFormat="0" applyFill="0" applyBorder="0" applyProtection="0">
      <alignment vertical="top"/>
    </xf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4" fillId="0" borderId="0"/>
    <xf numFmtId="43" fontId="16" fillId="0" borderId="0" applyFont="0" applyFill="0" applyBorder="0" applyAlignment="0" applyProtection="0"/>
  </cellStyleXfs>
  <cellXfs count="86">
    <xf numFmtId="0" fontId="0" fillId="0" borderId="0" xfId="0" applyAlignment="1"/>
    <xf numFmtId="0" fontId="2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2" fillId="3" borderId="0" xfId="6" applyFont="1" applyFill="1" applyAlignment="1">
      <alignment vertical="center"/>
    </xf>
    <xf numFmtId="0" fontId="2" fillId="3" borderId="7" xfId="6" applyFont="1" applyFill="1" applyBorder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3" borderId="6" xfId="6" applyFont="1" applyFill="1" applyBorder="1" applyAlignment="1">
      <alignment vertical="center"/>
    </xf>
    <xf numFmtId="164" fontId="2" fillId="3" borderId="0" xfId="6" applyNumberFormat="1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1" fillId="3" borderId="1" xfId="6" applyFont="1" applyFill="1" applyBorder="1" applyAlignment="1">
      <alignment horizontal="right" vertical="center"/>
    </xf>
    <xf numFmtId="4" fontId="11" fillId="3" borderId="12" xfId="6" applyNumberFormat="1" applyFont="1" applyFill="1" applyBorder="1" applyAlignment="1">
      <alignment vertical="center"/>
    </xf>
    <xf numFmtId="0" fontId="11" fillId="3" borderId="10" xfId="6" quotePrefix="1" applyFont="1" applyFill="1" applyBorder="1" applyAlignment="1">
      <alignment horizontal="left" vertical="center"/>
    </xf>
    <xf numFmtId="0" fontId="11" fillId="3" borderId="10" xfId="6" quotePrefix="1" applyFont="1" applyFill="1" applyBorder="1" applyAlignment="1">
      <alignment horizontal="right" vertical="center"/>
    </xf>
    <xf numFmtId="4" fontId="11" fillId="3" borderId="13" xfId="6" applyNumberFormat="1" applyFont="1" applyFill="1" applyBorder="1" applyAlignment="1">
      <alignment vertical="center"/>
    </xf>
    <xf numFmtId="164" fontId="2" fillId="0" borderId="0" xfId="6" applyNumberFormat="1" applyFont="1" applyAlignment="1">
      <alignment vertical="center"/>
    </xf>
    <xf numFmtId="0" fontId="9" fillId="3" borderId="17" xfId="6" applyFont="1" applyFill="1" applyBorder="1" applyAlignment="1">
      <alignment vertical="center"/>
    </xf>
    <xf numFmtId="0" fontId="10" fillId="3" borderId="5" xfId="6" applyFont="1" applyFill="1" applyBorder="1" applyAlignment="1">
      <alignment vertical="center"/>
    </xf>
    <xf numFmtId="164" fontId="10" fillId="3" borderId="5" xfId="6" applyNumberFormat="1" applyFont="1" applyFill="1" applyBorder="1" applyAlignment="1">
      <alignment vertical="center"/>
    </xf>
    <xf numFmtId="4" fontId="12" fillId="3" borderId="5" xfId="6" applyNumberFormat="1" applyFont="1" applyFill="1" applyBorder="1" applyAlignment="1">
      <alignment vertical="center"/>
    </xf>
    <xf numFmtId="3" fontId="2" fillId="3" borderId="15" xfId="6" applyNumberFormat="1" applyFont="1" applyFill="1" applyBorder="1" applyAlignment="1">
      <alignment horizontal="center" vertical="center"/>
    </xf>
    <xf numFmtId="0" fontId="8" fillId="3" borderId="0" xfId="6" applyFont="1" applyFill="1" applyAlignment="1">
      <alignment vertical="center"/>
    </xf>
    <xf numFmtId="0" fontId="2" fillId="3" borderId="0" xfId="6" applyFont="1" applyFill="1" applyAlignment="1">
      <alignment horizontal="center" vertical="center"/>
    </xf>
    <xf numFmtId="0" fontId="12" fillId="3" borderId="6" xfId="6" applyFont="1" applyFill="1" applyBorder="1" applyAlignment="1">
      <alignment vertical="center" wrapText="1"/>
    </xf>
    <xf numFmtId="4" fontId="12" fillId="3" borderId="0" xfId="6" applyNumberFormat="1" applyFont="1" applyFill="1" applyAlignment="1">
      <alignment horizontal="center" vertical="center"/>
    </xf>
    <xf numFmtId="2" fontId="11" fillId="3" borderId="0" xfId="6" applyNumberFormat="1" applyFont="1" applyFill="1" applyAlignment="1">
      <alignment horizontal="center" vertical="center"/>
    </xf>
    <xf numFmtId="164" fontId="11" fillId="3" borderId="0" xfId="6" applyNumberFormat="1" applyFont="1" applyFill="1" applyAlignment="1">
      <alignment horizontal="center" vertical="center"/>
    </xf>
    <xf numFmtId="164" fontId="12" fillId="3" borderId="0" xfId="2" applyNumberFormat="1" applyFont="1" applyFill="1" applyBorder="1" applyAlignment="1">
      <alignment horizontal="center" vertical="center"/>
    </xf>
    <xf numFmtId="0" fontId="11" fillId="3" borderId="6" xfId="6" applyFont="1" applyFill="1" applyBorder="1" applyAlignment="1">
      <alignment vertical="center"/>
    </xf>
    <xf numFmtId="0" fontId="11" fillId="3" borderId="2" xfId="6" applyFont="1" applyFill="1" applyBorder="1" applyAlignment="1">
      <alignment vertical="center"/>
    </xf>
    <xf numFmtId="43" fontId="11" fillId="3" borderId="7" xfId="10" applyFont="1" applyFill="1" applyBorder="1" applyAlignment="1">
      <alignment vertical="center"/>
    </xf>
    <xf numFmtId="4" fontId="8" fillId="3" borderId="0" xfId="6" applyNumberFormat="1" applyFont="1" applyFill="1" applyAlignment="1">
      <alignment vertical="center"/>
    </xf>
    <xf numFmtId="2" fontId="17" fillId="3" borderId="0" xfId="6" applyNumberFormat="1" applyFont="1" applyFill="1" applyAlignment="1">
      <alignment horizontal="center" vertical="center"/>
    </xf>
    <xf numFmtId="0" fontId="12" fillId="3" borderId="3" xfId="6" applyFont="1" applyFill="1" applyBorder="1" applyAlignment="1">
      <alignment vertical="center" wrapText="1"/>
    </xf>
    <xf numFmtId="4" fontId="12" fillId="3" borderId="4" xfId="6" applyNumberFormat="1" applyFont="1" applyFill="1" applyBorder="1" applyAlignment="1">
      <alignment horizontal="center" vertical="center"/>
    </xf>
    <xf numFmtId="2" fontId="17" fillId="3" borderId="4" xfId="6" applyNumberFormat="1" applyFont="1" applyFill="1" applyBorder="1" applyAlignment="1">
      <alignment horizontal="center" vertical="center"/>
    </xf>
    <xf numFmtId="164" fontId="11" fillId="3" borderId="4" xfId="2" applyNumberFormat="1" applyFont="1" applyFill="1" applyBorder="1" applyAlignment="1">
      <alignment horizontal="center" vertical="center"/>
    </xf>
    <xf numFmtId="43" fontId="11" fillId="3" borderId="11" xfId="10" applyFont="1" applyFill="1" applyBorder="1" applyAlignment="1">
      <alignment vertical="center"/>
    </xf>
    <xf numFmtId="0" fontId="12" fillId="3" borderId="8" xfId="6" applyFont="1" applyFill="1" applyBorder="1" applyAlignment="1">
      <alignment vertical="center" wrapText="1"/>
    </xf>
    <xf numFmtId="0" fontId="12" fillId="3" borderId="6" xfId="6" applyFont="1" applyFill="1" applyBorder="1" applyAlignment="1">
      <alignment horizontal="right" vertical="center"/>
    </xf>
    <xf numFmtId="43" fontId="12" fillId="3" borderId="7" xfId="10" applyFont="1" applyFill="1" applyBorder="1" applyAlignment="1">
      <alignment vertical="center"/>
    </xf>
    <xf numFmtId="43" fontId="11" fillId="3" borderId="14" xfId="10" applyFont="1" applyFill="1" applyBorder="1" applyAlignment="1">
      <alignment horizontal="center" vertical="center"/>
    </xf>
    <xf numFmtId="0" fontId="12" fillId="3" borderId="14" xfId="6" applyFont="1" applyFill="1" applyBorder="1" applyAlignment="1">
      <alignment vertical="center"/>
    </xf>
    <xf numFmtId="164" fontId="11" fillId="3" borderId="0" xfId="6" applyNumberFormat="1" applyFont="1" applyFill="1" applyAlignment="1">
      <alignment horizontal="right" vertical="center"/>
    </xf>
    <xf numFmtId="0" fontId="11" fillId="3" borderId="3" xfId="6" applyFont="1" applyFill="1" applyBorder="1" applyAlignment="1">
      <alignment vertical="center"/>
    </xf>
    <xf numFmtId="0" fontId="11" fillId="3" borderId="14" xfId="6" applyFont="1" applyFill="1" applyBorder="1" applyAlignment="1">
      <alignment horizontal="center" vertical="center"/>
    </xf>
    <xf numFmtId="0" fontId="11" fillId="3" borderId="18" xfId="6" applyFont="1" applyFill="1" applyBorder="1" applyAlignment="1">
      <alignment vertical="center" wrapText="1"/>
    </xf>
    <xf numFmtId="43" fontId="11" fillId="3" borderId="19" xfId="10" applyFont="1" applyFill="1" applyBorder="1" applyAlignment="1">
      <alignment horizontal="center" vertical="center"/>
    </xf>
    <xf numFmtId="43" fontId="11" fillId="3" borderId="20" xfId="10" applyFont="1" applyFill="1" applyBorder="1" applyAlignment="1">
      <alignment horizontal="center" vertical="center"/>
    </xf>
    <xf numFmtId="0" fontId="11" fillId="3" borderId="21" xfId="6" applyFont="1" applyFill="1" applyBorder="1" applyAlignment="1">
      <alignment vertical="center" wrapText="1"/>
    </xf>
    <xf numFmtId="43" fontId="11" fillId="3" borderId="22" xfId="10" applyFont="1" applyFill="1" applyBorder="1" applyAlignment="1">
      <alignment horizontal="center" vertical="center"/>
    </xf>
    <xf numFmtId="43" fontId="11" fillId="3" borderId="23" xfId="10" applyFont="1" applyFill="1" applyBorder="1" applyAlignment="1">
      <alignment horizontal="center" vertical="center"/>
    </xf>
    <xf numFmtId="0" fontId="11" fillId="3" borderId="24" xfId="6" applyFont="1" applyFill="1" applyBorder="1" applyAlignment="1">
      <alignment vertical="center" wrapText="1"/>
    </xf>
    <xf numFmtId="43" fontId="11" fillId="3" borderId="25" xfId="10" applyFont="1" applyFill="1" applyBorder="1" applyAlignment="1">
      <alignment horizontal="center" vertical="center"/>
    </xf>
    <xf numFmtId="43" fontId="11" fillId="3" borderId="26" xfId="1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vertical="center"/>
    </xf>
    <xf numFmtId="0" fontId="12" fillId="3" borderId="24" xfId="6" applyFont="1" applyFill="1" applyBorder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1" fillId="3" borderId="0" xfId="6" applyFont="1" applyFill="1" applyAlignment="1">
      <alignment vertical="center"/>
    </xf>
    <xf numFmtId="164" fontId="11" fillId="3" borderId="0" xfId="6" applyNumberFormat="1" applyFont="1" applyFill="1" applyAlignment="1">
      <alignment vertical="center"/>
    </xf>
    <xf numFmtId="164" fontId="12" fillId="3" borderId="0" xfId="6" applyNumberFormat="1" applyFont="1" applyFill="1" applyAlignment="1">
      <alignment horizontal="right" vertical="center"/>
    </xf>
    <xf numFmtId="0" fontId="11" fillId="3" borderId="8" xfId="6" applyFont="1" applyFill="1" applyBorder="1" applyAlignment="1">
      <alignment vertical="center"/>
    </xf>
    <xf numFmtId="164" fontId="11" fillId="3" borderId="2" xfId="6" quotePrefix="1" applyNumberFormat="1" applyFont="1" applyFill="1" applyBorder="1" applyAlignment="1">
      <alignment horizontal="right" vertical="center"/>
    </xf>
    <xf numFmtId="4" fontId="11" fillId="3" borderId="9" xfId="6" applyNumberFormat="1" applyFont="1" applyFill="1" applyBorder="1" applyAlignment="1">
      <alignment vertical="center"/>
    </xf>
    <xf numFmtId="43" fontId="12" fillId="3" borderId="27" xfId="10" applyFont="1" applyFill="1" applyBorder="1" applyAlignment="1">
      <alignment vertical="center"/>
    </xf>
    <xf numFmtId="43" fontId="11" fillId="3" borderId="27" xfId="10" applyFont="1" applyFill="1" applyBorder="1" applyAlignment="1">
      <alignment vertical="center"/>
    </xf>
    <xf numFmtId="4" fontId="11" fillId="3" borderId="28" xfId="6" applyNumberFormat="1" applyFont="1" applyFill="1" applyBorder="1" applyAlignment="1">
      <alignment vertical="center"/>
    </xf>
    <xf numFmtId="4" fontId="11" fillId="3" borderId="29" xfId="6" applyNumberFormat="1" applyFont="1" applyFill="1" applyBorder="1" applyAlignment="1">
      <alignment vertical="center"/>
    </xf>
    <xf numFmtId="4" fontId="11" fillId="3" borderId="16" xfId="6" applyNumberFormat="1" applyFont="1" applyFill="1" applyBorder="1" applyAlignment="1">
      <alignment vertical="center"/>
    </xf>
    <xf numFmtId="0" fontId="19" fillId="5" borderId="0" xfId="0" applyFont="1" applyFill="1" applyBorder="1" applyAlignment="1"/>
    <xf numFmtId="4" fontId="19" fillId="5" borderId="0" xfId="0" applyNumberFormat="1" applyFont="1" applyFill="1" applyBorder="1" applyAlignment="1"/>
    <xf numFmtId="0" fontId="20" fillId="0" borderId="0" xfId="6" applyFont="1" applyAlignment="1">
      <alignment vertical="center"/>
    </xf>
    <xf numFmtId="0" fontId="21" fillId="4" borderId="0" xfId="0" applyFont="1" applyFill="1" applyAlignment="1">
      <alignment horizontal="center" vertical="center" wrapText="1"/>
    </xf>
    <xf numFmtId="4" fontId="0" fillId="6" borderId="14" xfId="0" applyNumberFormat="1" applyFill="1" applyBorder="1" applyAlignment="1" applyProtection="1">
      <protection locked="0"/>
    </xf>
    <xf numFmtId="0" fontId="13" fillId="0" borderId="0" xfId="0" applyFont="1" applyAlignment="1">
      <alignment wrapText="1"/>
    </xf>
    <xf numFmtId="43" fontId="11" fillId="6" borderId="20" xfId="10" applyFont="1" applyFill="1" applyBorder="1" applyAlignment="1" applyProtection="1">
      <alignment horizontal="center" vertical="center"/>
      <protection locked="0"/>
    </xf>
    <xf numFmtId="43" fontId="11" fillId="6" borderId="23" xfId="10" applyFont="1" applyFill="1" applyBorder="1" applyAlignment="1" applyProtection="1">
      <alignment horizontal="center" vertical="center"/>
      <protection locked="0"/>
    </xf>
    <xf numFmtId="43" fontId="11" fillId="6" borderId="26" xfId="10" applyFont="1" applyFill="1" applyBorder="1" applyAlignment="1" applyProtection="1">
      <alignment horizontal="center" vertical="center"/>
      <protection locked="0"/>
    </xf>
    <xf numFmtId="43" fontId="11" fillId="6" borderId="14" xfId="10" applyFont="1" applyFill="1" applyBorder="1" applyAlignment="1" applyProtection="1">
      <alignment horizontal="center" vertical="center"/>
      <protection locked="0"/>
    </xf>
    <xf numFmtId="43" fontId="11" fillId="3" borderId="7" xfId="10" applyFont="1" applyFill="1" applyBorder="1" applyAlignment="1" applyProtection="1">
      <alignment vertical="center"/>
    </xf>
    <xf numFmtId="0" fontId="6" fillId="2" borderId="3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11" xfId="6" applyFont="1" applyFill="1" applyBorder="1" applyAlignment="1">
      <alignment horizontal="center" vertical="center" wrapText="1"/>
    </xf>
  </cellXfs>
  <cellStyles count="11">
    <cellStyle name="Euro" xfId="1" xr:uid="{00000000-0005-0000-0000-000000000000}"/>
    <cellStyle name="Millares" xfId="10" builtinId="3"/>
    <cellStyle name="Millares [0] 2" xfId="2" xr:uid="{00000000-0005-0000-0000-000001000000}"/>
    <cellStyle name="Millares 2" xfId="3" xr:uid="{00000000-0005-0000-0000-000002000000}"/>
    <cellStyle name="Normal" xfId="0" builtinId="0"/>
    <cellStyle name="Normal 2" xfId="4" xr:uid="{00000000-0005-0000-0000-000006000000}"/>
    <cellStyle name="Normal 2 2" xfId="9" xr:uid="{00000000-0005-0000-0000-000007000000}"/>
    <cellStyle name="Normal 3" xfId="5" xr:uid="{00000000-0005-0000-0000-000008000000}"/>
    <cellStyle name="Normal 4" xfId="6" xr:uid="{00000000-0005-0000-0000-000009000000}"/>
    <cellStyle name="Normal 5" xfId="8" xr:uid="{00000000-0005-0000-0000-00000A000000}"/>
    <cellStyle name="Porcentaje 2" xfId="7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FFFFCC"/>
      <color rgb="FFFFCC99"/>
      <color rgb="FF4F7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D314-0F75-4345-90A3-3EB1326F05A9}">
  <sheetPr>
    <pageSetUpPr fitToPage="1"/>
  </sheetPr>
  <dimension ref="A1:AB45"/>
  <sheetViews>
    <sheetView showZeros="0" tabSelected="1" topLeftCell="A4" zoomScale="80" zoomScaleNormal="80" zoomScaleSheetLayoutView="100" workbookViewId="0">
      <selection activeCell="F30" activeCellId="2" sqref="F20 F27 F30"/>
    </sheetView>
  </sheetViews>
  <sheetFormatPr baseColWidth="10" defaultColWidth="8.875" defaultRowHeight="12.75"/>
  <cols>
    <col min="1" max="1" width="57.625" style="5" customWidth="1"/>
    <col min="2" max="2" width="13.125" style="5" bestFit="1" customWidth="1"/>
    <col min="3" max="3" width="11.25" style="17" bestFit="1" customWidth="1"/>
    <col min="4" max="4" width="13.125" style="17" customWidth="1"/>
    <col min="5" max="5" width="15.25" style="5" customWidth="1"/>
    <col min="6" max="6" width="16.25" style="5" bestFit="1" customWidth="1"/>
    <col min="7" max="7" width="18.125" style="5" customWidth="1"/>
    <col min="8" max="12" width="8.875" style="5" customWidth="1"/>
    <col min="13" max="13" width="10.25" style="5" customWidth="1"/>
    <col min="14" max="19" width="8.875" style="5" customWidth="1"/>
    <col min="20" max="20" width="9.625" style="5" customWidth="1"/>
    <col min="21" max="21" width="2.25" style="5" customWidth="1"/>
    <col min="22" max="22" width="8.875" style="5" customWidth="1"/>
    <col min="23" max="23" width="14.25" style="5" customWidth="1"/>
    <col min="24" max="26" width="8.875" style="5" customWidth="1"/>
    <col min="27" max="28" width="11.25" style="1" customWidth="1"/>
    <col min="29" max="29" width="15.75" style="5" customWidth="1"/>
    <col min="30" max="30" width="4.75" style="5" customWidth="1"/>
    <col min="31" max="31" width="9.875" style="5" customWidth="1"/>
    <col min="32" max="32" width="9.625" style="5" customWidth="1"/>
    <col min="33" max="33" width="10" style="5" customWidth="1"/>
    <col min="34" max="35" width="9.125" style="5" customWidth="1"/>
    <col min="36" max="36" width="10" style="5" customWidth="1"/>
    <col min="37" max="37" width="8" style="5" customWidth="1"/>
    <col min="38" max="39" width="8.875" style="5" customWidth="1"/>
    <col min="40" max="40" width="10.25" style="5" customWidth="1"/>
    <col min="41" max="71" width="8.875" style="5" customWidth="1"/>
    <col min="72" max="16384" width="8.875" style="5"/>
  </cols>
  <sheetData>
    <row r="1" spans="1:28" s="2" customFormat="1" ht="34.5" customHeight="1">
      <c r="A1" s="83" t="s">
        <v>49</v>
      </c>
      <c r="B1" s="84"/>
      <c r="C1" s="84"/>
      <c r="D1" s="84"/>
      <c r="E1" s="85"/>
      <c r="T1" s="3"/>
      <c r="AA1" s="4"/>
      <c r="AB1" s="4"/>
    </row>
    <row r="2" spans="1:28" ht="19.5" customHeight="1">
      <c r="A2" s="6"/>
      <c r="B2" s="23"/>
      <c r="C2" s="10"/>
      <c r="D2" s="33"/>
      <c r="E2" s="33"/>
      <c r="F2" s="2"/>
      <c r="G2" s="2"/>
      <c r="H2" s="2"/>
      <c r="I2" s="2"/>
      <c r="J2" s="2"/>
      <c r="W2" s="8"/>
    </row>
    <row r="3" spans="1:28" ht="25.5">
      <c r="A3" s="18" t="s">
        <v>24</v>
      </c>
      <c r="B3" s="19"/>
      <c r="C3" s="20"/>
      <c r="D3" s="21"/>
      <c r="E3" s="22"/>
      <c r="F3" s="76"/>
      <c r="G3" s="77" t="s">
        <v>50</v>
      </c>
      <c r="H3"/>
      <c r="I3" s="2"/>
      <c r="J3" s="2"/>
      <c r="W3" s="8"/>
    </row>
    <row r="4" spans="1:28" ht="14.25" customHeight="1">
      <c r="A4" s="9"/>
      <c r="B4" s="23"/>
      <c r="C4" s="6"/>
      <c r="D4" s="6"/>
      <c r="E4" s="7"/>
      <c r="F4" s="2"/>
      <c r="G4" s="2"/>
      <c r="H4" s="2"/>
      <c r="I4" s="2"/>
      <c r="J4" s="2"/>
    </row>
    <row r="5" spans="1:28" ht="15.75" customHeight="1">
      <c r="A5" s="46" t="s">
        <v>0</v>
      </c>
      <c r="B5" s="47" t="s">
        <v>30</v>
      </c>
      <c r="C5" s="47" t="s">
        <v>31</v>
      </c>
      <c r="D5" s="47" t="s">
        <v>32</v>
      </c>
      <c r="E5" s="47" t="s">
        <v>5</v>
      </c>
      <c r="F5" s="59" t="s">
        <v>44</v>
      </c>
      <c r="G5" s="60" t="s">
        <v>43</v>
      </c>
      <c r="H5" s="2"/>
      <c r="I5" s="2"/>
      <c r="J5" s="2"/>
    </row>
    <row r="6" spans="1:28" ht="18">
      <c r="A6" s="9"/>
      <c r="B6" s="24"/>
      <c r="C6" s="24"/>
      <c r="D6" s="24"/>
      <c r="E6" s="7"/>
      <c r="F6" s="2"/>
      <c r="G6" s="2"/>
      <c r="H6" s="2"/>
      <c r="I6" s="2"/>
      <c r="J6" s="2"/>
    </row>
    <row r="7" spans="1:28" ht="18">
      <c r="A7" s="35" t="s">
        <v>33</v>
      </c>
      <c r="B7" s="36"/>
      <c r="C7" s="37"/>
      <c r="D7" s="38"/>
      <c r="E7" s="39"/>
      <c r="F7" s="2"/>
      <c r="G7" s="2"/>
      <c r="H7" s="2"/>
      <c r="I7" s="2"/>
      <c r="J7" s="2"/>
    </row>
    <row r="8" spans="1:28" ht="30">
      <c r="A8" s="48" t="s">
        <v>34</v>
      </c>
      <c r="B8" s="49">
        <v>120</v>
      </c>
      <c r="C8" s="49">
        <v>79.8</v>
      </c>
      <c r="D8" s="49" t="s">
        <v>6</v>
      </c>
      <c r="E8" s="50">
        <f>B8*C8</f>
        <v>9576</v>
      </c>
      <c r="F8" s="78"/>
      <c r="G8" s="50">
        <f>B8*F8</f>
        <v>0</v>
      </c>
      <c r="H8" s="2"/>
      <c r="I8" s="2"/>
      <c r="J8" s="2"/>
    </row>
    <row r="9" spans="1:28" ht="30">
      <c r="A9" s="51" t="s">
        <v>35</v>
      </c>
      <c r="B9" s="52">
        <v>350</v>
      </c>
      <c r="C9" s="52">
        <f>1.1*33.2</f>
        <v>36.520000000000003</v>
      </c>
      <c r="D9" s="52" t="s">
        <v>6</v>
      </c>
      <c r="E9" s="53">
        <f t="shared" ref="E9:E25" si="0">B9*C9</f>
        <v>12782</v>
      </c>
      <c r="F9" s="79"/>
      <c r="G9" s="53">
        <f t="shared" ref="G9:G35" si="1">B9*F9</f>
        <v>0</v>
      </c>
      <c r="H9" s="2"/>
      <c r="I9" s="2"/>
      <c r="J9" s="2"/>
    </row>
    <row r="10" spans="1:28" ht="30">
      <c r="A10" s="51" t="s">
        <v>36</v>
      </c>
      <c r="B10" s="52">
        <v>450</v>
      </c>
      <c r="C10" s="52">
        <f>1.1*15.45</f>
        <v>17</v>
      </c>
      <c r="D10" s="52" t="s">
        <v>6</v>
      </c>
      <c r="E10" s="53">
        <f t="shared" si="0"/>
        <v>7650</v>
      </c>
      <c r="F10" s="79"/>
      <c r="G10" s="53">
        <f t="shared" si="1"/>
        <v>0</v>
      </c>
      <c r="H10" s="2"/>
      <c r="I10" s="2"/>
      <c r="J10" s="2"/>
    </row>
    <row r="11" spans="1:28" ht="30">
      <c r="A11" s="51" t="s">
        <v>37</v>
      </c>
      <c r="B11" s="52">
        <v>200</v>
      </c>
      <c r="C11" s="52">
        <f>1.1*15.78</f>
        <v>17.36</v>
      </c>
      <c r="D11" s="52" t="s">
        <v>6</v>
      </c>
      <c r="E11" s="53">
        <f t="shared" si="0"/>
        <v>3472</v>
      </c>
      <c r="F11" s="79"/>
      <c r="G11" s="53">
        <f t="shared" si="1"/>
        <v>0</v>
      </c>
      <c r="H11" s="2"/>
      <c r="I11" s="2"/>
      <c r="J11" s="2"/>
    </row>
    <row r="12" spans="1:28" ht="30">
      <c r="A12" s="51" t="s">
        <v>38</v>
      </c>
      <c r="B12" s="52">
        <v>400</v>
      </c>
      <c r="C12" s="52">
        <f>1.1*9.85</f>
        <v>10.84</v>
      </c>
      <c r="D12" s="52" t="s">
        <v>6</v>
      </c>
      <c r="E12" s="53">
        <f t="shared" si="0"/>
        <v>4336</v>
      </c>
      <c r="F12" s="79"/>
      <c r="G12" s="53">
        <f t="shared" si="1"/>
        <v>0</v>
      </c>
      <c r="H12" s="2"/>
      <c r="I12" s="2"/>
      <c r="J12" s="2"/>
    </row>
    <row r="13" spans="1:28" ht="30">
      <c r="A13" s="51" t="s">
        <v>39</v>
      </c>
      <c r="B13" s="52">
        <v>600</v>
      </c>
      <c r="C13" s="52">
        <f>1.1*5.1</f>
        <v>5.61</v>
      </c>
      <c r="D13" s="52" t="s">
        <v>6</v>
      </c>
      <c r="E13" s="53">
        <f t="shared" si="0"/>
        <v>3366</v>
      </c>
      <c r="F13" s="79"/>
      <c r="G13" s="53">
        <f t="shared" si="1"/>
        <v>0</v>
      </c>
      <c r="H13" s="2"/>
      <c r="I13" s="2"/>
      <c r="J13" s="2"/>
    </row>
    <row r="14" spans="1:28" ht="30">
      <c r="A14" s="51" t="s">
        <v>40</v>
      </c>
      <c r="B14" s="52">
        <v>100</v>
      </c>
      <c r="C14" s="52">
        <v>32.07</v>
      </c>
      <c r="D14" s="52" t="s">
        <v>6</v>
      </c>
      <c r="E14" s="53">
        <f t="shared" si="0"/>
        <v>3207</v>
      </c>
      <c r="F14" s="79"/>
      <c r="G14" s="53">
        <f t="shared" si="1"/>
        <v>0</v>
      </c>
      <c r="H14" s="2"/>
      <c r="I14" s="2"/>
      <c r="J14" s="2"/>
    </row>
    <row r="15" spans="1:28" ht="30">
      <c r="A15" s="51" t="s">
        <v>41</v>
      </c>
      <c r="B15" s="52">
        <v>200</v>
      </c>
      <c r="C15" s="52">
        <v>23.46</v>
      </c>
      <c r="D15" s="52" t="s">
        <v>6</v>
      </c>
      <c r="E15" s="53">
        <f t="shared" si="0"/>
        <v>4692</v>
      </c>
      <c r="F15" s="79"/>
      <c r="G15" s="53">
        <f t="shared" si="1"/>
        <v>0</v>
      </c>
      <c r="H15" s="2"/>
      <c r="I15" s="2"/>
      <c r="J15" s="2"/>
    </row>
    <row r="16" spans="1:28" ht="30">
      <c r="A16" s="51" t="s">
        <v>42</v>
      </c>
      <c r="B16" s="52">
        <v>460</v>
      </c>
      <c r="C16" s="52">
        <v>5.6</v>
      </c>
      <c r="D16" s="52" t="s">
        <v>6</v>
      </c>
      <c r="E16" s="53">
        <f t="shared" si="0"/>
        <v>2576</v>
      </c>
      <c r="F16" s="79"/>
      <c r="G16" s="53">
        <f t="shared" si="1"/>
        <v>0</v>
      </c>
      <c r="H16" s="2"/>
      <c r="I16" s="2"/>
      <c r="J16" s="2"/>
    </row>
    <row r="17" spans="1:10" ht="18">
      <c r="A17" s="51" t="s">
        <v>7</v>
      </c>
      <c r="B17" s="52">
        <v>1000</v>
      </c>
      <c r="C17" s="52">
        <v>12</v>
      </c>
      <c r="D17" s="52" t="s">
        <v>4</v>
      </c>
      <c r="E17" s="53">
        <f t="shared" si="0"/>
        <v>12000</v>
      </c>
      <c r="F17" s="79"/>
      <c r="G17" s="53">
        <f t="shared" si="1"/>
        <v>0</v>
      </c>
      <c r="H17" s="2"/>
      <c r="I17" s="2"/>
      <c r="J17" s="2"/>
    </row>
    <row r="18" spans="1:10" ht="18">
      <c r="A18" s="51" t="s">
        <v>8</v>
      </c>
      <c r="B18" s="52">
        <v>1000</v>
      </c>
      <c r="C18" s="52">
        <v>10</v>
      </c>
      <c r="D18" s="52" t="s">
        <v>4</v>
      </c>
      <c r="E18" s="53">
        <f t="shared" si="0"/>
        <v>10000</v>
      </c>
      <c r="F18" s="79"/>
      <c r="G18" s="53">
        <f t="shared" si="1"/>
        <v>0</v>
      </c>
      <c r="H18" s="2"/>
      <c r="I18" s="2"/>
      <c r="J18" s="2"/>
    </row>
    <row r="19" spans="1:10" ht="18">
      <c r="A19" s="54" t="s">
        <v>9</v>
      </c>
      <c r="B19" s="55">
        <v>1</v>
      </c>
      <c r="C19" s="55">
        <v>15000</v>
      </c>
      <c r="D19" s="55" t="s">
        <v>6</v>
      </c>
      <c r="E19" s="56">
        <f t="shared" si="0"/>
        <v>15000</v>
      </c>
      <c r="F19" s="80"/>
      <c r="G19" s="56">
        <f t="shared" si="1"/>
        <v>0</v>
      </c>
      <c r="H19" s="2"/>
      <c r="I19" s="2"/>
      <c r="J19" s="2"/>
    </row>
    <row r="20" spans="1:10" ht="18">
      <c r="A20" s="40" t="s">
        <v>26</v>
      </c>
      <c r="B20" s="26"/>
      <c r="C20" s="34"/>
      <c r="D20" s="29"/>
      <c r="E20" s="32"/>
      <c r="F20" s="82"/>
      <c r="G20" s="32"/>
      <c r="H20" s="2"/>
      <c r="I20" s="2"/>
      <c r="J20" s="2"/>
    </row>
    <row r="21" spans="1:10" ht="18">
      <c r="A21" s="48" t="s">
        <v>10</v>
      </c>
      <c r="B21" s="49">
        <v>3000</v>
      </c>
      <c r="C21" s="49">
        <f>2.9</f>
        <v>2.9</v>
      </c>
      <c r="D21" s="49" t="s">
        <v>1</v>
      </c>
      <c r="E21" s="50">
        <f t="shared" si="0"/>
        <v>8700</v>
      </c>
      <c r="F21" s="78"/>
      <c r="G21" s="50">
        <f t="shared" si="1"/>
        <v>0</v>
      </c>
      <c r="H21" s="2"/>
      <c r="I21" s="2"/>
      <c r="J21" s="2"/>
    </row>
    <row r="22" spans="1:10" ht="18">
      <c r="A22" s="57" t="s">
        <v>11</v>
      </c>
      <c r="B22" s="52">
        <v>1006.83</v>
      </c>
      <c r="C22" s="52">
        <f>7.05</f>
        <v>7.05</v>
      </c>
      <c r="D22" s="52" t="s">
        <v>1</v>
      </c>
      <c r="E22" s="53">
        <f t="shared" si="0"/>
        <v>7098.15</v>
      </c>
      <c r="F22" s="79"/>
      <c r="G22" s="53">
        <f t="shared" si="1"/>
        <v>0</v>
      </c>
      <c r="H22" s="2"/>
      <c r="I22" s="2"/>
      <c r="J22" s="2"/>
    </row>
    <row r="23" spans="1:10" ht="18">
      <c r="A23" s="57" t="s">
        <v>12</v>
      </c>
      <c r="B23" s="52">
        <v>215</v>
      </c>
      <c r="C23" s="52">
        <f>16.1</f>
        <v>16.100000000000001</v>
      </c>
      <c r="D23" s="52" t="s">
        <v>1</v>
      </c>
      <c r="E23" s="53">
        <f t="shared" si="0"/>
        <v>3461.5</v>
      </c>
      <c r="F23" s="79"/>
      <c r="G23" s="53">
        <f t="shared" si="1"/>
        <v>0</v>
      </c>
      <c r="H23" s="2"/>
      <c r="I23" s="2"/>
      <c r="J23" s="2"/>
    </row>
    <row r="24" spans="1:10" ht="18">
      <c r="A24" s="57" t="s">
        <v>13</v>
      </c>
      <c r="B24" s="52">
        <v>90</v>
      </c>
      <c r="C24" s="52">
        <f>14.75</f>
        <v>14.75</v>
      </c>
      <c r="D24" s="52" t="s">
        <v>1</v>
      </c>
      <c r="E24" s="53">
        <f t="shared" si="0"/>
        <v>1327.5</v>
      </c>
      <c r="F24" s="79"/>
      <c r="G24" s="53">
        <f t="shared" si="1"/>
        <v>0</v>
      </c>
      <c r="H24" s="2"/>
      <c r="I24" s="2"/>
      <c r="J24" s="2"/>
    </row>
    <row r="25" spans="1:10" ht="18">
      <c r="A25" s="57" t="s">
        <v>14</v>
      </c>
      <c r="B25" s="52">
        <v>50</v>
      </c>
      <c r="C25" s="52">
        <f>34.05</f>
        <v>34.049999999999997</v>
      </c>
      <c r="D25" s="52" t="s">
        <v>1</v>
      </c>
      <c r="E25" s="53">
        <f t="shared" si="0"/>
        <v>1702.5</v>
      </c>
      <c r="F25" s="79"/>
      <c r="G25" s="53">
        <f t="shared" si="1"/>
        <v>0</v>
      </c>
      <c r="H25" s="2"/>
      <c r="I25" s="2"/>
      <c r="J25" s="2"/>
    </row>
    <row r="26" spans="1:10" ht="18">
      <c r="A26" s="58" t="s">
        <v>2</v>
      </c>
      <c r="B26" s="55">
        <v>20000</v>
      </c>
      <c r="C26" s="55">
        <f>1.1*0.15</f>
        <v>0.17</v>
      </c>
      <c r="D26" s="55" t="s">
        <v>1</v>
      </c>
      <c r="E26" s="56">
        <f>B26*C26</f>
        <v>3400</v>
      </c>
      <c r="F26" s="80"/>
      <c r="G26" s="56">
        <f t="shared" si="1"/>
        <v>0</v>
      </c>
      <c r="H26" s="2"/>
      <c r="I26" s="2"/>
      <c r="J26" s="2"/>
    </row>
    <row r="27" spans="1:10" ht="18">
      <c r="A27" s="25" t="s">
        <v>15</v>
      </c>
      <c r="B27" s="45"/>
      <c r="C27" s="27"/>
      <c r="D27" s="28"/>
      <c r="E27" s="32"/>
      <c r="F27" s="82"/>
      <c r="G27" s="32"/>
      <c r="H27" s="2"/>
      <c r="I27" s="2"/>
      <c r="J27" s="2"/>
    </row>
    <row r="28" spans="1:10" ht="15">
      <c r="A28" s="48" t="s">
        <v>16</v>
      </c>
      <c r="B28" s="49">
        <v>3030</v>
      </c>
      <c r="C28" s="49">
        <f>1.25</f>
        <v>1.25</v>
      </c>
      <c r="D28" s="49" t="s">
        <v>1</v>
      </c>
      <c r="E28" s="50">
        <f>B28*C28</f>
        <v>3787.5</v>
      </c>
      <c r="F28" s="78"/>
      <c r="G28" s="50">
        <f t="shared" si="1"/>
        <v>0</v>
      </c>
    </row>
    <row r="29" spans="1:10" ht="15">
      <c r="A29" s="54" t="s">
        <v>17</v>
      </c>
      <c r="B29" s="55">
        <v>3000</v>
      </c>
      <c r="C29" s="55">
        <f>1.1*3.76</f>
        <v>4.1399999999999997</v>
      </c>
      <c r="D29" s="55" t="s">
        <v>1</v>
      </c>
      <c r="E29" s="56">
        <f>B29*C29</f>
        <v>12420</v>
      </c>
      <c r="F29" s="80"/>
      <c r="G29" s="56">
        <f t="shared" si="1"/>
        <v>0</v>
      </c>
    </row>
    <row r="30" spans="1:10" ht="15.75">
      <c r="A30" s="25" t="s">
        <v>18</v>
      </c>
      <c r="B30" s="45"/>
      <c r="C30" s="27"/>
      <c r="D30" s="28"/>
      <c r="E30" s="32"/>
      <c r="F30" s="82"/>
      <c r="G30" s="32"/>
    </row>
    <row r="31" spans="1:10" ht="15">
      <c r="A31" s="48" t="s">
        <v>19</v>
      </c>
      <c r="B31" s="49">
        <v>200</v>
      </c>
      <c r="C31" s="49">
        <f>1.1*23.4</f>
        <v>25.74</v>
      </c>
      <c r="D31" s="49" t="s">
        <v>4</v>
      </c>
      <c r="E31" s="50">
        <f>B31*C31</f>
        <v>5148</v>
      </c>
      <c r="F31" s="78"/>
      <c r="G31" s="50">
        <f t="shared" si="1"/>
        <v>0</v>
      </c>
    </row>
    <row r="32" spans="1:10" ht="15">
      <c r="A32" s="51" t="s">
        <v>20</v>
      </c>
      <c r="B32" s="52">
        <v>20</v>
      </c>
      <c r="C32" s="52">
        <v>58.5</v>
      </c>
      <c r="D32" s="52" t="s">
        <v>3</v>
      </c>
      <c r="E32" s="53">
        <f t="shared" ref="E32:E34" si="2">B32*C32</f>
        <v>1170</v>
      </c>
      <c r="F32" s="79"/>
      <c r="G32" s="53">
        <f t="shared" si="1"/>
        <v>0</v>
      </c>
    </row>
    <row r="33" spans="1:7" ht="15">
      <c r="A33" s="51" t="s">
        <v>22</v>
      </c>
      <c r="B33" s="52">
        <v>100</v>
      </c>
      <c r="C33" s="52">
        <f>1.1*62.24</f>
        <v>68.459999999999994</v>
      </c>
      <c r="D33" s="52" t="s">
        <v>4</v>
      </c>
      <c r="E33" s="53">
        <f t="shared" si="2"/>
        <v>6846</v>
      </c>
      <c r="F33" s="79"/>
      <c r="G33" s="53">
        <f t="shared" si="1"/>
        <v>0</v>
      </c>
    </row>
    <row r="34" spans="1:7" ht="15">
      <c r="A34" s="54" t="s">
        <v>23</v>
      </c>
      <c r="B34" s="55">
        <v>100</v>
      </c>
      <c r="C34" s="55">
        <f>1.1*85.7</f>
        <v>94.27</v>
      </c>
      <c r="D34" s="55" t="s">
        <v>4</v>
      </c>
      <c r="E34" s="56">
        <f t="shared" si="2"/>
        <v>9427</v>
      </c>
      <c r="F34" s="80"/>
      <c r="G34" s="56">
        <f t="shared" si="1"/>
        <v>0</v>
      </c>
    </row>
    <row r="35" spans="1:7" ht="15.75">
      <c r="A35" s="44" t="s">
        <v>21</v>
      </c>
      <c r="B35" s="43">
        <v>1000</v>
      </c>
      <c r="C35" s="43">
        <f>1.1*25.7</f>
        <v>28.27</v>
      </c>
      <c r="D35" s="43" t="s">
        <v>1</v>
      </c>
      <c r="E35" s="43">
        <f>B35*C35</f>
        <v>28270</v>
      </c>
      <c r="F35" s="81"/>
      <c r="G35" s="43">
        <f t="shared" si="1"/>
        <v>0</v>
      </c>
    </row>
    <row r="36" spans="1:7" ht="16.7" customHeight="1">
      <c r="A36" s="41"/>
      <c r="B36" s="61"/>
      <c r="C36" s="62"/>
      <c r="D36" s="63" t="s">
        <v>29</v>
      </c>
      <c r="E36" s="42">
        <f>SUM(E6:E35)</f>
        <v>181415.15</v>
      </c>
      <c r="F36" s="6"/>
      <c r="G36" s="67">
        <f>SUM(G6:G35)</f>
        <v>0</v>
      </c>
    </row>
    <row r="37" spans="1:7" ht="15">
      <c r="A37" s="30"/>
      <c r="B37" s="61"/>
      <c r="C37" s="62"/>
      <c r="D37" s="62"/>
      <c r="E37" s="32"/>
      <c r="F37" s="6"/>
      <c r="G37" s="68"/>
    </row>
    <row r="38" spans="1:7" ht="15">
      <c r="A38" s="30"/>
      <c r="B38" s="61"/>
      <c r="C38" s="11"/>
      <c r="D38" s="12" t="s">
        <v>27</v>
      </c>
      <c r="E38" s="13">
        <f>E36*0.13</f>
        <v>23583.97</v>
      </c>
      <c r="F38" s="6"/>
      <c r="G38" s="69">
        <f>G36*0.13</f>
        <v>0</v>
      </c>
    </row>
    <row r="39" spans="1:7" ht="15">
      <c r="A39" s="30"/>
      <c r="B39" s="61"/>
      <c r="C39" s="14"/>
      <c r="D39" s="15" t="s">
        <v>28</v>
      </c>
      <c r="E39" s="16">
        <f>E36*0.06</f>
        <v>10884.91</v>
      </c>
      <c r="F39" s="6"/>
      <c r="G39" s="70">
        <f>G36*0.06</f>
        <v>0</v>
      </c>
    </row>
    <row r="40" spans="1:7" ht="25.5">
      <c r="A40" s="64"/>
      <c r="B40" s="31"/>
      <c r="C40" s="31"/>
      <c r="D40" s="65" t="s">
        <v>25</v>
      </c>
      <c r="E40" s="66">
        <f>SUM(E36:E39)</f>
        <v>215884.03</v>
      </c>
      <c r="F40" s="75" t="s">
        <v>46</v>
      </c>
      <c r="G40" s="71">
        <f>SUM(G36:G39)</f>
        <v>0</v>
      </c>
    </row>
    <row r="41" spans="1:7" ht="15.75">
      <c r="A41" s="72" t="s">
        <v>45</v>
      </c>
      <c r="B41" s="72"/>
      <c r="C41" s="72"/>
      <c r="D41" s="72"/>
      <c r="E41" s="72"/>
      <c r="F41" s="73"/>
      <c r="G41" s="73">
        <f>E40-G40</f>
        <v>215884.03</v>
      </c>
    </row>
    <row r="43" spans="1:7" ht="14.25">
      <c r="A43" s="74" t="s">
        <v>47</v>
      </c>
    </row>
    <row r="45" spans="1:7" ht="14.25">
      <c r="A45" s="74" t="s">
        <v>48</v>
      </c>
    </row>
  </sheetData>
  <sheetProtection algorithmName="SHA-512" hashValue="n8jk2nZigsIbNJfKAL5p3TvhJbTQT+ShhtFga1SPp/TbIchW1ngbjB2l3G7EMLNmOnNePNNyGtESVmIAyEN4Xw==" saltValue="Ly6DmtX24JuhuDJynM9Vaw==" spinCount="100000" sheet="1" objects="1" scenarios="1"/>
  <mergeCells count="1">
    <mergeCell ref="A1:E1"/>
  </mergeCells>
  <conditionalFormatting sqref="G41">
    <cfRule type="cellIs" dxfId="0" priority="1" operator="lessThan">
      <formula>0</formula>
    </cfRule>
  </conditionalFormatting>
  <printOptions horizontalCentered="1" verticalCentered="1"/>
  <pageMargins left="0.98425196850393704" right="0.78740157480314965" top="0.98425196850393704" bottom="0.78740157480314965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Cesca</dc:creator>
  <cp:lastModifiedBy>Cristina Rodriguez Hinojosa</cp:lastModifiedBy>
  <cp:lastPrinted>2021-07-01T15:02:26Z</cp:lastPrinted>
  <dcterms:created xsi:type="dcterms:W3CDTF">2013-09-17T17:59:40Z</dcterms:created>
  <dcterms:modified xsi:type="dcterms:W3CDTF">2025-05-27T11:08:18Z</dcterms:modified>
</cp:coreProperties>
</file>