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VA ETAPA\02 ORGANITZACIO I GESTIO ADMINISTRATIVA\0208 CONTRACTACIO\Obres\2025_19 Millora i comprensió arquitectònica\Plecs\"/>
    </mc:Choice>
  </mc:AlternateContent>
  <xr:revisionPtr revIDLastSave="0" documentId="13_ncr:1_{5B160C73-ED15-43E8-AAF5-894D361687DC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Full1" sheetId="1" r:id="rId1"/>
  </sheets>
  <definedNames>
    <definedName name="_xlnm.Print_Area" localSheetId="0">Full1!$B$1:$J$73</definedName>
  </definedNames>
  <calcPr calcId="191029"/>
</workbook>
</file>

<file path=xl/calcChain.xml><?xml version="1.0" encoding="utf-8"?>
<calcChain xmlns="http://schemas.openxmlformats.org/spreadsheetml/2006/main">
  <c r="G61" i="1" l="1"/>
  <c r="G60" i="1"/>
  <c r="G51" i="1"/>
  <c r="G50" i="1"/>
  <c r="G70" i="1" l="1"/>
  <c r="G69" i="1"/>
  <c r="I69" i="1" s="1"/>
  <c r="G66" i="1"/>
  <c r="G65" i="1"/>
  <c r="G64" i="1"/>
  <c r="G59" i="1"/>
  <c r="G56" i="1"/>
  <c r="G55" i="1"/>
  <c r="G54" i="1"/>
  <c r="G49" i="1"/>
  <c r="I64" i="1" l="1"/>
  <c r="I59" i="1"/>
  <c r="I54" i="1"/>
  <c r="I49" i="1"/>
  <c r="G43" i="1" l="1"/>
  <c r="G44" i="1"/>
  <c r="G45" i="1"/>
  <c r="I20" i="1" l="1"/>
  <c r="E37" i="1" s="1"/>
  <c r="J71" i="1" l="1"/>
  <c r="G42" i="1"/>
  <c r="G46" i="1"/>
  <c r="B37" i="1"/>
  <c r="I37" i="1" s="1"/>
  <c r="I42" i="1" l="1"/>
  <c r="I71" i="1" s="1"/>
  <c r="J37" i="1"/>
</calcChain>
</file>

<file path=xl/sharedStrings.xml><?xml version="1.0" encoding="utf-8"?>
<sst xmlns="http://schemas.openxmlformats.org/spreadsheetml/2006/main" count="75" uniqueCount="60">
  <si>
    <t>FITXA RESUM D'AUTO VALORACIÓ</t>
  </si>
  <si>
    <t>Municipi:</t>
  </si>
  <si>
    <t>SANTA COLOMA DE CERVELLÓ</t>
  </si>
  <si>
    <r>
      <t xml:space="preserve">Introducció de dades per part de l'ofertant </t>
    </r>
    <r>
      <rPr>
        <sz val="10"/>
        <rFont val="Calibri"/>
        <family val="2"/>
      </rPr>
      <t>(ompliu les cel·les en color blanc)</t>
    </r>
  </si>
  <si>
    <t>1. OFERTA ECONÒMICA GLOBAL</t>
  </si>
  <si>
    <r>
      <rPr>
        <b/>
        <sz val="8"/>
        <rFont val="Calibri"/>
        <family val="2"/>
      </rPr>
      <t xml:space="preserve">màxim
</t>
    </r>
    <r>
      <rPr>
        <b/>
        <sz val="12"/>
        <rFont val="Calibri"/>
        <family val="2"/>
      </rPr>
      <t>49</t>
    </r>
  </si>
  <si>
    <r>
      <t xml:space="preserve">Import oferta 
</t>
    </r>
    <r>
      <rPr>
        <sz val="8"/>
        <color indexed="8"/>
        <rFont val="Calibri"/>
        <family val="2"/>
      </rPr>
      <t>sense IVA</t>
    </r>
  </si>
  <si>
    <t>% baixa</t>
  </si>
  <si>
    <t>Coeficient</t>
  </si>
  <si>
    <t>2. OFERTA TÈCNICA *</t>
  </si>
  <si>
    <r>
      <rPr>
        <b/>
        <sz val="8"/>
        <rFont val="Calibri"/>
        <family val="2"/>
      </rPr>
      <t xml:space="preserve">màxim
</t>
    </r>
    <r>
      <rPr>
        <b/>
        <sz val="12"/>
        <rFont val="Calibri"/>
        <family val="2"/>
      </rPr>
      <t>51</t>
    </r>
  </si>
  <si>
    <t>Total</t>
  </si>
  <si>
    <t>Puntuació segons plecs</t>
  </si>
  <si>
    <t>Puntuació oferta</t>
  </si>
  <si>
    <t>PUNTUACIÓ TÈCNICA ESTIMADA</t>
  </si>
  <si>
    <t>* La puntuació tècnica és estimada a manca de comprovació de la documentació per part de l'òrgan de contractació</t>
  </si>
  <si>
    <t>Expedient:</t>
  </si>
  <si>
    <t xml:space="preserve">Pressupost Acumulat total de l'actuació </t>
  </si>
  <si>
    <r>
      <t xml:space="preserve">Import acumulat Honoraris de l'actuació (IA)
</t>
    </r>
    <r>
      <rPr>
        <sz val="8"/>
        <color indexed="8"/>
        <rFont val="Calibri"/>
        <family val="2"/>
      </rPr>
      <t>sense IVA</t>
    </r>
  </si>
  <si>
    <t>ANNEX 4</t>
  </si>
  <si>
    <t>ACUM &lt; PO</t>
  </si>
  <si>
    <t xml:space="preserve">Obra: </t>
  </si>
  <si>
    <t>EXECUCIÓ DE LES OBRES</t>
  </si>
  <si>
    <t>Import total d'honoraris d'execució d'obra</t>
  </si>
  <si>
    <r>
      <t xml:space="preserve">EXPERIÈNCIA CAP D'OBRA PROJECTES BCIN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38 punts)</t>
    </r>
  </si>
  <si>
    <t>Criteri de valoració 2. Import ACUM experiència cap d'obra</t>
  </si>
  <si>
    <t>Puntuació
Segons Plec</t>
  </si>
  <si>
    <t xml:space="preserve">Puntuació 
Oferta </t>
  </si>
  <si>
    <t>Sense compromís de millora</t>
  </si>
  <si>
    <t>Millora fins el 2% del PEM</t>
  </si>
  <si>
    <t>Millora fins el 3% del PEM</t>
  </si>
  <si>
    <t>Millora increment fins el 50%</t>
  </si>
  <si>
    <t>Millora increment fins el 75%</t>
  </si>
  <si>
    <r>
      <t xml:space="preserve">COMPROMÍS D'AMPLIACIÓ DEL TERMINI DE GARANTIA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2 punts)</t>
    </r>
  </si>
  <si>
    <t>Sense compromís d'ampliació</t>
  </si>
  <si>
    <r>
      <t xml:space="preserve">COMPROMÍS DE REDUCCIÓ DEL PERÍODE D'EXECUCIÓ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2 punts)</t>
    </r>
  </si>
  <si>
    <r>
      <t xml:space="preserve">COMPROMÍS GRAU DE PERMANÈNCIA DEL CAP D'OBRA A L'OBRA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3 punts)</t>
    </r>
  </si>
  <si>
    <r>
      <t xml:space="preserve">ACREDITACIÓ ASSISTÈNCIA DIA DE VISITA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1 punt)</t>
    </r>
  </si>
  <si>
    <t>Sense compromís de reducció</t>
  </si>
  <si>
    <t>Reducció en 15 dies</t>
  </si>
  <si>
    <t>Sense document que acredita visita</t>
  </si>
  <si>
    <t>Amb document que acredita visita</t>
  </si>
  <si>
    <t>Reducció de 31 dies</t>
  </si>
  <si>
    <r>
      <t xml:space="preserve">COMPROMÍS MILLORA DEL % CONTROL DE QUALITAT I CONTROL D'EXECUCIÓ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5 punts)</t>
    </r>
  </si>
  <si>
    <t>Ampliació de 6 mesos</t>
  </si>
  <si>
    <t>Ampliació de 12 mesos</t>
  </si>
  <si>
    <t>1 * PO &lt;= ACUM &lt;  1,05 * PO</t>
  </si>
  <si>
    <t>1,05 * PO &lt;= ACUM &lt;  1,10 * PO</t>
  </si>
  <si>
    <t xml:space="preserve">1,10 * PO &lt;= ACUM &lt; 1,15 * PO </t>
  </si>
  <si>
    <t>ACUM &gt;= 1,15 * PO</t>
  </si>
  <si>
    <t>Criteri de valoració 3. Compromís de millora del percentatge detinat al control de qualitat i control d'execució</t>
  </si>
  <si>
    <t>Criteri de valoració 4. Compromís del grau de permanència del cap d'obra a l'obra</t>
  </si>
  <si>
    <t>Criteri de valoració 5. Compromís d'ampliació del termini de garantia</t>
  </si>
  <si>
    <t xml:space="preserve">Criteri de valoració 6. Compromís de reducció del període d’execució de les obres. </t>
  </si>
  <si>
    <t>Criteri de valoració 7. Assistència del dia de visita de l’edifici per conèixer l’àmbit d’actuació (sí=1 / no=0)</t>
  </si>
  <si>
    <t>2025_19</t>
  </si>
  <si>
    <t>MILLORA I COMPRENSIÓ ARQUITECTÒNICA DE LA CRIPTA DE LA COLÒNIA GÜELL: INSTAL·LACIÓ ELÈCTRICA EXTERIOR I AGENÇAMENT ACCESSOS EXTERIORS</t>
  </si>
  <si>
    <t>Empresa licitadora</t>
  </si>
  <si>
    <t>nom  de l'empresa</t>
  </si>
  <si>
    <t>Projete Millora i comprensió arquitectònica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</si>
</sst>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/>
    <xf numFmtId="0" fontId="2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3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2" xfId="0" applyFont="1" applyFill="1" applyBorder="1"/>
    <xf numFmtId="4" fontId="3" fillId="3" borderId="0" xfId="0" applyNumberFormat="1" applyFont="1" applyFill="1" applyBorder="1" applyAlignment="1">
      <alignment horizontal="left"/>
    </xf>
    <xf numFmtId="0" fontId="13" fillId="3" borderId="6" xfId="0" applyFont="1" applyFill="1" applyBorder="1"/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0" fontId="2" fillId="3" borderId="11" xfId="2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8" fontId="2" fillId="2" borderId="10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3" fillId="3" borderId="15" xfId="0" applyFont="1" applyFill="1" applyBorder="1"/>
    <xf numFmtId="0" fontId="3" fillId="3" borderId="1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16" fillId="3" borderId="29" xfId="0" applyFont="1" applyFill="1" applyBorder="1" applyAlignment="1">
      <alignment horizontal="center" vertical="center"/>
    </xf>
    <xf numFmtId="0" fontId="2" fillId="2" borderId="38" xfId="0" applyFont="1" applyFill="1" applyBorder="1"/>
    <xf numFmtId="0" fontId="8" fillId="2" borderId="14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/>
    <xf numFmtId="0" fontId="12" fillId="2" borderId="4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9" fontId="2" fillId="2" borderId="0" xfId="0" applyNumberFormat="1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/>
    </xf>
    <xf numFmtId="9" fontId="2" fillId="2" borderId="28" xfId="0" applyNumberFormat="1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8" fontId="2" fillId="2" borderId="13" xfId="0" applyNumberFormat="1" applyFont="1" applyFill="1" applyBorder="1" applyAlignment="1">
      <alignment horizontal="center" vertical="center"/>
    </xf>
    <xf numFmtId="8" fontId="2" fillId="2" borderId="12" xfId="0" applyNumberFormat="1" applyFont="1" applyFill="1" applyBorder="1" applyAlignment="1">
      <alignment horizontal="center" vertical="center"/>
    </xf>
    <xf numFmtId="8" fontId="3" fillId="2" borderId="22" xfId="0" applyNumberFormat="1" applyFont="1" applyFill="1" applyBorder="1" applyAlignment="1">
      <alignment horizontal="left" vertical="center" wrapText="1"/>
    </xf>
    <xf numFmtId="8" fontId="3" fillId="2" borderId="23" xfId="0" applyNumberFormat="1" applyFont="1" applyFill="1" applyBorder="1" applyAlignment="1">
      <alignment horizontal="left" vertical="center" wrapText="1"/>
    </xf>
    <xf numFmtId="8" fontId="3" fillId="2" borderId="24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9" fontId="2" fillId="2" borderId="22" xfId="0" applyNumberFormat="1" applyFont="1" applyFill="1" applyBorder="1" applyAlignment="1">
      <alignment horizontal="left" vertical="center"/>
    </xf>
    <xf numFmtId="9" fontId="2" fillId="2" borderId="23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left" vertical="center"/>
    </xf>
    <xf numFmtId="9" fontId="2" fillId="2" borderId="18" xfId="0" applyNumberFormat="1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left" vertical="center"/>
    </xf>
    <xf numFmtId="9" fontId="2" fillId="2" borderId="34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9" fontId="2" fillId="2" borderId="32" xfId="0" applyNumberFormat="1" applyFont="1" applyFill="1" applyBorder="1" applyAlignment="1" applyProtection="1">
      <alignment horizontal="center"/>
      <protection locked="0"/>
    </xf>
    <xf numFmtId="9" fontId="2" fillId="2" borderId="24" xfId="0" applyNumberFormat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9" fontId="2" fillId="2" borderId="35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7" fontId="3" fillId="2" borderId="36" xfId="1" applyNumberFormat="1" applyFont="1" applyFill="1" applyBorder="1" applyAlignment="1">
      <alignment horizontal="center" vertical="center"/>
    </xf>
    <xf numFmtId="7" fontId="3" fillId="2" borderId="11" xfId="1" applyNumberFormat="1" applyFont="1" applyFill="1" applyBorder="1" applyAlignment="1">
      <alignment horizontal="center" vertical="center"/>
    </xf>
    <xf numFmtId="7" fontId="2" fillId="2" borderId="11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7" fontId="6" fillId="2" borderId="2" xfId="1" applyNumberFormat="1" applyFont="1" applyFill="1" applyBorder="1" applyAlignment="1" applyProtection="1">
      <alignment horizontal="center" vertical="center"/>
      <protection locked="0"/>
    </xf>
    <xf numFmtId="7" fontId="6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7" fontId="2" fillId="0" borderId="14" xfId="1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7" fontId="2" fillId="3" borderId="6" xfId="1" applyNumberFormat="1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13" fillId="3" borderId="32" xfId="0" applyFont="1" applyFill="1" applyBorder="1"/>
    <xf numFmtId="0" fontId="13" fillId="3" borderId="18" xfId="0" applyFont="1" applyFill="1" applyBorder="1"/>
    <xf numFmtId="0" fontId="13" fillId="3" borderId="38" xfId="0" applyFont="1" applyFill="1" applyBorder="1"/>
    <xf numFmtId="0" fontId="3" fillId="2" borderId="32" xfId="0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3" fillId="2" borderId="38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9" fontId="2" fillId="2" borderId="43" xfId="0" applyNumberFormat="1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7" fontId="2" fillId="0" borderId="32" xfId="1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" fillId="3" borderId="2" xfId="0" applyFont="1" applyFill="1" applyBorder="1"/>
    <xf numFmtId="0" fontId="2" fillId="3" borderId="0" xfId="0" applyFont="1" applyFill="1" applyBorder="1"/>
    <xf numFmtId="9" fontId="2" fillId="0" borderId="32" xfId="0" applyNumberFormat="1" applyFont="1" applyFill="1" applyBorder="1" applyAlignment="1" applyProtection="1">
      <alignment horizontal="center"/>
      <protection locked="0"/>
    </xf>
    <xf numFmtId="0" fontId="2" fillId="0" borderId="38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9" fontId="2" fillId="0" borderId="33" xfId="0" applyNumberFormat="1" applyFont="1" applyFill="1" applyBorder="1" applyAlignment="1">
      <alignment horizontal="left" vertical="center"/>
    </xf>
    <xf numFmtId="9" fontId="2" fillId="0" borderId="34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/>
    </xf>
    <xf numFmtId="9" fontId="2" fillId="0" borderId="17" xfId="0" applyNumberFormat="1" applyFont="1" applyFill="1" applyBorder="1" applyAlignment="1">
      <alignment horizontal="left" vertical="center"/>
    </xf>
    <xf numFmtId="9" fontId="2" fillId="0" borderId="18" xfId="0" applyNumberFormat="1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114300</xdr:colOff>
      <xdr:row>3</xdr:row>
      <xdr:rowOff>152400</xdr:rowOff>
    </xdr:to>
    <xdr:pic>
      <xdr:nvPicPr>
        <xdr:cNvPr id="1025" name="Imatg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476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4"/>
  <sheetViews>
    <sheetView tabSelected="1" topLeftCell="A14" zoomScaleNormal="100" workbookViewId="0">
      <selection activeCell="I32" sqref="I32:J32"/>
    </sheetView>
  </sheetViews>
  <sheetFormatPr defaultColWidth="9.140625" defaultRowHeight="15" x14ac:dyDescent="0.25"/>
  <cols>
    <col min="3" max="3" width="18" customWidth="1"/>
    <col min="4" max="4" width="15.85546875" customWidth="1"/>
    <col min="6" max="6" width="9" customWidth="1"/>
    <col min="8" max="8" width="17" customWidth="1"/>
  </cols>
  <sheetData>
    <row r="1" spans="2:11" x14ac:dyDescent="0.25">
      <c r="B1" s="11"/>
      <c r="C1" s="11"/>
      <c r="D1" s="11"/>
      <c r="E1" s="11"/>
      <c r="F1" s="11"/>
      <c r="G1" s="11"/>
      <c r="H1" s="11"/>
      <c r="I1" s="11"/>
      <c r="J1" s="11"/>
    </row>
    <row r="2" spans="2:11" x14ac:dyDescent="0.25">
      <c r="B2" s="11"/>
      <c r="C2" s="11"/>
      <c r="D2" s="11"/>
      <c r="E2" s="11"/>
      <c r="F2" s="11"/>
      <c r="G2" s="11"/>
      <c r="H2" s="11"/>
      <c r="I2" s="11"/>
      <c r="J2" s="11"/>
    </row>
    <row r="3" spans="2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2:11" x14ac:dyDescent="0.25">
      <c r="B4" s="1"/>
      <c r="C4" s="2"/>
      <c r="D4" s="2"/>
      <c r="E4" s="2"/>
      <c r="F4" s="3"/>
      <c r="G4" s="2"/>
      <c r="H4" s="2"/>
      <c r="I4" s="2"/>
      <c r="J4" s="2"/>
    </row>
    <row r="5" spans="2:11" ht="14.45" customHeight="1" x14ac:dyDescent="0.25">
      <c r="B5" s="4" t="s">
        <v>19</v>
      </c>
      <c r="C5" s="2"/>
      <c r="D5" s="2"/>
      <c r="E5" s="2"/>
      <c r="F5" s="3"/>
      <c r="G5" s="2"/>
      <c r="H5" s="2"/>
      <c r="I5" s="11"/>
      <c r="J5" s="11"/>
    </row>
    <row r="6" spans="2:11" ht="18.600000000000001" customHeight="1" x14ac:dyDescent="0.3">
      <c r="C6" s="5"/>
      <c r="D6" s="5"/>
      <c r="E6" s="5"/>
      <c r="F6" s="6"/>
      <c r="G6" s="5"/>
      <c r="H6" s="5"/>
      <c r="I6" s="11"/>
      <c r="J6" s="11"/>
    </row>
    <row r="7" spans="2:11" ht="18.75" x14ac:dyDescent="0.3">
      <c r="B7" s="7" t="s">
        <v>0</v>
      </c>
      <c r="C7" s="8"/>
      <c r="D7" s="8"/>
      <c r="E7" s="8"/>
      <c r="F7" s="9"/>
      <c r="G7" s="8"/>
      <c r="H7" s="8"/>
      <c r="I7" s="8"/>
      <c r="J7" s="8"/>
    </row>
    <row r="8" spans="2:11" ht="27" customHeight="1" x14ac:dyDescent="0.25">
      <c r="B8" s="46" t="s">
        <v>21</v>
      </c>
      <c r="C8" s="105" t="s">
        <v>56</v>
      </c>
      <c r="D8" s="105"/>
      <c r="E8" s="105"/>
      <c r="F8" s="105"/>
      <c r="G8" s="105"/>
      <c r="H8" s="106"/>
      <c r="I8" s="124" t="s">
        <v>59</v>
      </c>
      <c r="J8" s="125"/>
    </row>
    <row r="9" spans="2:11" ht="33.75" customHeight="1" x14ac:dyDescent="0.25">
      <c r="B9" s="47"/>
      <c r="C9" s="105" t="s">
        <v>22</v>
      </c>
      <c r="D9" s="105"/>
      <c r="E9" s="105"/>
      <c r="F9" s="105"/>
      <c r="G9" s="105"/>
      <c r="H9" s="106"/>
      <c r="I9" s="126"/>
      <c r="J9" s="127"/>
    </row>
    <row r="10" spans="2:11" ht="27.75" customHeight="1" x14ac:dyDescent="0.25">
      <c r="B10" s="48" t="s">
        <v>1</v>
      </c>
      <c r="C10" s="103" t="s">
        <v>2</v>
      </c>
      <c r="D10" s="103"/>
      <c r="E10" s="103"/>
      <c r="F10" s="103"/>
      <c r="G10" s="103"/>
      <c r="H10" s="104"/>
      <c r="I10" s="128"/>
      <c r="J10" s="129"/>
    </row>
    <row r="11" spans="2:11" x14ac:dyDescent="0.25">
      <c r="B11" s="49" t="s">
        <v>16</v>
      </c>
      <c r="C11" s="10" t="s">
        <v>55</v>
      </c>
      <c r="D11" s="11"/>
      <c r="E11" s="11"/>
      <c r="F11" s="12"/>
      <c r="G11" s="11"/>
      <c r="H11" s="2"/>
      <c r="I11" s="109">
        <v>184450</v>
      </c>
      <c r="J11" s="110"/>
    </row>
    <row r="12" spans="2:11" x14ac:dyDescent="0.25">
      <c r="B12" s="49"/>
      <c r="C12" s="10"/>
      <c r="D12" s="11"/>
      <c r="E12" s="11"/>
      <c r="F12" s="12"/>
      <c r="G12" s="11"/>
      <c r="H12" s="2"/>
      <c r="I12" s="111"/>
      <c r="J12" s="112"/>
    </row>
    <row r="13" spans="2:11" ht="15.75" x14ac:dyDescent="0.25">
      <c r="B13" s="49"/>
      <c r="C13" s="13"/>
      <c r="D13" s="11"/>
      <c r="E13" s="11"/>
      <c r="F13" s="12"/>
      <c r="G13" s="11"/>
      <c r="H13" s="2"/>
      <c r="I13" s="107" t="s">
        <v>55</v>
      </c>
      <c r="J13" s="108"/>
    </row>
    <row r="14" spans="2:11" x14ac:dyDescent="0.25">
      <c r="B14" s="50"/>
      <c r="C14" s="14"/>
      <c r="D14" s="11"/>
      <c r="E14" s="11"/>
      <c r="F14" s="12"/>
      <c r="G14" s="11"/>
      <c r="H14" s="2"/>
      <c r="I14" s="2"/>
      <c r="J14" s="45"/>
    </row>
    <row r="15" spans="2:11" ht="15.75" x14ac:dyDescent="0.25">
      <c r="B15" s="118" t="s">
        <v>3</v>
      </c>
      <c r="C15" s="119"/>
      <c r="D15" s="119"/>
      <c r="E15" s="119"/>
      <c r="F15" s="119"/>
      <c r="G15" s="119"/>
      <c r="H15" s="119"/>
      <c r="I15" s="119"/>
      <c r="J15" s="120"/>
      <c r="K15" s="1"/>
    </row>
    <row r="16" spans="2:11" x14ac:dyDescent="0.25">
      <c r="B16" s="34"/>
      <c r="C16" s="35"/>
      <c r="D16" s="35"/>
      <c r="E16" s="35"/>
      <c r="F16" s="36"/>
      <c r="G16" s="35"/>
      <c r="H16" s="37"/>
      <c r="I16" s="37"/>
      <c r="J16" s="38"/>
      <c r="K16" s="1"/>
    </row>
    <row r="17" spans="2:11" x14ac:dyDescent="0.25">
      <c r="B17" s="15" t="s">
        <v>57</v>
      </c>
      <c r="C17" s="18"/>
      <c r="D17" s="121" t="s">
        <v>58</v>
      </c>
      <c r="E17" s="122"/>
      <c r="F17" s="122"/>
      <c r="G17" s="122"/>
      <c r="H17" s="122"/>
      <c r="I17" s="122"/>
      <c r="J17" s="123"/>
      <c r="K17" s="1"/>
    </row>
    <row r="18" spans="2:11" x14ac:dyDescent="0.25">
      <c r="B18" s="15"/>
      <c r="C18" s="18"/>
      <c r="D18" s="18"/>
      <c r="E18" s="18"/>
      <c r="F18" s="20"/>
      <c r="G18" s="18"/>
      <c r="H18" s="18"/>
      <c r="I18" s="18"/>
      <c r="J18" s="19"/>
      <c r="K18" s="1"/>
    </row>
    <row r="19" spans="2:11" ht="25.5" customHeight="1" thickBot="1" x14ac:dyDescent="0.3">
      <c r="B19" s="15"/>
      <c r="C19" s="117" t="s">
        <v>23</v>
      </c>
      <c r="D19" s="117"/>
      <c r="E19" s="117"/>
      <c r="F19" s="117"/>
      <c r="G19" s="117"/>
      <c r="H19" s="18"/>
      <c r="I19" s="113"/>
      <c r="J19" s="114"/>
      <c r="K19" s="1"/>
    </row>
    <row r="20" spans="2:11" ht="15.75" thickBot="1" x14ac:dyDescent="0.3">
      <c r="B20" s="15" t="s">
        <v>17</v>
      </c>
      <c r="C20" s="18"/>
      <c r="D20" s="18"/>
      <c r="E20" s="18"/>
      <c r="F20" s="18"/>
      <c r="G20" s="18"/>
      <c r="H20" s="18"/>
      <c r="I20" s="115">
        <f>I19</f>
        <v>0</v>
      </c>
      <c r="J20" s="116"/>
      <c r="K20" s="1"/>
    </row>
    <row r="21" spans="2:11" ht="6.6" customHeight="1" x14ac:dyDescent="0.25">
      <c r="B21" s="15"/>
      <c r="C21" s="18"/>
      <c r="D21" s="18"/>
      <c r="E21" s="18"/>
      <c r="F21" s="20"/>
      <c r="G21" s="18"/>
      <c r="H21" s="18"/>
      <c r="I21" s="18"/>
      <c r="J21" s="19"/>
      <c r="K21" s="1"/>
    </row>
    <row r="22" spans="2:11" x14ac:dyDescent="0.25">
      <c r="B22" s="141" t="s">
        <v>25</v>
      </c>
      <c r="C22" s="142"/>
      <c r="D22" s="142"/>
      <c r="E22" s="142"/>
      <c r="F22" s="142"/>
      <c r="G22" s="142"/>
      <c r="H22" s="142"/>
      <c r="I22" s="139"/>
      <c r="J22" s="140"/>
      <c r="K22" s="1"/>
    </row>
    <row r="23" spans="2:11" ht="3.6" customHeight="1" x14ac:dyDescent="0.25">
      <c r="B23" s="21"/>
      <c r="C23" s="43"/>
      <c r="D23" s="22"/>
      <c r="E23" s="16"/>
      <c r="F23" s="17"/>
      <c r="G23" s="16"/>
      <c r="H23" s="43"/>
      <c r="I23" s="18"/>
      <c r="J23" s="19"/>
      <c r="K23" s="1"/>
    </row>
    <row r="24" spans="2:11" x14ac:dyDescent="0.25">
      <c r="B24" s="141" t="s">
        <v>50</v>
      </c>
      <c r="C24" s="142"/>
      <c r="D24" s="142"/>
      <c r="E24" s="142"/>
      <c r="F24" s="142"/>
      <c r="G24" s="142"/>
      <c r="H24" s="142"/>
      <c r="I24" s="143"/>
      <c r="J24" s="144"/>
      <c r="K24" s="1"/>
    </row>
    <row r="25" spans="2:11" ht="3.6" customHeight="1" x14ac:dyDescent="0.25">
      <c r="B25" s="21"/>
      <c r="C25" s="43"/>
      <c r="D25" s="22"/>
      <c r="E25" s="16"/>
      <c r="F25" s="17"/>
      <c r="G25" s="16"/>
      <c r="H25" s="43"/>
      <c r="I25" s="18"/>
      <c r="J25" s="19"/>
      <c r="K25" s="1"/>
    </row>
    <row r="26" spans="2:11" x14ac:dyDescent="0.25">
      <c r="B26" s="42" t="s">
        <v>51</v>
      </c>
      <c r="C26" s="43"/>
      <c r="D26" s="22"/>
      <c r="E26" s="16"/>
      <c r="F26" s="17"/>
      <c r="G26" s="16"/>
      <c r="H26" s="43"/>
      <c r="I26" s="87"/>
      <c r="J26" s="86"/>
      <c r="K26" s="1"/>
    </row>
    <row r="27" spans="2:11" ht="3" customHeight="1" x14ac:dyDescent="0.25">
      <c r="B27" s="21"/>
      <c r="C27" s="43"/>
      <c r="D27" s="22"/>
      <c r="E27" s="16"/>
      <c r="F27" s="17"/>
      <c r="G27" s="16"/>
      <c r="H27" s="43"/>
      <c r="I27" s="41"/>
      <c r="J27" s="19"/>
      <c r="K27" s="1"/>
    </row>
    <row r="28" spans="2:11" ht="15" customHeight="1" x14ac:dyDescent="0.25">
      <c r="B28" s="141" t="s">
        <v>52</v>
      </c>
      <c r="C28" s="142"/>
      <c r="D28" s="142"/>
      <c r="E28" s="142"/>
      <c r="F28" s="142"/>
      <c r="G28" s="142"/>
      <c r="H28" s="142"/>
      <c r="I28" s="85"/>
      <c r="J28" s="86"/>
      <c r="K28" s="1"/>
    </row>
    <row r="29" spans="2:11" ht="3" customHeight="1" x14ac:dyDescent="0.25">
      <c r="B29" s="42"/>
      <c r="C29" s="43"/>
      <c r="D29" s="43"/>
      <c r="E29" s="43"/>
      <c r="F29" s="43"/>
      <c r="G29" s="43"/>
      <c r="H29" s="43"/>
      <c r="I29" s="43"/>
      <c r="J29" s="19"/>
      <c r="K29" s="1"/>
    </row>
    <row r="30" spans="2:11" ht="15" customHeight="1" x14ac:dyDescent="0.25">
      <c r="B30" s="42" t="s">
        <v>53</v>
      </c>
      <c r="C30" s="43"/>
      <c r="D30" s="43"/>
      <c r="E30" s="43"/>
      <c r="F30" s="43"/>
      <c r="G30" s="43"/>
      <c r="H30" s="43"/>
      <c r="I30" s="85"/>
      <c r="J30" s="86"/>
      <c r="K30" s="1"/>
    </row>
    <row r="31" spans="2:11" ht="3" customHeight="1" x14ac:dyDescent="0.25">
      <c r="B31" s="42"/>
      <c r="C31" s="43"/>
      <c r="D31" s="43"/>
      <c r="E31" s="43"/>
      <c r="F31" s="43"/>
      <c r="G31" s="43"/>
      <c r="H31" s="43"/>
      <c r="I31" s="43"/>
      <c r="J31" s="19"/>
      <c r="K31" s="1"/>
    </row>
    <row r="32" spans="2:11" ht="15" customHeight="1" x14ac:dyDescent="0.25">
      <c r="B32" s="51" t="s">
        <v>54</v>
      </c>
      <c r="C32" s="52"/>
      <c r="D32" s="52"/>
      <c r="E32" s="52"/>
      <c r="F32" s="52"/>
      <c r="G32" s="52"/>
      <c r="H32" s="52"/>
      <c r="I32" s="85"/>
      <c r="J32" s="86"/>
      <c r="K32" s="1"/>
    </row>
    <row r="33" spans="2:11" ht="5.25" customHeight="1" thickBo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"/>
    </row>
    <row r="34" spans="2:11" ht="27.75" thickBot="1" x14ac:dyDescent="0.3">
      <c r="B34" s="23" t="s">
        <v>4</v>
      </c>
      <c r="C34" s="24"/>
      <c r="D34" s="24"/>
      <c r="E34" s="24"/>
      <c r="F34" s="25"/>
      <c r="G34" s="24"/>
      <c r="H34" s="24"/>
      <c r="I34" s="24"/>
      <c r="J34" s="26" t="s">
        <v>5</v>
      </c>
      <c r="K34" s="1"/>
    </row>
    <row r="35" spans="2:11" ht="2.4500000000000002" customHeight="1" thickBot="1" x14ac:dyDescent="0.3">
      <c r="B35" s="27"/>
      <c r="C35" s="27"/>
      <c r="D35" s="27"/>
      <c r="E35" s="27"/>
      <c r="F35" s="28"/>
      <c r="G35" s="27"/>
      <c r="H35" s="27"/>
      <c r="I35" s="27"/>
      <c r="J35" s="27"/>
      <c r="K35" s="1"/>
    </row>
    <row r="36" spans="2:11" ht="42.6" customHeight="1" x14ac:dyDescent="0.25">
      <c r="B36" s="97" t="s">
        <v>18</v>
      </c>
      <c r="C36" s="98"/>
      <c r="D36" s="98"/>
      <c r="E36" s="99" t="s">
        <v>6</v>
      </c>
      <c r="F36" s="98"/>
      <c r="G36" s="98"/>
      <c r="H36" s="98"/>
      <c r="I36" s="29" t="s">
        <v>7</v>
      </c>
      <c r="J36" s="30" t="s">
        <v>8</v>
      </c>
      <c r="K36" s="1"/>
    </row>
    <row r="37" spans="2:11" ht="15.75" thickBot="1" x14ac:dyDescent="0.3">
      <c r="B37" s="100">
        <f>I6+I11</f>
        <v>184450</v>
      </c>
      <c r="C37" s="101"/>
      <c r="D37" s="101"/>
      <c r="E37" s="102">
        <f>I20</f>
        <v>0</v>
      </c>
      <c r="F37" s="102"/>
      <c r="G37" s="102"/>
      <c r="H37" s="102"/>
      <c r="I37" s="31">
        <f>1-(I20/B37)</f>
        <v>1</v>
      </c>
      <c r="J37" s="32">
        <f>I20/B37</f>
        <v>0</v>
      </c>
      <c r="K37" s="1"/>
    </row>
    <row r="38" spans="2:11" ht="3" customHeight="1" thickBot="1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"/>
    </row>
    <row r="39" spans="2:11" ht="27.75" thickBot="1" x14ac:dyDescent="0.3">
      <c r="B39" s="23" t="s">
        <v>9</v>
      </c>
      <c r="C39" s="24"/>
      <c r="D39" s="24"/>
      <c r="E39" s="24"/>
      <c r="F39" s="25"/>
      <c r="G39" s="24"/>
      <c r="H39" s="24"/>
      <c r="I39" s="24"/>
      <c r="J39" s="26" t="s">
        <v>10</v>
      </c>
      <c r="K39" s="1"/>
    </row>
    <row r="40" spans="2:11" ht="4.5" customHeight="1" thickBo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"/>
    </row>
    <row r="41" spans="2:11" ht="30.95" customHeight="1" thickBot="1" x14ac:dyDescent="0.3">
      <c r="B41" s="59" t="s">
        <v>24</v>
      </c>
      <c r="C41" s="60"/>
      <c r="D41" s="61"/>
      <c r="E41" s="64" t="s">
        <v>12</v>
      </c>
      <c r="F41" s="76"/>
      <c r="G41" s="62" t="s">
        <v>13</v>
      </c>
      <c r="H41" s="63"/>
      <c r="I41" s="64" t="s">
        <v>11</v>
      </c>
      <c r="J41" s="65"/>
      <c r="K41" s="1"/>
    </row>
    <row r="42" spans="2:11" x14ac:dyDescent="0.25">
      <c r="B42" s="145" t="s">
        <v>20</v>
      </c>
      <c r="C42" s="146"/>
      <c r="D42" s="33">
        <v>184450</v>
      </c>
      <c r="E42" s="89">
        <v>0</v>
      </c>
      <c r="F42" s="90"/>
      <c r="G42" s="90">
        <f>IF($I$22&lt;D42,IF(I22&lt;D42,E42,0),0)</f>
        <v>0</v>
      </c>
      <c r="H42" s="91"/>
      <c r="I42" s="77">
        <f>SUM(G42:H46)</f>
        <v>0</v>
      </c>
      <c r="J42" s="70"/>
      <c r="K42" s="1"/>
    </row>
    <row r="43" spans="2:11" x14ac:dyDescent="0.25">
      <c r="B43" s="135" t="s">
        <v>46</v>
      </c>
      <c r="C43" s="136"/>
      <c r="D43" s="57">
        <v>193672.5</v>
      </c>
      <c r="E43" s="137">
        <v>7</v>
      </c>
      <c r="F43" s="138"/>
      <c r="G43" s="133">
        <f>IF($I$22&gt;=D42,IF(I22&lt;D43,E43,0),0)</f>
        <v>0</v>
      </c>
      <c r="H43" s="134"/>
      <c r="I43" s="78"/>
      <c r="J43" s="72"/>
      <c r="K43" s="1"/>
    </row>
    <row r="44" spans="2:11" x14ac:dyDescent="0.25">
      <c r="B44" s="135" t="s">
        <v>47</v>
      </c>
      <c r="C44" s="136"/>
      <c r="D44" s="57">
        <v>202895</v>
      </c>
      <c r="E44" s="137">
        <v>14</v>
      </c>
      <c r="F44" s="138"/>
      <c r="G44" s="133">
        <f>IF($I$22&gt;=D43,IF(I22&lt;D44,E44,0),0)</f>
        <v>0</v>
      </c>
      <c r="H44" s="134"/>
      <c r="I44" s="78"/>
      <c r="J44" s="72"/>
      <c r="K44" s="1"/>
    </row>
    <row r="45" spans="2:11" x14ac:dyDescent="0.25">
      <c r="B45" s="135" t="s">
        <v>48</v>
      </c>
      <c r="C45" s="136"/>
      <c r="D45" s="57">
        <v>212117.5</v>
      </c>
      <c r="E45" s="137">
        <v>26</v>
      </c>
      <c r="F45" s="138"/>
      <c r="G45" s="133">
        <f>IF($I$22&gt;=D44,IF(I22&lt;D45,E45,0),0)</f>
        <v>0</v>
      </c>
      <c r="H45" s="134"/>
      <c r="I45" s="78"/>
      <c r="J45" s="72"/>
      <c r="K45" s="1"/>
    </row>
    <row r="46" spans="2:11" ht="15.75" thickBot="1" x14ac:dyDescent="0.3">
      <c r="B46" s="147" t="s">
        <v>49</v>
      </c>
      <c r="C46" s="148"/>
      <c r="D46" s="58">
        <v>212117.5</v>
      </c>
      <c r="E46" s="149">
        <v>38</v>
      </c>
      <c r="F46" s="150"/>
      <c r="G46" s="92">
        <f>IF($I$22&gt;=D46,IF(I22&gt;=D46,E46,0),0)</f>
        <v>0</v>
      </c>
      <c r="H46" s="93"/>
      <c r="I46" s="79"/>
      <c r="J46" s="80"/>
      <c r="K46" s="1"/>
    </row>
    <row r="47" spans="2:11" ht="5.45" customHeight="1" thickBot="1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"/>
    </row>
    <row r="48" spans="2:11" ht="29.1" customHeight="1" thickBot="1" x14ac:dyDescent="0.3">
      <c r="B48" s="59" t="s">
        <v>43</v>
      </c>
      <c r="C48" s="60"/>
      <c r="D48" s="61"/>
      <c r="E48" s="64" t="s">
        <v>26</v>
      </c>
      <c r="F48" s="76"/>
      <c r="G48" s="62" t="s">
        <v>27</v>
      </c>
      <c r="H48" s="63"/>
      <c r="I48" s="64" t="s">
        <v>11</v>
      </c>
      <c r="J48" s="65"/>
      <c r="K48" s="1"/>
    </row>
    <row r="49" spans="2:11" ht="14.45" customHeight="1" x14ac:dyDescent="0.25">
      <c r="B49" s="66" t="s">
        <v>28</v>
      </c>
      <c r="C49" s="67"/>
      <c r="D49" s="88"/>
      <c r="E49" s="89">
        <v>0</v>
      </c>
      <c r="F49" s="90"/>
      <c r="G49" s="90">
        <f>IF(I24=0,0,0)</f>
        <v>0</v>
      </c>
      <c r="H49" s="91"/>
      <c r="I49" s="77">
        <f>SUM(G49:H51)</f>
        <v>0</v>
      </c>
      <c r="J49" s="70"/>
      <c r="K49" s="1"/>
    </row>
    <row r="50" spans="2:11" ht="14.45" customHeight="1" x14ac:dyDescent="0.25">
      <c r="B50" s="73" t="s">
        <v>29</v>
      </c>
      <c r="C50" s="74"/>
      <c r="D50" s="130"/>
      <c r="E50" s="131">
        <v>3</v>
      </c>
      <c r="F50" s="132"/>
      <c r="G50" s="133">
        <f>IF(I24=2%,3,0)</f>
        <v>0</v>
      </c>
      <c r="H50" s="134"/>
      <c r="I50" s="78"/>
      <c r="J50" s="72"/>
      <c r="K50" s="1"/>
    </row>
    <row r="51" spans="2:11" ht="14.1" customHeight="1" thickBot="1" x14ac:dyDescent="0.3">
      <c r="B51" s="82" t="s">
        <v>30</v>
      </c>
      <c r="C51" s="83"/>
      <c r="D51" s="94"/>
      <c r="E51" s="95">
        <v>5</v>
      </c>
      <c r="F51" s="96"/>
      <c r="G51" s="92">
        <f>IF(I24=3%,5,0)</f>
        <v>0</v>
      </c>
      <c r="H51" s="93"/>
      <c r="I51" s="79"/>
      <c r="J51" s="80"/>
      <c r="K51" s="1"/>
    </row>
    <row r="52" spans="2:11" ht="5.0999999999999996" customHeight="1" thickBot="1" x14ac:dyDescent="0.3">
      <c r="B52" s="11"/>
      <c r="C52" s="11"/>
      <c r="D52" s="11"/>
      <c r="E52" s="11"/>
      <c r="F52" s="11"/>
      <c r="G52" s="11"/>
      <c r="H52" s="11"/>
      <c r="I52" s="11"/>
      <c r="J52" s="11"/>
      <c r="K52" s="1"/>
    </row>
    <row r="53" spans="2:11" ht="29.1" customHeight="1" thickBot="1" x14ac:dyDescent="0.3">
      <c r="B53" s="59" t="s">
        <v>36</v>
      </c>
      <c r="C53" s="60"/>
      <c r="D53" s="61"/>
      <c r="E53" s="64" t="s">
        <v>26</v>
      </c>
      <c r="F53" s="76"/>
      <c r="G53" s="62" t="s">
        <v>27</v>
      </c>
      <c r="H53" s="63"/>
      <c r="I53" s="64" t="s">
        <v>11</v>
      </c>
      <c r="J53" s="65"/>
      <c r="K53" s="1"/>
    </row>
    <row r="54" spans="2:11" ht="14.45" customHeight="1" x14ac:dyDescent="0.25">
      <c r="B54" s="66" t="s">
        <v>28</v>
      </c>
      <c r="C54" s="67"/>
      <c r="D54" s="88"/>
      <c r="E54" s="89">
        <v>0</v>
      </c>
      <c r="F54" s="90"/>
      <c r="G54" s="90">
        <f>IF(I26=0,0,0)</f>
        <v>0</v>
      </c>
      <c r="H54" s="91"/>
      <c r="I54" s="77">
        <f>SUM(G54:H56)</f>
        <v>0</v>
      </c>
      <c r="J54" s="70"/>
      <c r="K54" s="1"/>
    </row>
    <row r="55" spans="2:11" ht="14.1" customHeight="1" x14ac:dyDescent="0.25">
      <c r="B55" s="73" t="s">
        <v>31</v>
      </c>
      <c r="C55" s="74"/>
      <c r="D55" s="130"/>
      <c r="E55" s="137">
        <v>1.5</v>
      </c>
      <c r="F55" s="138"/>
      <c r="G55" s="133">
        <f>IF(I26=50%,1.5,0)</f>
        <v>0</v>
      </c>
      <c r="H55" s="134"/>
      <c r="I55" s="78"/>
      <c r="J55" s="72"/>
      <c r="K55" s="1"/>
    </row>
    <row r="56" spans="2:11" ht="14.45" customHeight="1" thickBot="1" x14ac:dyDescent="0.3">
      <c r="B56" s="82" t="s">
        <v>32</v>
      </c>
      <c r="C56" s="83"/>
      <c r="D56" s="94"/>
      <c r="E56" s="149">
        <v>3</v>
      </c>
      <c r="F56" s="150"/>
      <c r="G56" s="92">
        <f>IF(I26=75%,3,0)</f>
        <v>0</v>
      </c>
      <c r="H56" s="93"/>
      <c r="I56" s="79"/>
      <c r="J56" s="80"/>
      <c r="K56" s="1"/>
    </row>
    <row r="57" spans="2:11" ht="4.5" customHeight="1" thickBot="1" x14ac:dyDescent="0.3">
      <c r="B57" s="53"/>
      <c r="C57" s="53"/>
      <c r="D57" s="53"/>
      <c r="E57" s="3"/>
      <c r="F57" s="3"/>
      <c r="G57" s="3"/>
      <c r="H57" s="3"/>
      <c r="I57" s="3"/>
      <c r="J57" s="3"/>
      <c r="K57" s="1"/>
    </row>
    <row r="58" spans="2:11" ht="28.5" customHeight="1" thickBot="1" x14ac:dyDescent="0.3">
      <c r="B58" s="59" t="s">
        <v>33</v>
      </c>
      <c r="C58" s="60"/>
      <c r="D58" s="61"/>
      <c r="E58" s="62" t="s">
        <v>26</v>
      </c>
      <c r="F58" s="63"/>
      <c r="G58" s="62" t="s">
        <v>27</v>
      </c>
      <c r="H58" s="63"/>
      <c r="I58" s="64" t="s">
        <v>11</v>
      </c>
      <c r="J58" s="65"/>
      <c r="K58" s="1"/>
    </row>
    <row r="59" spans="2:11" ht="14.45" customHeight="1" x14ac:dyDescent="0.25">
      <c r="B59" s="66" t="s">
        <v>34</v>
      </c>
      <c r="C59" s="67"/>
      <c r="D59" s="67"/>
      <c r="E59" s="68">
        <v>0</v>
      </c>
      <c r="F59" s="68"/>
      <c r="G59" s="68">
        <f>IF(I28=0,0,0)</f>
        <v>0</v>
      </c>
      <c r="H59" s="68"/>
      <c r="I59" s="69">
        <f>SUM(G59:H61)</f>
        <v>0</v>
      </c>
      <c r="J59" s="70"/>
      <c r="K59" s="1"/>
    </row>
    <row r="60" spans="2:11" ht="13.5" customHeight="1" x14ac:dyDescent="0.25">
      <c r="B60" s="158" t="s">
        <v>44</v>
      </c>
      <c r="C60" s="159"/>
      <c r="D60" s="159"/>
      <c r="E60" s="160">
        <v>1</v>
      </c>
      <c r="F60" s="160"/>
      <c r="G60" s="75">
        <f>IF(I28=6,1,0)</f>
        <v>0</v>
      </c>
      <c r="H60" s="75"/>
      <c r="I60" s="71"/>
      <c r="J60" s="72"/>
      <c r="K60" s="1"/>
    </row>
    <row r="61" spans="2:11" ht="14.45" customHeight="1" thickBot="1" x14ac:dyDescent="0.3">
      <c r="B61" s="155" t="s">
        <v>45</v>
      </c>
      <c r="C61" s="156"/>
      <c r="D61" s="156"/>
      <c r="E61" s="157">
        <v>2</v>
      </c>
      <c r="F61" s="157"/>
      <c r="G61" s="84">
        <f>IF(I28=12,2,0)</f>
        <v>0</v>
      </c>
      <c r="H61" s="84"/>
      <c r="I61" s="81"/>
      <c r="J61" s="80"/>
      <c r="K61" s="1"/>
    </row>
    <row r="62" spans="2:11" ht="5.0999999999999996" customHeight="1" thickBot="1" x14ac:dyDescent="0.3">
      <c r="B62" s="55"/>
      <c r="C62" s="53"/>
      <c r="D62" s="53"/>
      <c r="E62" s="54"/>
      <c r="F62" s="54"/>
      <c r="G62" s="54"/>
      <c r="H62" s="54"/>
      <c r="I62" s="56"/>
      <c r="J62" s="44"/>
      <c r="K62" s="1"/>
    </row>
    <row r="63" spans="2:11" ht="29.1" customHeight="1" thickBot="1" x14ac:dyDescent="0.3">
      <c r="B63" s="59" t="s">
        <v>35</v>
      </c>
      <c r="C63" s="60"/>
      <c r="D63" s="61"/>
      <c r="E63" s="62" t="s">
        <v>26</v>
      </c>
      <c r="F63" s="63"/>
      <c r="G63" s="62" t="s">
        <v>27</v>
      </c>
      <c r="H63" s="63"/>
      <c r="I63" s="64" t="s">
        <v>11</v>
      </c>
      <c r="J63" s="65"/>
      <c r="K63" s="1"/>
    </row>
    <row r="64" spans="2:11" ht="14.45" customHeight="1" x14ac:dyDescent="0.25">
      <c r="B64" s="66" t="s">
        <v>38</v>
      </c>
      <c r="C64" s="67"/>
      <c r="D64" s="67"/>
      <c r="E64" s="68">
        <v>0</v>
      </c>
      <c r="F64" s="68"/>
      <c r="G64" s="68">
        <f>IF(I30=0,0,0)</f>
        <v>0</v>
      </c>
      <c r="H64" s="68"/>
      <c r="I64" s="69">
        <f>SUM(G64:H66)</f>
        <v>0</v>
      </c>
      <c r="J64" s="70"/>
      <c r="K64" s="1"/>
    </row>
    <row r="65" spans="2:11" ht="13.5" customHeight="1" x14ac:dyDescent="0.25">
      <c r="B65" s="73" t="s">
        <v>39</v>
      </c>
      <c r="C65" s="74"/>
      <c r="D65" s="74"/>
      <c r="E65" s="75">
        <v>1</v>
      </c>
      <c r="F65" s="75"/>
      <c r="G65" s="75">
        <f>IF(I30=15,1,0)</f>
        <v>0</v>
      </c>
      <c r="H65" s="75"/>
      <c r="I65" s="71"/>
      <c r="J65" s="72"/>
      <c r="K65" s="1"/>
    </row>
    <row r="66" spans="2:11" ht="14.45" customHeight="1" thickBot="1" x14ac:dyDescent="0.3">
      <c r="B66" s="82" t="s">
        <v>42</v>
      </c>
      <c r="C66" s="83"/>
      <c r="D66" s="83"/>
      <c r="E66" s="84">
        <v>2</v>
      </c>
      <c r="F66" s="84"/>
      <c r="G66" s="84">
        <f>IF(I30=31,2,0)</f>
        <v>0</v>
      </c>
      <c r="H66" s="84"/>
      <c r="I66" s="81"/>
      <c r="J66" s="80"/>
      <c r="K66" s="1"/>
    </row>
    <row r="67" spans="2:11" ht="5.0999999999999996" customHeight="1" thickBot="1" x14ac:dyDescent="0.3">
      <c r="B67" s="55"/>
      <c r="C67" s="53"/>
      <c r="D67" s="53"/>
      <c r="E67" s="54"/>
      <c r="F67" s="54"/>
      <c r="G67" s="54"/>
      <c r="H67" s="54"/>
      <c r="I67" s="56"/>
      <c r="J67" s="44"/>
      <c r="K67" s="1"/>
    </row>
    <row r="68" spans="2:11" ht="29.1" customHeight="1" thickBot="1" x14ac:dyDescent="0.3">
      <c r="B68" s="59" t="s">
        <v>37</v>
      </c>
      <c r="C68" s="60"/>
      <c r="D68" s="61"/>
      <c r="E68" s="62" t="s">
        <v>26</v>
      </c>
      <c r="F68" s="63"/>
      <c r="G68" s="62" t="s">
        <v>27</v>
      </c>
      <c r="H68" s="63"/>
      <c r="I68" s="64" t="s">
        <v>11</v>
      </c>
      <c r="J68" s="65"/>
      <c r="K68" s="1"/>
    </row>
    <row r="69" spans="2:11" ht="14.45" customHeight="1" x14ac:dyDescent="0.25">
      <c r="B69" s="66" t="s">
        <v>40</v>
      </c>
      <c r="C69" s="67"/>
      <c r="D69" s="67"/>
      <c r="E69" s="68">
        <v>0</v>
      </c>
      <c r="F69" s="68"/>
      <c r="G69" s="68">
        <f>IF(I32=0,0,0)</f>
        <v>0</v>
      </c>
      <c r="H69" s="68"/>
      <c r="I69" s="69">
        <f>SUM(G69:H70)</f>
        <v>0</v>
      </c>
      <c r="J69" s="70"/>
      <c r="K69" s="1"/>
    </row>
    <row r="70" spans="2:11" ht="13.5" customHeight="1" thickBot="1" x14ac:dyDescent="0.3">
      <c r="B70" s="73" t="s">
        <v>41</v>
      </c>
      <c r="C70" s="74"/>
      <c r="D70" s="74"/>
      <c r="E70" s="75">
        <v>1</v>
      </c>
      <c r="F70" s="75"/>
      <c r="G70" s="75">
        <f>IF(I32=1,1,0)</f>
        <v>0</v>
      </c>
      <c r="H70" s="75"/>
      <c r="I70" s="71"/>
      <c r="J70" s="72"/>
      <c r="K70" s="1"/>
    </row>
    <row r="71" spans="2:11" ht="19.5" thickBot="1" x14ac:dyDescent="0.3">
      <c r="B71" s="151" t="s">
        <v>14</v>
      </c>
      <c r="C71" s="152"/>
      <c r="D71" s="152"/>
      <c r="E71" s="152"/>
      <c r="F71" s="152"/>
      <c r="G71" s="152"/>
      <c r="H71" s="152"/>
      <c r="I71" s="153">
        <f>I42+I49+I54+I59+I64+I69</f>
        <v>0</v>
      </c>
      <c r="J71" s="154" t="e">
        <f>K49+#REF!+#REF!+#REF!</f>
        <v>#REF!</v>
      </c>
      <c r="K71" s="1"/>
    </row>
    <row r="72" spans="2:11" ht="9" customHeight="1" x14ac:dyDescent="0.25">
      <c r="B72" s="11"/>
      <c r="C72" s="11"/>
      <c r="D72" s="11"/>
      <c r="E72" s="2"/>
      <c r="F72" s="3"/>
      <c r="G72" s="2"/>
      <c r="H72" s="2"/>
      <c r="I72" s="2"/>
      <c r="J72" s="2"/>
      <c r="K72" s="1"/>
    </row>
    <row r="73" spans="2:11" x14ac:dyDescent="0.25">
      <c r="B73" s="39" t="s">
        <v>15</v>
      </c>
      <c r="C73" s="39"/>
      <c r="D73" s="39"/>
      <c r="E73" s="39"/>
      <c r="F73" s="40"/>
      <c r="G73" s="39"/>
      <c r="H73" s="39"/>
      <c r="I73" s="27"/>
      <c r="J73" s="27"/>
      <c r="K73" s="1"/>
    </row>
    <row r="74" spans="2:1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"/>
    </row>
    <row r="75" spans="2:11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"/>
    </row>
    <row r="76" spans="2:1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"/>
    </row>
    <row r="77" spans="2:1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"/>
    </row>
    <row r="78" spans="2:11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"/>
    </row>
    <row r="79" spans="2:11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"/>
    </row>
    <row r="80" spans="2:11" x14ac:dyDescent="0.25">
      <c r="B80" s="11"/>
      <c r="C80" s="11"/>
      <c r="D80" s="11"/>
      <c r="E80" s="11"/>
      <c r="F80" s="11"/>
      <c r="G80" s="11"/>
      <c r="H80" s="11"/>
      <c r="I80" s="11"/>
      <c r="J80" s="11"/>
      <c r="K80" s="1"/>
    </row>
    <row r="81" spans="2:11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"/>
    </row>
    <row r="82" spans="2:11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"/>
    </row>
    <row r="83" spans="2:11" x14ac:dyDescent="0.25">
      <c r="B83" s="11"/>
      <c r="C83" s="11"/>
      <c r="D83" s="11"/>
      <c r="E83" s="11"/>
      <c r="F83" s="11"/>
      <c r="G83" s="11"/>
      <c r="H83" s="11"/>
      <c r="I83" s="11"/>
      <c r="J83" s="11"/>
      <c r="K83" s="1"/>
    </row>
    <row r="84" spans="2:11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"/>
    </row>
    <row r="85" spans="2:11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"/>
    </row>
    <row r="86" spans="2:11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"/>
    </row>
    <row r="87" spans="2:11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"/>
    </row>
    <row r="88" spans="2:11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"/>
    </row>
    <row r="89" spans="2:11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"/>
    </row>
    <row r="90" spans="2:11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"/>
    </row>
    <row r="91" spans="2:11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"/>
    </row>
    <row r="92" spans="2:11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"/>
    </row>
    <row r="93" spans="2:1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</row>
  </sheetData>
  <sheetProtection algorithmName="SHA-512" hashValue="+Ixe+QeCD4tvj4OkQfvtVVobRQn7TJYDLaq138g+2m3yBeKvcK5xUeJNslJ02Vy+ZLsrjr0T2KStb2l5911hzA==" saltValue="Ga6/tgwzXXOzBKaSGws5KQ==" spinCount="100000" sheet="1" objects="1" scenarios="1" selectLockedCells="1"/>
  <mergeCells count="113">
    <mergeCell ref="B71:H71"/>
    <mergeCell ref="I71:J71"/>
    <mergeCell ref="B55:D55"/>
    <mergeCell ref="E55:F55"/>
    <mergeCell ref="G55:H55"/>
    <mergeCell ref="B56:D56"/>
    <mergeCell ref="E56:F56"/>
    <mergeCell ref="G56:H56"/>
    <mergeCell ref="B59:D59"/>
    <mergeCell ref="E59:F59"/>
    <mergeCell ref="G59:H59"/>
    <mergeCell ref="I59:J61"/>
    <mergeCell ref="B61:D61"/>
    <mergeCell ref="E61:F61"/>
    <mergeCell ref="B60:D60"/>
    <mergeCell ref="E60:F60"/>
    <mergeCell ref="G60:H60"/>
    <mergeCell ref="B58:D58"/>
    <mergeCell ref="E58:F58"/>
    <mergeCell ref="G58:H58"/>
    <mergeCell ref="I58:J58"/>
    <mergeCell ref="G61:H61"/>
    <mergeCell ref="B63:D63"/>
    <mergeCell ref="E63:F63"/>
    <mergeCell ref="I22:J22"/>
    <mergeCell ref="B24:H24"/>
    <mergeCell ref="I24:J24"/>
    <mergeCell ref="B22:H22"/>
    <mergeCell ref="I28:J28"/>
    <mergeCell ref="I41:J41"/>
    <mergeCell ref="E45:F45"/>
    <mergeCell ref="B42:C42"/>
    <mergeCell ref="E42:F42"/>
    <mergeCell ref="B41:D41"/>
    <mergeCell ref="E41:F41"/>
    <mergeCell ref="B45:C45"/>
    <mergeCell ref="G42:H42"/>
    <mergeCell ref="B28:H28"/>
    <mergeCell ref="G48:H48"/>
    <mergeCell ref="B48:D48"/>
    <mergeCell ref="I42:J46"/>
    <mergeCell ref="B43:C43"/>
    <mergeCell ref="E43:F43"/>
    <mergeCell ref="G43:H43"/>
    <mergeCell ref="B44:C44"/>
    <mergeCell ref="E44:F44"/>
    <mergeCell ref="G45:H45"/>
    <mergeCell ref="G44:H44"/>
    <mergeCell ref="B46:C46"/>
    <mergeCell ref="E46:F46"/>
    <mergeCell ref="C10:H10"/>
    <mergeCell ref="C8:H8"/>
    <mergeCell ref="C9:H9"/>
    <mergeCell ref="I13:J13"/>
    <mergeCell ref="I11:J12"/>
    <mergeCell ref="I19:J19"/>
    <mergeCell ref="I20:J20"/>
    <mergeCell ref="C19:G19"/>
    <mergeCell ref="B15:J15"/>
    <mergeCell ref="D17:J17"/>
    <mergeCell ref="I8:J10"/>
    <mergeCell ref="I30:J30"/>
    <mergeCell ref="I32:J32"/>
    <mergeCell ref="I26:J26"/>
    <mergeCell ref="B54:D54"/>
    <mergeCell ref="E54:F54"/>
    <mergeCell ref="G54:H54"/>
    <mergeCell ref="G46:H46"/>
    <mergeCell ref="B51:D51"/>
    <mergeCell ref="E51:F51"/>
    <mergeCell ref="G51:H51"/>
    <mergeCell ref="E48:F48"/>
    <mergeCell ref="B36:D36"/>
    <mergeCell ref="E36:H36"/>
    <mergeCell ref="B37:D37"/>
    <mergeCell ref="E37:H37"/>
    <mergeCell ref="G41:H41"/>
    <mergeCell ref="B50:D50"/>
    <mergeCell ref="E50:F50"/>
    <mergeCell ref="G50:H50"/>
    <mergeCell ref="I48:J48"/>
    <mergeCell ref="B49:D49"/>
    <mergeCell ref="E49:F49"/>
    <mergeCell ref="G49:H49"/>
    <mergeCell ref="I49:J51"/>
    <mergeCell ref="G63:H63"/>
    <mergeCell ref="I63:J63"/>
    <mergeCell ref="B53:D53"/>
    <mergeCell ref="E53:F53"/>
    <mergeCell ref="G53:H53"/>
    <mergeCell ref="I53:J53"/>
    <mergeCell ref="I54:J56"/>
    <mergeCell ref="B64:D64"/>
    <mergeCell ref="E64:F64"/>
    <mergeCell ref="G64:H64"/>
    <mergeCell ref="I64:J66"/>
    <mergeCell ref="B65:D65"/>
    <mergeCell ref="E65:F65"/>
    <mergeCell ref="G65:H65"/>
    <mergeCell ref="B66:D66"/>
    <mergeCell ref="E66:F66"/>
    <mergeCell ref="G66:H66"/>
    <mergeCell ref="B68:D68"/>
    <mergeCell ref="E68:F68"/>
    <mergeCell ref="G68:H68"/>
    <mergeCell ref="I68:J68"/>
    <mergeCell ref="B69:D69"/>
    <mergeCell ref="E69:F69"/>
    <mergeCell ref="G69:H69"/>
    <mergeCell ref="I69:J70"/>
    <mergeCell ref="B70:D70"/>
    <mergeCell ref="E70:F70"/>
    <mergeCell ref="G70:H70"/>
  </mergeCells>
  <phoneticPr fontId="9" type="noConversion"/>
  <pageMargins left="0.7" right="0.7" top="0.75" bottom="0.75" header="0.3" footer="0.3"/>
  <pageSetup paperSize="9" scale="6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Andres</dc:creator>
  <cp:lastModifiedBy>Andres Andres</cp:lastModifiedBy>
  <dcterms:created xsi:type="dcterms:W3CDTF">2020-11-17T12:32:31Z</dcterms:created>
  <dcterms:modified xsi:type="dcterms:W3CDTF">2025-02-06T13:16:30Z</dcterms:modified>
</cp:coreProperties>
</file>