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W:\SAJUR\C100 AFERS JURIDICS\C119 PROCED ADMINISTRATIUS\Contractacio\EXPEDIENTS\Cont25\014-25xxxxxx_ACS_Sepid\"/>
    </mc:Choice>
  </mc:AlternateContent>
  <xr:revisionPtr revIDLastSave="0" documentId="13_ncr:1_{797675B3-4D14-4CE0-A5EA-41AE7022E2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supost base de la licitació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G9" i="1" l="1"/>
  <c r="G8" i="1"/>
  <c r="G7" i="1"/>
  <c r="H7" i="1" s="1"/>
  <c r="G6" i="1"/>
  <c r="H6" i="1" s="1"/>
  <c r="G5" i="1"/>
  <c r="H5" i="1" s="1"/>
  <c r="G4" i="1"/>
  <c r="H4" i="1" s="1"/>
  <c r="G3" i="1"/>
  <c r="H3" i="1" s="1"/>
  <c r="H9" i="1"/>
  <c r="H8" i="1"/>
  <c r="E9" i="1" l="1"/>
  <c r="E8" i="1"/>
  <c r="E7" i="1"/>
  <c r="E6" i="1"/>
  <c r="E5" i="1"/>
  <c r="I5" i="1" s="1"/>
  <c r="E4" i="1"/>
  <c r="E3" i="1"/>
  <c r="I6" i="1" l="1"/>
  <c r="I7" i="1"/>
  <c r="I4" i="1"/>
  <c r="I8" i="1"/>
  <c r="I9" i="1"/>
  <c r="J3" i="1"/>
  <c r="J9" i="1" l="1"/>
  <c r="K9" i="1" s="1"/>
  <c r="L9" i="1" s="1"/>
  <c r="J8" i="1"/>
  <c r="K8" i="1" s="1"/>
  <c r="L8" i="1" s="1"/>
  <c r="J7" i="1"/>
  <c r="K7" i="1" s="1"/>
  <c r="L7" i="1" s="1"/>
  <c r="J6" i="1"/>
  <c r="K6" i="1"/>
  <c r="L6" i="1" s="1"/>
  <c r="J5" i="1"/>
  <c r="K5" i="1"/>
  <c r="L5" i="1" s="1"/>
  <c r="K3" i="1"/>
  <c r="L3" i="1" s="1"/>
  <c r="J4" i="1"/>
  <c r="K4" i="1" s="1"/>
  <c r="I10" i="1"/>
  <c r="L4" i="1" l="1"/>
  <c r="K10" i="1"/>
  <c r="J10" i="1"/>
  <c r="I14" i="1" s="1"/>
  <c r="I15" i="1" l="1"/>
  <c r="I16" i="1"/>
  <c r="I18" i="1" l="1"/>
  <c r="I20" i="1" s="1"/>
  <c r="I22" i="1" s="1"/>
  <c r="I21" i="1" l="1"/>
  <c r="I23" i="1" s="1"/>
  <c r="I24" i="1" s="1"/>
</calcChain>
</file>

<file path=xl/sharedStrings.xml><?xml version="1.0" encoding="utf-8"?>
<sst xmlns="http://schemas.openxmlformats.org/spreadsheetml/2006/main" count="43" uniqueCount="33">
  <si>
    <t>Personal adscrit al contracte</t>
  </si>
  <si>
    <t>Lloc de treball</t>
  </si>
  <si>
    <t>Grup Subgrup/Nivell</t>
  </si>
  <si>
    <t>Hores/ setmana</t>
  </si>
  <si>
    <t>Hores/dia</t>
  </si>
  <si>
    <t>jornades efectives per 2 anys</t>
  </si>
  <si>
    <t>Preu / hora efectiva segons conveni</t>
  </si>
  <si>
    <t xml:space="preserve">Sou brut contracte </t>
  </si>
  <si>
    <t>Seguretat Social contracte (34%)</t>
  </si>
  <si>
    <t>Total costos salarials</t>
  </si>
  <si>
    <t>Cost/hora conveni amb SS</t>
  </si>
  <si>
    <t>Coordinador/a</t>
  </si>
  <si>
    <t>AS-TGS FAC. PLANT.II</t>
  </si>
  <si>
    <t>Grup 1/Subgrup 1.2/Nivell II</t>
  </si>
  <si>
    <t>ACS Comunitat d’Amèrica Llatina</t>
  </si>
  <si>
    <t>PAS-TMG DIVERS</t>
  </si>
  <si>
    <t>Grup 5</t>
  </si>
  <si>
    <t xml:space="preserve">ACS Comunitat àrab i Nord Àfrica </t>
  </si>
  <si>
    <t>ACS Comunitat Índia i Pakistan</t>
  </si>
  <si>
    <t>ACS Comunitat Xinesa</t>
  </si>
  <si>
    <t>ACS Comunitat Àfrica Subsahariana</t>
  </si>
  <si>
    <t xml:space="preserve">ACS Comunitat Europa de l’Est </t>
  </si>
  <si>
    <t>SUBTOTAL COSTOS DE PERSONAL</t>
  </si>
  <si>
    <t>Total despeses de Personal</t>
  </si>
  <si>
    <t>Actualització Conveni 2025-2027 (i eventuals pròrrogues)</t>
  </si>
  <si>
    <t>Total despeses funcionament</t>
  </si>
  <si>
    <t>Total despeses directes</t>
  </si>
  <si>
    <t>Despeses generals d'estructura</t>
  </si>
  <si>
    <t>Benefici empresarial</t>
  </si>
  <si>
    <t>Total despeses indirectes</t>
  </si>
  <si>
    <t>Total pressupost base licitació</t>
  </si>
  <si>
    <r>
      <t xml:space="preserve">Sou brut conveni </t>
    </r>
    <r>
      <rPr>
        <sz val="9"/>
        <color theme="1"/>
        <rFont val="Calibri"/>
        <family val="2"/>
        <scheme val="minor"/>
      </rPr>
      <t>Taula salarial'23 + actualització del 2% any'24 (1620 hores efectives Grup 5 i 1688 hores efectives Grup 1)</t>
    </r>
  </si>
  <si>
    <t>Desplaçaments, despeses publicitat,assegurança responsabilitat civil, despeses gestoria, provisió formació, riscos laborals, absentisme...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</si>
</sst>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\ [$€-403]_-;\-* #,##0.00\ [$€-403]_-;_-* &quot;-&quot;??\ [$€-403]_-;_-@_-"/>
    <numFmt numFmtId="167" formatCode="#,##0.00\ &quot;€&quot;"/>
    <numFmt numFmtId="168" formatCode="_-* #,##0.0\ _€_-;\-* #,##0.0\ _€_-;_-* &quot;-&quot;??\ _€_-;_-@_-"/>
    <numFmt numFmtId="169" formatCode="#,##0.0000000\ &quot;€&quot;"/>
    <numFmt numFmtId="170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0"/>
      <name val="Calibri"/>
      <family val="2"/>
      <scheme val="minor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0" tint="-0.149998474074526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79998168889431442"/>
        <bgColor theme="0" tint="-0.14999847407452621"/>
      </patternFill>
    </fill>
    <fill>
      <patternFill patternType="solid">
        <fgColor theme="3" tint="0.59999389629810485"/>
        <bgColor theme="0" tint="-0.14999847407452621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vertical="center"/>
    </xf>
    <xf numFmtId="165" fontId="0" fillId="0" borderId="0" xfId="1" applyNumberFormat="1" applyFont="1" applyBorder="1" applyAlignment="1">
      <alignment vertical="center"/>
    </xf>
    <xf numFmtId="166" fontId="0" fillId="0" borderId="0" xfId="0" applyNumberFormat="1" applyAlignment="1">
      <alignment horizontal="center" vertical="center"/>
    </xf>
    <xf numFmtId="44" fontId="3" fillId="0" borderId="0" xfId="2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vertical="center"/>
    </xf>
    <xf numFmtId="44" fontId="3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vertical="center"/>
    </xf>
    <xf numFmtId="164" fontId="2" fillId="0" borderId="0" xfId="1" applyFont="1" applyFill="1" applyBorder="1" applyAlignment="1">
      <alignment vertic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9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0" fillId="3" borderId="4" xfId="0" applyFill="1" applyBorder="1" applyAlignment="1">
      <alignment vertical="center"/>
    </xf>
    <xf numFmtId="165" fontId="0" fillId="3" borderId="4" xfId="1" applyNumberFormat="1" applyFont="1" applyFill="1" applyBorder="1" applyAlignment="1">
      <alignment vertical="center"/>
    </xf>
    <xf numFmtId="164" fontId="0" fillId="4" borderId="4" xfId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65" fontId="0" fillId="0" borderId="4" xfId="1" applyNumberFormat="1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4" xfId="0" applyFill="1" applyBorder="1" applyAlignment="1">
      <alignment horizontal="center" vertical="center" wrapText="1"/>
    </xf>
    <xf numFmtId="166" fontId="0" fillId="5" borderId="4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0" xfId="0" applyFont="1" applyAlignment="1">
      <alignment vertical="center"/>
    </xf>
    <xf numFmtId="167" fontId="11" fillId="0" borderId="0" xfId="2" applyNumberFormat="1" applyFont="1" applyFill="1" applyAlignment="1">
      <alignment horizontal="right" vertical="center"/>
    </xf>
    <xf numFmtId="44" fontId="12" fillId="0" borderId="0" xfId="2" applyFont="1" applyFill="1" applyAlignment="1">
      <alignment horizontal="center" vertical="center"/>
    </xf>
    <xf numFmtId="44" fontId="12" fillId="0" borderId="0" xfId="2" applyFont="1" applyFill="1" applyAlignment="1">
      <alignment vertical="center"/>
    </xf>
    <xf numFmtId="44" fontId="11" fillId="0" borderId="0" xfId="2" applyFont="1" applyFill="1" applyAlignment="1">
      <alignment horizontal="center" vertical="center"/>
    </xf>
    <xf numFmtId="44" fontId="13" fillId="0" borderId="0" xfId="2" applyFont="1" applyFill="1" applyAlignment="1">
      <alignment horizontal="center" vertical="center"/>
    </xf>
    <xf numFmtId="167" fontId="13" fillId="0" borderId="3" xfId="2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166" fontId="0" fillId="5" borderId="5" xfId="0" applyNumberFormat="1" applyFill="1" applyBorder="1" applyAlignment="1">
      <alignment horizontal="center" vertical="center"/>
    </xf>
    <xf numFmtId="166" fontId="0" fillId="5" borderId="6" xfId="0" applyNumberFormat="1" applyFill="1" applyBorder="1" applyAlignment="1">
      <alignment horizontal="center" vertical="center"/>
    </xf>
    <xf numFmtId="166" fontId="0" fillId="5" borderId="7" xfId="0" applyNumberFormat="1" applyFill="1" applyBorder="1" applyAlignment="1">
      <alignment horizontal="center" vertical="center"/>
    </xf>
    <xf numFmtId="166" fontId="0" fillId="5" borderId="8" xfId="0" applyNumberForma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44" fontId="15" fillId="0" borderId="0" xfId="2" applyFont="1" applyFill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3" borderId="9" xfId="0" applyNumberFormat="1" applyFont="1" applyFill="1" applyBorder="1" applyAlignment="1">
      <alignment vertical="center"/>
    </xf>
    <xf numFmtId="170" fontId="0" fillId="0" borderId="0" xfId="0" applyNumberFormat="1" applyAlignment="1">
      <alignment vertical="center"/>
    </xf>
    <xf numFmtId="167" fontId="13" fillId="0" borderId="0" xfId="2" applyNumberFormat="1" applyFont="1" applyFill="1" applyBorder="1" applyAlignment="1">
      <alignment horizontal="right" vertical="center"/>
    </xf>
    <xf numFmtId="44" fontId="11" fillId="3" borderId="3" xfId="0" applyNumberFormat="1" applyFont="1" applyFill="1" applyBorder="1" applyAlignment="1">
      <alignment horizontal="center" vertical="center"/>
    </xf>
    <xf numFmtId="44" fontId="11" fillId="3" borderId="4" xfId="0" applyNumberFormat="1" applyFont="1" applyFill="1" applyBorder="1" applyAlignment="1">
      <alignment horizontal="center" vertical="center"/>
    </xf>
    <xf numFmtId="44" fontId="11" fillId="3" borderId="5" xfId="0" applyNumberFormat="1" applyFont="1" applyFill="1" applyBorder="1" applyAlignment="1">
      <alignment horizontal="center" vertical="center"/>
    </xf>
    <xf numFmtId="166" fontId="0" fillId="6" borderId="5" xfId="0" applyNumberFormat="1" applyFill="1" applyBorder="1" applyAlignment="1">
      <alignment horizontal="center" vertical="center"/>
    </xf>
    <xf numFmtId="166" fontId="0" fillId="6" borderId="4" xfId="0" applyNumberForma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</cellXfs>
  <cellStyles count="3">
    <cellStyle name="Coma" xfId="1" builtinId="3"/>
    <cellStyle name="Euro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1"/>
  <sheetViews>
    <sheetView tabSelected="1" zoomScaleNormal="100" zoomScaleSheetLayoutView="105" workbookViewId="0">
      <selection activeCell="H3" sqref="H3"/>
    </sheetView>
  </sheetViews>
  <sheetFormatPr defaultColWidth="11.42578125" defaultRowHeight="15" x14ac:dyDescent="0.25"/>
  <cols>
    <col min="1" max="1" width="32.28515625" style="1" customWidth="1"/>
    <col min="2" max="2" width="18" style="1" customWidth="1"/>
    <col min="3" max="3" width="15.7109375" style="1" customWidth="1"/>
    <col min="4" max="4" width="10.28515625" style="1" customWidth="1"/>
    <col min="5" max="5" width="7.28515625" style="1" customWidth="1"/>
    <col min="6" max="6" width="10.28515625" style="1" customWidth="1"/>
    <col min="7" max="7" width="20" style="1" customWidth="1"/>
    <col min="8" max="8" width="18.140625" style="1" customWidth="1"/>
    <col min="9" max="9" width="19.28515625" style="1" customWidth="1"/>
    <col min="10" max="11" width="21.140625" style="1" customWidth="1"/>
    <col min="12" max="17" width="11.42578125" style="1"/>
    <col min="18" max="18" width="42.140625" style="1" customWidth="1"/>
    <col min="19" max="16384" width="11.42578125" style="1"/>
  </cols>
  <sheetData>
    <row r="1" spans="1:14" ht="15.75" thickBot="1" x14ac:dyDescent="0.3">
      <c r="G1" s="70"/>
      <c r="H1" s="70"/>
    </row>
    <row r="2" spans="1:14" ht="79.5" customHeight="1" thickBot="1" x14ac:dyDescent="0.3">
      <c r="A2" s="27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28" t="s">
        <v>31</v>
      </c>
      <c r="H2" s="66" t="s">
        <v>6</v>
      </c>
      <c r="I2" s="63" t="s">
        <v>7</v>
      </c>
      <c r="J2" s="64" t="s">
        <v>8</v>
      </c>
      <c r="K2" s="65" t="s">
        <v>9</v>
      </c>
      <c r="L2" s="2" t="s">
        <v>10</v>
      </c>
    </row>
    <row r="3" spans="1:14" ht="30" x14ac:dyDescent="0.25">
      <c r="A3" s="35" t="s">
        <v>11</v>
      </c>
      <c r="B3" s="35" t="s">
        <v>12</v>
      </c>
      <c r="C3" s="36" t="s">
        <v>13</v>
      </c>
      <c r="D3" s="29">
        <v>32.5</v>
      </c>
      <c r="E3" s="29">
        <f>+D3/5</f>
        <v>6.5</v>
      </c>
      <c r="F3" s="30">
        <v>444</v>
      </c>
      <c r="G3" s="31">
        <f>41344.6*1.02</f>
        <v>42171.491999999998</v>
      </c>
      <c r="H3" s="47">
        <f>+G3/1688</f>
        <v>24.983111374407581</v>
      </c>
      <c r="I3" s="37">
        <f>+(E3*F3*H3)</f>
        <v>72101.259426540273</v>
      </c>
      <c r="J3" s="47">
        <f>I3*0.34</f>
        <v>24514.428205023694</v>
      </c>
      <c r="K3" s="48">
        <f t="shared" ref="K3:K9" si="0">SUM(I3:J3)</f>
        <v>96615.687631563967</v>
      </c>
      <c r="L3" s="3">
        <f t="shared" ref="L3:L9" si="1">+K3/(E3*F3)</f>
        <v>33.477369241706157</v>
      </c>
    </row>
    <row r="4" spans="1:14" x14ac:dyDescent="0.25">
      <c r="A4" s="32" t="s">
        <v>14</v>
      </c>
      <c r="B4" s="32" t="s">
        <v>15</v>
      </c>
      <c r="C4" s="38" t="s">
        <v>16</v>
      </c>
      <c r="D4" s="32">
        <v>6</v>
      </c>
      <c r="E4" s="32">
        <f t="shared" ref="E4:E9" si="2">+D4/5</f>
        <v>1.2</v>
      </c>
      <c r="F4" s="33">
        <v>444</v>
      </c>
      <c r="G4" s="31">
        <f t="shared" ref="G4:G9" si="3">29062.64*1.02</f>
        <v>29643.892800000001</v>
      </c>
      <c r="H4" s="61">
        <f t="shared" ref="H4:H9" si="4">+G4/1620</f>
        <v>18.298699259259259</v>
      </c>
      <c r="I4" s="62">
        <f t="shared" ref="I4:I9" si="5">+(E4*F4*H4)</f>
        <v>9749.546965333333</v>
      </c>
      <c r="J4" s="47">
        <f t="shared" ref="J4:J9" si="6">I4*0.34</f>
        <v>3314.8459682133334</v>
      </c>
      <c r="K4" s="49">
        <f t="shared" si="0"/>
        <v>13064.392933546667</v>
      </c>
      <c r="L4" s="3">
        <f t="shared" si="1"/>
        <v>24.520257007407412</v>
      </c>
    </row>
    <row r="5" spans="1:14" x14ac:dyDescent="0.25">
      <c r="A5" s="35" t="s">
        <v>17</v>
      </c>
      <c r="B5" s="35" t="s">
        <v>15</v>
      </c>
      <c r="C5" s="36" t="s">
        <v>16</v>
      </c>
      <c r="D5" s="29">
        <v>15</v>
      </c>
      <c r="E5" s="29">
        <f t="shared" si="2"/>
        <v>3</v>
      </c>
      <c r="F5" s="30">
        <v>444</v>
      </c>
      <c r="G5" s="31">
        <f t="shared" si="3"/>
        <v>29643.892800000001</v>
      </c>
      <c r="H5" s="47">
        <f t="shared" si="4"/>
        <v>18.298699259259259</v>
      </c>
      <c r="I5" s="37">
        <f t="shared" si="5"/>
        <v>24373.867413333333</v>
      </c>
      <c r="J5" s="47">
        <f t="shared" si="6"/>
        <v>8287.1149205333331</v>
      </c>
      <c r="K5" s="49">
        <f t="shared" si="0"/>
        <v>32660.982333866668</v>
      </c>
      <c r="L5" s="3">
        <f t="shared" si="1"/>
        <v>24.520257007407409</v>
      </c>
    </row>
    <row r="6" spans="1:14" x14ac:dyDescent="0.25">
      <c r="A6" s="32" t="s">
        <v>18</v>
      </c>
      <c r="B6" s="32" t="s">
        <v>15</v>
      </c>
      <c r="C6" s="38" t="s">
        <v>16</v>
      </c>
      <c r="D6" s="32">
        <v>16</v>
      </c>
      <c r="E6" s="32">
        <f t="shared" si="2"/>
        <v>3.2</v>
      </c>
      <c r="F6" s="33">
        <v>444</v>
      </c>
      <c r="G6" s="31">
        <f t="shared" si="3"/>
        <v>29643.892800000001</v>
      </c>
      <c r="H6" s="61">
        <f t="shared" si="4"/>
        <v>18.298699259259259</v>
      </c>
      <c r="I6" s="62">
        <f t="shared" si="5"/>
        <v>25998.791907555558</v>
      </c>
      <c r="J6" s="47">
        <f>I6*0.34</f>
        <v>8839.589248568891</v>
      </c>
      <c r="K6" s="49">
        <f t="shared" si="0"/>
        <v>34838.381156124451</v>
      </c>
      <c r="L6" s="3">
        <f t="shared" si="1"/>
        <v>24.520257007407409</v>
      </c>
    </row>
    <row r="7" spans="1:14" x14ac:dyDescent="0.25">
      <c r="A7" s="35" t="s">
        <v>19</v>
      </c>
      <c r="B7" s="35" t="s">
        <v>15</v>
      </c>
      <c r="C7" s="36" t="s">
        <v>16</v>
      </c>
      <c r="D7" s="29">
        <v>15</v>
      </c>
      <c r="E7" s="29">
        <f t="shared" si="2"/>
        <v>3</v>
      </c>
      <c r="F7" s="30">
        <v>444</v>
      </c>
      <c r="G7" s="31">
        <f t="shared" si="3"/>
        <v>29643.892800000001</v>
      </c>
      <c r="H7" s="47">
        <f t="shared" si="4"/>
        <v>18.298699259259259</v>
      </c>
      <c r="I7" s="37">
        <f t="shared" si="5"/>
        <v>24373.867413333333</v>
      </c>
      <c r="J7" s="47">
        <f t="shared" si="6"/>
        <v>8287.1149205333331</v>
      </c>
      <c r="K7" s="49">
        <f t="shared" si="0"/>
        <v>32660.982333866668</v>
      </c>
      <c r="L7" s="3">
        <f t="shared" si="1"/>
        <v>24.520257007407409</v>
      </c>
    </row>
    <row r="8" spans="1:14" x14ac:dyDescent="0.25">
      <c r="A8" s="32" t="s">
        <v>20</v>
      </c>
      <c r="B8" s="32" t="s">
        <v>15</v>
      </c>
      <c r="C8" s="38" t="s">
        <v>16</v>
      </c>
      <c r="D8" s="32">
        <v>12</v>
      </c>
      <c r="E8" s="32">
        <f t="shared" si="2"/>
        <v>2.4</v>
      </c>
      <c r="F8" s="33">
        <v>444</v>
      </c>
      <c r="G8" s="31">
        <f t="shared" si="3"/>
        <v>29643.892800000001</v>
      </c>
      <c r="H8" s="61">
        <f t="shared" si="4"/>
        <v>18.298699259259259</v>
      </c>
      <c r="I8" s="62">
        <f t="shared" si="5"/>
        <v>19499.093930666666</v>
      </c>
      <c r="J8" s="47">
        <f t="shared" si="6"/>
        <v>6629.6919364266669</v>
      </c>
      <c r="K8" s="49">
        <f t="shared" si="0"/>
        <v>26128.785867093335</v>
      </c>
      <c r="L8" s="3">
        <f t="shared" si="1"/>
        <v>24.520257007407412</v>
      </c>
      <c r="M8" s="3"/>
      <c r="N8" s="3"/>
    </row>
    <row r="9" spans="1:14" ht="15.75" thickBot="1" x14ac:dyDescent="0.3">
      <c r="A9" s="35" t="s">
        <v>21</v>
      </c>
      <c r="B9" s="35" t="s">
        <v>15</v>
      </c>
      <c r="C9" s="36" t="s">
        <v>16</v>
      </c>
      <c r="D9" s="29">
        <v>15</v>
      </c>
      <c r="E9" s="29">
        <f t="shared" si="2"/>
        <v>3</v>
      </c>
      <c r="F9" s="30">
        <v>444</v>
      </c>
      <c r="G9" s="31">
        <f t="shared" si="3"/>
        <v>29643.892800000001</v>
      </c>
      <c r="H9" s="47">
        <f t="shared" si="4"/>
        <v>18.298699259259259</v>
      </c>
      <c r="I9" s="37">
        <f t="shared" si="5"/>
        <v>24373.867413333333</v>
      </c>
      <c r="J9" s="47">
        <f t="shared" si="6"/>
        <v>8287.1149205333331</v>
      </c>
      <c r="K9" s="50">
        <f t="shared" si="0"/>
        <v>32660.982333866668</v>
      </c>
      <c r="L9" s="3">
        <f t="shared" si="1"/>
        <v>24.520257007407409</v>
      </c>
    </row>
    <row r="10" spans="1:14" ht="15.75" thickBot="1" x14ac:dyDescent="0.3">
      <c r="A10" s="53" t="s">
        <v>22</v>
      </c>
      <c r="B10" s="54"/>
      <c r="C10" s="54"/>
      <c r="D10" s="54"/>
      <c r="E10" s="54"/>
      <c r="F10" s="54"/>
      <c r="G10" s="55"/>
      <c r="H10" s="34"/>
      <c r="I10" s="59">
        <f>SUM(I3:I9)</f>
        <v>200470.2944700958</v>
      </c>
      <c r="J10" s="60">
        <f>SUM(J3:J9)</f>
        <v>68159.900119832586</v>
      </c>
      <c r="K10" s="58">
        <f>SUM(K3:K9)</f>
        <v>268630.19458992843</v>
      </c>
    </row>
    <row r="11" spans="1:14" x14ac:dyDescent="0.25">
      <c r="D11" s="67"/>
      <c r="E11" s="67"/>
      <c r="F11" s="67"/>
      <c r="G11" s="68"/>
      <c r="H11" s="5"/>
      <c r="I11" s="5"/>
      <c r="J11" s="5"/>
      <c r="K11" s="5"/>
    </row>
    <row r="12" spans="1:14" ht="15.75" x14ac:dyDescent="0.25">
      <c r="A12" s="7"/>
      <c r="B12" s="7"/>
      <c r="C12" s="7"/>
      <c r="D12" s="26"/>
      <c r="E12" s="26"/>
      <c r="F12" s="26"/>
      <c r="G12" s="8"/>
      <c r="H12" s="26"/>
      <c r="I12" s="10"/>
      <c r="J12" s="10"/>
      <c r="K12" s="10"/>
    </row>
    <row r="13" spans="1:14" ht="15" customHeight="1" x14ac:dyDescent="0.25">
      <c r="B13" s="71"/>
      <c r="C13" s="71"/>
      <c r="D13" s="71"/>
      <c r="E13" s="71"/>
      <c r="F13" s="71"/>
      <c r="G13" s="24">
        <v>1</v>
      </c>
      <c r="H13" s="5"/>
      <c r="I13" s="5"/>
      <c r="J13" s="5"/>
      <c r="K13" s="5"/>
    </row>
    <row r="14" spans="1:14" ht="15.75" x14ac:dyDescent="0.25">
      <c r="A14" s="39" t="s">
        <v>23</v>
      </c>
      <c r="B14" s="7"/>
      <c r="C14" s="7"/>
      <c r="G14" s="11"/>
      <c r="H14" s="3"/>
      <c r="I14" s="40">
        <f>(I10+J10)</f>
        <v>268630.19458992837</v>
      </c>
      <c r="J14" s="40"/>
      <c r="K14" s="40"/>
    </row>
    <row r="15" spans="1:14" ht="75" x14ac:dyDescent="0.25">
      <c r="A15" s="51" t="s">
        <v>32</v>
      </c>
      <c r="B15" s="69"/>
      <c r="C15" s="56">
        <v>0.06</v>
      </c>
      <c r="E15" s="13"/>
      <c r="F15" s="13"/>
      <c r="G15" s="13"/>
      <c r="H15" s="14"/>
      <c r="I15" s="52">
        <f>I14*C15</f>
        <v>16117.811675395702</v>
      </c>
      <c r="J15" s="52"/>
      <c r="K15" s="52"/>
    </row>
    <row r="16" spans="1:14" ht="30" x14ac:dyDescent="0.25">
      <c r="A16" s="51" t="s">
        <v>24</v>
      </c>
      <c r="C16" s="56">
        <v>0.06</v>
      </c>
      <c r="F16" s="4"/>
      <c r="G16" s="15"/>
      <c r="H16" s="12"/>
      <c r="I16" s="41">
        <f>I14*C16</f>
        <v>16117.811675395702</v>
      </c>
      <c r="J16" s="41"/>
      <c r="K16" s="41"/>
    </row>
    <row r="17" spans="1:12" ht="15.75" x14ac:dyDescent="0.25">
      <c r="A17" s="51"/>
      <c r="E17" s="9"/>
      <c r="F17" s="9"/>
      <c r="G17" s="16"/>
      <c r="H17" s="12"/>
      <c r="I17" s="42"/>
      <c r="J17" s="42"/>
      <c r="K17" s="42"/>
    </row>
    <row r="18" spans="1:12" ht="15.75" x14ac:dyDescent="0.25">
      <c r="A18" s="39" t="s">
        <v>25</v>
      </c>
      <c r="B18" s="7"/>
      <c r="C18" s="7"/>
      <c r="E18" s="17"/>
      <c r="F18" s="17"/>
      <c r="G18" s="17"/>
      <c r="H18" s="12"/>
      <c r="I18" s="43">
        <f>SUM(I15:I17)</f>
        <v>32235.623350791404</v>
      </c>
      <c r="J18" s="43"/>
      <c r="K18" s="43"/>
    </row>
    <row r="19" spans="1:12" ht="15.75" x14ac:dyDescent="0.25">
      <c r="A19" s="7"/>
      <c r="B19" s="7"/>
      <c r="C19" s="7"/>
      <c r="E19" s="17"/>
      <c r="F19" s="17"/>
      <c r="G19" s="17"/>
      <c r="H19" s="12"/>
      <c r="I19" s="44"/>
      <c r="J19" s="44"/>
      <c r="K19" s="44"/>
    </row>
    <row r="20" spans="1:12" ht="15.75" x14ac:dyDescent="0.25">
      <c r="A20" s="39" t="s">
        <v>26</v>
      </c>
      <c r="B20" s="7"/>
      <c r="C20" s="7"/>
      <c r="D20" s="13"/>
      <c r="E20" s="17"/>
      <c r="F20" s="17"/>
      <c r="G20" s="17"/>
      <c r="H20" s="12"/>
      <c r="I20" s="40">
        <f>I14+I18</f>
        <v>300865.81794071977</v>
      </c>
      <c r="J20" s="40"/>
      <c r="K20" s="40"/>
    </row>
    <row r="21" spans="1:12" x14ac:dyDescent="0.25">
      <c r="A21" s="1" t="s">
        <v>27</v>
      </c>
      <c r="C21" s="56">
        <v>0.06</v>
      </c>
      <c r="D21" s="18"/>
      <c r="E21" s="18"/>
      <c r="F21" s="18"/>
      <c r="G21" s="13"/>
      <c r="H21" s="12"/>
      <c r="I21" s="41">
        <f>(I20*C21)</f>
        <v>18051.949076443187</v>
      </c>
      <c r="J21" s="41"/>
      <c r="K21" s="41"/>
      <c r="L21" s="19"/>
    </row>
    <row r="22" spans="1:12" x14ac:dyDescent="0.25">
      <c r="A22" s="1" t="s">
        <v>28</v>
      </c>
      <c r="C22" s="56">
        <v>7.0000000000000007E-2</v>
      </c>
      <c r="E22" s="18"/>
      <c r="F22" s="18"/>
      <c r="G22" s="13"/>
      <c r="H22" s="12"/>
      <c r="I22" s="41">
        <f>(I20*C22)</f>
        <v>21060.607255850387</v>
      </c>
      <c r="J22" s="41"/>
      <c r="K22" s="41"/>
    </row>
    <row r="23" spans="1:12" ht="15.75" thickBot="1" x14ac:dyDescent="0.3">
      <c r="A23" s="39" t="s">
        <v>29</v>
      </c>
      <c r="C23" s="13"/>
      <c r="D23" s="13"/>
      <c r="E23" s="13"/>
      <c r="F23" s="13"/>
      <c r="G23" s="13"/>
      <c r="H23" s="13"/>
      <c r="I23" s="40">
        <f>SUM(I21:I22)</f>
        <v>39112.556332293578</v>
      </c>
      <c r="J23" s="40"/>
      <c r="K23" s="40"/>
    </row>
    <row r="24" spans="1:12" ht="16.5" thickBot="1" x14ac:dyDescent="0.3">
      <c r="A24" s="46" t="s">
        <v>30</v>
      </c>
      <c r="B24" s="7"/>
      <c r="C24" s="23"/>
      <c r="D24" s="17"/>
      <c r="E24" s="17"/>
      <c r="F24" s="17"/>
      <c r="G24" s="17"/>
      <c r="H24" s="17"/>
      <c r="I24" s="45">
        <f>SUM(I20)+(I23)</f>
        <v>339978.37427301332</v>
      </c>
      <c r="J24" s="57"/>
      <c r="K24" s="57"/>
    </row>
    <row r="25" spans="1:12" x14ac:dyDescent="0.25">
      <c r="C25" s="25"/>
      <c r="D25" s="13"/>
      <c r="E25" s="13"/>
      <c r="F25" s="13"/>
      <c r="G25" s="13"/>
      <c r="H25" s="13"/>
      <c r="I25" s="6"/>
      <c r="J25" s="6"/>
      <c r="K25" s="6"/>
    </row>
    <row r="26" spans="1:12" x14ac:dyDescent="0.25">
      <c r="G26" s="13"/>
      <c r="H26" s="20"/>
      <c r="I26" s="6"/>
      <c r="J26" s="6"/>
      <c r="K26" s="6"/>
    </row>
    <row r="28" spans="1:12" x14ac:dyDescent="0.25">
      <c r="I28" s="21"/>
      <c r="J28" s="21"/>
      <c r="K28" s="21"/>
    </row>
    <row r="32" spans="1:12" ht="5.0999999999999996" customHeight="1" x14ac:dyDescent="0.25"/>
    <row r="34" spans="3:11" ht="5.0999999999999996" customHeight="1" x14ac:dyDescent="0.25"/>
    <row r="35" spans="3:11" x14ac:dyDescent="0.25">
      <c r="C35" s="11"/>
      <c r="F35" s="11"/>
    </row>
    <row r="36" spans="3:11" x14ac:dyDescent="0.25">
      <c r="I36" s="11"/>
      <c r="J36" s="11"/>
      <c r="K36" s="11"/>
    </row>
    <row r="37" spans="3:11" ht="30" customHeight="1" x14ac:dyDescent="0.25"/>
    <row r="40" spans="3:11" x14ac:dyDescent="0.25">
      <c r="G40" s="22"/>
    </row>
    <row r="44" spans="3:11" x14ac:dyDescent="0.25">
      <c r="C44" s="11"/>
      <c r="F44" s="11"/>
    </row>
    <row r="45" spans="3:11" ht="30" customHeight="1" x14ac:dyDescent="0.25"/>
    <row r="48" spans="3:11" x14ac:dyDescent="0.25">
      <c r="G48" s="22"/>
    </row>
    <row r="53" spans="3:6" x14ac:dyDescent="0.25">
      <c r="C53" s="11"/>
      <c r="F53" s="11"/>
    </row>
    <row r="62" spans="3:6" x14ac:dyDescent="0.25">
      <c r="C62" s="11"/>
      <c r="F62" s="11"/>
    </row>
    <row r="71" spans="3:6" x14ac:dyDescent="0.25">
      <c r="C71" s="11"/>
      <c r="F71" s="11"/>
    </row>
    <row r="80" spans="3:6" x14ac:dyDescent="0.25">
      <c r="C80" s="11"/>
      <c r="F80" s="11"/>
    </row>
    <row r="89" spans="3:6" x14ac:dyDescent="0.25">
      <c r="C89" s="11"/>
      <c r="F89" s="11"/>
    </row>
    <row r="98" spans="3:6" x14ac:dyDescent="0.25">
      <c r="C98" s="11"/>
      <c r="F98" s="11"/>
    </row>
    <row r="107" spans="3:6" x14ac:dyDescent="0.25">
      <c r="C107" s="11"/>
      <c r="F107" s="11"/>
    </row>
    <row r="116" spans="3:6" x14ac:dyDescent="0.25">
      <c r="C116" s="11"/>
      <c r="F116" s="11"/>
    </row>
    <row r="125" spans="3:6" x14ac:dyDescent="0.25">
      <c r="C125" s="11"/>
      <c r="F125" s="11"/>
    </row>
    <row r="134" spans="3:6" x14ac:dyDescent="0.25">
      <c r="C134" s="11"/>
      <c r="F134" s="11"/>
    </row>
    <row r="143" spans="3:6" x14ac:dyDescent="0.25">
      <c r="C143" s="11"/>
      <c r="F143" s="11"/>
    </row>
    <row r="152" spans="3:6" x14ac:dyDescent="0.25">
      <c r="C152" s="11"/>
      <c r="F152" s="11"/>
    </row>
    <row r="161" spans="3:6" x14ac:dyDescent="0.25">
      <c r="C161" s="11"/>
      <c r="F161" s="11"/>
    </row>
  </sheetData>
  <mergeCells count="2">
    <mergeCell ref="G1:H1"/>
    <mergeCell ref="B13:F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Pressupost base de la licitació</vt:lpstr>
    </vt:vector>
  </TitlesOfParts>
  <Manager/>
  <Company>ASPB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 Lluis Buj Aragon�s</dc:creator>
  <cp:keywords/>
  <dc:description/>
  <cp:lastModifiedBy>Mònica Agustín Martínez</cp:lastModifiedBy>
  <cp:revision/>
  <dcterms:created xsi:type="dcterms:W3CDTF">2018-03-07T08:49:37Z</dcterms:created>
  <dcterms:modified xsi:type="dcterms:W3CDTF">2025-06-02T10:53:42Z</dcterms:modified>
  <cp:category/>
  <cp:contentStatus/>
</cp:coreProperties>
</file>