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PAISATGE I BIODIVERSITAT\01.02 CONCURSOS\2025\2025017030 - MAJOR - MANTENIMENT DEVESA\PRESSUPOST\xls\"/>
    </mc:Choice>
  </mc:AlternateContent>
  <bookViews>
    <workbookView xWindow="0" yWindow="0" windowWidth="29010" windowHeight="12210" activeTab="1"/>
  </bookViews>
  <sheets>
    <sheet name="INSTRUCCIONS" sheetId="10" r:id="rId1"/>
    <sheet name="T-SMP" sheetId="8" r:id="rId2"/>
    <sheet name="PREU_FEINA" sheetId="7" r:id="rId3"/>
    <sheet name="PRESSUPOST" sheetId="2" r:id="rId4"/>
    <sheet name="RESUM PRESSUPOST" sheetId="11" r:id="rId5"/>
  </sheets>
  <calcPr calcId="162913"/>
</workbook>
</file>

<file path=xl/calcChain.xml><?xml version="1.0" encoding="utf-8"?>
<calcChain xmlns="http://schemas.openxmlformats.org/spreadsheetml/2006/main">
  <c r="D3" i="7" l="1"/>
  <c r="B3" i="11" s="1"/>
  <c r="A1" i="7"/>
  <c r="D2" i="2" l="1"/>
  <c r="H252" i="7"/>
  <c r="H34" i="7"/>
  <c r="H256" i="7"/>
  <c r="H222" i="7"/>
  <c r="H257" i="7"/>
  <c r="H134" i="7"/>
  <c r="H298" i="7"/>
  <c r="H175" i="7"/>
  <c r="H436" i="7"/>
  <c r="H437" i="7"/>
  <c r="H433" i="7"/>
  <c r="H424" i="7"/>
  <c r="H423" i="7"/>
  <c r="H420" i="7"/>
  <c r="H411" i="7"/>
  <c r="H408" i="7"/>
  <c r="H405" i="7"/>
  <c r="H396" i="7"/>
  <c r="H384" i="7"/>
  <c r="H383" i="7"/>
  <c r="H380" i="7"/>
  <c r="H359" i="7"/>
  <c r="H358" i="7"/>
  <c r="H355" i="7"/>
  <c r="H351" i="7"/>
  <c r="H342" i="7"/>
  <c r="H339" i="7"/>
  <c r="H338" i="7"/>
  <c r="H335" i="7"/>
  <c r="H334" i="7"/>
  <c r="H325" i="7"/>
  <c r="H322" i="7"/>
  <c r="H319" i="7"/>
  <c r="H310" i="7"/>
  <c r="H307" i="7"/>
  <c r="H295" i="7"/>
  <c r="H292" i="7"/>
  <c r="H285" i="7"/>
  <c r="H282" i="7"/>
  <c r="H281" i="7"/>
  <c r="H272" i="7"/>
  <c r="H269" i="7"/>
  <c r="H255" i="7"/>
  <c r="H251" i="7"/>
  <c r="H244" i="7"/>
  <c r="H235" i="7"/>
  <c r="H232" i="7"/>
  <c r="H212" i="7"/>
  <c r="H203" i="7"/>
  <c r="H200" i="7"/>
  <c r="H191" i="7"/>
  <c r="H188" i="7"/>
  <c r="H184" i="7"/>
  <c r="H172" i="7"/>
  <c r="H171" i="7"/>
  <c r="H153" i="7"/>
  <c r="H150" i="7"/>
  <c r="H147" i="7"/>
  <c r="H146" i="7"/>
  <c r="H137" i="7"/>
  <c r="H131" i="7"/>
  <c r="H121" i="7"/>
  <c r="H115" i="7"/>
  <c r="H105" i="7"/>
  <c r="H102" i="7"/>
  <c r="H101" i="7"/>
  <c r="H98" i="7"/>
  <c r="H88" i="7"/>
  <c r="H85" i="7"/>
  <c r="H73" i="7"/>
  <c r="H70" i="7"/>
  <c r="H69" i="7"/>
  <c r="H68" i="7"/>
  <c r="H64" i="7"/>
  <c r="H55" i="7"/>
  <c r="H52" i="7"/>
  <c r="H51" i="7"/>
  <c r="H48" i="7"/>
  <c r="H47" i="7"/>
  <c r="H38" i="7"/>
  <c r="H35" i="7"/>
  <c r="H31" i="7"/>
  <c r="H21" i="7"/>
  <c r="H17" i="7"/>
  <c r="H14" i="7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10" i="8"/>
  <c r="E8" i="8"/>
  <c r="H18" i="7" l="1"/>
  <c r="H118" i="7"/>
  <c r="H219" i="7"/>
  <c r="H266" i="7"/>
  <c r="H352" i="7"/>
  <c r="H368" i="7"/>
  <c r="H65" i="7"/>
  <c r="H97" i="7"/>
  <c r="H231" i="7"/>
  <c r="H377" i="7"/>
  <c r="H393" i="7"/>
  <c r="H13" i="7"/>
  <c r="H30" i="7"/>
  <c r="H82" i="7"/>
  <c r="H114" i="7"/>
  <c r="H130" i="7"/>
  <c r="H162" i="7"/>
  <c r="H185" i="7"/>
  <c r="J13" i="7" l="1"/>
  <c r="J14" i="7"/>
  <c r="J17" i="7"/>
  <c r="J18" i="7"/>
  <c r="J21" i="7"/>
  <c r="K22" i="7" s="1"/>
  <c r="J30" i="7"/>
  <c r="J31" i="7"/>
  <c r="J34" i="7"/>
  <c r="J35" i="7"/>
  <c r="J38" i="7"/>
  <c r="K39" i="7" s="1"/>
  <c r="J47" i="7"/>
  <c r="J48" i="7"/>
  <c r="J51" i="7"/>
  <c r="J52" i="7"/>
  <c r="J55" i="7"/>
  <c r="K56" i="7" s="1"/>
  <c r="J64" i="7"/>
  <c r="J65" i="7"/>
  <c r="J68" i="7"/>
  <c r="J69" i="7"/>
  <c r="J70" i="7"/>
  <c r="J73" i="7"/>
  <c r="K74" i="7" s="1"/>
  <c r="J82" i="7"/>
  <c r="K83" i="7" s="1"/>
  <c r="J91" i="7" s="1"/>
  <c r="J85" i="7"/>
  <c r="K86" i="7" s="1"/>
  <c r="J88" i="7"/>
  <c r="K89" i="7" s="1"/>
  <c r="J97" i="7"/>
  <c r="J98" i="7"/>
  <c r="J101" i="7"/>
  <c r="J102" i="7"/>
  <c r="J105" i="7"/>
  <c r="K106" i="7" s="1"/>
  <c r="J114" i="7"/>
  <c r="J115" i="7"/>
  <c r="J118" i="7"/>
  <c r="K119" i="7" s="1"/>
  <c r="J121" i="7"/>
  <c r="K122" i="7" s="1"/>
  <c r="J130" i="7"/>
  <c r="J131" i="7"/>
  <c r="J134" i="7"/>
  <c r="K135" i="7" s="1"/>
  <c r="J137" i="7"/>
  <c r="K138" i="7" s="1"/>
  <c r="J146" i="7"/>
  <c r="J147" i="7"/>
  <c r="J150" i="7"/>
  <c r="K151" i="7" s="1"/>
  <c r="J153" i="7"/>
  <c r="K154" i="7" s="1"/>
  <c r="J162" i="7"/>
  <c r="K163" i="7" s="1"/>
  <c r="J165" i="7" s="1"/>
  <c r="K166" i="7" s="1"/>
  <c r="K167" i="7" s="1"/>
  <c r="K160" i="7" s="1"/>
  <c r="J171" i="7"/>
  <c r="J172" i="7"/>
  <c r="J175" i="7"/>
  <c r="K176" i="7" s="1"/>
  <c r="J184" i="7"/>
  <c r="J185" i="7"/>
  <c r="J188" i="7"/>
  <c r="K189" i="7" s="1"/>
  <c r="J191" i="7"/>
  <c r="K192" i="7" s="1"/>
  <c r="J200" i="7"/>
  <c r="K201" i="7" s="1"/>
  <c r="J206" i="7" s="1"/>
  <c r="J203" i="7"/>
  <c r="K204" i="7" s="1"/>
  <c r="J212" i="7"/>
  <c r="K214" i="7" s="1"/>
  <c r="K215" i="7" s="1"/>
  <c r="K210" i="7" s="1"/>
  <c r="F21" i="2" s="1"/>
  <c r="H21" i="2" s="1"/>
  <c r="J219" i="7"/>
  <c r="K220" i="7" s="1"/>
  <c r="J225" i="7" s="1"/>
  <c r="J222" i="7"/>
  <c r="K223" i="7" s="1"/>
  <c r="J231" i="7"/>
  <c r="J232" i="7"/>
  <c r="J235" i="7"/>
  <c r="K236" i="7" s="1"/>
  <c r="J244" i="7"/>
  <c r="K246" i="7" s="1"/>
  <c r="K247" i="7" s="1"/>
  <c r="K242" i="7" s="1"/>
  <c r="F27" i="2" s="1"/>
  <c r="H27" i="2" s="1"/>
  <c r="H28" i="2" s="1"/>
  <c r="J251" i="7"/>
  <c r="J252" i="7"/>
  <c r="J255" i="7"/>
  <c r="J256" i="7"/>
  <c r="J257" i="7"/>
  <c r="J266" i="7"/>
  <c r="K267" i="7" s="1"/>
  <c r="J275" i="7" s="1"/>
  <c r="J269" i="7"/>
  <c r="K270" i="7"/>
  <c r="J272" i="7"/>
  <c r="K273" i="7" s="1"/>
  <c r="J281" i="7"/>
  <c r="J282" i="7"/>
  <c r="J285" i="7"/>
  <c r="K286" i="7" s="1"/>
  <c r="J292" i="7"/>
  <c r="K293" i="7" s="1"/>
  <c r="J301" i="7" s="1"/>
  <c r="J295" i="7"/>
  <c r="K296" i="7" s="1"/>
  <c r="J298" i="7"/>
  <c r="K299" i="7" s="1"/>
  <c r="J307" i="7"/>
  <c r="K308" i="7" s="1"/>
  <c r="J313" i="7" s="1"/>
  <c r="J310" i="7"/>
  <c r="K311" i="7" s="1"/>
  <c r="J319" i="7"/>
  <c r="K320" i="7" s="1"/>
  <c r="J328" i="7" s="1"/>
  <c r="J322" i="7"/>
  <c r="K323" i="7" s="1"/>
  <c r="J325" i="7"/>
  <c r="K326" i="7" s="1"/>
  <c r="J334" i="7"/>
  <c r="J335" i="7"/>
  <c r="J338" i="7"/>
  <c r="J339" i="7"/>
  <c r="J342" i="7"/>
  <c r="K343" i="7" s="1"/>
  <c r="J351" i="7"/>
  <c r="J352" i="7"/>
  <c r="J355" i="7"/>
  <c r="K356" i="7" s="1"/>
  <c r="J358" i="7"/>
  <c r="J359" i="7"/>
  <c r="J368" i="7"/>
  <c r="K369" i="7" s="1"/>
  <c r="J371" i="7" s="1"/>
  <c r="J377" i="7"/>
  <c r="K378" i="7" s="1"/>
  <c r="J387" i="7" s="1"/>
  <c r="J380" i="7"/>
  <c r="K381" i="7" s="1"/>
  <c r="J383" i="7"/>
  <c r="J384" i="7"/>
  <c r="J393" i="7"/>
  <c r="K394" i="7" s="1"/>
  <c r="J399" i="7" s="1"/>
  <c r="J396" i="7"/>
  <c r="K397" i="7" s="1"/>
  <c r="J405" i="7"/>
  <c r="K406" i="7" s="1"/>
  <c r="J414" i="7" s="1"/>
  <c r="J408" i="7"/>
  <c r="K409" i="7" s="1"/>
  <c r="J411" i="7"/>
  <c r="K412" i="7" s="1"/>
  <c r="J420" i="7"/>
  <c r="K421" i="7" s="1"/>
  <c r="J427" i="7" s="1"/>
  <c r="J423" i="7"/>
  <c r="J424" i="7"/>
  <c r="J433" i="7"/>
  <c r="K434" i="7" s="1"/>
  <c r="J439" i="7" s="1"/>
  <c r="J436" i="7"/>
  <c r="J437" i="7"/>
  <c r="K186" i="7" l="1"/>
  <c r="J194" i="7" s="1"/>
  <c r="K195" i="7" s="1"/>
  <c r="K196" i="7" s="1"/>
  <c r="K182" i="7" s="1"/>
  <c r="K360" i="7"/>
  <c r="K233" i="7"/>
  <c r="J238" i="7" s="1"/>
  <c r="K239" i="7" s="1"/>
  <c r="K240" i="7" s="1"/>
  <c r="K229" i="7" s="1"/>
  <c r="K116" i="7"/>
  <c r="J124" i="7" s="1"/>
  <c r="K125" i="7" s="1"/>
  <c r="K126" i="7" s="1"/>
  <c r="K112" i="7" s="1"/>
  <c r="K49" i="7"/>
  <c r="J58" i="7" s="1"/>
  <c r="K59" i="7" s="1"/>
  <c r="K60" i="7" s="1"/>
  <c r="K45" i="7" s="1"/>
  <c r="K425" i="7"/>
  <c r="K400" i="7"/>
  <c r="K401" i="7" s="1"/>
  <c r="K391" i="7" s="1"/>
  <c r="F71" i="2" s="1"/>
  <c r="H71" i="2" s="1"/>
  <c r="H72" i="2" s="1"/>
  <c r="K385" i="7"/>
  <c r="K353" i="7"/>
  <c r="J362" i="7" s="1"/>
  <c r="K363" i="7" s="1"/>
  <c r="K364" i="7" s="1"/>
  <c r="K349" i="7" s="1"/>
  <c r="F35" i="2" s="1"/>
  <c r="H35" i="2" s="1"/>
  <c r="K340" i="7"/>
  <c r="K336" i="7"/>
  <c r="J345" i="7" s="1"/>
  <c r="K346" i="7" s="1"/>
  <c r="K347" i="7" s="1"/>
  <c r="K332" i="7" s="1"/>
  <c r="F33" i="2" s="1"/>
  <c r="H33" i="2" s="1"/>
  <c r="K329" i="7"/>
  <c r="K330" i="7" s="1"/>
  <c r="K317" i="7" s="1"/>
  <c r="F34" i="2" s="1"/>
  <c r="H34" i="2" s="1"/>
  <c r="K287" i="7"/>
  <c r="K288" i="7" s="1"/>
  <c r="K279" i="7" s="1"/>
  <c r="F19" i="2" s="1"/>
  <c r="H19" i="2" s="1"/>
  <c r="K258" i="7"/>
  <c r="K253" i="7"/>
  <c r="J260" i="7" s="1"/>
  <c r="K261" i="7" s="1"/>
  <c r="K262" i="7" s="1"/>
  <c r="K249" i="7" s="1"/>
  <c r="K245" i="7"/>
  <c r="K213" i="7"/>
  <c r="K173" i="7"/>
  <c r="J178" i="7" s="1"/>
  <c r="K179" i="7" s="1"/>
  <c r="K180" i="7" s="1"/>
  <c r="K169" i="7" s="1"/>
  <c r="K148" i="7"/>
  <c r="J156" i="7" s="1"/>
  <c r="K157" i="7" s="1"/>
  <c r="K158" i="7" s="1"/>
  <c r="K144" i="7" s="1"/>
  <c r="K132" i="7"/>
  <c r="J140" i="7" s="1"/>
  <c r="K141" i="7" s="1"/>
  <c r="K142" i="7" s="1"/>
  <c r="K128" i="7" s="1"/>
  <c r="K103" i="7"/>
  <c r="K99" i="7"/>
  <c r="J108" i="7" s="1"/>
  <c r="K109" i="7" s="1"/>
  <c r="K110" i="7" s="1"/>
  <c r="K95" i="7" s="1"/>
  <c r="K71" i="7"/>
  <c r="K66" i="7"/>
  <c r="J76" i="7" s="1"/>
  <c r="K77" i="7" s="1"/>
  <c r="K78" i="7" s="1"/>
  <c r="K62" i="7" s="1"/>
  <c r="K53" i="7"/>
  <c r="K36" i="7"/>
  <c r="K32" i="7"/>
  <c r="J41" i="7" s="1"/>
  <c r="K42" i="7" s="1"/>
  <c r="K43" i="7" s="1"/>
  <c r="K28" i="7" s="1"/>
  <c r="K19" i="7"/>
  <c r="K15" i="7"/>
  <c r="J24" i="7" s="1"/>
  <c r="K25" i="7" s="1"/>
  <c r="K26" i="7" s="1"/>
  <c r="K11" i="7" s="1"/>
  <c r="K440" i="7"/>
  <c r="K441" i="7" s="1"/>
  <c r="K431" i="7" s="1"/>
  <c r="F44" i="2" s="1"/>
  <c r="H44" i="2" s="1"/>
  <c r="K276" i="7"/>
  <c r="K277" i="7" s="1"/>
  <c r="K264" i="7" s="1"/>
  <c r="F83" i="2" s="1"/>
  <c r="H83" i="2" s="1"/>
  <c r="H84" i="2" s="1"/>
  <c r="K428" i="7"/>
  <c r="K429" i="7" s="1"/>
  <c r="K418" i="7" s="1"/>
  <c r="K388" i="7"/>
  <c r="K389" i="7" s="1"/>
  <c r="K375" i="7" s="1"/>
  <c r="F37" i="2" s="1"/>
  <c r="H37" i="2" s="1"/>
  <c r="K314" i="7"/>
  <c r="K315" i="7" s="1"/>
  <c r="K305" i="7" s="1"/>
  <c r="K207" i="7"/>
  <c r="K208" i="7" s="1"/>
  <c r="K198" i="7" s="1"/>
  <c r="K302" i="7"/>
  <c r="K303" i="7" s="1"/>
  <c r="K290" i="7" s="1"/>
  <c r="K283" i="7"/>
  <c r="K372" i="7"/>
  <c r="K373" i="7" s="1"/>
  <c r="K366" i="7" s="1"/>
  <c r="F36" i="2" s="1"/>
  <c r="H36" i="2" s="1"/>
  <c r="K92" i="7"/>
  <c r="K93" i="7" s="1"/>
  <c r="K80" i="7" s="1"/>
  <c r="K415" i="7"/>
  <c r="K416" i="7" s="1"/>
  <c r="K403" i="7" s="1"/>
  <c r="F77" i="2" s="1"/>
  <c r="H77" i="2" s="1"/>
  <c r="H78" i="2" s="1"/>
  <c r="K226" i="7"/>
  <c r="K227" i="7" s="1"/>
  <c r="K217" i="7" s="1"/>
  <c r="F20" i="2" s="1"/>
  <c r="H20" i="2" s="1"/>
  <c r="H38" i="2" l="1"/>
  <c r="H22" i="2"/>
  <c r="F13" i="2"/>
  <c r="H13" i="2" s="1"/>
  <c r="F96" i="2"/>
  <c r="H96" i="2" s="1"/>
  <c r="H97" i="2" s="1"/>
  <c r="H99" i="2" s="1"/>
  <c r="I22" i="11" s="1"/>
  <c r="I23" i="11" s="1"/>
  <c r="I25" i="11" s="1"/>
  <c r="F56" i="2"/>
  <c r="H56" i="2" s="1"/>
  <c r="F46" i="2"/>
  <c r="H46" i="2" s="1"/>
  <c r="F57" i="2"/>
  <c r="H57" i="2" s="1"/>
  <c r="F47" i="2"/>
  <c r="H47" i="2" s="1"/>
  <c r="F65" i="2"/>
  <c r="H65" i="2" s="1"/>
  <c r="F55" i="2"/>
  <c r="H55" i="2" s="1"/>
  <c r="F45" i="2"/>
  <c r="H45" i="2" s="1"/>
  <c r="F64" i="2"/>
  <c r="H64" i="2" s="1"/>
  <c r="F54" i="2"/>
  <c r="H54" i="2" s="1"/>
  <c r="I28" i="11" l="1"/>
  <c r="I27" i="11"/>
  <c r="H66" i="2"/>
  <c r="H48" i="2"/>
  <c r="H14" i="2"/>
  <c r="H58" i="2"/>
  <c r="I29" i="11" l="1"/>
  <c r="H86" i="2"/>
  <c r="I7" i="11" s="1"/>
  <c r="I8" i="11" s="1"/>
  <c r="I10" i="11" s="1"/>
  <c r="I13" i="11" l="1"/>
  <c r="I12" i="11"/>
  <c r="I31" i="11"/>
  <c r="I32" i="11" s="1"/>
  <c r="I14" i="11" l="1"/>
  <c r="I16" i="11" l="1"/>
  <c r="I17" i="11" s="1"/>
  <c r="I36" i="11" s="1"/>
  <c r="I35" i="11"/>
</calcChain>
</file>

<file path=xl/sharedStrings.xml><?xml version="1.0" encoding="utf-8"?>
<sst xmlns="http://schemas.openxmlformats.org/spreadsheetml/2006/main" count="1477" uniqueCount="292">
  <si>
    <t>Manteniment Devesa - LOT 2</t>
  </si>
  <si>
    <t>PRESSUPOST</t>
  </si>
  <si>
    <t>Preu</t>
  </si>
  <si>
    <t>Amidament</t>
  </si>
  <si>
    <t>Import</t>
  </si>
  <si>
    <t>Obra</t>
  </si>
  <si>
    <t>01</t>
  </si>
  <si>
    <t>PressupostL2_DEVESA_MANTENIMENT</t>
  </si>
  <si>
    <t>Capítol</t>
  </si>
  <si>
    <t>MANTENIMENT DIARI DEVESA</t>
  </si>
  <si>
    <t>01.01</t>
  </si>
  <si>
    <t>GI_DEV01</t>
  </si>
  <si>
    <t>h.</t>
  </si>
  <si>
    <t>manteniment diari devesa</t>
  </si>
  <si>
    <t>TOTAL</t>
  </si>
  <si>
    <t>02</t>
  </si>
  <si>
    <t>FULLES DELS PLÀTANS DE LA DEVESA</t>
  </si>
  <si>
    <t>01.02</t>
  </si>
  <si>
    <t>GI_FULLES2</t>
  </si>
  <si>
    <t>m2</t>
  </si>
  <si>
    <t>embalar fulles, inclòs el transport</t>
  </si>
  <si>
    <t>FR118242</t>
  </si>
  <si>
    <t>desbrossada de terreny amb desbrossadora autopropulsada autoportant de fins a 14,7 kw (fins a 20 cv) de potència i amb una amplària de treball de 0,9 a 1,2 m, per a una alçària de brossa de més de 60 cm i un pendent inferior al 12 %, amb un mínim de dues passades de màquina, sense recollir la brossa</t>
  </si>
  <si>
    <t>FR116242</t>
  </si>
  <si>
    <t>desbrossada de terreny amb tractor de 47,8 kw (65 cv) de potència amb desbrossadora de martells i amb una amplària de treball d'1,5 a 2 m, per a una alçària de brossa de més de 60 cm i un pendent inferior al 12 %, amb un mínim de dues passades de màquina, sense recollir la brossa</t>
  </si>
  <si>
    <t>03</t>
  </si>
  <si>
    <t>FORMACIÓ REG INUNDACIÓ</t>
  </si>
  <si>
    <t>01.03</t>
  </si>
  <si>
    <t>GI_REG</t>
  </si>
  <si>
    <t>m</t>
  </si>
  <si>
    <t>formació de canal de reg amb motoanivelladora petita</t>
  </si>
  <si>
    <t>05</t>
  </si>
  <si>
    <t>ARBUSTIVA</t>
  </si>
  <si>
    <t>01.05</t>
  </si>
  <si>
    <t>GI_PAR03</t>
  </si>
  <si>
    <t>retall mecànic d'arbusts, enfiladisses i entapissants, de qualsevol alçada. realitzat segons criteris de la dt, per afavorir la floració i el desenvolupment vegetal. en funció de les espècies i de l'època de realització. inclòs la recollida i transport a l'abocador</t>
  </si>
  <si>
    <t>GI_PAR01</t>
  </si>
  <si>
    <t>escarificat o entrecavat manual d'arbusts, enfiladisses i entapissants, amb eliminació de les males herbes i residus aliens. sense tractament herbicida química. inclòs recollida i trasllat a l'abocador</t>
  </si>
  <si>
    <t>GI_PAR04</t>
  </si>
  <si>
    <t>plantació d'arbust de petit format en contenidor d'1.5 a 3 l, excavació de clot de plantació de 30x30x30 cm amb mitjans manuals, en un pendent inferior al 35%, reblert del clot amb terra de l'excavació amb un 10% de compost i primer reg</t>
  </si>
  <si>
    <t>GI_PAR05</t>
  </si>
  <si>
    <t>reg manual de reforç, amb mànega connectada a boca de reg</t>
  </si>
  <si>
    <t>GI_PAR06</t>
  </si>
  <si>
    <t>tractament fitosanitari de tanques vegetals amb motxila manual de pressió</t>
  </si>
  <si>
    <t>06</t>
  </si>
  <si>
    <t>GESPES AMB REG</t>
  </si>
  <si>
    <t>Titol 3</t>
  </si>
  <si>
    <t>6A</t>
  </si>
  <si>
    <t>GESPA (Superf &lt; 1000 m2)</t>
  </si>
  <si>
    <t>01.06.6A</t>
  </si>
  <si>
    <t>GRH11631</t>
  </si>
  <si>
    <t>sega amb tallagespa rotativa autopropulsada amb seient, de 40-65 cm d'amplària de treball, en un pendent inferior al 25 %</t>
  </si>
  <si>
    <t>GI_GES01</t>
  </si>
  <si>
    <t>ressembra de gespes en àrees malmeses, segons indicacions de la dt</t>
  </si>
  <si>
    <t>FR3A4010</t>
  </si>
  <si>
    <t>condicionament del sòl amb adob mineral sòlid de fons d'alliberament ràpid, formulació i dosi segons indicacions de la df, escampat amb mitjans manuals</t>
  </si>
  <si>
    <t>GI_GES02</t>
  </si>
  <si>
    <t>escarificat de gespes anual, segons indicacions de la direcció
facultativa</t>
  </si>
  <si>
    <t>6B</t>
  </si>
  <si>
    <t>GESPA (Superf. &gt; 1000 m2)</t>
  </si>
  <si>
    <t>01.06.6B</t>
  </si>
  <si>
    <t>GRH11331</t>
  </si>
  <si>
    <t>tallagespa rotativa autopropulsada amb seient, de 66 a 90 cm d'amplària de treball</t>
  </si>
  <si>
    <t>07</t>
  </si>
  <si>
    <t>GESPES SENSE REG</t>
  </si>
  <si>
    <t>7B</t>
  </si>
  <si>
    <t>01.07.7B</t>
  </si>
  <si>
    <t>08</t>
  </si>
  <si>
    <t>PRATS</t>
  </si>
  <si>
    <t>01.08</t>
  </si>
  <si>
    <t>GI_PRT02</t>
  </si>
  <si>
    <t>desbrossat manual de prat o sotabosc.</t>
  </si>
  <si>
    <t>09</t>
  </si>
  <si>
    <t>SAULONS I SUPERFÍCIES TOVES</t>
  </si>
  <si>
    <t>01.09</t>
  </si>
  <si>
    <t>GI_SAU01</t>
  </si>
  <si>
    <t>entrecavat superficial de sauló per eliminar males herbes. inclosa la neteja de l'entorn i la retirada de restes, deixant l'espai aplanat i sense clots.</t>
  </si>
  <si>
    <t>10</t>
  </si>
  <si>
    <t>NETEJA FONS CANAL</t>
  </si>
  <si>
    <t>01.10</t>
  </si>
  <si>
    <t>GI_DEV02</t>
  </si>
  <si>
    <t>h</t>
  </si>
  <si>
    <t>neteja de fons del canal jardins devesa</t>
  </si>
  <si>
    <t xml:space="preserve">IMPORT TOTAL DEL PRESSUPOST : </t>
  </si>
  <si>
    <t>Justificació d'elements</t>
  </si>
  <si>
    <t>Nº</t>
  </si>
  <si>
    <t>Codi</t>
  </si>
  <si>
    <t>U.A.</t>
  </si>
  <si>
    <t>Descripció</t>
  </si>
  <si>
    <t>Descripció curta</t>
  </si>
  <si>
    <t>Partida d'obra</t>
  </si>
  <si>
    <t>FRE61260</t>
  </si>
  <si>
    <t>u</t>
  </si>
  <si>
    <t>poda d'arbre planifoli o conífera de &lt; 6 m d'alçària, amb cistella mecànica, aplec de la brossa generada i càrrega sobre camió grua amb pinça, i transport de la mateixa a planta de compostatge (no més lluny de 20 km)</t>
  </si>
  <si>
    <t>Rend.:</t>
  </si>
  <si>
    <t>poda planif/conif. h&lt;6m,cistella mecànica,aplec+càrreg+transport brossa planta compostatge dist&lt;20km</t>
  </si>
  <si>
    <t>Mà d'obra</t>
  </si>
  <si>
    <t>A013P000</t>
  </si>
  <si>
    <t>ajudant jardiner</t>
  </si>
  <si>
    <t>/R</t>
  </si>
  <si>
    <t>x</t>
  </si>
  <si>
    <t>=</t>
  </si>
  <si>
    <t>A012P000</t>
  </si>
  <si>
    <t>oficial 1a jardiner</t>
  </si>
  <si>
    <t>Subtotal mà d'obra</t>
  </si>
  <si>
    <t>Maquinària</t>
  </si>
  <si>
    <t>CRE23000</t>
  </si>
  <si>
    <t>motoserra</t>
  </si>
  <si>
    <t>C150MC10</t>
  </si>
  <si>
    <t>lloguer de plataforma autopropulsada amb cistella sobre braç articulat per a una alçària de treball de 12 m , sense operari</t>
  </si>
  <si>
    <t>Subtotal maquinària</t>
  </si>
  <si>
    <t>Material</t>
  </si>
  <si>
    <t>B2RA9SB0</t>
  </si>
  <si>
    <t>t</t>
  </si>
  <si>
    <t>deposició controlada a planta de compostage de residus vegetals nets no perillosos amb una densitat 0.5 t/m3, procedents de poda o sega, amb codi 200201 segons la llista europea de residus (orden mam/304/2002)</t>
  </si>
  <si>
    <t>Subtotal material</t>
  </si>
  <si>
    <t>Despeses auxiliars</t>
  </si>
  <si>
    <t>%</t>
  </si>
  <si>
    <t>Cost directe</t>
  </si>
  <si>
    <t>Total</t>
  </si>
  <si>
    <t>FRE612A0</t>
  </si>
  <si>
    <t>poda d'arbre planifoli o conífera de 10 a 15 m d'alçària, amb cistella mecànica, aplec de la brossa generada i càrrega sobre camió grua amb pinça, i transport de la mateixa a planta de compostatge (no més lluny de 20 km)</t>
  </si>
  <si>
    <t>poda planif/conif. h &lt;10m,cistella mecànica,aplec+càrreg+transport brossa planta compostatge dist&lt;20</t>
  </si>
  <si>
    <t>FRE612C0</t>
  </si>
  <si>
    <t>poda planif/conif. h10-15m,cistella mecànica,aplec+càrreg+transport brossa planta compostatge dist&lt;2</t>
  </si>
  <si>
    <t>C150MC30</t>
  </si>
  <si>
    <t>lloguer de plataforma autopropulsada amb cistella sobre braç articulat per a una alçària de treball de 16 m , sense operari</t>
  </si>
  <si>
    <t>FRE612D0</t>
  </si>
  <si>
    <t>poda d'arbre planifoli o conífera de 15 a 20 m d'alçària, amb cistella mecànica, aplec de la brossa generada i càrrega sobre camió grua amb pinça, i transport de la mateixa a planta de compostatge (no més lluny de 20 km)</t>
  </si>
  <si>
    <t>poda planif/conif. h +15m,cistella mecànica,aplec+càrreg+transport brossa planta compostatge dist&lt;2</t>
  </si>
  <si>
    <t>C150MC50</t>
  </si>
  <si>
    <t>lloguer de plataforma autopropulsada amb cistella sobre braç articulat per a una alçària de treball de 21 m , sense operari</t>
  </si>
  <si>
    <t>CRE21100</t>
  </si>
  <si>
    <t>tisores pneumàtiques, amb part proporcional de compressor</t>
  </si>
  <si>
    <t>FRF13195</t>
  </si>
  <si>
    <t>reg d'arbre amb mànega connectada a camió cisterna, amb una aportació mínima de 100 l, amb un recorregut fins al punt de càrrega no superior a 2 km i refent el clot de reg cada 2 regs</t>
  </si>
  <si>
    <t>reg arbre,mànega+camió cist.,100l,rec.&lt;=2km,clot reg</t>
  </si>
  <si>
    <t>C151-0033</t>
  </si>
  <si>
    <t>camió cisterna de 6 m3</t>
  </si>
  <si>
    <t>B0111000</t>
  </si>
  <si>
    <t>m3</t>
  </si>
  <si>
    <t>aigua</t>
  </si>
  <si>
    <t>GI_ARB07</t>
  </si>
  <si>
    <t>u.</t>
  </si>
  <si>
    <t>recollida de branques</t>
  </si>
  <si>
    <t>C1503300</t>
  </si>
  <si>
    <t>camió grua de 3 t</t>
  </si>
  <si>
    <t>GI_FITO01</t>
  </si>
  <si>
    <t>tractament fitosanitari &lt; 6m. tractament fitosanitari amb arbres en alineació, amb alçada de copa inferior a 6 m. realitzada amb equip de tractament amb broquets nebulitzadors, amb dipòsit de 600/1200 l, sobre camió. amb el producte corresponent, autoritzat per la direcció tècnica.</t>
  </si>
  <si>
    <t>tractament fitosanitari &lt; 6m</t>
  </si>
  <si>
    <t>CRL19100</t>
  </si>
  <si>
    <t>equip motobomba a pressió graduable per a tractaments fitosanitaris i herbicides</t>
  </si>
  <si>
    <t>BRL21000</t>
  </si>
  <si>
    <t>kg</t>
  </si>
  <si>
    <t>producte insecticida</t>
  </si>
  <si>
    <t>GI_FITO02</t>
  </si>
  <si>
    <t>tractament fitosanitari &gt; 6m. tractament fitosanitari amb arbres en alineació, amb alçada de copa superior a 6 m. realitzada amb equip de tractament amb broquets nebulitzadors, amb dipòsit de 600/1200 l, sobre camió. amb el producte corresponent, autoritzat per la direcció tècnica.</t>
  </si>
  <si>
    <t>tractament fitosanitari &gt; 6m</t>
  </si>
  <si>
    <t>GI_FITO03</t>
  </si>
  <si>
    <t>tractament fitosanitari amb endoteràpia</t>
  </si>
  <si>
    <t>CRL15100</t>
  </si>
  <si>
    <t>aparell manual de pressió per a tractaments fitosanitaris i herbicides</t>
  </si>
  <si>
    <t>GI_FITO06</t>
  </si>
  <si>
    <t>col·locació de fauna útil</t>
  </si>
  <si>
    <t>GI_FITO07</t>
  </si>
  <si>
    <t>col·locació de paranys per al control de plagues</t>
  </si>
  <si>
    <t>GI_FITO08</t>
  </si>
  <si>
    <t>eliminació de bosses de processionària</t>
  </si>
  <si>
    <t>GI_FULLES</t>
  </si>
  <si>
    <t>triturat de fulles dels parterres interior de l'arbrat monumental</t>
  </si>
  <si>
    <t>CR11G002</t>
  </si>
  <si>
    <t xml:space="preserve">esbrossadora autopropulsada trinxadora amb una amplària de treball de 0,6 a 1 m i braç hidràulic de </t>
  </si>
  <si>
    <t>P-1</t>
  </si>
  <si>
    <t>desbrossada terreny tractor 65cv desbros.martells,ampl.=1,5-2m,brossa h&gt;60cm,pend.&lt;12%</t>
  </si>
  <si>
    <t>CR11D403</t>
  </si>
  <si>
    <t>tractor de 47,8 kw (65 cv) de potència, amb desbrossadora de martells i amb una amplària de treball d'1,5 a 2 m</t>
  </si>
  <si>
    <t>P-2</t>
  </si>
  <si>
    <t>desbrossada terreny desbrossadora autoportant &lt;=20cv,ampl.=0,9-1,2m,brossa h&gt;60cm,pend.&lt;12%</t>
  </si>
  <si>
    <t>CR11A869</t>
  </si>
  <si>
    <t>desbrossadora autopropulsada autoportant, de fins a 14,7 kw (fins a 20 cv) de potència, amb una amplària de treball de 0,9 a 1,2 m</t>
  </si>
  <si>
    <t>P-3</t>
  </si>
  <si>
    <t>condicionam.sòl adob miner.sòlid fons,allib.ràpid,m.man.</t>
  </si>
  <si>
    <t>BR3A4000</t>
  </si>
  <si>
    <t>adob mineral sòlid de fons, d'alliberament ràpid</t>
  </si>
  <si>
    <t>P-4</t>
  </si>
  <si>
    <t>C1331100</t>
  </si>
  <si>
    <t>motoanivelladora petita</t>
  </si>
  <si>
    <t>P-5</t>
  </si>
  <si>
    <t>CR112500</t>
  </si>
  <si>
    <t>desbrossadora manual de braç amb capçal de fil o disc</t>
  </si>
  <si>
    <t>C1ZFURG</t>
  </si>
  <si>
    <t>furgoneta industrial amb remolc</t>
  </si>
  <si>
    <t>CREGI00</t>
  </si>
  <si>
    <t>bufador</t>
  </si>
  <si>
    <t>P-6</t>
  </si>
  <si>
    <t>C1503000</t>
  </si>
  <si>
    <t>camió grua</t>
  </si>
  <si>
    <t>P-7</t>
  </si>
  <si>
    <t>CR712B</t>
  </si>
  <si>
    <t>tractor sobre pneumàtics de 25,7 a 39,7 kw (35 a 54 cv) de potència, amb equip bufador</t>
  </si>
  <si>
    <t>CR712A</t>
  </si>
  <si>
    <t>tractor sobre pneumàtics de 25,7 a 39,7 kw (35 a 54 cv) de potència, amb embaladora</t>
  </si>
  <si>
    <t>P-8</t>
  </si>
  <si>
    <t>CR711300</t>
  </si>
  <si>
    <t>sembradora de tracció manual</t>
  </si>
  <si>
    <t>BR4U1H00</t>
  </si>
  <si>
    <t xml:space="preserve">barreja de llavors per a gespa tipus standard c4, segons ntj 07n </t>
  </si>
  <si>
    <t>P-9</t>
  </si>
  <si>
    <t>CRH1L0L0</t>
  </si>
  <si>
    <t>motocultor, amb equip de cavar i una amplària de treball de 90 cm</t>
  </si>
  <si>
    <t>P-10</t>
  </si>
  <si>
    <t xml:space="preserve">escarificat o entrecavat manual d'arbusts, enfiladisses i entapissants, amb eliminació de les males </t>
  </si>
  <si>
    <t>P-11</t>
  </si>
  <si>
    <t>retall mecànic d'arbusts, enfiladisses i entapissants, de qualsevol alçada. realitzat segons criteri</t>
  </si>
  <si>
    <t>CRE25000</t>
  </si>
  <si>
    <t>tallabarder</t>
  </si>
  <si>
    <t>P-12</t>
  </si>
  <si>
    <t>plantació d'arbust de petit format en contenidor d'1.5 a 3 l, excavació de clot de plantació de 30x3</t>
  </si>
  <si>
    <t>BR341150</t>
  </si>
  <si>
    <t>compost de classe i, d'origen vegetal, segons ntj 05c, subministrat en sacs de 0.8 m3</t>
  </si>
  <si>
    <t>BR44FB7P</t>
  </si>
  <si>
    <t>arbust tipus prunus laurocerasus d'alçària de 60 a 80 cm en contenidor de 3 litres</t>
  </si>
  <si>
    <t>P-13</t>
  </si>
  <si>
    <t>P-14</t>
  </si>
  <si>
    <t>BRL11000</t>
  </si>
  <si>
    <t>producte fungicida</t>
  </si>
  <si>
    <t>P-15</t>
  </si>
  <si>
    <t>desbrossat manual de prat o sotabosc. inclosa la recollida i transport a abocador</t>
  </si>
  <si>
    <t>P-16</t>
  </si>
  <si>
    <t>entrecavat de sauló per eliminar males herbes</t>
  </si>
  <si>
    <t>P-17</t>
  </si>
  <si>
    <t>sega tallagespa rotativa autopropulsada, ampl.=66-90cm</t>
  </si>
  <si>
    <t>CRH13130</t>
  </si>
  <si>
    <t>P-18</t>
  </si>
  <si>
    <t>sega tallagespa rotativa, ampl.=40-65cm</t>
  </si>
  <si>
    <t>CRH13110</t>
  </si>
  <si>
    <t>tallagespa rotativa autopropulsada amb seient, de 40 a 65 cm d'amplària de treball</t>
  </si>
  <si>
    <t>B0315600</t>
  </si>
  <si>
    <t>sorra de riu rentada de 0.1 a 0.5 mm</t>
  </si>
  <si>
    <t>BR341110</t>
  </si>
  <si>
    <t>compost de classe i, d'origen vegetal, segons ntj 05c, subministrat a granel</t>
  </si>
  <si>
    <t>Empresa</t>
  </si>
  <si>
    <t>Nom empresa</t>
  </si>
  <si>
    <t>Preus unitaris</t>
  </si>
  <si>
    <t>PREU OFERTA</t>
  </si>
  <si>
    <t>INSTRUCCIONS D'ÚS</t>
  </si>
  <si>
    <r>
      <t xml:space="preserve">Les empreses licitadores hauran de modificar </t>
    </r>
    <r>
      <rPr>
        <b/>
        <sz val="11"/>
        <color rgb="FF000000"/>
        <rFont val="Calibri"/>
        <family val="2"/>
      </rPr>
      <t xml:space="preserve">ÚNICAMENT </t>
    </r>
    <r>
      <rPr>
        <sz val="11"/>
        <color rgb="FF000000"/>
        <rFont val="Calibri"/>
        <family val="2"/>
      </rPr>
      <t>els camps que s'indiquen</t>
    </r>
  </si>
  <si>
    <r>
      <t xml:space="preserve">a continuació de la pestanya </t>
    </r>
    <r>
      <rPr>
        <b/>
        <sz val="11"/>
        <color rgb="FF000000"/>
        <rFont val="Calibri"/>
        <family val="2"/>
      </rPr>
      <t>T-SMP</t>
    </r>
  </si>
  <si>
    <r>
      <t xml:space="preserve">Els camps modificables es troben indicats en color </t>
    </r>
    <r>
      <rPr>
        <sz val="11"/>
        <color rgb="FFFF0000"/>
        <rFont val="Calibri"/>
        <family val="2"/>
      </rPr>
      <t>vermell</t>
    </r>
  </si>
  <si>
    <t>1.</t>
  </si>
  <si>
    <t>Caldrà indicar el nom de l'empresa licitadora a 'nom empresa'. D'aquesta manera</t>
  </si>
  <si>
    <t>el nom de l'empresa quedarà sempre imprès a la capçalera de tots els documents</t>
  </si>
  <si>
    <t>que l'empresa licitadora haurà de presentar</t>
  </si>
  <si>
    <t>Empresa:</t>
  </si>
  <si>
    <t>nom empresa</t>
  </si>
  <si>
    <t xml:space="preserve">2. </t>
  </si>
  <si>
    <t>Caldrà indicar el preu ofertat per a la mà d'obra (oficial de 1a, peó, etc), de la maquinària</t>
  </si>
  <si>
    <t>utilitzada (camió grua, ,motoserra, etc), i del material (sorra de riu, fungicida, etc)</t>
  </si>
  <si>
    <t>Només es podran modificar el valors de la columna PREU OFERTA</t>
  </si>
  <si>
    <t>Els valors de PREU LICITACIÓ serviran només de referència</t>
  </si>
  <si>
    <t>Tipus</t>
  </si>
  <si>
    <t>PREU LICITACIÓ</t>
  </si>
  <si>
    <t>Oficial 1a jardiner</t>
  </si>
  <si>
    <t>A012P200</t>
  </si>
  <si>
    <t>Oficial 2a jardiner</t>
  </si>
  <si>
    <t>Tots els preus de les feines a realitzar en aquest contracte (descrites a la pestanya PREU_FEINA)</t>
  </si>
  <si>
    <t xml:space="preserve">s'obtenen a partir dels valors introduits a la columna PREU OFERTA de la pestanya T-SMP, i és l'unic </t>
  </si>
  <si>
    <t>valor modificable per part de l'empresa licitadora</t>
  </si>
  <si>
    <t>El preu final del PRESSUPOST DE LICITACIÓ s'obté automàticament del càlculs realitzats a partir dels</t>
  </si>
  <si>
    <t>valors introduits a la casella PREU OFERTA de la pestanya T-SMP</t>
  </si>
  <si>
    <t>Les empreses licitadores hauràn d'entregar imprès (pdf) les pestanyes:</t>
  </si>
  <si>
    <t>T-SMP</t>
  </si>
  <si>
    <t>PREU_FEINA</t>
  </si>
  <si>
    <t>RESUM PRESS</t>
  </si>
  <si>
    <t xml:space="preserve">IMPORT TOTAL DEL PRESSUPOST MANTENIMENT: </t>
  </si>
  <si>
    <t>DESPESES DIRECTES</t>
  </si>
  <si>
    <t>Despeses indirectes (5%)</t>
  </si>
  <si>
    <t>PRESSUPOST EXECUCIÓ MATERIAL</t>
  </si>
  <si>
    <t>Despeses generals (5%)</t>
  </si>
  <si>
    <t>Benefici industrial (6%)</t>
  </si>
  <si>
    <t>IVA (21%)</t>
  </si>
  <si>
    <t xml:space="preserve">IMPORT TOTAL DEL PRESSUPOST NETEJA: </t>
  </si>
  <si>
    <t>IVA (10%)</t>
  </si>
  <si>
    <t>PRESSUPOST EXECUCIÓ TOTAL (S/IVA)</t>
  </si>
  <si>
    <t>PRESSUPOST EXECUCIÓ TOTAL (IVA INCLÒS)</t>
  </si>
  <si>
    <t>Manteniment i neteja Devesa - LOT 2</t>
  </si>
  <si>
    <t>(*) Els preus unitaris oferts per l’empresa licitadora no poden superar els establerts en el PPT, si es donés aquest cas, quedarà exclòs.</t>
  </si>
  <si>
    <t>PRESSUPOST MANTENIMENT</t>
  </si>
  <si>
    <t>PressupostL2_NETEJA_DEVESA</t>
  </si>
  <si>
    <t>NETEJA DIÀRIA DEVESA</t>
  </si>
  <si>
    <t>neteja diaria devesa</t>
  </si>
  <si>
    <t>PRESSUPOST NETEJA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</si>
</sst>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###,###,##0.00"/>
    <numFmt numFmtId="165" formatCode="###,###,##0.000"/>
    <numFmt numFmtId="166" formatCode="###,###,##0.00000"/>
    <numFmt numFmtId="167" formatCode="_-* #,##0.00\ [$€-403]_-;\-* #,##0.00\ [$€-403]_-;_-* &quot;-&quot;??\ [$€-403]_-;_-@_-"/>
  </numFmts>
  <fonts count="18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b/>
      <sz val="8"/>
      <color rgb="FF000000"/>
      <name val="Arial Narrow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i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2">
    <xf numFmtId="0" fontId="0" fillId="0" borderId="0" applyNumberFormat="0" applyBorder="0" applyAlignment="0"/>
    <xf numFmtId="44" fontId="7" fillId="0" borderId="0" applyFont="0" applyFill="0" applyBorder="0" applyAlignment="0" applyProtection="0"/>
  </cellStyleXfs>
  <cellXfs count="75">
    <xf numFmtId="0" fontId="0" fillId="0" borderId="0" xfId="0" applyFill="1" applyProtection="1"/>
    <xf numFmtId="0" fontId="0" fillId="0" borderId="5" xfId="0" applyFill="1" applyBorder="1" applyProtection="1"/>
    <xf numFmtId="0" fontId="10" fillId="5" borderId="4" xfId="0" applyFont="1" applyFill="1" applyBorder="1" applyAlignment="1" applyProtection="1">
      <alignment horizontal="center" vertical="top" wrapText="1"/>
    </xf>
    <xf numFmtId="0" fontId="0" fillId="2" borderId="0" xfId="0" applyFill="1" applyProtection="1"/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49" fontId="1" fillId="0" borderId="0" xfId="0" applyNumberFormat="1" applyFont="1" applyFill="1" applyProtection="1"/>
    <xf numFmtId="165" fontId="1" fillId="0" borderId="0" xfId="0" applyNumberFormat="1" applyFont="1" applyFill="1" applyProtection="1"/>
    <xf numFmtId="164" fontId="1" fillId="0" borderId="0" xfId="0" applyNumberFormat="1" applyFont="1" applyFill="1" applyProtection="1"/>
    <xf numFmtId="164" fontId="3" fillId="0" borderId="0" xfId="0" applyNumberFormat="1" applyFont="1" applyFill="1" applyProtection="1"/>
    <xf numFmtId="0" fontId="1" fillId="0" borderId="0" xfId="0" applyFont="1" applyFill="1" applyAlignment="1" applyProtection="1">
      <alignment wrapText="1"/>
    </xf>
    <xf numFmtId="0" fontId="4" fillId="0" borderId="0" xfId="0" applyFont="1" applyFill="1" applyProtection="1"/>
    <xf numFmtId="164" fontId="4" fillId="0" borderId="0" xfId="0" applyNumberFormat="1" applyFont="1" applyFill="1" applyProtection="1"/>
    <xf numFmtId="0" fontId="6" fillId="2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vertical="top"/>
    </xf>
    <xf numFmtId="165" fontId="4" fillId="0" borderId="0" xfId="0" applyNumberFormat="1" applyFont="1" applyFill="1" applyAlignment="1" applyProtection="1">
      <alignment horizontal="center" vertical="top"/>
    </xf>
    <xf numFmtId="166" fontId="0" fillId="0" borderId="0" xfId="0" applyNumberFormat="1" applyFill="1" applyProtection="1"/>
    <xf numFmtId="0" fontId="0" fillId="0" borderId="0" xfId="0" applyFill="1" applyAlignment="1" applyProtection="1">
      <alignment horizontal="right"/>
    </xf>
    <xf numFmtId="0" fontId="4" fillId="6" borderId="0" xfId="0" applyFont="1" applyFill="1" applyProtection="1"/>
    <xf numFmtId="0" fontId="0" fillId="6" borderId="0" xfId="0" applyFill="1" applyProtection="1"/>
    <xf numFmtId="0" fontId="10" fillId="5" borderId="0" xfId="0" applyFont="1" applyFill="1" applyAlignment="1" applyProtection="1">
      <alignment horizontal="center" vertical="top" wrapText="1"/>
    </xf>
    <xf numFmtId="0" fontId="13" fillId="0" borderId="0" xfId="0" applyFont="1" applyFill="1" applyProtection="1"/>
    <xf numFmtId="0" fontId="13" fillId="0" borderId="5" xfId="0" applyFont="1" applyFill="1" applyBorder="1" applyProtection="1"/>
    <xf numFmtId="44" fontId="14" fillId="7" borderId="5" xfId="1" applyFont="1" applyFill="1" applyBorder="1" applyProtection="1"/>
    <xf numFmtId="44" fontId="13" fillId="6" borderId="0" xfId="1" applyFont="1" applyFill="1" applyProtection="1"/>
    <xf numFmtId="44" fontId="0" fillId="0" borderId="0" xfId="0" applyNumberFormat="1" applyFill="1" applyProtection="1"/>
    <xf numFmtId="44" fontId="0" fillId="0" borderId="0" xfId="1" applyFont="1" applyFill="1" applyProtection="1"/>
    <xf numFmtId="0" fontId="0" fillId="0" borderId="7" xfId="0" applyFill="1" applyBorder="1" applyProtection="1"/>
    <xf numFmtId="0" fontId="0" fillId="0" borderId="7" xfId="0" applyFill="1" applyBorder="1" applyAlignment="1" applyProtection="1">
      <alignment horizontal="right"/>
    </xf>
    <xf numFmtId="44" fontId="0" fillId="0" borderId="7" xfId="1" applyFont="1" applyFill="1" applyBorder="1" applyProtection="1"/>
    <xf numFmtId="0" fontId="4" fillId="0" borderId="0" xfId="0" applyFont="1" applyFill="1" applyAlignment="1" applyProtection="1">
      <alignment horizontal="right"/>
    </xf>
    <xf numFmtId="44" fontId="4" fillId="0" borderId="0" xfId="1" applyFont="1" applyFill="1" applyProtection="1"/>
    <xf numFmtId="0" fontId="16" fillId="0" borderId="0" xfId="0" applyFont="1" applyFill="1" applyAlignment="1" applyProtection="1">
      <alignment horizontal="right"/>
    </xf>
    <xf numFmtId="44" fontId="16" fillId="0" borderId="0" xfId="0" applyNumberFormat="1" applyFont="1" applyFill="1" applyProtection="1"/>
    <xf numFmtId="0" fontId="15" fillId="0" borderId="0" xfId="0" applyFont="1" applyFill="1" applyAlignment="1" applyProtection="1"/>
    <xf numFmtId="0" fontId="1" fillId="0" borderId="0" xfId="0" applyFont="1" applyFill="1" applyAlignment="1" applyProtection="1"/>
    <xf numFmtId="0" fontId="0" fillId="0" borderId="0" xfId="0" applyFill="1" applyAlignment="1" applyProtection="1"/>
    <xf numFmtId="0" fontId="0" fillId="0" borderId="0" xfId="0" applyFill="1" applyAlignment="1" applyProtection="1">
      <alignment wrapText="1"/>
    </xf>
    <xf numFmtId="0" fontId="17" fillId="0" borderId="0" xfId="0" applyFont="1" applyFill="1" applyAlignment="1" applyProtection="1">
      <alignment vertical="top" wrapText="1"/>
    </xf>
    <xf numFmtId="167" fontId="11" fillId="4" borderId="5" xfId="0" applyNumberFormat="1" applyFont="1" applyFill="1" applyBorder="1" applyProtection="1">
      <protection locked="0"/>
    </xf>
    <xf numFmtId="0" fontId="3" fillId="5" borderId="0" xfId="0" applyFont="1" applyFill="1" applyAlignment="1" applyProtection="1">
      <alignment horizontal="right"/>
    </xf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justify" vertical="top" wrapText="1"/>
    </xf>
    <xf numFmtId="0" fontId="0" fillId="0" borderId="0" xfId="0" applyFill="1" applyAlignment="1" applyProtection="1">
      <alignment vertical="top"/>
    </xf>
    <xf numFmtId="0" fontId="1" fillId="0" borderId="0" xfId="0" applyFont="1" applyFill="1" applyProtection="1"/>
    <xf numFmtId="0" fontId="5" fillId="0" borderId="0" xfId="0" applyFont="1" applyFill="1" applyAlignment="1" applyProtection="1"/>
    <xf numFmtId="167" fontId="0" fillId="4" borderId="0" xfId="0" applyNumberFormat="1" applyFill="1" applyProtection="1"/>
    <xf numFmtId="167" fontId="11" fillId="4" borderId="8" xfId="0" applyNumberFormat="1" applyFont="1" applyFill="1" applyBorder="1" applyProtection="1">
      <protection locked="0"/>
    </xf>
    <xf numFmtId="164" fontId="4" fillId="4" borderId="0" xfId="0" applyNumberFormat="1" applyFont="1" applyFill="1" applyAlignment="1" applyProtection="1">
      <alignment vertical="top"/>
    </xf>
    <xf numFmtId="165" fontId="0" fillId="4" borderId="0" xfId="0" applyNumberFormat="1" applyFill="1" applyProtection="1"/>
    <xf numFmtId="166" fontId="0" fillId="4" borderId="0" xfId="0" applyNumberFormat="1" applyFill="1" applyProtection="1"/>
    <xf numFmtId="0" fontId="0" fillId="4" borderId="0" xfId="0" applyFill="1" applyProtection="1"/>
    <xf numFmtId="166" fontId="0" fillId="4" borderId="1" xfId="0" applyNumberFormat="1" applyFill="1" applyBorder="1" applyProtection="1"/>
    <xf numFmtId="164" fontId="1" fillId="4" borderId="0" xfId="0" applyNumberFormat="1" applyFont="1" applyFill="1" applyProtection="1"/>
    <xf numFmtId="0" fontId="12" fillId="0" borderId="2" xfId="0" applyFont="1" applyFill="1" applyBorder="1" applyAlignment="1" applyProtection="1">
      <alignment horizontal="left"/>
    </xf>
    <xf numFmtId="0" fontId="12" fillId="0" borderId="6" xfId="0" applyFont="1" applyFill="1" applyBorder="1" applyAlignment="1" applyProtection="1">
      <alignment horizontal="left"/>
    </xf>
    <xf numFmtId="0" fontId="12" fillId="0" borderId="3" xfId="0" applyFont="1" applyFill="1" applyBorder="1" applyAlignment="1" applyProtection="1">
      <alignment horizontal="left"/>
    </xf>
    <xf numFmtId="0" fontId="5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8" fillId="0" borderId="2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/>
    </xf>
    <xf numFmtId="0" fontId="9" fillId="0" borderId="3" xfId="0" applyFont="1" applyFill="1" applyBorder="1" applyAlignment="1" applyProtection="1">
      <alignment horizontal="center"/>
    </xf>
    <xf numFmtId="0" fontId="15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justify" vertical="top" wrapText="1"/>
    </xf>
    <xf numFmtId="0" fontId="0" fillId="0" borderId="0" xfId="0" applyFill="1" applyAlignment="1" applyProtection="1">
      <alignment vertical="top"/>
    </xf>
    <xf numFmtId="165" fontId="4" fillId="4" borderId="0" xfId="0" applyNumberFormat="1" applyFont="1" applyFill="1" applyAlignment="1" applyProtection="1">
      <alignment horizontal="left" vertical="top"/>
    </xf>
    <xf numFmtId="0" fontId="0" fillId="4" borderId="0" xfId="0" applyFill="1" applyAlignment="1" applyProtection="1">
      <alignment vertical="top"/>
    </xf>
    <xf numFmtId="0" fontId="1" fillId="0" borderId="0" xfId="0" applyFont="1" applyFill="1" applyProtection="1"/>
    <xf numFmtId="0" fontId="15" fillId="0" borderId="0" xfId="0" applyFont="1" applyFill="1" applyProtection="1"/>
    <xf numFmtId="0" fontId="4" fillId="0" borderId="7" xfId="0" applyFont="1" applyFill="1" applyBorder="1" applyAlignment="1" applyProtection="1">
      <alignment horizontal="center"/>
    </xf>
    <xf numFmtId="0" fontId="15" fillId="0" borderId="0" xfId="0" applyFont="1" applyFill="1" applyAlignment="1" applyProtection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workbookViewId="0">
      <selection activeCell="F32" sqref="F32"/>
    </sheetView>
  </sheetViews>
  <sheetFormatPr defaultColWidth="11.42578125" defaultRowHeight="15" x14ac:dyDescent="0.25"/>
  <cols>
    <col min="1" max="1" width="5" customWidth="1"/>
    <col min="7" max="7" width="18.42578125" customWidth="1"/>
  </cols>
  <sheetData>
    <row r="3" spans="1:8" x14ac:dyDescent="0.25">
      <c r="A3" s="20" t="s">
        <v>245</v>
      </c>
      <c r="B3" s="20"/>
      <c r="C3" s="20"/>
      <c r="D3" s="20"/>
      <c r="E3" s="20"/>
      <c r="F3" s="20"/>
      <c r="G3" s="20"/>
      <c r="H3" s="21"/>
    </row>
    <row r="5" spans="1:8" x14ac:dyDescent="0.25">
      <c r="A5" t="s">
        <v>246</v>
      </c>
    </row>
    <row r="6" spans="1:8" x14ac:dyDescent="0.25">
      <c r="A6" t="s">
        <v>247</v>
      </c>
    </row>
    <row r="8" spans="1:8" x14ac:dyDescent="0.25">
      <c r="A8" t="s">
        <v>248</v>
      </c>
    </row>
    <row r="10" spans="1:8" x14ac:dyDescent="0.25">
      <c r="A10" t="s">
        <v>249</v>
      </c>
      <c r="B10" t="s">
        <v>250</v>
      </c>
    </row>
    <row r="11" spans="1:8" x14ac:dyDescent="0.25">
      <c r="B11" t="s">
        <v>251</v>
      </c>
    </row>
    <row r="12" spans="1:8" x14ac:dyDescent="0.25">
      <c r="B12" t="s">
        <v>252</v>
      </c>
    </row>
    <row r="13" spans="1:8" ht="15.75" thickBot="1" x14ac:dyDescent="0.3"/>
    <row r="14" spans="1:8" ht="16.5" thickTop="1" thickBot="1" x14ac:dyDescent="0.3">
      <c r="B14" t="s">
        <v>253</v>
      </c>
      <c r="C14" s="56" t="s">
        <v>254</v>
      </c>
      <c r="D14" s="57"/>
      <c r="E14" s="57"/>
      <c r="F14" s="58"/>
    </row>
    <row r="15" spans="1:8" ht="15.75" thickTop="1" x14ac:dyDescent="0.25"/>
    <row r="17" spans="1:8" x14ac:dyDescent="0.25">
      <c r="A17" t="s">
        <v>255</v>
      </c>
      <c r="B17" t="s">
        <v>256</v>
      </c>
    </row>
    <row r="18" spans="1:8" x14ac:dyDescent="0.25">
      <c r="B18" t="s">
        <v>257</v>
      </c>
    </row>
    <row r="20" spans="1:8" x14ac:dyDescent="0.25">
      <c r="B20" t="s">
        <v>258</v>
      </c>
    </row>
    <row r="22" spans="1:8" x14ac:dyDescent="0.25">
      <c r="B22" t="s">
        <v>259</v>
      </c>
    </row>
    <row r="23" spans="1:8" ht="15.75" thickBot="1" x14ac:dyDescent="0.3"/>
    <row r="24" spans="1:8" ht="26.25" thickTop="1" x14ac:dyDescent="0.25">
      <c r="B24" s="22" t="s">
        <v>260</v>
      </c>
      <c r="C24" s="22" t="s">
        <v>86</v>
      </c>
      <c r="D24" s="22" t="s">
        <v>87</v>
      </c>
      <c r="E24" s="22" t="s">
        <v>88</v>
      </c>
      <c r="F24" s="22" t="s">
        <v>86</v>
      </c>
      <c r="G24" s="2" t="s">
        <v>244</v>
      </c>
      <c r="H24" s="22" t="s">
        <v>261</v>
      </c>
    </row>
    <row r="25" spans="1:8" ht="16.5" x14ac:dyDescent="0.3">
      <c r="B25" s="23"/>
      <c r="C25" s="23"/>
      <c r="D25" s="23"/>
      <c r="E25" s="23"/>
      <c r="F25" s="23"/>
      <c r="G25" s="24"/>
      <c r="H25" s="23"/>
    </row>
    <row r="26" spans="1:8" ht="16.5" x14ac:dyDescent="0.3">
      <c r="B26" s="23" t="s">
        <v>96</v>
      </c>
      <c r="C26" s="23" t="s">
        <v>102</v>
      </c>
      <c r="D26" s="23" t="s">
        <v>81</v>
      </c>
      <c r="E26" s="23" t="s">
        <v>262</v>
      </c>
      <c r="F26" s="23" t="s">
        <v>102</v>
      </c>
      <c r="G26" s="25">
        <v>17.8</v>
      </c>
      <c r="H26" s="26">
        <v>17.8</v>
      </c>
    </row>
    <row r="27" spans="1:8" ht="16.5" x14ac:dyDescent="0.3">
      <c r="B27" s="23" t="s">
        <v>96</v>
      </c>
      <c r="C27" s="23" t="s">
        <v>263</v>
      </c>
      <c r="D27" s="23" t="s">
        <v>81</v>
      </c>
      <c r="E27" s="23" t="s">
        <v>264</v>
      </c>
      <c r="F27" s="23" t="s">
        <v>263</v>
      </c>
      <c r="G27" s="25">
        <v>16.09</v>
      </c>
      <c r="H27" s="26">
        <v>16.09</v>
      </c>
    </row>
    <row r="30" spans="1:8" x14ac:dyDescent="0.25">
      <c r="A30" t="s">
        <v>265</v>
      </c>
    </row>
    <row r="31" spans="1:8" x14ac:dyDescent="0.25">
      <c r="A31" t="s">
        <v>266</v>
      </c>
    </row>
    <row r="32" spans="1:8" x14ac:dyDescent="0.25">
      <c r="A32" t="s">
        <v>267</v>
      </c>
    </row>
    <row r="34" spans="1:2" x14ac:dyDescent="0.25">
      <c r="A34" t="s">
        <v>268</v>
      </c>
    </row>
    <row r="35" spans="1:2" x14ac:dyDescent="0.25">
      <c r="A35" t="s">
        <v>269</v>
      </c>
    </row>
    <row r="37" spans="1:2" x14ac:dyDescent="0.25">
      <c r="A37" t="s">
        <v>270</v>
      </c>
    </row>
    <row r="39" spans="1:2" x14ac:dyDescent="0.25">
      <c r="B39" t="s">
        <v>271</v>
      </c>
    </row>
    <row r="40" spans="1:2" x14ac:dyDescent="0.25">
      <c r="B40" t="s">
        <v>272</v>
      </c>
    </row>
    <row r="41" spans="1:2" x14ac:dyDescent="0.25">
      <c r="B41" t="s">
        <v>1</v>
      </c>
    </row>
    <row r="42" spans="1:2" x14ac:dyDescent="0.25">
      <c r="B42" t="s">
        <v>273</v>
      </c>
    </row>
  </sheetData>
  <sheetProtection password="CA14" sheet="1" objects="1" scenarios="1"/>
  <mergeCells count="1">
    <mergeCell ref="C14:F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6"/>
  <sheetViews>
    <sheetView tabSelected="1" workbookViewId="0">
      <pane ySplit="8" topLeftCell="A9" activePane="bottomLeft" state="frozenSplit"/>
      <selection pane="bottomLeft" activeCell="D3" sqref="D3:G3"/>
    </sheetView>
  </sheetViews>
  <sheetFormatPr defaultRowHeight="15" x14ac:dyDescent="0.25"/>
  <cols>
    <col min="2" max="2" width="14.7109375" customWidth="1"/>
    <col min="3" max="3" width="6.140625" customWidth="1"/>
    <col min="4" max="4" width="65.7109375" customWidth="1"/>
    <col min="5" max="6" width="17" customWidth="1"/>
    <col min="7" max="7" width="13.7109375" customWidth="1"/>
    <col min="8" max="8" width="14.85546875" customWidth="1"/>
  </cols>
  <sheetData>
    <row r="1" spans="1:7" x14ac:dyDescent="0.25">
      <c r="B1" s="47" t="s">
        <v>285</v>
      </c>
      <c r="C1" s="47"/>
      <c r="D1" s="47"/>
      <c r="E1" s="47"/>
      <c r="F1" s="47"/>
      <c r="G1" s="47"/>
    </row>
    <row r="2" spans="1:7" ht="15.75" thickBot="1" x14ac:dyDescent="0.3">
      <c r="B2" s="59"/>
      <c r="C2" s="59"/>
      <c r="D2" s="59"/>
      <c r="E2" s="59"/>
      <c r="F2" s="59"/>
      <c r="G2" s="59"/>
    </row>
    <row r="3" spans="1:7" ht="19.5" thickTop="1" thickBot="1" x14ac:dyDescent="0.3">
      <c r="B3" s="61" t="s">
        <v>241</v>
      </c>
      <c r="C3" s="62"/>
      <c r="D3" s="63" t="s">
        <v>242</v>
      </c>
      <c r="E3" s="64"/>
      <c r="F3" s="64"/>
      <c r="G3" s="65"/>
    </row>
    <row r="4" spans="1:7" ht="15.75" thickTop="1" x14ac:dyDescent="0.25">
      <c r="B4" s="59"/>
      <c r="C4" s="59"/>
      <c r="D4" s="59"/>
      <c r="E4" s="59"/>
      <c r="F4" s="59"/>
      <c r="G4" s="59"/>
    </row>
    <row r="6" spans="1:7" ht="18.75" x14ac:dyDescent="0.3">
      <c r="B6" s="60" t="s">
        <v>243</v>
      </c>
      <c r="C6" s="60" t="s">
        <v>84</v>
      </c>
      <c r="D6" s="60" t="s">
        <v>84</v>
      </c>
      <c r="E6" s="60"/>
      <c r="F6" s="60"/>
      <c r="G6" s="60" t="s">
        <v>84</v>
      </c>
    </row>
    <row r="7" spans="1:7" ht="15.75" thickBot="1" x14ac:dyDescent="0.3"/>
    <row r="8" spans="1:7" ht="15.75" thickTop="1" x14ac:dyDescent="0.25">
      <c r="B8" s="15" t="s">
        <v>86</v>
      </c>
      <c r="C8" s="15" t="s">
        <v>87</v>
      </c>
      <c r="D8" s="15" t="s">
        <v>88</v>
      </c>
      <c r="E8" s="15" t="str">
        <f>B8</f>
        <v>Codi</v>
      </c>
      <c r="F8" s="2" t="s">
        <v>244</v>
      </c>
      <c r="G8" s="15" t="s">
        <v>2</v>
      </c>
    </row>
    <row r="9" spans="1:7" x14ac:dyDescent="0.25">
      <c r="F9" s="1"/>
    </row>
    <row r="10" spans="1:7" x14ac:dyDescent="0.25">
      <c r="A10" t="s">
        <v>96</v>
      </c>
      <c r="B10" t="s">
        <v>102</v>
      </c>
      <c r="C10" t="s">
        <v>81</v>
      </c>
      <c r="D10" s="39" t="s">
        <v>103</v>
      </c>
      <c r="E10" t="str">
        <f>B10</f>
        <v>A012P000</v>
      </c>
      <c r="F10" s="41"/>
      <c r="G10" s="48">
        <v>19.97</v>
      </c>
    </row>
    <row r="11" spans="1:7" x14ac:dyDescent="0.25">
      <c r="A11" t="s">
        <v>96</v>
      </c>
      <c r="B11" t="s">
        <v>97</v>
      </c>
      <c r="C11" t="s">
        <v>81</v>
      </c>
      <c r="D11" s="39" t="s">
        <v>98</v>
      </c>
      <c r="E11" t="str">
        <f t="shared" ref="E11:E45" si="0">B11</f>
        <v>A013P000</v>
      </c>
      <c r="F11" s="41"/>
      <c r="G11" s="48">
        <v>18.440000000000001</v>
      </c>
    </row>
    <row r="12" spans="1:7" x14ac:dyDescent="0.25">
      <c r="A12" t="s">
        <v>105</v>
      </c>
      <c r="B12" t="s">
        <v>185</v>
      </c>
      <c r="C12" t="s">
        <v>81</v>
      </c>
      <c r="D12" s="39" t="s">
        <v>186</v>
      </c>
      <c r="E12" t="str">
        <f t="shared" si="0"/>
        <v>C1331100</v>
      </c>
      <c r="F12" s="41"/>
      <c r="G12" s="48">
        <v>79.25</v>
      </c>
    </row>
    <row r="13" spans="1:7" x14ac:dyDescent="0.25">
      <c r="A13" t="s">
        <v>105</v>
      </c>
      <c r="B13" t="s">
        <v>195</v>
      </c>
      <c r="C13" t="s">
        <v>81</v>
      </c>
      <c r="D13" s="39" t="s">
        <v>196</v>
      </c>
      <c r="E13" t="str">
        <f t="shared" si="0"/>
        <v>C1503000</v>
      </c>
      <c r="F13" s="41"/>
      <c r="G13" s="48">
        <v>57.86</v>
      </c>
    </row>
    <row r="14" spans="1:7" x14ac:dyDescent="0.25">
      <c r="A14" t="s">
        <v>105</v>
      </c>
      <c r="B14" t="s">
        <v>145</v>
      </c>
      <c r="C14" t="s">
        <v>81</v>
      </c>
      <c r="D14" s="39" t="s">
        <v>146</v>
      </c>
      <c r="E14" t="str">
        <f t="shared" si="0"/>
        <v>C1503300</v>
      </c>
      <c r="F14" s="41"/>
      <c r="G14" s="48">
        <v>30.85</v>
      </c>
    </row>
    <row r="15" spans="1:7" ht="30" x14ac:dyDescent="0.25">
      <c r="A15" t="s">
        <v>105</v>
      </c>
      <c r="B15" t="s">
        <v>108</v>
      </c>
      <c r="C15" t="s">
        <v>81</v>
      </c>
      <c r="D15" s="39" t="s">
        <v>109</v>
      </c>
      <c r="E15" t="str">
        <f t="shared" si="0"/>
        <v>C150MC10</v>
      </c>
      <c r="F15" s="41"/>
      <c r="G15" s="48">
        <v>11.66</v>
      </c>
    </row>
    <row r="16" spans="1:7" ht="30" x14ac:dyDescent="0.25">
      <c r="A16" t="s">
        <v>105</v>
      </c>
      <c r="B16" t="s">
        <v>125</v>
      </c>
      <c r="C16" t="s">
        <v>81</v>
      </c>
      <c r="D16" s="39" t="s">
        <v>126</v>
      </c>
      <c r="E16" t="str">
        <f t="shared" si="0"/>
        <v>C150MC30</v>
      </c>
      <c r="F16" s="41"/>
      <c r="G16" s="48">
        <v>15.74</v>
      </c>
    </row>
    <row r="17" spans="1:7" ht="30" x14ac:dyDescent="0.25">
      <c r="A17" t="s">
        <v>105</v>
      </c>
      <c r="B17" t="s">
        <v>130</v>
      </c>
      <c r="C17" t="s">
        <v>81</v>
      </c>
      <c r="D17" s="39" t="s">
        <v>131</v>
      </c>
      <c r="E17" t="str">
        <f t="shared" si="0"/>
        <v>C150MC50</v>
      </c>
      <c r="F17" s="41"/>
      <c r="G17" s="48">
        <v>25.51</v>
      </c>
    </row>
    <row r="18" spans="1:7" x14ac:dyDescent="0.25">
      <c r="A18" t="s">
        <v>105</v>
      </c>
      <c r="B18" t="s">
        <v>137</v>
      </c>
      <c r="C18" t="s">
        <v>81</v>
      </c>
      <c r="D18" s="39" t="s">
        <v>138</v>
      </c>
      <c r="E18" t="str">
        <f t="shared" si="0"/>
        <v>C151-0033</v>
      </c>
      <c r="F18" s="41"/>
      <c r="G18" s="48">
        <v>32.31</v>
      </c>
    </row>
    <row r="19" spans="1:7" x14ac:dyDescent="0.25">
      <c r="A19" t="s">
        <v>105</v>
      </c>
      <c r="B19" t="s">
        <v>190</v>
      </c>
      <c r="C19" t="s">
        <v>81</v>
      </c>
      <c r="D19" s="39" t="s">
        <v>191</v>
      </c>
      <c r="E19" t="str">
        <f t="shared" si="0"/>
        <v>C1ZFURG</v>
      </c>
      <c r="F19" s="41"/>
      <c r="G19" s="48">
        <v>15</v>
      </c>
    </row>
    <row r="20" spans="1:7" ht="30" x14ac:dyDescent="0.25">
      <c r="A20" t="s">
        <v>105</v>
      </c>
      <c r="B20" t="s">
        <v>200</v>
      </c>
      <c r="C20" t="s">
        <v>19</v>
      </c>
      <c r="D20" s="39" t="s">
        <v>201</v>
      </c>
      <c r="E20" t="str">
        <f t="shared" si="0"/>
        <v>CR712A</v>
      </c>
      <c r="F20" s="41"/>
      <c r="G20" s="48">
        <v>43.43</v>
      </c>
    </row>
    <row r="21" spans="1:7" ht="30" x14ac:dyDescent="0.25">
      <c r="A21" t="s">
        <v>105</v>
      </c>
      <c r="B21" t="s">
        <v>198</v>
      </c>
      <c r="C21" t="s">
        <v>19</v>
      </c>
      <c r="D21" s="39" t="s">
        <v>199</v>
      </c>
      <c r="E21" t="str">
        <f t="shared" si="0"/>
        <v>CR712B</v>
      </c>
      <c r="F21" s="41"/>
      <c r="G21" s="48">
        <v>32.76</v>
      </c>
    </row>
    <row r="22" spans="1:7" x14ac:dyDescent="0.25">
      <c r="A22" t="s">
        <v>105</v>
      </c>
      <c r="B22" t="s">
        <v>188</v>
      </c>
      <c r="C22" t="s">
        <v>81</v>
      </c>
      <c r="D22" s="39" t="s">
        <v>189</v>
      </c>
      <c r="E22" t="str">
        <f t="shared" si="0"/>
        <v>CR112500</v>
      </c>
      <c r="F22" s="41"/>
      <c r="G22" s="48">
        <v>4.75</v>
      </c>
    </row>
    <row r="23" spans="1:7" ht="30" x14ac:dyDescent="0.25">
      <c r="A23" t="s">
        <v>105</v>
      </c>
      <c r="B23" t="s">
        <v>178</v>
      </c>
      <c r="C23" t="s">
        <v>81</v>
      </c>
      <c r="D23" s="39" t="s">
        <v>179</v>
      </c>
      <c r="E23" t="str">
        <f t="shared" si="0"/>
        <v>CR11A869</v>
      </c>
      <c r="F23" s="41"/>
      <c r="G23" s="48">
        <v>36.74</v>
      </c>
    </row>
    <row r="24" spans="1:7" ht="30" x14ac:dyDescent="0.25">
      <c r="A24" t="s">
        <v>105</v>
      </c>
      <c r="B24" t="s">
        <v>174</v>
      </c>
      <c r="C24" t="s">
        <v>81</v>
      </c>
      <c r="D24" s="39" t="s">
        <v>175</v>
      </c>
      <c r="E24" t="str">
        <f t="shared" si="0"/>
        <v>CR11D403</v>
      </c>
      <c r="F24" s="41"/>
      <c r="G24" s="48">
        <v>44.55</v>
      </c>
    </row>
    <row r="25" spans="1:7" ht="30" x14ac:dyDescent="0.25">
      <c r="A25" t="s">
        <v>105</v>
      </c>
      <c r="B25" t="s">
        <v>170</v>
      </c>
      <c r="C25" t="s">
        <v>81</v>
      </c>
      <c r="D25" s="39" t="s">
        <v>171</v>
      </c>
      <c r="E25" t="str">
        <f t="shared" si="0"/>
        <v>CR11G002</v>
      </c>
      <c r="F25" s="41"/>
      <c r="G25" s="48">
        <v>20.89</v>
      </c>
    </row>
    <row r="26" spans="1:7" x14ac:dyDescent="0.25">
      <c r="A26" t="s">
        <v>105</v>
      </c>
      <c r="B26" t="s">
        <v>203</v>
      </c>
      <c r="C26" t="s">
        <v>81</v>
      </c>
      <c r="D26" s="39" t="s">
        <v>204</v>
      </c>
      <c r="E26" t="str">
        <f t="shared" si="0"/>
        <v>CR711300</v>
      </c>
      <c r="F26" s="41"/>
      <c r="G26" s="48">
        <v>4.95</v>
      </c>
    </row>
    <row r="27" spans="1:7" x14ac:dyDescent="0.25">
      <c r="A27" t="s">
        <v>105</v>
      </c>
      <c r="B27" t="s">
        <v>192</v>
      </c>
      <c r="C27" t="s">
        <v>81</v>
      </c>
      <c r="D27" s="39" t="s">
        <v>193</v>
      </c>
      <c r="E27" t="str">
        <f t="shared" si="0"/>
        <v>CREGI00</v>
      </c>
      <c r="F27" s="41"/>
      <c r="G27" s="48">
        <v>3.58</v>
      </c>
    </row>
    <row r="28" spans="1:7" x14ac:dyDescent="0.25">
      <c r="A28" t="s">
        <v>105</v>
      </c>
      <c r="B28" t="s">
        <v>132</v>
      </c>
      <c r="C28" t="s">
        <v>81</v>
      </c>
      <c r="D28" s="39" t="s">
        <v>133</v>
      </c>
      <c r="E28" t="str">
        <f t="shared" si="0"/>
        <v>CRE21100</v>
      </c>
      <c r="F28" s="41"/>
      <c r="G28" s="48">
        <v>4.5</v>
      </c>
    </row>
    <row r="29" spans="1:7" x14ac:dyDescent="0.25">
      <c r="A29" t="s">
        <v>105</v>
      </c>
      <c r="B29" t="s">
        <v>106</v>
      </c>
      <c r="C29" t="s">
        <v>81</v>
      </c>
      <c r="D29" s="39" t="s">
        <v>107</v>
      </c>
      <c r="E29" t="str">
        <f t="shared" si="0"/>
        <v>CRE23000</v>
      </c>
      <c r="F29" s="41"/>
      <c r="G29" s="48">
        <v>3.58</v>
      </c>
    </row>
    <row r="30" spans="1:7" x14ac:dyDescent="0.25">
      <c r="A30" t="s">
        <v>105</v>
      </c>
      <c r="B30" t="s">
        <v>214</v>
      </c>
      <c r="C30" t="s">
        <v>81</v>
      </c>
      <c r="D30" s="39" t="s">
        <v>215</v>
      </c>
      <c r="E30" t="str">
        <f t="shared" si="0"/>
        <v>CRE25000</v>
      </c>
      <c r="F30" s="41"/>
      <c r="G30" s="48">
        <v>2.62</v>
      </c>
    </row>
    <row r="31" spans="1:7" ht="30" x14ac:dyDescent="0.25">
      <c r="A31" t="s">
        <v>105</v>
      </c>
      <c r="B31" t="s">
        <v>235</v>
      </c>
      <c r="C31" t="s">
        <v>81</v>
      </c>
      <c r="D31" s="39" t="s">
        <v>236</v>
      </c>
      <c r="E31" t="str">
        <f t="shared" si="0"/>
        <v>CRH13110</v>
      </c>
      <c r="F31" s="41"/>
      <c r="G31" s="48">
        <v>19.05</v>
      </c>
    </row>
    <row r="32" spans="1:7" ht="30" x14ac:dyDescent="0.25">
      <c r="A32" t="s">
        <v>105</v>
      </c>
      <c r="B32" t="s">
        <v>232</v>
      </c>
      <c r="C32" t="s">
        <v>81</v>
      </c>
      <c r="D32" s="39" t="s">
        <v>62</v>
      </c>
      <c r="E32" t="str">
        <f t="shared" si="0"/>
        <v>CRH13130</v>
      </c>
      <c r="F32" s="41"/>
      <c r="G32" s="48">
        <v>20.05</v>
      </c>
    </row>
    <row r="33" spans="1:7" x14ac:dyDescent="0.25">
      <c r="A33" t="s">
        <v>105</v>
      </c>
      <c r="B33" t="s">
        <v>208</v>
      </c>
      <c r="C33" t="s">
        <v>81</v>
      </c>
      <c r="D33" s="39" t="s">
        <v>209</v>
      </c>
      <c r="E33" t="str">
        <f t="shared" si="0"/>
        <v>CRH1L0L0</v>
      </c>
      <c r="F33" s="41"/>
      <c r="G33" s="48">
        <v>16.559999999999999</v>
      </c>
    </row>
    <row r="34" spans="1:7" x14ac:dyDescent="0.25">
      <c r="A34" t="s">
        <v>105</v>
      </c>
      <c r="B34" t="s">
        <v>160</v>
      </c>
      <c r="C34" t="s">
        <v>81</v>
      </c>
      <c r="D34" s="39" t="s">
        <v>161</v>
      </c>
      <c r="E34" t="str">
        <f t="shared" si="0"/>
        <v>CRL15100</v>
      </c>
      <c r="F34" s="41"/>
      <c r="G34" s="48">
        <v>25.74</v>
      </c>
    </row>
    <row r="35" spans="1:7" ht="30" x14ac:dyDescent="0.25">
      <c r="A35" t="s">
        <v>105</v>
      </c>
      <c r="B35" t="s">
        <v>150</v>
      </c>
      <c r="C35" t="s">
        <v>81</v>
      </c>
      <c r="D35" s="39" t="s">
        <v>151</v>
      </c>
      <c r="E35" t="str">
        <f t="shared" si="0"/>
        <v>CRL19100</v>
      </c>
      <c r="F35" s="41"/>
      <c r="G35" s="48">
        <v>57.05</v>
      </c>
    </row>
    <row r="36" spans="1:7" x14ac:dyDescent="0.25">
      <c r="A36" t="s">
        <v>111</v>
      </c>
      <c r="B36" t="s">
        <v>139</v>
      </c>
      <c r="C36" t="s">
        <v>140</v>
      </c>
      <c r="D36" s="39" t="s">
        <v>141</v>
      </c>
      <c r="E36" t="str">
        <f t="shared" si="0"/>
        <v>B0111000</v>
      </c>
      <c r="F36" s="41"/>
      <c r="G36" s="48">
        <v>0</v>
      </c>
    </row>
    <row r="37" spans="1:7" x14ac:dyDescent="0.25">
      <c r="A37" t="s">
        <v>111</v>
      </c>
      <c r="B37" t="s">
        <v>237</v>
      </c>
      <c r="C37" t="s">
        <v>113</v>
      </c>
      <c r="D37" s="39" t="s">
        <v>238</v>
      </c>
      <c r="E37" t="str">
        <f t="shared" si="0"/>
        <v>B0315600</v>
      </c>
      <c r="F37" s="41"/>
      <c r="G37" s="48">
        <v>43.79</v>
      </c>
    </row>
    <row r="38" spans="1:7" ht="60" x14ac:dyDescent="0.25">
      <c r="A38" t="s">
        <v>111</v>
      </c>
      <c r="B38" t="s">
        <v>112</v>
      </c>
      <c r="C38" t="s">
        <v>113</v>
      </c>
      <c r="D38" s="39" t="s">
        <v>114</v>
      </c>
      <c r="E38" t="str">
        <f t="shared" si="0"/>
        <v>B2RA9SB0</v>
      </c>
      <c r="F38" s="41"/>
      <c r="G38" s="48">
        <v>16.98</v>
      </c>
    </row>
    <row r="39" spans="1:7" ht="30" x14ac:dyDescent="0.25">
      <c r="A39" t="s">
        <v>111</v>
      </c>
      <c r="B39" t="s">
        <v>239</v>
      </c>
      <c r="C39" t="s">
        <v>140</v>
      </c>
      <c r="D39" s="39" t="s">
        <v>240</v>
      </c>
      <c r="E39" t="str">
        <f t="shared" si="0"/>
        <v>BR341110</v>
      </c>
      <c r="F39" s="41"/>
      <c r="G39" s="48">
        <v>46.38</v>
      </c>
    </row>
    <row r="40" spans="1:7" ht="30" x14ac:dyDescent="0.25">
      <c r="A40" t="s">
        <v>111</v>
      </c>
      <c r="B40" t="s">
        <v>218</v>
      </c>
      <c r="C40" t="s">
        <v>140</v>
      </c>
      <c r="D40" s="39" t="s">
        <v>219</v>
      </c>
      <c r="E40" t="str">
        <f t="shared" si="0"/>
        <v>BR341150</v>
      </c>
      <c r="F40" s="41"/>
      <c r="G40" s="48">
        <v>63.65</v>
      </c>
    </row>
    <row r="41" spans="1:7" x14ac:dyDescent="0.25">
      <c r="A41" t="s">
        <v>111</v>
      </c>
      <c r="B41" t="s">
        <v>182</v>
      </c>
      <c r="C41" t="s">
        <v>153</v>
      </c>
      <c r="D41" s="39" t="s">
        <v>183</v>
      </c>
      <c r="E41" t="str">
        <f t="shared" si="0"/>
        <v>BR3A4000</v>
      </c>
      <c r="F41" s="41"/>
      <c r="G41" s="48">
        <v>2.1</v>
      </c>
    </row>
    <row r="42" spans="1:7" ht="30" x14ac:dyDescent="0.25">
      <c r="A42" t="s">
        <v>111</v>
      </c>
      <c r="B42" t="s">
        <v>220</v>
      </c>
      <c r="C42">
        <v>1</v>
      </c>
      <c r="D42" s="39" t="s">
        <v>221</v>
      </c>
      <c r="E42" t="str">
        <f t="shared" si="0"/>
        <v>BR44FB7P</v>
      </c>
      <c r="F42" s="41"/>
      <c r="G42" s="48">
        <v>5.59</v>
      </c>
    </row>
    <row r="43" spans="1:7" x14ac:dyDescent="0.25">
      <c r="A43" t="s">
        <v>111</v>
      </c>
      <c r="B43" t="s">
        <v>205</v>
      </c>
      <c r="C43" t="s">
        <v>153</v>
      </c>
      <c r="D43" s="39" t="s">
        <v>206</v>
      </c>
      <c r="E43" t="str">
        <f t="shared" si="0"/>
        <v>BR4U1H00</v>
      </c>
      <c r="F43" s="41"/>
      <c r="G43" s="48">
        <v>4.33</v>
      </c>
    </row>
    <row r="44" spans="1:7" x14ac:dyDescent="0.25">
      <c r="A44" t="s">
        <v>111</v>
      </c>
      <c r="B44" t="s">
        <v>224</v>
      </c>
      <c r="C44" t="s">
        <v>153</v>
      </c>
      <c r="D44" s="39" t="s">
        <v>225</v>
      </c>
      <c r="E44" t="str">
        <f t="shared" si="0"/>
        <v>BRL11000</v>
      </c>
      <c r="F44" s="41"/>
      <c r="G44" s="48">
        <v>5.99</v>
      </c>
    </row>
    <row r="45" spans="1:7" ht="15.75" thickBot="1" x14ac:dyDescent="0.3">
      <c r="A45" t="s">
        <v>111</v>
      </c>
      <c r="B45" t="s">
        <v>152</v>
      </c>
      <c r="C45" t="s">
        <v>153</v>
      </c>
      <c r="D45" s="39" t="s">
        <v>154</v>
      </c>
      <c r="E45" t="str">
        <f t="shared" si="0"/>
        <v>BRL21000</v>
      </c>
      <c r="F45" s="49"/>
      <c r="G45" s="48">
        <v>31.22</v>
      </c>
    </row>
    <row r="46" spans="1:7" ht="15.75" thickTop="1" x14ac:dyDescent="0.25">
      <c r="D46" s="39"/>
    </row>
    <row r="47" spans="1:7" ht="30" x14ac:dyDescent="0.25">
      <c r="D47" s="40" t="s">
        <v>286</v>
      </c>
    </row>
    <row r="48" spans="1:7" x14ac:dyDescent="0.25">
      <c r="D48" s="39"/>
    </row>
    <row r="49" spans="4:4" x14ac:dyDescent="0.25">
      <c r="D49" s="39"/>
    </row>
    <row r="50" spans="4:4" x14ac:dyDescent="0.25">
      <c r="D50" s="39"/>
    </row>
    <row r="51" spans="4:4" x14ac:dyDescent="0.25">
      <c r="D51" s="39"/>
    </row>
    <row r="52" spans="4:4" x14ac:dyDescent="0.25">
      <c r="D52" s="39"/>
    </row>
    <row r="53" spans="4:4" x14ac:dyDescent="0.25">
      <c r="D53" s="39"/>
    </row>
    <row r="54" spans="4:4" x14ac:dyDescent="0.25">
      <c r="D54" s="39"/>
    </row>
    <row r="55" spans="4:4" x14ac:dyDescent="0.25">
      <c r="D55" s="39"/>
    </row>
    <row r="56" spans="4:4" x14ac:dyDescent="0.25">
      <c r="D56" s="39"/>
    </row>
    <row r="57" spans="4:4" x14ac:dyDescent="0.25">
      <c r="D57" s="39"/>
    </row>
    <row r="58" spans="4:4" x14ac:dyDescent="0.25">
      <c r="D58" s="39"/>
    </row>
    <row r="59" spans="4:4" x14ac:dyDescent="0.25">
      <c r="D59" s="39"/>
    </row>
    <row r="60" spans="4:4" x14ac:dyDescent="0.25">
      <c r="D60" s="39"/>
    </row>
    <row r="61" spans="4:4" x14ac:dyDescent="0.25">
      <c r="D61" s="39"/>
    </row>
    <row r="62" spans="4:4" x14ac:dyDescent="0.25">
      <c r="D62" s="39"/>
    </row>
    <row r="63" spans="4:4" x14ac:dyDescent="0.25">
      <c r="D63" s="39"/>
    </row>
    <row r="64" spans="4:4" x14ac:dyDescent="0.25">
      <c r="D64" s="39"/>
    </row>
    <row r="65" spans="4:4" x14ac:dyDescent="0.25">
      <c r="D65" s="39"/>
    </row>
    <row r="66" spans="4:4" x14ac:dyDescent="0.25">
      <c r="D66" s="39"/>
    </row>
    <row r="67" spans="4:4" x14ac:dyDescent="0.25">
      <c r="D67" s="39"/>
    </row>
    <row r="68" spans="4:4" x14ac:dyDescent="0.25">
      <c r="D68" s="39"/>
    </row>
    <row r="69" spans="4:4" x14ac:dyDescent="0.25">
      <c r="D69" s="39"/>
    </row>
    <row r="70" spans="4:4" x14ac:dyDescent="0.25">
      <c r="D70" s="39"/>
    </row>
    <row r="71" spans="4:4" x14ac:dyDescent="0.25">
      <c r="D71" s="39"/>
    </row>
    <row r="72" spans="4:4" x14ac:dyDescent="0.25">
      <c r="D72" s="39"/>
    </row>
    <row r="73" spans="4:4" x14ac:dyDescent="0.25">
      <c r="D73" s="39"/>
    </row>
    <row r="74" spans="4:4" x14ac:dyDescent="0.25">
      <c r="D74" s="39"/>
    </row>
    <row r="75" spans="4:4" x14ac:dyDescent="0.25">
      <c r="D75" s="39"/>
    </row>
    <row r="76" spans="4:4" x14ac:dyDescent="0.25">
      <c r="D76" s="39"/>
    </row>
    <row r="77" spans="4:4" x14ac:dyDescent="0.25">
      <c r="D77" s="39"/>
    </row>
    <row r="78" spans="4:4" x14ac:dyDescent="0.25">
      <c r="D78" s="39"/>
    </row>
    <row r="79" spans="4:4" x14ac:dyDescent="0.25">
      <c r="D79" s="39"/>
    </row>
    <row r="80" spans="4:4" x14ac:dyDescent="0.25">
      <c r="D80" s="39"/>
    </row>
    <row r="81" spans="4:4" x14ac:dyDescent="0.25">
      <c r="D81" s="39"/>
    </row>
    <row r="82" spans="4:4" x14ac:dyDescent="0.25">
      <c r="D82" s="39"/>
    </row>
    <row r="83" spans="4:4" x14ac:dyDescent="0.25">
      <c r="D83" s="39"/>
    </row>
    <row r="84" spans="4:4" x14ac:dyDescent="0.25">
      <c r="D84" s="39"/>
    </row>
    <row r="85" spans="4:4" x14ac:dyDescent="0.25">
      <c r="D85" s="39"/>
    </row>
    <row r="86" spans="4:4" x14ac:dyDescent="0.25">
      <c r="D86" s="39"/>
    </row>
    <row r="87" spans="4:4" x14ac:dyDescent="0.25">
      <c r="D87" s="39"/>
    </row>
    <row r="88" spans="4:4" x14ac:dyDescent="0.25">
      <c r="D88" s="39"/>
    </row>
    <row r="89" spans="4:4" x14ac:dyDescent="0.25">
      <c r="D89" s="39"/>
    </row>
    <row r="90" spans="4:4" x14ac:dyDescent="0.25">
      <c r="D90" s="39"/>
    </row>
    <row r="91" spans="4:4" x14ac:dyDescent="0.25">
      <c r="D91" s="39"/>
    </row>
    <row r="92" spans="4:4" x14ac:dyDescent="0.25">
      <c r="D92" s="39"/>
    </row>
    <row r="93" spans="4:4" x14ac:dyDescent="0.25">
      <c r="D93" s="39"/>
    </row>
    <row r="94" spans="4:4" x14ac:dyDescent="0.25">
      <c r="D94" s="39"/>
    </row>
    <row r="95" spans="4:4" x14ac:dyDescent="0.25">
      <c r="D95" s="39"/>
    </row>
    <row r="96" spans="4:4" x14ac:dyDescent="0.25">
      <c r="D96" s="39"/>
    </row>
    <row r="97" spans="4:4" x14ac:dyDescent="0.25">
      <c r="D97" s="39"/>
    </row>
    <row r="98" spans="4:4" x14ac:dyDescent="0.25">
      <c r="D98" s="39"/>
    </row>
    <row r="99" spans="4:4" x14ac:dyDescent="0.25">
      <c r="D99" s="39"/>
    </row>
    <row r="100" spans="4:4" x14ac:dyDescent="0.25">
      <c r="D100" s="39"/>
    </row>
    <row r="101" spans="4:4" x14ac:dyDescent="0.25">
      <c r="D101" s="39"/>
    </row>
    <row r="102" spans="4:4" x14ac:dyDescent="0.25">
      <c r="D102" s="39"/>
    </row>
    <row r="103" spans="4:4" x14ac:dyDescent="0.25">
      <c r="D103" s="39"/>
    </row>
    <row r="104" spans="4:4" x14ac:dyDescent="0.25">
      <c r="D104" s="39"/>
    </row>
    <row r="105" spans="4:4" x14ac:dyDescent="0.25">
      <c r="D105" s="39"/>
    </row>
    <row r="106" spans="4:4" x14ac:dyDescent="0.25">
      <c r="D106" s="39"/>
    </row>
    <row r="107" spans="4:4" x14ac:dyDescent="0.25">
      <c r="D107" s="39"/>
    </row>
    <row r="108" spans="4:4" x14ac:dyDescent="0.25">
      <c r="D108" s="39"/>
    </row>
    <row r="109" spans="4:4" x14ac:dyDescent="0.25">
      <c r="D109" s="39"/>
    </row>
    <row r="110" spans="4:4" x14ac:dyDescent="0.25">
      <c r="D110" s="39"/>
    </row>
    <row r="111" spans="4:4" x14ac:dyDescent="0.25">
      <c r="D111" s="39"/>
    </row>
    <row r="112" spans="4:4" x14ac:dyDescent="0.25">
      <c r="D112" s="39"/>
    </row>
    <row r="113" spans="4:4" x14ac:dyDescent="0.25">
      <c r="D113" s="39"/>
    </row>
    <row r="114" spans="4:4" x14ac:dyDescent="0.25">
      <c r="D114" s="39"/>
    </row>
    <row r="115" spans="4:4" x14ac:dyDescent="0.25">
      <c r="D115" s="39"/>
    </row>
    <row r="116" spans="4:4" x14ac:dyDescent="0.25">
      <c r="D116" s="39"/>
    </row>
    <row r="117" spans="4:4" x14ac:dyDescent="0.25">
      <c r="D117" s="39"/>
    </row>
    <row r="118" spans="4:4" x14ac:dyDescent="0.25">
      <c r="D118" s="39"/>
    </row>
    <row r="119" spans="4:4" x14ac:dyDescent="0.25">
      <c r="D119" s="39"/>
    </row>
    <row r="120" spans="4:4" x14ac:dyDescent="0.25">
      <c r="D120" s="39"/>
    </row>
    <row r="121" spans="4:4" x14ac:dyDescent="0.25">
      <c r="D121" s="39"/>
    </row>
    <row r="122" spans="4:4" x14ac:dyDescent="0.25">
      <c r="D122" s="39"/>
    </row>
    <row r="123" spans="4:4" x14ac:dyDescent="0.25">
      <c r="D123" s="39"/>
    </row>
    <row r="124" spans="4:4" x14ac:dyDescent="0.25">
      <c r="D124" s="39"/>
    </row>
    <row r="125" spans="4:4" x14ac:dyDescent="0.25">
      <c r="D125" s="39"/>
    </row>
    <row r="126" spans="4:4" x14ac:dyDescent="0.25">
      <c r="D126" s="39"/>
    </row>
    <row r="127" spans="4:4" x14ac:dyDescent="0.25">
      <c r="D127" s="39"/>
    </row>
    <row r="128" spans="4:4" x14ac:dyDescent="0.25">
      <c r="D128" s="39"/>
    </row>
    <row r="129" spans="4:4" x14ac:dyDescent="0.25">
      <c r="D129" s="39"/>
    </row>
    <row r="130" spans="4:4" x14ac:dyDescent="0.25">
      <c r="D130" s="39"/>
    </row>
    <row r="131" spans="4:4" x14ac:dyDescent="0.25">
      <c r="D131" s="39"/>
    </row>
    <row r="132" spans="4:4" x14ac:dyDescent="0.25">
      <c r="D132" s="39"/>
    </row>
    <row r="133" spans="4:4" x14ac:dyDescent="0.25">
      <c r="D133" s="39"/>
    </row>
    <row r="134" spans="4:4" x14ac:dyDescent="0.25">
      <c r="D134" s="39"/>
    </row>
    <row r="135" spans="4:4" x14ac:dyDescent="0.25">
      <c r="D135" s="39"/>
    </row>
    <row r="136" spans="4:4" x14ac:dyDescent="0.25">
      <c r="D136" s="39"/>
    </row>
    <row r="137" spans="4:4" x14ac:dyDescent="0.25">
      <c r="D137" s="39"/>
    </row>
    <row r="138" spans="4:4" x14ac:dyDescent="0.25">
      <c r="D138" s="39"/>
    </row>
    <row r="139" spans="4:4" x14ac:dyDescent="0.25">
      <c r="D139" s="39"/>
    </row>
    <row r="140" spans="4:4" x14ac:dyDescent="0.25">
      <c r="D140" s="39"/>
    </row>
    <row r="141" spans="4:4" x14ac:dyDescent="0.25">
      <c r="D141" s="39"/>
    </row>
    <row r="142" spans="4:4" x14ac:dyDescent="0.25">
      <c r="D142" s="39"/>
    </row>
    <row r="143" spans="4:4" x14ac:dyDescent="0.25">
      <c r="D143" s="39"/>
    </row>
    <row r="144" spans="4:4" x14ac:dyDescent="0.25">
      <c r="D144" s="39"/>
    </row>
    <row r="145" spans="4:4" x14ac:dyDescent="0.25">
      <c r="D145" s="39"/>
    </row>
    <row r="146" spans="4:4" x14ac:dyDescent="0.25">
      <c r="D146" s="39"/>
    </row>
    <row r="147" spans="4:4" x14ac:dyDescent="0.25">
      <c r="D147" s="39"/>
    </row>
    <row r="148" spans="4:4" x14ac:dyDescent="0.25">
      <c r="D148" s="39"/>
    </row>
    <row r="149" spans="4:4" x14ac:dyDescent="0.25">
      <c r="D149" s="39"/>
    </row>
    <row r="150" spans="4:4" x14ac:dyDescent="0.25">
      <c r="D150" s="39"/>
    </row>
    <row r="151" spans="4:4" x14ac:dyDescent="0.25">
      <c r="D151" s="39"/>
    </row>
    <row r="152" spans="4:4" x14ac:dyDescent="0.25">
      <c r="D152" s="39"/>
    </row>
    <row r="153" spans="4:4" x14ac:dyDescent="0.25">
      <c r="D153" s="39"/>
    </row>
    <row r="154" spans="4:4" x14ac:dyDescent="0.25">
      <c r="D154" s="39"/>
    </row>
    <row r="155" spans="4:4" x14ac:dyDescent="0.25">
      <c r="D155" s="39"/>
    </row>
    <row r="156" spans="4:4" x14ac:dyDescent="0.25">
      <c r="D156" s="39"/>
    </row>
    <row r="157" spans="4:4" x14ac:dyDescent="0.25">
      <c r="D157" s="39"/>
    </row>
    <row r="158" spans="4:4" x14ac:dyDescent="0.25">
      <c r="D158" s="39"/>
    </row>
    <row r="159" spans="4:4" x14ac:dyDescent="0.25">
      <c r="D159" s="39"/>
    </row>
    <row r="160" spans="4:4" x14ac:dyDescent="0.25">
      <c r="D160" s="39"/>
    </row>
    <row r="161" spans="4:4" x14ac:dyDescent="0.25">
      <c r="D161" s="39"/>
    </row>
    <row r="162" spans="4:4" x14ac:dyDescent="0.25">
      <c r="D162" s="39"/>
    </row>
    <row r="163" spans="4:4" x14ac:dyDescent="0.25">
      <c r="D163" s="39"/>
    </row>
    <row r="164" spans="4:4" x14ac:dyDescent="0.25">
      <c r="D164" s="39"/>
    </row>
    <row r="165" spans="4:4" x14ac:dyDescent="0.25">
      <c r="D165" s="39"/>
    </row>
    <row r="166" spans="4:4" x14ac:dyDescent="0.25">
      <c r="D166" s="39"/>
    </row>
    <row r="167" spans="4:4" x14ac:dyDescent="0.25">
      <c r="D167" s="39"/>
    </row>
    <row r="168" spans="4:4" x14ac:dyDescent="0.25">
      <c r="D168" s="39"/>
    </row>
    <row r="169" spans="4:4" x14ac:dyDescent="0.25">
      <c r="D169" s="39"/>
    </row>
    <row r="170" spans="4:4" x14ac:dyDescent="0.25">
      <c r="D170" s="39"/>
    </row>
    <row r="171" spans="4:4" x14ac:dyDescent="0.25">
      <c r="D171" s="39"/>
    </row>
    <row r="172" spans="4:4" x14ac:dyDescent="0.25">
      <c r="D172" s="39"/>
    </row>
    <row r="173" spans="4:4" x14ac:dyDescent="0.25">
      <c r="D173" s="39"/>
    </row>
    <row r="174" spans="4:4" x14ac:dyDescent="0.25">
      <c r="D174" s="39"/>
    </row>
    <row r="175" spans="4:4" x14ac:dyDescent="0.25">
      <c r="D175" s="39"/>
    </row>
    <row r="176" spans="4:4" x14ac:dyDescent="0.25">
      <c r="D176" s="39"/>
    </row>
    <row r="177" spans="4:4" x14ac:dyDescent="0.25">
      <c r="D177" s="39"/>
    </row>
    <row r="178" spans="4:4" x14ac:dyDescent="0.25">
      <c r="D178" s="39"/>
    </row>
    <row r="179" spans="4:4" x14ac:dyDescent="0.25">
      <c r="D179" s="39"/>
    </row>
    <row r="180" spans="4:4" x14ac:dyDescent="0.25">
      <c r="D180" s="39"/>
    </row>
    <row r="181" spans="4:4" x14ac:dyDescent="0.25">
      <c r="D181" s="39"/>
    </row>
    <row r="182" spans="4:4" x14ac:dyDescent="0.25">
      <c r="D182" s="39"/>
    </row>
    <row r="183" spans="4:4" x14ac:dyDescent="0.25">
      <c r="D183" s="39"/>
    </row>
    <row r="184" spans="4:4" x14ac:dyDescent="0.25">
      <c r="D184" s="39"/>
    </row>
    <row r="185" spans="4:4" x14ac:dyDescent="0.25">
      <c r="D185" s="39"/>
    </row>
    <row r="186" spans="4:4" x14ac:dyDescent="0.25">
      <c r="D186" s="39"/>
    </row>
    <row r="187" spans="4:4" x14ac:dyDescent="0.25">
      <c r="D187" s="39"/>
    </row>
    <row r="188" spans="4:4" x14ac:dyDescent="0.25">
      <c r="D188" s="39"/>
    </row>
    <row r="189" spans="4:4" x14ac:dyDescent="0.25">
      <c r="D189" s="39"/>
    </row>
    <row r="190" spans="4:4" x14ac:dyDescent="0.25">
      <c r="D190" s="39"/>
    </row>
    <row r="191" spans="4:4" x14ac:dyDescent="0.25">
      <c r="D191" s="39"/>
    </row>
    <row r="192" spans="4:4" x14ac:dyDescent="0.25">
      <c r="D192" s="39"/>
    </row>
    <row r="193" spans="4:4" x14ac:dyDescent="0.25">
      <c r="D193" s="39"/>
    </row>
    <row r="194" spans="4:4" x14ac:dyDescent="0.25">
      <c r="D194" s="39"/>
    </row>
    <row r="195" spans="4:4" x14ac:dyDescent="0.25">
      <c r="D195" s="39"/>
    </row>
    <row r="196" spans="4:4" x14ac:dyDescent="0.25">
      <c r="D196" s="39"/>
    </row>
    <row r="197" spans="4:4" x14ac:dyDescent="0.25">
      <c r="D197" s="39"/>
    </row>
    <row r="198" spans="4:4" x14ac:dyDescent="0.25">
      <c r="D198" s="39"/>
    </row>
    <row r="199" spans="4:4" x14ac:dyDescent="0.25">
      <c r="D199" s="39"/>
    </row>
    <row r="200" spans="4:4" x14ac:dyDescent="0.25">
      <c r="D200" s="39"/>
    </row>
    <row r="201" spans="4:4" x14ac:dyDescent="0.25">
      <c r="D201" s="39"/>
    </row>
    <row r="202" spans="4:4" x14ac:dyDescent="0.25">
      <c r="D202" s="39"/>
    </row>
    <row r="203" spans="4:4" x14ac:dyDescent="0.25">
      <c r="D203" s="39"/>
    </row>
    <row r="204" spans="4:4" x14ac:dyDescent="0.25">
      <c r="D204" s="39"/>
    </row>
    <row r="205" spans="4:4" x14ac:dyDescent="0.25">
      <c r="D205" s="39"/>
    </row>
    <row r="206" spans="4:4" x14ac:dyDescent="0.25">
      <c r="D206" s="39"/>
    </row>
  </sheetData>
  <sheetProtection algorithmName="SHA-512" hashValue="LkymrYmNcqAewQEIQyEnoNNZYlV/9PszfND+WzaKq58GzaiUIMtP5TqdHTMzhzUTTn6y200xXmvHxrNoBbH77A==" saltValue="uOthu+jTSlGZzxgFOls6pA==" spinCount="100000" sheet="1" objects="1" scenarios="1"/>
  <mergeCells count="5">
    <mergeCell ref="B2:G2"/>
    <mergeCell ref="B4:G4"/>
    <mergeCell ref="B6:G6"/>
    <mergeCell ref="B3:C3"/>
    <mergeCell ref="D3:G3"/>
  </mergeCells>
  <pageMargins left="0.75" right="0.75" top="0.75" bottom="0.5" header="0.5" footer="0.75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1"/>
  <sheetViews>
    <sheetView workbookViewId="0">
      <pane ySplit="8" topLeftCell="A9" activePane="bottomLeft" state="frozenSplit"/>
      <selection pane="bottomLeft" activeCell="E17" sqref="E17"/>
    </sheetView>
  </sheetViews>
  <sheetFormatPr defaultRowHeight="15" x14ac:dyDescent="0.25"/>
  <cols>
    <col min="1" max="1" width="6.7109375" customWidth="1"/>
    <col min="2" max="2" width="14.7109375" customWidth="1"/>
    <col min="3" max="3" width="7.140625" customWidth="1"/>
    <col min="4" max="4" width="30.7109375" customWidth="1"/>
    <col min="5" max="5" width="10.7109375" customWidth="1"/>
    <col min="6" max="6" width="3" customWidth="1"/>
    <col min="7" max="7" width="2.140625" customWidth="1"/>
    <col min="8" max="8" width="10.7109375" customWidth="1"/>
    <col min="9" max="9" width="2.140625" customWidth="1"/>
    <col min="10" max="11" width="10.7109375" customWidth="1"/>
    <col min="12" max="12" width="90.7109375" customWidth="1"/>
  </cols>
  <sheetData>
    <row r="1" spans="1:27" x14ac:dyDescent="0.25">
      <c r="A1" s="59" t="str">
        <f>+'T-SMP'!B1</f>
        <v>Manteniment i neteja Devesa - LOT 2</v>
      </c>
      <c r="B1" s="59" t="s">
        <v>0</v>
      </c>
      <c r="C1" s="59" t="s">
        <v>0</v>
      </c>
      <c r="D1" s="59" t="s">
        <v>0</v>
      </c>
      <c r="E1" s="59" t="s">
        <v>0</v>
      </c>
      <c r="F1" s="59" t="s">
        <v>0</v>
      </c>
      <c r="G1" s="59" t="s">
        <v>0</v>
      </c>
      <c r="H1" s="59" t="s">
        <v>0</v>
      </c>
      <c r="I1" s="59" t="s">
        <v>0</v>
      </c>
      <c r="J1" s="59" t="s">
        <v>0</v>
      </c>
      <c r="K1" s="59" t="s">
        <v>0</v>
      </c>
    </row>
    <row r="2" spans="1:27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7" ht="18.75" x14ac:dyDescent="0.3">
      <c r="B3" s="36"/>
      <c r="C3" s="36"/>
      <c r="D3" s="66" t="str">
        <f>+'T-SMP'!D3:G3</f>
        <v>Nom empresa</v>
      </c>
      <c r="E3" s="66"/>
      <c r="F3" s="66"/>
      <c r="G3" s="66"/>
      <c r="H3" s="66"/>
      <c r="I3" s="36"/>
      <c r="J3" s="36"/>
      <c r="K3" s="36"/>
    </row>
    <row r="4" spans="1:27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6" spans="1:27" ht="18.75" x14ac:dyDescent="0.3">
      <c r="A6" s="60" t="s">
        <v>84</v>
      </c>
      <c r="B6" s="60" t="s">
        <v>84</v>
      </c>
      <c r="C6" s="60" t="s">
        <v>84</v>
      </c>
      <c r="D6" s="60" t="s">
        <v>84</v>
      </c>
      <c r="E6" s="60" t="s">
        <v>84</v>
      </c>
      <c r="F6" s="60" t="s">
        <v>84</v>
      </c>
      <c r="G6" s="60" t="s">
        <v>84</v>
      </c>
      <c r="H6" s="60" t="s">
        <v>84</v>
      </c>
      <c r="I6" s="60" t="s">
        <v>84</v>
      </c>
      <c r="J6" s="60" t="s">
        <v>84</v>
      </c>
      <c r="K6" s="60" t="s">
        <v>84</v>
      </c>
    </row>
    <row r="8" spans="1:27" x14ac:dyDescent="0.25">
      <c r="A8" s="15" t="s">
        <v>85</v>
      </c>
      <c r="B8" s="15" t="s">
        <v>86</v>
      </c>
      <c r="C8" s="15" t="s">
        <v>87</v>
      </c>
      <c r="D8" s="15" t="s">
        <v>88</v>
      </c>
      <c r="E8" s="15"/>
      <c r="F8" s="15"/>
      <c r="G8" s="15"/>
      <c r="H8" s="15"/>
      <c r="I8" s="15"/>
      <c r="J8" s="15"/>
      <c r="K8" s="15" t="s">
        <v>2</v>
      </c>
      <c r="L8" s="15" t="s">
        <v>89</v>
      </c>
    </row>
    <row r="10" spans="1:27" x14ac:dyDescent="0.25">
      <c r="A10" s="14" t="s">
        <v>90</v>
      </c>
      <c r="B10" s="14"/>
    </row>
    <row r="11" spans="1:27" ht="45" customHeight="1" x14ac:dyDescent="0.25">
      <c r="A11" s="16"/>
      <c r="B11" s="16" t="s">
        <v>91</v>
      </c>
      <c r="C11" s="45" t="s">
        <v>92</v>
      </c>
      <c r="D11" s="67" t="s">
        <v>93</v>
      </c>
      <c r="E11" s="68"/>
      <c r="F11" s="68"/>
      <c r="G11" s="45"/>
      <c r="H11" s="17" t="s">
        <v>94</v>
      </c>
      <c r="I11" s="69">
        <v>1</v>
      </c>
      <c r="J11" s="70"/>
      <c r="K11" s="50">
        <f>ROUND(K26,2)</f>
        <v>0</v>
      </c>
      <c r="L11" s="44" t="s">
        <v>95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</row>
    <row r="12" spans="1:27" x14ac:dyDescent="0.25">
      <c r="B12" s="12" t="s">
        <v>96</v>
      </c>
    </row>
    <row r="13" spans="1:27" x14ac:dyDescent="0.25">
      <c r="B13" t="s">
        <v>97</v>
      </c>
      <c r="C13" t="s">
        <v>81</v>
      </c>
      <c r="D13" t="s">
        <v>98</v>
      </c>
      <c r="E13" s="51">
        <v>0.35</v>
      </c>
      <c r="F13" t="s">
        <v>99</v>
      </c>
      <c r="G13" t="s">
        <v>100</v>
      </c>
      <c r="H13" s="52">
        <f>VLOOKUP(B13,'T-SMP'!$E$10:$F$45,2,0)</f>
        <v>0</v>
      </c>
      <c r="I13" t="s">
        <v>101</v>
      </c>
      <c r="J13" s="18">
        <f>ROUND(E13/I11* H13,5)</f>
        <v>0</v>
      </c>
      <c r="K13" s="53"/>
    </row>
    <row r="14" spans="1:27" x14ac:dyDescent="0.25">
      <c r="B14" t="s">
        <v>102</v>
      </c>
      <c r="C14" t="s">
        <v>81</v>
      </c>
      <c r="D14" t="s">
        <v>103</v>
      </c>
      <c r="E14" s="51">
        <v>0.35</v>
      </c>
      <c r="F14" t="s">
        <v>99</v>
      </c>
      <c r="G14" t="s">
        <v>100</v>
      </c>
      <c r="H14" s="52">
        <f>VLOOKUP(B14,'T-SMP'!$E$10:$F$45,2,0)</f>
        <v>0</v>
      </c>
      <c r="I14" t="s">
        <v>101</v>
      </c>
      <c r="J14" s="18">
        <f>ROUND(E14/I11* H14,5)</f>
        <v>0</v>
      </c>
      <c r="K14" s="53"/>
    </row>
    <row r="15" spans="1:27" x14ac:dyDescent="0.25">
      <c r="D15" s="19" t="s">
        <v>104</v>
      </c>
      <c r="E15" s="53"/>
      <c r="H15" s="53"/>
      <c r="K15" s="52">
        <f>SUM(J13:J14)</f>
        <v>0</v>
      </c>
    </row>
    <row r="16" spans="1:27" x14ac:dyDescent="0.25">
      <c r="B16" s="12" t="s">
        <v>105</v>
      </c>
      <c r="E16" s="53"/>
      <c r="H16" s="53"/>
      <c r="K16" s="53"/>
    </row>
    <row r="17" spans="1:27" x14ac:dyDescent="0.25">
      <c r="B17" t="s">
        <v>106</v>
      </c>
      <c r="C17" t="s">
        <v>81</v>
      </c>
      <c r="D17" t="s">
        <v>107</v>
      </c>
      <c r="E17" s="51">
        <v>0.35</v>
      </c>
      <c r="F17" t="s">
        <v>99</v>
      </c>
      <c r="G17" t="s">
        <v>100</v>
      </c>
      <c r="H17" s="52">
        <f>VLOOKUP(B17,'T-SMP'!$E$10:$F$45,2,0)</f>
        <v>0</v>
      </c>
      <c r="I17" t="s">
        <v>101</v>
      </c>
      <c r="J17" s="18">
        <f>ROUND(E17/I11* H17,5)</f>
        <v>0</v>
      </c>
      <c r="K17" s="53"/>
    </row>
    <row r="18" spans="1:27" x14ac:dyDescent="0.25">
      <c r="B18" t="s">
        <v>108</v>
      </c>
      <c r="C18" t="s">
        <v>81</v>
      </c>
      <c r="D18" t="s">
        <v>109</v>
      </c>
      <c r="E18" s="51">
        <v>0.2</v>
      </c>
      <c r="F18" t="s">
        <v>99</v>
      </c>
      <c r="G18" t="s">
        <v>100</v>
      </c>
      <c r="H18" s="52">
        <f>VLOOKUP(B18,'T-SMP'!$E$10:$F$45,2,0)</f>
        <v>0</v>
      </c>
      <c r="I18" t="s">
        <v>101</v>
      </c>
      <c r="J18" s="18">
        <f>ROUND(E18/I11* H18,5)</f>
        <v>0</v>
      </c>
      <c r="K18" s="53"/>
    </row>
    <row r="19" spans="1:27" x14ac:dyDescent="0.25">
      <c r="D19" s="19" t="s">
        <v>110</v>
      </c>
      <c r="E19" s="53"/>
      <c r="H19" s="53"/>
      <c r="K19" s="52">
        <f>SUM(J17:J18)</f>
        <v>0</v>
      </c>
    </row>
    <row r="20" spans="1:27" x14ac:dyDescent="0.25">
      <c r="B20" s="12" t="s">
        <v>111</v>
      </c>
      <c r="E20" s="53"/>
      <c r="H20" s="53"/>
      <c r="K20" s="53"/>
    </row>
    <row r="21" spans="1:27" x14ac:dyDescent="0.25">
      <c r="B21" t="s">
        <v>112</v>
      </c>
      <c r="C21" t="s">
        <v>113</v>
      </c>
      <c r="D21" t="s">
        <v>114</v>
      </c>
      <c r="E21" s="51">
        <v>0.05</v>
      </c>
      <c r="G21" t="s">
        <v>100</v>
      </c>
      <c r="H21" s="52">
        <f>VLOOKUP(B21,'T-SMP'!$E$10:$F$45,2,0)</f>
        <v>0</v>
      </c>
      <c r="I21" t="s">
        <v>101</v>
      </c>
      <c r="J21" s="18">
        <f>ROUND(E21* H21,5)</f>
        <v>0</v>
      </c>
      <c r="K21" s="53"/>
    </row>
    <row r="22" spans="1:27" x14ac:dyDescent="0.25">
      <c r="D22" s="19" t="s">
        <v>115</v>
      </c>
      <c r="E22" s="53"/>
      <c r="H22" s="53"/>
      <c r="K22" s="52">
        <f>SUM(J21:J21)</f>
        <v>0</v>
      </c>
    </row>
    <row r="23" spans="1:27" x14ac:dyDescent="0.25">
      <c r="E23" s="53"/>
      <c r="H23" s="53"/>
      <c r="K23" s="53"/>
    </row>
    <row r="24" spans="1:27" x14ac:dyDescent="0.25">
      <c r="D24" s="19" t="s">
        <v>116</v>
      </c>
      <c r="E24" s="53"/>
      <c r="H24" s="53">
        <v>1.5</v>
      </c>
      <c r="I24" t="s">
        <v>117</v>
      </c>
      <c r="J24">
        <f>ROUND(H24/100*K15,5)</f>
        <v>0</v>
      </c>
      <c r="K24" s="53"/>
    </row>
    <row r="25" spans="1:27" x14ac:dyDescent="0.25">
      <c r="D25" s="19" t="s">
        <v>118</v>
      </c>
      <c r="E25" s="53"/>
      <c r="H25" s="53"/>
      <c r="K25" s="54">
        <f>SUM(J12:J24)</f>
        <v>0</v>
      </c>
    </row>
    <row r="26" spans="1:27" x14ac:dyDescent="0.25">
      <c r="D26" s="19" t="s">
        <v>119</v>
      </c>
      <c r="E26" s="53"/>
      <c r="H26" s="53"/>
      <c r="K26" s="54">
        <f>SUM(K25:K25)</f>
        <v>0</v>
      </c>
    </row>
    <row r="28" spans="1:27" ht="45" customHeight="1" x14ac:dyDescent="0.25">
      <c r="A28" s="16"/>
      <c r="B28" s="16" t="s">
        <v>120</v>
      </c>
      <c r="C28" s="45" t="s">
        <v>92</v>
      </c>
      <c r="D28" s="67" t="s">
        <v>121</v>
      </c>
      <c r="E28" s="68"/>
      <c r="F28" s="68"/>
      <c r="G28" s="45"/>
      <c r="H28" s="17" t="s">
        <v>94</v>
      </c>
      <c r="I28" s="69">
        <v>1</v>
      </c>
      <c r="J28" s="70"/>
      <c r="K28" s="50">
        <f>ROUND(K43,2)</f>
        <v>0</v>
      </c>
      <c r="L28" s="44" t="s">
        <v>122</v>
      </c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</row>
    <row r="29" spans="1:27" x14ac:dyDescent="0.25">
      <c r="B29" s="12" t="s">
        <v>96</v>
      </c>
    </row>
    <row r="30" spans="1:27" x14ac:dyDescent="0.25">
      <c r="B30" t="s">
        <v>97</v>
      </c>
      <c r="C30" t="s">
        <v>81</v>
      </c>
      <c r="D30" t="s">
        <v>98</v>
      </c>
      <c r="E30" s="51">
        <v>0.4</v>
      </c>
      <c r="F30" t="s">
        <v>99</v>
      </c>
      <c r="G30" t="s">
        <v>100</v>
      </c>
      <c r="H30" s="52">
        <f>VLOOKUP(B30,'T-SMP'!$E$10:$F$45,2,0)</f>
        <v>0</v>
      </c>
      <c r="I30" t="s">
        <v>101</v>
      </c>
      <c r="J30" s="18">
        <f>ROUND(E30/I28* H30,5)</f>
        <v>0</v>
      </c>
      <c r="K30" s="53"/>
    </row>
    <row r="31" spans="1:27" x14ac:dyDescent="0.25">
      <c r="B31" t="s">
        <v>102</v>
      </c>
      <c r="C31" t="s">
        <v>81</v>
      </c>
      <c r="D31" t="s">
        <v>103</v>
      </c>
      <c r="E31" s="51">
        <v>0.4</v>
      </c>
      <c r="F31" t="s">
        <v>99</v>
      </c>
      <c r="G31" t="s">
        <v>100</v>
      </c>
      <c r="H31" s="52">
        <f>VLOOKUP(B31,'T-SMP'!$E$10:$F$45,2,0)</f>
        <v>0</v>
      </c>
      <c r="I31" t="s">
        <v>101</v>
      </c>
      <c r="J31" s="18">
        <f>ROUND(E31/I28* H31,5)</f>
        <v>0</v>
      </c>
      <c r="K31" s="53"/>
    </row>
    <row r="32" spans="1:27" x14ac:dyDescent="0.25">
      <c r="D32" s="19" t="s">
        <v>104</v>
      </c>
      <c r="E32" s="53"/>
      <c r="H32" s="53"/>
      <c r="K32" s="52">
        <f>SUM(J30:J31)</f>
        <v>0</v>
      </c>
    </row>
    <row r="33" spans="1:27" x14ac:dyDescent="0.25">
      <c r="B33" s="12" t="s">
        <v>105</v>
      </c>
      <c r="E33" s="53"/>
      <c r="H33" s="53"/>
      <c r="K33" s="53"/>
    </row>
    <row r="34" spans="1:27" x14ac:dyDescent="0.25">
      <c r="B34" t="s">
        <v>108</v>
      </c>
      <c r="C34" t="s">
        <v>81</v>
      </c>
      <c r="D34" t="s">
        <v>109</v>
      </c>
      <c r="E34" s="51">
        <v>0.4</v>
      </c>
      <c r="F34" t="s">
        <v>99</v>
      </c>
      <c r="G34" t="s">
        <v>100</v>
      </c>
      <c r="H34" s="52">
        <f>VLOOKUP(B34,'T-SMP'!$E$10:$F$45,2,0)</f>
        <v>0</v>
      </c>
      <c r="I34" t="s">
        <v>101</v>
      </c>
      <c r="J34" s="18">
        <f>ROUND(E34/I28* H34,5)</f>
        <v>0</v>
      </c>
      <c r="K34" s="53"/>
    </row>
    <row r="35" spans="1:27" x14ac:dyDescent="0.25">
      <c r="B35" t="s">
        <v>106</v>
      </c>
      <c r="C35" t="s">
        <v>81</v>
      </c>
      <c r="D35" t="s">
        <v>107</v>
      </c>
      <c r="E35" s="51">
        <v>0.4</v>
      </c>
      <c r="F35" t="s">
        <v>99</v>
      </c>
      <c r="G35" t="s">
        <v>100</v>
      </c>
      <c r="H35" s="52">
        <f>VLOOKUP(B35,'T-SMP'!$E$10:$F$45,2,0)</f>
        <v>0</v>
      </c>
      <c r="I35" t="s">
        <v>101</v>
      </c>
      <c r="J35" s="18">
        <f>ROUND(E35/I28* H35,5)</f>
        <v>0</v>
      </c>
      <c r="K35" s="53"/>
    </row>
    <row r="36" spans="1:27" x14ac:dyDescent="0.25">
      <c r="D36" s="19" t="s">
        <v>110</v>
      </c>
      <c r="E36" s="53"/>
      <c r="H36" s="53"/>
      <c r="K36" s="52">
        <f>SUM(J34:J35)</f>
        <v>0</v>
      </c>
    </row>
    <row r="37" spans="1:27" x14ac:dyDescent="0.25">
      <c r="B37" s="12" t="s">
        <v>111</v>
      </c>
      <c r="E37" s="53"/>
      <c r="H37" s="53"/>
      <c r="K37" s="53"/>
    </row>
    <row r="38" spans="1:27" x14ac:dyDescent="0.25">
      <c r="B38" t="s">
        <v>112</v>
      </c>
      <c r="C38" t="s">
        <v>113</v>
      </c>
      <c r="D38" t="s">
        <v>114</v>
      </c>
      <c r="E38" s="51">
        <v>0.1</v>
      </c>
      <c r="G38" t="s">
        <v>100</v>
      </c>
      <c r="H38" s="52">
        <f>VLOOKUP(B38,'T-SMP'!$E$10:$F$45,2,0)</f>
        <v>0</v>
      </c>
      <c r="I38" t="s">
        <v>101</v>
      </c>
      <c r="J38" s="18">
        <f>ROUND(E38* H38,5)</f>
        <v>0</v>
      </c>
      <c r="K38" s="53"/>
    </row>
    <row r="39" spans="1:27" x14ac:dyDescent="0.25">
      <c r="D39" s="19" t="s">
        <v>115</v>
      </c>
      <c r="E39" s="53"/>
      <c r="H39" s="53"/>
      <c r="K39" s="52">
        <f>SUM(J38:J38)</f>
        <v>0</v>
      </c>
    </row>
    <row r="40" spans="1:27" x14ac:dyDescent="0.25">
      <c r="E40" s="53"/>
      <c r="H40" s="53"/>
      <c r="K40" s="53"/>
    </row>
    <row r="41" spans="1:27" x14ac:dyDescent="0.25">
      <c r="D41" s="19" t="s">
        <v>116</v>
      </c>
      <c r="E41" s="53"/>
      <c r="H41" s="53">
        <v>1.5</v>
      </c>
      <c r="I41" t="s">
        <v>117</v>
      </c>
      <c r="J41">
        <f>ROUND(H41/100*K32,5)</f>
        <v>0</v>
      </c>
      <c r="K41" s="53"/>
    </row>
    <row r="42" spans="1:27" x14ac:dyDescent="0.25">
      <c r="D42" s="19" t="s">
        <v>118</v>
      </c>
      <c r="E42" s="53"/>
      <c r="H42" s="53"/>
      <c r="K42" s="54">
        <f>SUM(J29:J41)</f>
        <v>0</v>
      </c>
    </row>
    <row r="43" spans="1:27" x14ac:dyDescent="0.25">
      <c r="D43" s="19" t="s">
        <v>119</v>
      </c>
      <c r="E43" s="53"/>
      <c r="H43" s="53"/>
      <c r="K43" s="54">
        <f>SUM(K42:K42)</f>
        <v>0</v>
      </c>
    </row>
    <row r="45" spans="1:27" ht="45" customHeight="1" x14ac:dyDescent="0.25">
      <c r="A45" s="16"/>
      <c r="B45" s="16" t="s">
        <v>123</v>
      </c>
      <c r="C45" s="45" t="s">
        <v>92</v>
      </c>
      <c r="D45" s="67" t="s">
        <v>121</v>
      </c>
      <c r="E45" s="68"/>
      <c r="F45" s="68"/>
      <c r="G45" s="45"/>
      <c r="H45" s="17" t="s">
        <v>94</v>
      </c>
      <c r="I45" s="69">
        <v>1</v>
      </c>
      <c r="J45" s="70"/>
      <c r="K45" s="50">
        <f>ROUND(K60,2)</f>
        <v>0</v>
      </c>
      <c r="L45" s="44" t="s">
        <v>124</v>
      </c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</row>
    <row r="46" spans="1:27" x14ac:dyDescent="0.25">
      <c r="B46" s="12" t="s">
        <v>96</v>
      </c>
    </row>
    <row r="47" spans="1:27" x14ac:dyDescent="0.25">
      <c r="B47" t="s">
        <v>97</v>
      </c>
      <c r="C47" t="s">
        <v>81</v>
      </c>
      <c r="D47" t="s">
        <v>98</v>
      </c>
      <c r="E47" s="51">
        <v>0.56000000000000005</v>
      </c>
      <c r="F47" t="s">
        <v>99</v>
      </c>
      <c r="G47" t="s">
        <v>100</v>
      </c>
      <c r="H47" s="52">
        <f>VLOOKUP(B47,'T-SMP'!$E$10:$F$45,2,0)</f>
        <v>0</v>
      </c>
      <c r="I47" t="s">
        <v>101</v>
      </c>
      <c r="J47" s="18">
        <f>ROUND(E47/I45* H47,5)</f>
        <v>0</v>
      </c>
      <c r="K47" s="53"/>
    </row>
    <row r="48" spans="1:27" x14ac:dyDescent="0.25">
      <c r="B48" t="s">
        <v>102</v>
      </c>
      <c r="C48" t="s">
        <v>81</v>
      </c>
      <c r="D48" t="s">
        <v>103</v>
      </c>
      <c r="E48" s="51">
        <v>0.56000000000000005</v>
      </c>
      <c r="F48" t="s">
        <v>99</v>
      </c>
      <c r="G48" t="s">
        <v>100</v>
      </c>
      <c r="H48" s="52">
        <f>VLOOKUP(B48,'T-SMP'!$E$10:$F$45,2,0)</f>
        <v>0</v>
      </c>
      <c r="I48" t="s">
        <v>101</v>
      </c>
      <c r="J48" s="18">
        <f>ROUND(E48/I45* H48,5)</f>
        <v>0</v>
      </c>
      <c r="K48" s="53"/>
    </row>
    <row r="49" spans="1:27" x14ac:dyDescent="0.25">
      <c r="D49" s="19" t="s">
        <v>104</v>
      </c>
      <c r="E49" s="53"/>
      <c r="H49" s="53"/>
      <c r="K49" s="52">
        <f>SUM(J47:J48)</f>
        <v>0</v>
      </c>
    </row>
    <row r="50" spans="1:27" x14ac:dyDescent="0.25">
      <c r="B50" s="12" t="s">
        <v>105</v>
      </c>
      <c r="E50" s="53"/>
      <c r="H50" s="53"/>
      <c r="K50" s="53"/>
    </row>
    <row r="51" spans="1:27" x14ac:dyDescent="0.25">
      <c r="B51" t="s">
        <v>106</v>
      </c>
      <c r="C51" t="s">
        <v>81</v>
      </c>
      <c r="D51" t="s">
        <v>107</v>
      </c>
      <c r="E51" s="51">
        <v>0.56000000000000005</v>
      </c>
      <c r="F51" t="s">
        <v>99</v>
      </c>
      <c r="G51" t="s">
        <v>100</v>
      </c>
      <c r="H51" s="52">
        <f>VLOOKUP(B51,'T-SMP'!$E$10:$F$45,2,0)</f>
        <v>0</v>
      </c>
      <c r="I51" t="s">
        <v>101</v>
      </c>
      <c r="J51" s="18">
        <f>ROUND(E51/I45* H51,5)</f>
        <v>0</v>
      </c>
      <c r="K51" s="53"/>
    </row>
    <row r="52" spans="1:27" x14ac:dyDescent="0.25">
      <c r="B52" t="s">
        <v>125</v>
      </c>
      <c r="C52" t="s">
        <v>81</v>
      </c>
      <c r="D52" t="s">
        <v>126</v>
      </c>
      <c r="E52" s="51">
        <v>0.4</v>
      </c>
      <c r="F52" t="s">
        <v>99</v>
      </c>
      <c r="G52" t="s">
        <v>100</v>
      </c>
      <c r="H52" s="52">
        <f>VLOOKUP(B52,'T-SMP'!$E$10:$F$45,2,0)</f>
        <v>0</v>
      </c>
      <c r="I52" t="s">
        <v>101</v>
      </c>
      <c r="J52" s="18">
        <f>ROUND(E52/I45* H52,5)</f>
        <v>0</v>
      </c>
      <c r="K52" s="53"/>
    </row>
    <row r="53" spans="1:27" x14ac:dyDescent="0.25">
      <c r="D53" s="19" t="s">
        <v>110</v>
      </c>
      <c r="E53" s="53"/>
      <c r="H53" s="53"/>
      <c r="K53" s="52">
        <f>SUM(J51:J52)</f>
        <v>0</v>
      </c>
    </row>
    <row r="54" spans="1:27" x14ac:dyDescent="0.25">
      <c r="B54" s="12" t="s">
        <v>111</v>
      </c>
      <c r="E54" s="53"/>
      <c r="H54" s="53"/>
      <c r="K54" s="53"/>
    </row>
    <row r="55" spans="1:27" x14ac:dyDescent="0.25">
      <c r="B55" t="s">
        <v>112</v>
      </c>
      <c r="C55" t="s">
        <v>113</v>
      </c>
      <c r="D55" t="s">
        <v>114</v>
      </c>
      <c r="E55" s="51">
        <v>0.125</v>
      </c>
      <c r="G55" t="s">
        <v>100</v>
      </c>
      <c r="H55" s="52">
        <f>VLOOKUP(B55,'T-SMP'!$E$10:$F$45,2,0)</f>
        <v>0</v>
      </c>
      <c r="I55" t="s">
        <v>101</v>
      </c>
      <c r="J55" s="18">
        <f>ROUND(E55* H55,5)</f>
        <v>0</v>
      </c>
      <c r="K55" s="53"/>
    </row>
    <row r="56" spans="1:27" x14ac:dyDescent="0.25">
      <c r="D56" s="19" t="s">
        <v>115</v>
      </c>
      <c r="E56" s="53"/>
      <c r="H56" s="53"/>
      <c r="K56" s="52">
        <f>SUM(J55:J55)</f>
        <v>0</v>
      </c>
    </row>
    <row r="57" spans="1:27" x14ac:dyDescent="0.25">
      <c r="E57" s="53"/>
      <c r="H57" s="53"/>
      <c r="K57" s="53"/>
    </row>
    <row r="58" spans="1:27" x14ac:dyDescent="0.25">
      <c r="D58" s="19" t="s">
        <v>116</v>
      </c>
      <c r="E58" s="53"/>
      <c r="H58" s="53">
        <v>1.5</v>
      </c>
      <c r="I58" t="s">
        <v>117</v>
      </c>
      <c r="J58">
        <f>ROUND(H58/100*K49,5)</f>
        <v>0</v>
      </c>
      <c r="K58" s="53"/>
    </row>
    <row r="59" spans="1:27" x14ac:dyDescent="0.25">
      <c r="D59" s="19" t="s">
        <v>118</v>
      </c>
      <c r="E59" s="53"/>
      <c r="H59" s="53"/>
      <c r="K59" s="54">
        <f>SUM(J46:J58)</f>
        <v>0</v>
      </c>
    </row>
    <row r="60" spans="1:27" x14ac:dyDescent="0.25">
      <c r="D60" s="19" t="s">
        <v>119</v>
      </c>
      <c r="E60" s="53"/>
      <c r="H60" s="53"/>
      <c r="K60" s="54">
        <f>SUM(K59:K59)</f>
        <v>0</v>
      </c>
    </row>
    <row r="62" spans="1:27" ht="45" customHeight="1" x14ac:dyDescent="0.25">
      <c r="A62" s="16"/>
      <c r="B62" s="16" t="s">
        <v>127</v>
      </c>
      <c r="C62" s="45" t="s">
        <v>92</v>
      </c>
      <c r="D62" s="67" t="s">
        <v>128</v>
      </c>
      <c r="E62" s="68"/>
      <c r="F62" s="68"/>
      <c r="G62" s="45"/>
      <c r="H62" s="17" t="s">
        <v>94</v>
      </c>
      <c r="I62" s="69">
        <v>1</v>
      </c>
      <c r="J62" s="70"/>
      <c r="K62" s="50">
        <f>ROUND(K78,2)</f>
        <v>0</v>
      </c>
      <c r="L62" s="44" t="s">
        <v>129</v>
      </c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</row>
    <row r="63" spans="1:27" x14ac:dyDescent="0.25">
      <c r="B63" s="12" t="s">
        <v>96</v>
      </c>
    </row>
    <row r="64" spans="1:27" x14ac:dyDescent="0.25">
      <c r="B64" t="s">
        <v>102</v>
      </c>
      <c r="C64" t="s">
        <v>81</v>
      </c>
      <c r="D64" t="s">
        <v>103</v>
      </c>
      <c r="E64" s="51">
        <v>0.83</v>
      </c>
      <c r="F64" t="s">
        <v>99</v>
      </c>
      <c r="G64" t="s">
        <v>100</v>
      </c>
      <c r="H64" s="52">
        <f>VLOOKUP(B64,'T-SMP'!$E$10:$F$45,2,0)</f>
        <v>0</v>
      </c>
      <c r="I64" t="s">
        <v>101</v>
      </c>
      <c r="J64" s="18">
        <f>ROUND(E64/I62* H64,5)</f>
        <v>0</v>
      </c>
      <c r="K64" s="53"/>
    </row>
    <row r="65" spans="1:27" x14ac:dyDescent="0.25">
      <c r="B65" t="s">
        <v>97</v>
      </c>
      <c r="C65" t="s">
        <v>81</v>
      </c>
      <c r="D65" t="s">
        <v>98</v>
      </c>
      <c r="E65" s="51">
        <v>0.83</v>
      </c>
      <c r="F65" t="s">
        <v>99</v>
      </c>
      <c r="G65" t="s">
        <v>100</v>
      </c>
      <c r="H65" s="52">
        <f>VLOOKUP(B65,'T-SMP'!$E$10:$F$45,2,0)</f>
        <v>0</v>
      </c>
      <c r="I65" t="s">
        <v>101</v>
      </c>
      <c r="J65" s="18">
        <f>ROUND(E65/I62* H65,5)</f>
        <v>0</v>
      </c>
      <c r="K65" s="53"/>
    </row>
    <row r="66" spans="1:27" x14ac:dyDescent="0.25">
      <c r="D66" s="19" t="s">
        <v>104</v>
      </c>
      <c r="E66" s="53"/>
      <c r="H66" s="53"/>
      <c r="K66" s="52">
        <f>SUM(J64:J65)</f>
        <v>0</v>
      </c>
    </row>
    <row r="67" spans="1:27" x14ac:dyDescent="0.25">
      <c r="B67" s="12" t="s">
        <v>105</v>
      </c>
      <c r="E67" s="53"/>
      <c r="H67" s="53"/>
      <c r="K67" s="53"/>
    </row>
    <row r="68" spans="1:27" x14ac:dyDescent="0.25">
      <c r="B68" t="s">
        <v>130</v>
      </c>
      <c r="C68" t="s">
        <v>81</v>
      </c>
      <c r="D68" t="s">
        <v>131</v>
      </c>
      <c r="E68" s="51">
        <v>0.6</v>
      </c>
      <c r="F68" t="s">
        <v>99</v>
      </c>
      <c r="G68" t="s">
        <v>100</v>
      </c>
      <c r="H68" s="52">
        <f>VLOOKUP(B68,'T-SMP'!$E$10:$F$45,2,0)</f>
        <v>0</v>
      </c>
      <c r="I68" t="s">
        <v>101</v>
      </c>
      <c r="J68" s="18">
        <f>ROUND(E68/I62* H68,5)</f>
        <v>0</v>
      </c>
      <c r="K68" s="53"/>
    </row>
    <row r="69" spans="1:27" x14ac:dyDescent="0.25">
      <c r="B69" t="s">
        <v>132</v>
      </c>
      <c r="C69" t="s">
        <v>81</v>
      </c>
      <c r="D69" t="s">
        <v>133</v>
      </c>
      <c r="E69" s="51">
        <v>0.83</v>
      </c>
      <c r="F69" t="s">
        <v>99</v>
      </c>
      <c r="G69" t="s">
        <v>100</v>
      </c>
      <c r="H69" s="52">
        <f>VLOOKUP(B69,'T-SMP'!$E$10:$F$45,2,0)</f>
        <v>0</v>
      </c>
      <c r="I69" t="s">
        <v>101</v>
      </c>
      <c r="J69" s="18">
        <f>ROUND(E69/I62* H69,5)</f>
        <v>0</v>
      </c>
      <c r="K69" s="53"/>
    </row>
    <row r="70" spans="1:27" x14ac:dyDescent="0.25">
      <c r="B70" t="s">
        <v>106</v>
      </c>
      <c r="C70" t="s">
        <v>81</v>
      </c>
      <c r="D70" t="s">
        <v>107</v>
      </c>
      <c r="E70" s="51">
        <v>0.83</v>
      </c>
      <c r="F70" t="s">
        <v>99</v>
      </c>
      <c r="G70" t="s">
        <v>100</v>
      </c>
      <c r="H70" s="52">
        <f>VLOOKUP(B70,'T-SMP'!$E$10:$F$45,2,0)</f>
        <v>0</v>
      </c>
      <c r="I70" t="s">
        <v>101</v>
      </c>
      <c r="J70" s="18">
        <f>ROUND(E70/I62* H70,5)</f>
        <v>0</v>
      </c>
      <c r="K70" s="53"/>
    </row>
    <row r="71" spans="1:27" x14ac:dyDescent="0.25">
      <c r="D71" s="19" t="s">
        <v>110</v>
      </c>
      <c r="E71" s="53"/>
      <c r="H71" s="53"/>
      <c r="K71" s="52">
        <f>SUM(J68:J70)</f>
        <v>0</v>
      </c>
    </row>
    <row r="72" spans="1:27" x14ac:dyDescent="0.25">
      <c r="B72" s="12" t="s">
        <v>111</v>
      </c>
      <c r="E72" s="53"/>
      <c r="H72" s="53"/>
      <c r="K72" s="53"/>
    </row>
    <row r="73" spans="1:27" x14ac:dyDescent="0.25">
      <c r="B73" t="s">
        <v>112</v>
      </c>
      <c r="C73" t="s">
        <v>113</v>
      </c>
      <c r="D73" t="s">
        <v>114</v>
      </c>
      <c r="E73" s="51">
        <v>0.15</v>
      </c>
      <c r="G73" t="s">
        <v>100</v>
      </c>
      <c r="H73" s="52">
        <f>VLOOKUP(B73,'T-SMP'!$E$10:$F$45,2,0)</f>
        <v>0</v>
      </c>
      <c r="I73" t="s">
        <v>101</v>
      </c>
      <c r="J73" s="18">
        <f>ROUND(E73* H73,5)</f>
        <v>0</v>
      </c>
      <c r="K73" s="53"/>
    </row>
    <row r="74" spans="1:27" x14ac:dyDescent="0.25">
      <c r="D74" s="19" t="s">
        <v>115</v>
      </c>
      <c r="E74" s="53"/>
      <c r="H74" s="53"/>
      <c r="K74" s="52">
        <f>SUM(J73:J73)</f>
        <v>0</v>
      </c>
    </row>
    <row r="75" spans="1:27" x14ac:dyDescent="0.25">
      <c r="E75" s="53"/>
      <c r="H75" s="53"/>
      <c r="K75" s="53"/>
    </row>
    <row r="76" spans="1:27" x14ac:dyDescent="0.25">
      <c r="D76" s="19" t="s">
        <v>116</v>
      </c>
      <c r="E76" s="53"/>
      <c r="H76" s="53">
        <v>1.5</v>
      </c>
      <c r="I76" t="s">
        <v>117</v>
      </c>
      <c r="J76">
        <f>ROUND(H76/100*K66,5)</f>
        <v>0</v>
      </c>
      <c r="K76" s="53"/>
    </row>
    <row r="77" spans="1:27" x14ac:dyDescent="0.25">
      <c r="D77" s="19" t="s">
        <v>118</v>
      </c>
      <c r="E77" s="53"/>
      <c r="H77" s="53"/>
      <c r="K77" s="54">
        <f>SUM(J63:J76)</f>
        <v>0</v>
      </c>
    </row>
    <row r="78" spans="1:27" x14ac:dyDescent="0.25">
      <c r="D78" s="19" t="s">
        <v>119</v>
      </c>
      <c r="E78" s="53"/>
      <c r="H78" s="53"/>
      <c r="K78" s="54">
        <f>SUM(K77:K77)</f>
        <v>0</v>
      </c>
    </row>
    <row r="80" spans="1:27" ht="45" customHeight="1" x14ac:dyDescent="0.25">
      <c r="A80" s="16"/>
      <c r="B80" s="16" t="s">
        <v>134</v>
      </c>
      <c r="C80" s="45" t="s">
        <v>92</v>
      </c>
      <c r="D80" s="67" t="s">
        <v>135</v>
      </c>
      <c r="E80" s="68"/>
      <c r="F80" s="68"/>
      <c r="G80" s="45"/>
      <c r="H80" s="17" t="s">
        <v>94</v>
      </c>
      <c r="I80" s="69">
        <v>1</v>
      </c>
      <c r="J80" s="70"/>
      <c r="K80" s="50">
        <f>ROUND(K93,2)</f>
        <v>0</v>
      </c>
      <c r="L80" s="44" t="s">
        <v>136</v>
      </c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</row>
    <row r="81" spans="1:27" x14ac:dyDescent="0.25">
      <c r="B81" s="12" t="s">
        <v>96</v>
      </c>
    </row>
    <row r="82" spans="1:27" x14ac:dyDescent="0.25">
      <c r="B82" t="s">
        <v>97</v>
      </c>
      <c r="C82" t="s">
        <v>81</v>
      </c>
      <c r="D82" t="s">
        <v>98</v>
      </c>
      <c r="E82" s="51">
        <v>0.03</v>
      </c>
      <c r="F82" t="s">
        <v>99</v>
      </c>
      <c r="G82" t="s">
        <v>100</v>
      </c>
      <c r="H82" s="52">
        <f>VLOOKUP(B82,'T-SMP'!$E$10:$F$45,2,0)</f>
        <v>0</v>
      </c>
      <c r="I82" t="s">
        <v>101</v>
      </c>
      <c r="J82" s="18">
        <f>ROUND(E82/I80* H82,5)</f>
        <v>0</v>
      </c>
      <c r="K82" s="53"/>
    </row>
    <row r="83" spans="1:27" x14ac:dyDescent="0.25">
      <c r="D83" s="19" t="s">
        <v>104</v>
      </c>
      <c r="E83" s="53"/>
      <c r="H83" s="53"/>
      <c r="K83" s="52">
        <f>SUM(J82:J82)</f>
        <v>0</v>
      </c>
    </row>
    <row r="84" spans="1:27" x14ac:dyDescent="0.25">
      <c r="B84" s="12" t="s">
        <v>105</v>
      </c>
      <c r="E84" s="53"/>
      <c r="H84" s="53"/>
      <c r="K84" s="53"/>
    </row>
    <row r="85" spans="1:27" x14ac:dyDescent="0.25">
      <c r="B85" t="s">
        <v>137</v>
      </c>
      <c r="C85" t="s">
        <v>81</v>
      </c>
      <c r="D85" t="s">
        <v>138</v>
      </c>
      <c r="E85" s="51">
        <v>0.05</v>
      </c>
      <c r="F85" t="s">
        <v>99</v>
      </c>
      <c r="G85" t="s">
        <v>100</v>
      </c>
      <c r="H85" s="52">
        <f>VLOOKUP(B85,'T-SMP'!$E$10:$F$45,2,0)</f>
        <v>0</v>
      </c>
      <c r="I85" t="s">
        <v>101</v>
      </c>
      <c r="J85" s="18">
        <f>ROUND(E85/I80* H85,5)</f>
        <v>0</v>
      </c>
      <c r="K85" s="53"/>
    </row>
    <row r="86" spans="1:27" x14ac:dyDescent="0.25">
      <c r="D86" s="19" t="s">
        <v>110</v>
      </c>
      <c r="E86" s="53"/>
      <c r="H86" s="53"/>
      <c r="K86" s="52">
        <f>SUM(J85:J85)</f>
        <v>0</v>
      </c>
    </row>
    <row r="87" spans="1:27" x14ac:dyDescent="0.25">
      <c r="B87" s="12" t="s">
        <v>111</v>
      </c>
      <c r="E87" s="53"/>
      <c r="H87" s="53"/>
      <c r="K87" s="53"/>
    </row>
    <row r="88" spans="1:27" x14ac:dyDescent="0.25">
      <c r="B88" t="s">
        <v>139</v>
      </c>
      <c r="C88" t="s">
        <v>140</v>
      </c>
      <c r="D88" t="s">
        <v>141</v>
      </c>
      <c r="E88" s="51">
        <v>0.03</v>
      </c>
      <c r="G88" t="s">
        <v>100</v>
      </c>
      <c r="H88" s="52">
        <f>VLOOKUP(B88,'T-SMP'!$E$10:$F$45,2,0)</f>
        <v>0</v>
      </c>
      <c r="I88" t="s">
        <v>101</v>
      </c>
      <c r="J88" s="18">
        <f>ROUND(E88* H88,5)</f>
        <v>0</v>
      </c>
      <c r="K88" s="53"/>
    </row>
    <row r="89" spans="1:27" x14ac:dyDescent="0.25">
      <c r="D89" s="19" t="s">
        <v>115</v>
      </c>
      <c r="E89" s="53"/>
      <c r="H89" s="53"/>
      <c r="K89" s="52">
        <f>SUM(J88:J88)</f>
        <v>0</v>
      </c>
    </row>
    <row r="90" spans="1:27" x14ac:dyDescent="0.25">
      <c r="E90" s="53"/>
      <c r="H90" s="53"/>
      <c r="K90" s="53"/>
    </row>
    <row r="91" spans="1:27" x14ac:dyDescent="0.25">
      <c r="D91" s="19" t="s">
        <v>116</v>
      </c>
      <c r="E91" s="53"/>
      <c r="H91" s="53">
        <v>1.5</v>
      </c>
      <c r="I91" t="s">
        <v>117</v>
      </c>
      <c r="J91">
        <f>ROUND(H91/100*K83,5)</f>
        <v>0</v>
      </c>
      <c r="K91" s="53"/>
    </row>
    <row r="92" spans="1:27" x14ac:dyDescent="0.25">
      <c r="D92" s="19" t="s">
        <v>118</v>
      </c>
      <c r="E92" s="53"/>
      <c r="H92" s="53"/>
      <c r="K92" s="54">
        <f>SUM(J81:J91)</f>
        <v>0</v>
      </c>
    </row>
    <row r="93" spans="1:27" x14ac:dyDescent="0.25">
      <c r="D93" s="19" t="s">
        <v>119</v>
      </c>
      <c r="E93" s="53"/>
      <c r="H93" s="53"/>
      <c r="K93" s="54">
        <f>SUM(K92:K92)</f>
        <v>0</v>
      </c>
    </row>
    <row r="95" spans="1:27" ht="45" customHeight="1" x14ac:dyDescent="0.25">
      <c r="A95" s="16"/>
      <c r="B95" s="16" t="s">
        <v>142</v>
      </c>
      <c r="C95" s="45" t="s">
        <v>143</v>
      </c>
      <c r="D95" s="67" t="s">
        <v>144</v>
      </c>
      <c r="E95" s="68"/>
      <c r="F95" s="68"/>
      <c r="G95" s="45"/>
      <c r="H95" s="17" t="s">
        <v>94</v>
      </c>
      <c r="I95" s="69">
        <v>1</v>
      </c>
      <c r="J95" s="70"/>
      <c r="K95" s="50">
        <f>ROUND(K110,2)</f>
        <v>0</v>
      </c>
      <c r="L95" s="44" t="s">
        <v>144</v>
      </c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</row>
    <row r="96" spans="1:27" x14ac:dyDescent="0.25">
      <c r="B96" s="12" t="s">
        <v>96</v>
      </c>
    </row>
    <row r="97" spans="1:27" x14ac:dyDescent="0.25">
      <c r="B97" t="s">
        <v>97</v>
      </c>
      <c r="C97" t="s">
        <v>81</v>
      </c>
      <c r="D97" t="s">
        <v>98</v>
      </c>
      <c r="E97" s="51">
        <v>0.2</v>
      </c>
      <c r="F97" t="s">
        <v>99</v>
      </c>
      <c r="G97" t="s">
        <v>100</v>
      </c>
      <c r="H97" s="52">
        <f>VLOOKUP(B97,'T-SMP'!$E$10:$F$45,2,0)</f>
        <v>0</v>
      </c>
      <c r="I97" t="s">
        <v>101</v>
      </c>
      <c r="J97" s="18">
        <f>ROUND(E97/I95* H97,5)</f>
        <v>0</v>
      </c>
      <c r="K97" s="53"/>
    </row>
    <row r="98" spans="1:27" x14ac:dyDescent="0.25">
      <c r="B98" t="s">
        <v>102</v>
      </c>
      <c r="C98" t="s">
        <v>81</v>
      </c>
      <c r="D98" t="s">
        <v>103</v>
      </c>
      <c r="E98" s="51">
        <v>0.2</v>
      </c>
      <c r="F98" t="s">
        <v>99</v>
      </c>
      <c r="G98" t="s">
        <v>100</v>
      </c>
      <c r="H98" s="52">
        <f>VLOOKUP(B98,'T-SMP'!$E$10:$F$45,2,0)</f>
        <v>0</v>
      </c>
      <c r="I98" t="s">
        <v>101</v>
      </c>
      <c r="J98" s="18">
        <f>ROUND(E98/I95* H98,5)</f>
        <v>0</v>
      </c>
      <c r="K98" s="53"/>
    </row>
    <row r="99" spans="1:27" x14ac:dyDescent="0.25">
      <c r="D99" s="19" t="s">
        <v>104</v>
      </c>
      <c r="E99" s="53"/>
      <c r="H99" s="53"/>
      <c r="K99" s="52">
        <f>SUM(J97:J98)</f>
        <v>0</v>
      </c>
    </row>
    <row r="100" spans="1:27" x14ac:dyDescent="0.25">
      <c r="B100" s="12" t="s">
        <v>105</v>
      </c>
      <c r="E100" s="53"/>
      <c r="H100" s="53"/>
      <c r="K100" s="53"/>
    </row>
    <row r="101" spans="1:27" x14ac:dyDescent="0.25">
      <c r="B101" t="s">
        <v>106</v>
      </c>
      <c r="C101" t="s">
        <v>81</v>
      </c>
      <c r="D101" t="s">
        <v>107</v>
      </c>
      <c r="E101" s="51">
        <v>0.1</v>
      </c>
      <c r="F101" t="s">
        <v>99</v>
      </c>
      <c r="G101" t="s">
        <v>100</v>
      </c>
      <c r="H101" s="52">
        <f>VLOOKUP(B101,'T-SMP'!$E$10:$F$45,2,0)</f>
        <v>0</v>
      </c>
      <c r="I101" t="s">
        <v>101</v>
      </c>
      <c r="J101" s="18">
        <f>ROUND(E101/I95* H101,5)</f>
        <v>0</v>
      </c>
      <c r="K101" s="53"/>
    </row>
    <row r="102" spans="1:27" x14ac:dyDescent="0.25">
      <c r="B102" t="s">
        <v>145</v>
      </c>
      <c r="C102" t="s">
        <v>81</v>
      </c>
      <c r="D102" t="s">
        <v>146</v>
      </c>
      <c r="E102" s="51">
        <v>0.2</v>
      </c>
      <c r="F102" t="s">
        <v>99</v>
      </c>
      <c r="G102" t="s">
        <v>100</v>
      </c>
      <c r="H102" s="52">
        <f>VLOOKUP(B102,'T-SMP'!$E$10:$F$45,2,0)</f>
        <v>0</v>
      </c>
      <c r="I102" t="s">
        <v>101</v>
      </c>
      <c r="J102" s="18">
        <f>ROUND(E102/I95* H102,5)</f>
        <v>0</v>
      </c>
      <c r="K102" s="53"/>
    </row>
    <row r="103" spans="1:27" x14ac:dyDescent="0.25">
      <c r="D103" s="19" t="s">
        <v>110</v>
      </c>
      <c r="E103" s="53"/>
      <c r="H103" s="53"/>
      <c r="K103" s="52">
        <f>SUM(J101:J102)</f>
        <v>0</v>
      </c>
    </row>
    <row r="104" spans="1:27" x14ac:dyDescent="0.25">
      <c r="B104" s="12" t="s">
        <v>111</v>
      </c>
      <c r="E104" s="53"/>
      <c r="H104" s="53"/>
      <c r="K104" s="53"/>
    </row>
    <row r="105" spans="1:27" x14ac:dyDescent="0.25">
      <c r="B105" t="s">
        <v>112</v>
      </c>
      <c r="C105" t="s">
        <v>113</v>
      </c>
      <c r="D105" t="s">
        <v>114</v>
      </c>
      <c r="E105" s="51">
        <v>0.01</v>
      </c>
      <c r="G105" t="s">
        <v>100</v>
      </c>
      <c r="H105" s="52">
        <f>VLOOKUP(B105,'T-SMP'!$E$10:$F$45,2,0)</f>
        <v>0</v>
      </c>
      <c r="I105" t="s">
        <v>101</v>
      </c>
      <c r="J105" s="18">
        <f>ROUND(E105* H105,5)</f>
        <v>0</v>
      </c>
      <c r="K105" s="53"/>
    </row>
    <row r="106" spans="1:27" x14ac:dyDescent="0.25">
      <c r="D106" s="19" t="s">
        <v>115</v>
      </c>
      <c r="E106" s="53"/>
      <c r="H106" s="53"/>
      <c r="K106" s="52">
        <f>SUM(J105:J105)</f>
        <v>0</v>
      </c>
    </row>
    <row r="107" spans="1:27" x14ac:dyDescent="0.25">
      <c r="E107" s="53"/>
      <c r="H107" s="53"/>
      <c r="K107" s="53"/>
    </row>
    <row r="108" spans="1:27" x14ac:dyDescent="0.25">
      <c r="D108" s="19" t="s">
        <v>116</v>
      </c>
      <c r="E108" s="53"/>
      <c r="H108" s="53">
        <v>1.5</v>
      </c>
      <c r="I108" t="s">
        <v>117</v>
      </c>
      <c r="J108">
        <f>ROUND(H108/100*K99,5)</f>
        <v>0</v>
      </c>
      <c r="K108" s="53"/>
    </row>
    <row r="109" spans="1:27" x14ac:dyDescent="0.25">
      <c r="D109" s="19" t="s">
        <v>118</v>
      </c>
      <c r="E109" s="53"/>
      <c r="H109" s="53"/>
      <c r="K109" s="54">
        <f>SUM(J96:J108)</f>
        <v>0</v>
      </c>
    </row>
    <row r="110" spans="1:27" x14ac:dyDescent="0.25">
      <c r="D110" s="19" t="s">
        <v>119</v>
      </c>
      <c r="E110" s="53"/>
      <c r="H110" s="53"/>
      <c r="K110" s="54">
        <f>SUM(K109:K109)</f>
        <v>0</v>
      </c>
    </row>
    <row r="112" spans="1:27" ht="45" customHeight="1" x14ac:dyDescent="0.25">
      <c r="A112" s="16"/>
      <c r="B112" s="16" t="s">
        <v>147</v>
      </c>
      <c r="C112" s="45" t="s">
        <v>92</v>
      </c>
      <c r="D112" s="67" t="s">
        <v>148</v>
      </c>
      <c r="E112" s="68"/>
      <c r="F112" s="68"/>
      <c r="G112" s="45"/>
      <c r="H112" s="17" t="s">
        <v>94</v>
      </c>
      <c r="I112" s="69">
        <v>1</v>
      </c>
      <c r="J112" s="70"/>
      <c r="K112" s="50">
        <f>ROUND(K126,2)</f>
        <v>0</v>
      </c>
      <c r="L112" s="44" t="s">
        <v>149</v>
      </c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</row>
    <row r="113" spans="1:27" x14ac:dyDescent="0.25">
      <c r="B113" s="12" t="s">
        <v>96</v>
      </c>
    </row>
    <row r="114" spans="1:27" x14ac:dyDescent="0.25">
      <c r="B114" t="s">
        <v>97</v>
      </c>
      <c r="C114" t="s">
        <v>81</v>
      </c>
      <c r="D114" t="s">
        <v>98</v>
      </c>
      <c r="E114" s="51">
        <v>0.05</v>
      </c>
      <c r="F114" t="s">
        <v>99</v>
      </c>
      <c r="G114" t="s">
        <v>100</v>
      </c>
      <c r="H114" s="52">
        <f>VLOOKUP(B114,'T-SMP'!$E$10:$F$45,2,0)</f>
        <v>0</v>
      </c>
      <c r="I114" t="s">
        <v>101</v>
      </c>
      <c r="J114" s="18">
        <f>ROUND(E114/I112* H114,5)</f>
        <v>0</v>
      </c>
      <c r="K114" s="53"/>
    </row>
    <row r="115" spans="1:27" x14ac:dyDescent="0.25">
      <c r="B115" t="s">
        <v>102</v>
      </c>
      <c r="C115" t="s">
        <v>81</v>
      </c>
      <c r="D115" t="s">
        <v>103</v>
      </c>
      <c r="E115" s="51">
        <v>0.05</v>
      </c>
      <c r="F115" t="s">
        <v>99</v>
      </c>
      <c r="G115" t="s">
        <v>100</v>
      </c>
      <c r="H115" s="52">
        <f>VLOOKUP(B115,'T-SMP'!$E$10:$F$45,2,0)</f>
        <v>0</v>
      </c>
      <c r="I115" t="s">
        <v>101</v>
      </c>
      <c r="J115" s="18">
        <f>ROUND(E115/I112* H115,5)</f>
        <v>0</v>
      </c>
      <c r="K115" s="53"/>
    </row>
    <row r="116" spans="1:27" x14ac:dyDescent="0.25">
      <c r="D116" s="19" t="s">
        <v>104</v>
      </c>
      <c r="E116" s="53"/>
      <c r="H116" s="53"/>
      <c r="K116" s="52">
        <f>SUM(J114:J115)</f>
        <v>0</v>
      </c>
    </row>
    <row r="117" spans="1:27" x14ac:dyDescent="0.25">
      <c r="B117" s="12" t="s">
        <v>105</v>
      </c>
      <c r="E117" s="53"/>
      <c r="H117" s="53"/>
      <c r="K117" s="53"/>
    </row>
    <row r="118" spans="1:27" x14ac:dyDescent="0.25">
      <c r="B118" t="s">
        <v>150</v>
      </c>
      <c r="C118" t="s">
        <v>81</v>
      </c>
      <c r="D118" t="s">
        <v>151</v>
      </c>
      <c r="E118" s="51">
        <v>2.5000000000000001E-2</v>
      </c>
      <c r="F118" t="s">
        <v>99</v>
      </c>
      <c r="G118" t="s">
        <v>100</v>
      </c>
      <c r="H118" s="52">
        <f>VLOOKUP(B118,'T-SMP'!$E$10:$F$45,2,0)</f>
        <v>0</v>
      </c>
      <c r="I118" t="s">
        <v>101</v>
      </c>
      <c r="J118" s="18">
        <f>ROUND(E118/I112* H118,5)</f>
        <v>0</v>
      </c>
      <c r="K118" s="53"/>
    </row>
    <row r="119" spans="1:27" x14ac:dyDescent="0.25">
      <c r="D119" s="19" t="s">
        <v>110</v>
      </c>
      <c r="E119" s="53"/>
      <c r="H119" s="53"/>
      <c r="K119" s="52">
        <f>SUM(J118:J118)</f>
        <v>0</v>
      </c>
    </row>
    <row r="120" spans="1:27" x14ac:dyDescent="0.25">
      <c r="B120" s="12" t="s">
        <v>111</v>
      </c>
      <c r="E120" s="53"/>
      <c r="H120" s="53"/>
      <c r="K120" s="53"/>
    </row>
    <row r="121" spans="1:27" x14ac:dyDescent="0.25">
      <c r="B121" t="s">
        <v>152</v>
      </c>
      <c r="C121" t="s">
        <v>153</v>
      </c>
      <c r="D121" t="s">
        <v>154</v>
      </c>
      <c r="E121" s="51">
        <v>1E-3</v>
      </c>
      <c r="G121" t="s">
        <v>100</v>
      </c>
      <c r="H121" s="52">
        <f>VLOOKUP(B121,'T-SMP'!$E$10:$F$45,2,0)</f>
        <v>0</v>
      </c>
      <c r="I121" t="s">
        <v>101</v>
      </c>
      <c r="J121" s="18">
        <f>ROUND(E121* H121,5)</f>
        <v>0</v>
      </c>
      <c r="K121" s="53"/>
    </row>
    <row r="122" spans="1:27" x14ac:dyDescent="0.25">
      <c r="D122" s="19" t="s">
        <v>115</v>
      </c>
      <c r="E122" s="53"/>
      <c r="H122" s="53"/>
      <c r="K122" s="52">
        <f>SUM(J121:J121)</f>
        <v>0</v>
      </c>
    </row>
    <row r="123" spans="1:27" x14ac:dyDescent="0.25">
      <c r="E123" s="53"/>
      <c r="H123" s="53"/>
      <c r="K123" s="53"/>
    </row>
    <row r="124" spans="1:27" x14ac:dyDescent="0.25">
      <c r="D124" s="19" t="s">
        <v>116</v>
      </c>
      <c r="E124" s="53"/>
      <c r="H124" s="53">
        <v>1.5</v>
      </c>
      <c r="I124" t="s">
        <v>117</v>
      </c>
      <c r="J124">
        <f>ROUND(H124/100*K116,5)</f>
        <v>0</v>
      </c>
      <c r="K124" s="53"/>
    </row>
    <row r="125" spans="1:27" x14ac:dyDescent="0.25">
      <c r="D125" s="19" t="s">
        <v>118</v>
      </c>
      <c r="E125" s="53"/>
      <c r="H125" s="53"/>
      <c r="K125" s="54">
        <f>SUM(J113:J124)</f>
        <v>0</v>
      </c>
    </row>
    <row r="126" spans="1:27" x14ac:dyDescent="0.25">
      <c r="D126" s="19" t="s">
        <v>119</v>
      </c>
      <c r="E126" s="53"/>
      <c r="H126" s="53"/>
      <c r="K126" s="54">
        <f>SUM(K125:K125)</f>
        <v>0</v>
      </c>
    </row>
    <row r="128" spans="1:27" ht="45" customHeight="1" x14ac:dyDescent="0.25">
      <c r="A128" s="16"/>
      <c r="B128" s="16" t="s">
        <v>155</v>
      </c>
      <c r="C128" s="45" t="s">
        <v>92</v>
      </c>
      <c r="D128" s="67" t="s">
        <v>156</v>
      </c>
      <c r="E128" s="68"/>
      <c r="F128" s="68"/>
      <c r="G128" s="45"/>
      <c r="H128" s="17" t="s">
        <v>94</v>
      </c>
      <c r="I128" s="69">
        <v>1</v>
      </c>
      <c r="J128" s="70"/>
      <c r="K128" s="50">
        <f>ROUND(K142,2)</f>
        <v>0</v>
      </c>
      <c r="L128" s="44" t="s">
        <v>157</v>
      </c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</row>
    <row r="129" spans="1:27" x14ac:dyDescent="0.25">
      <c r="B129" s="12" t="s">
        <v>96</v>
      </c>
    </row>
    <row r="130" spans="1:27" x14ac:dyDescent="0.25">
      <c r="B130" t="s">
        <v>97</v>
      </c>
      <c r="C130" t="s">
        <v>81</v>
      </c>
      <c r="D130" t="s">
        <v>98</v>
      </c>
      <c r="E130" s="51">
        <v>0.08</v>
      </c>
      <c r="F130" t="s">
        <v>99</v>
      </c>
      <c r="G130" t="s">
        <v>100</v>
      </c>
      <c r="H130" s="52">
        <f>VLOOKUP(B130,'T-SMP'!$E$10:$F$45,2,0)</f>
        <v>0</v>
      </c>
      <c r="I130" t="s">
        <v>101</v>
      </c>
      <c r="J130" s="18">
        <f>ROUND(E130/I128* H130,5)</f>
        <v>0</v>
      </c>
      <c r="K130" s="53"/>
    </row>
    <row r="131" spans="1:27" x14ac:dyDescent="0.25">
      <c r="B131" t="s">
        <v>102</v>
      </c>
      <c r="C131" t="s">
        <v>81</v>
      </c>
      <c r="D131" t="s">
        <v>103</v>
      </c>
      <c r="E131" s="51">
        <v>0.08</v>
      </c>
      <c r="F131" t="s">
        <v>99</v>
      </c>
      <c r="G131" t="s">
        <v>100</v>
      </c>
      <c r="H131" s="52">
        <f>VLOOKUP(B131,'T-SMP'!$E$10:$F$45,2,0)</f>
        <v>0</v>
      </c>
      <c r="I131" t="s">
        <v>101</v>
      </c>
      <c r="J131" s="18">
        <f>ROUND(E131/I128* H131,5)</f>
        <v>0</v>
      </c>
      <c r="K131" s="53"/>
    </row>
    <row r="132" spans="1:27" x14ac:dyDescent="0.25">
      <c r="D132" s="19" t="s">
        <v>104</v>
      </c>
      <c r="E132" s="53"/>
      <c r="H132" s="53"/>
      <c r="K132" s="52">
        <f>SUM(J130:J131)</f>
        <v>0</v>
      </c>
    </row>
    <row r="133" spans="1:27" x14ac:dyDescent="0.25">
      <c r="B133" s="12" t="s">
        <v>105</v>
      </c>
      <c r="E133" s="53"/>
      <c r="H133" s="53"/>
      <c r="K133" s="53"/>
    </row>
    <row r="134" spans="1:27" x14ac:dyDescent="0.25">
      <c r="B134" t="s">
        <v>150</v>
      </c>
      <c r="C134" t="s">
        <v>81</v>
      </c>
      <c r="D134" t="s">
        <v>151</v>
      </c>
      <c r="E134" s="51">
        <v>0.04</v>
      </c>
      <c r="F134" t="s">
        <v>99</v>
      </c>
      <c r="G134" t="s">
        <v>100</v>
      </c>
      <c r="H134" s="52">
        <f>VLOOKUP(B134,'T-SMP'!$E$10:$F$45,2,0)</f>
        <v>0</v>
      </c>
      <c r="I134" t="s">
        <v>101</v>
      </c>
      <c r="J134" s="18">
        <f>ROUND(E134/I128* H134,5)</f>
        <v>0</v>
      </c>
      <c r="K134" s="53"/>
    </row>
    <row r="135" spans="1:27" x14ac:dyDescent="0.25">
      <c r="D135" s="19" t="s">
        <v>110</v>
      </c>
      <c r="E135" s="53"/>
      <c r="H135" s="53"/>
      <c r="K135" s="52">
        <f>SUM(J134:J134)</f>
        <v>0</v>
      </c>
    </row>
    <row r="136" spans="1:27" x14ac:dyDescent="0.25">
      <c r="B136" s="12" t="s">
        <v>111</v>
      </c>
      <c r="E136" s="53"/>
      <c r="H136" s="53"/>
      <c r="K136" s="53"/>
    </row>
    <row r="137" spans="1:27" x14ac:dyDescent="0.25">
      <c r="B137" t="s">
        <v>152</v>
      </c>
      <c r="C137" t="s">
        <v>153</v>
      </c>
      <c r="D137" t="s">
        <v>154</v>
      </c>
      <c r="E137" s="51">
        <v>2E-3</v>
      </c>
      <c r="G137" t="s">
        <v>100</v>
      </c>
      <c r="H137" s="52">
        <f>VLOOKUP(B137,'T-SMP'!$E$10:$F$45,2,0)</f>
        <v>0</v>
      </c>
      <c r="I137" t="s">
        <v>101</v>
      </c>
      <c r="J137" s="18">
        <f>ROUND(E137* H137,5)</f>
        <v>0</v>
      </c>
      <c r="K137" s="53"/>
    </row>
    <row r="138" spans="1:27" x14ac:dyDescent="0.25">
      <c r="D138" s="19" t="s">
        <v>115</v>
      </c>
      <c r="E138" s="53"/>
      <c r="H138" s="53"/>
      <c r="K138" s="52">
        <f>SUM(J137:J137)</f>
        <v>0</v>
      </c>
    </row>
    <row r="139" spans="1:27" x14ac:dyDescent="0.25">
      <c r="E139" s="53"/>
      <c r="H139" s="53"/>
      <c r="K139" s="53"/>
    </row>
    <row r="140" spans="1:27" x14ac:dyDescent="0.25">
      <c r="D140" s="19" t="s">
        <v>116</v>
      </c>
      <c r="E140" s="53"/>
      <c r="H140" s="53">
        <v>1.5</v>
      </c>
      <c r="I140" t="s">
        <v>117</v>
      </c>
      <c r="J140">
        <f>ROUND(H140/100*K132,5)</f>
        <v>0</v>
      </c>
      <c r="K140" s="53"/>
    </row>
    <row r="141" spans="1:27" x14ac:dyDescent="0.25">
      <c r="D141" s="19" t="s">
        <v>118</v>
      </c>
      <c r="E141" s="53"/>
      <c r="H141" s="53"/>
      <c r="K141" s="54">
        <f>SUM(J129:J140)</f>
        <v>0</v>
      </c>
    </row>
    <row r="142" spans="1:27" x14ac:dyDescent="0.25">
      <c r="D142" s="19" t="s">
        <v>119</v>
      </c>
      <c r="E142" s="53"/>
      <c r="H142" s="53"/>
      <c r="K142" s="54">
        <f>SUM(K141:K141)</f>
        <v>0</v>
      </c>
    </row>
    <row r="144" spans="1:27" ht="45" customHeight="1" x14ac:dyDescent="0.25">
      <c r="A144" s="16"/>
      <c r="B144" s="16" t="s">
        <v>158</v>
      </c>
      <c r="C144" s="45" t="s">
        <v>92</v>
      </c>
      <c r="D144" s="67" t="s">
        <v>159</v>
      </c>
      <c r="E144" s="68"/>
      <c r="F144" s="68"/>
      <c r="G144" s="45"/>
      <c r="H144" s="17" t="s">
        <v>94</v>
      </c>
      <c r="I144" s="69">
        <v>1</v>
      </c>
      <c r="J144" s="70"/>
      <c r="K144" s="50">
        <f>ROUND(K158,2)</f>
        <v>0</v>
      </c>
      <c r="L144" s="44" t="s">
        <v>159</v>
      </c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</row>
    <row r="145" spans="1:27" x14ac:dyDescent="0.25">
      <c r="B145" s="12" t="s">
        <v>96</v>
      </c>
    </row>
    <row r="146" spans="1:27" x14ac:dyDescent="0.25">
      <c r="B146" t="s">
        <v>102</v>
      </c>
      <c r="C146" t="s">
        <v>81</v>
      </c>
      <c r="D146" t="s">
        <v>103</v>
      </c>
      <c r="E146" s="51">
        <v>0.1</v>
      </c>
      <c r="F146" t="s">
        <v>99</v>
      </c>
      <c r="G146" t="s">
        <v>100</v>
      </c>
      <c r="H146" s="52">
        <f>VLOOKUP(B146,'T-SMP'!$E$10:$F$45,2,0)</f>
        <v>0</v>
      </c>
      <c r="I146" t="s">
        <v>101</v>
      </c>
      <c r="J146" s="18">
        <f>ROUND(E146/I144* H146,5)</f>
        <v>0</v>
      </c>
      <c r="K146" s="53"/>
    </row>
    <row r="147" spans="1:27" x14ac:dyDescent="0.25">
      <c r="B147" t="s">
        <v>97</v>
      </c>
      <c r="C147" t="s">
        <v>81</v>
      </c>
      <c r="D147" t="s">
        <v>98</v>
      </c>
      <c r="E147" s="51">
        <v>0.25</v>
      </c>
      <c r="F147" t="s">
        <v>99</v>
      </c>
      <c r="G147" t="s">
        <v>100</v>
      </c>
      <c r="H147" s="52">
        <f>VLOOKUP(B147,'T-SMP'!$E$10:$F$45,2,0)</f>
        <v>0</v>
      </c>
      <c r="I147" t="s">
        <v>101</v>
      </c>
      <c r="J147" s="18">
        <f>ROUND(E147/I144* H147,5)</f>
        <v>0</v>
      </c>
      <c r="K147" s="53"/>
    </row>
    <row r="148" spans="1:27" x14ac:dyDescent="0.25">
      <c r="D148" s="19" t="s">
        <v>104</v>
      </c>
      <c r="E148" s="53"/>
      <c r="H148" s="53"/>
      <c r="K148" s="52">
        <f>SUM(J146:J147)</f>
        <v>0</v>
      </c>
    </row>
    <row r="149" spans="1:27" x14ac:dyDescent="0.25">
      <c r="B149" s="12" t="s">
        <v>105</v>
      </c>
      <c r="E149" s="53"/>
      <c r="H149" s="53"/>
      <c r="K149" s="53"/>
    </row>
    <row r="150" spans="1:27" x14ac:dyDescent="0.25">
      <c r="B150" t="s">
        <v>160</v>
      </c>
      <c r="C150" t="s">
        <v>81</v>
      </c>
      <c r="D150" t="s">
        <v>161</v>
      </c>
      <c r="E150" s="51">
        <v>0.2</v>
      </c>
      <c r="F150" t="s">
        <v>99</v>
      </c>
      <c r="G150" t="s">
        <v>100</v>
      </c>
      <c r="H150" s="52">
        <f>VLOOKUP(B150,'T-SMP'!$E$10:$F$45,2,0)</f>
        <v>0</v>
      </c>
      <c r="I150" t="s">
        <v>101</v>
      </c>
      <c r="J150" s="18">
        <f>ROUND(E150/I144* H150,5)</f>
        <v>0</v>
      </c>
      <c r="K150" s="53"/>
    </row>
    <row r="151" spans="1:27" x14ac:dyDescent="0.25">
      <c r="D151" s="19" t="s">
        <v>110</v>
      </c>
      <c r="E151" s="53"/>
      <c r="H151" s="53"/>
      <c r="K151" s="52">
        <f>SUM(J150:J150)</f>
        <v>0</v>
      </c>
    </row>
    <row r="152" spans="1:27" x14ac:dyDescent="0.25">
      <c r="B152" s="12" t="s">
        <v>111</v>
      </c>
      <c r="E152" s="53"/>
      <c r="H152" s="53"/>
      <c r="K152" s="53"/>
    </row>
    <row r="153" spans="1:27" x14ac:dyDescent="0.25">
      <c r="B153" t="s">
        <v>152</v>
      </c>
      <c r="C153" t="s">
        <v>153</v>
      </c>
      <c r="D153" t="s">
        <v>154</v>
      </c>
      <c r="E153" s="51">
        <v>0.25</v>
      </c>
      <c r="G153" t="s">
        <v>100</v>
      </c>
      <c r="H153" s="52">
        <f>VLOOKUP(B153,'T-SMP'!$E$10:$F$45,2,0)</f>
        <v>0</v>
      </c>
      <c r="I153" t="s">
        <v>101</v>
      </c>
      <c r="J153" s="18">
        <f>ROUND(E153* H153,5)</f>
        <v>0</v>
      </c>
      <c r="K153" s="53"/>
    </row>
    <row r="154" spans="1:27" x14ac:dyDescent="0.25">
      <c r="D154" s="19" t="s">
        <v>115</v>
      </c>
      <c r="E154" s="53"/>
      <c r="H154" s="53"/>
      <c r="K154" s="52">
        <f>SUM(J153:J153)</f>
        <v>0</v>
      </c>
    </row>
    <row r="155" spans="1:27" x14ac:dyDescent="0.25">
      <c r="E155" s="53"/>
      <c r="H155" s="53"/>
      <c r="K155" s="53"/>
    </row>
    <row r="156" spans="1:27" x14ac:dyDescent="0.25">
      <c r="D156" s="19" t="s">
        <v>116</v>
      </c>
      <c r="E156" s="53"/>
      <c r="H156" s="53">
        <v>1.5</v>
      </c>
      <c r="I156" t="s">
        <v>117</v>
      </c>
      <c r="J156">
        <f>ROUND(H156/100*K148,5)</f>
        <v>0</v>
      </c>
      <c r="K156" s="53"/>
    </row>
    <row r="157" spans="1:27" x14ac:dyDescent="0.25">
      <c r="D157" s="19" t="s">
        <v>118</v>
      </c>
      <c r="E157" s="53"/>
      <c r="H157" s="53"/>
      <c r="K157" s="54">
        <f>SUM(J145:J156)</f>
        <v>0</v>
      </c>
    </row>
    <row r="158" spans="1:27" x14ac:dyDescent="0.25">
      <c r="D158" s="19" t="s">
        <v>119</v>
      </c>
      <c r="E158" s="53"/>
      <c r="H158" s="53"/>
      <c r="K158" s="54">
        <f>SUM(K157:K157)</f>
        <v>0</v>
      </c>
    </row>
    <row r="160" spans="1:27" ht="45" customHeight="1" x14ac:dyDescent="0.25">
      <c r="A160" s="16"/>
      <c r="B160" s="16" t="s">
        <v>162</v>
      </c>
      <c r="C160" s="45" t="s">
        <v>92</v>
      </c>
      <c r="D160" s="67" t="s">
        <v>163</v>
      </c>
      <c r="E160" s="68"/>
      <c r="F160" s="68"/>
      <c r="G160" s="45"/>
      <c r="H160" s="17" t="s">
        <v>94</v>
      </c>
      <c r="I160" s="69">
        <v>1</v>
      </c>
      <c r="J160" s="70"/>
      <c r="K160" s="50">
        <f>ROUND(K167,2)</f>
        <v>0</v>
      </c>
      <c r="L160" s="44" t="s">
        <v>163</v>
      </c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</row>
    <row r="161" spans="1:27" x14ac:dyDescent="0.25">
      <c r="B161" s="12" t="s">
        <v>96</v>
      </c>
    </row>
    <row r="162" spans="1:27" x14ac:dyDescent="0.25">
      <c r="B162" t="s">
        <v>97</v>
      </c>
      <c r="C162" t="s">
        <v>81</v>
      </c>
      <c r="D162" t="s">
        <v>98</v>
      </c>
      <c r="E162" s="51">
        <v>0.1</v>
      </c>
      <c r="F162" t="s">
        <v>99</v>
      </c>
      <c r="G162" t="s">
        <v>100</v>
      </c>
      <c r="H162" s="52">
        <f>VLOOKUP(B162,'T-SMP'!$E$10:$F$45,2,0)</f>
        <v>0</v>
      </c>
      <c r="I162" t="s">
        <v>101</v>
      </c>
      <c r="J162" s="18">
        <f>ROUND(E162/I160* H162,5)</f>
        <v>0</v>
      </c>
      <c r="K162" s="53"/>
    </row>
    <row r="163" spans="1:27" x14ac:dyDescent="0.25">
      <c r="D163" s="19" t="s">
        <v>104</v>
      </c>
      <c r="E163" s="53"/>
      <c r="H163" s="53"/>
      <c r="K163" s="52">
        <f>SUM(J162:J162)</f>
        <v>0</v>
      </c>
    </row>
    <row r="164" spans="1:27" x14ac:dyDescent="0.25">
      <c r="E164" s="53"/>
      <c r="H164" s="53"/>
      <c r="K164" s="53"/>
    </row>
    <row r="165" spans="1:27" x14ac:dyDescent="0.25">
      <c r="D165" s="19" t="s">
        <v>116</v>
      </c>
      <c r="E165" s="53"/>
      <c r="H165" s="53">
        <v>1.5</v>
      </c>
      <c r="I165" t="s">
        <v>117</v>
      </c>
      <c r="J165">
        <f>ROUND(H165/100*K163,5)</f>
        <v>0</v>
      </c>
      <c r="K165" s="53"/>
    </row>
    <row r="166" spans="1:27" x14ac:dyDescent="0.25">
      <c r="D166" s="19" t="s">
        <v>118</v>
      </c>
      <c r="E166" s="53"/>
      <c r="H166" s="53"/>
      <c r="K166" s="54">
        <f>SUM(J161:J165)</f>
        <v>0</v>
      </c>
    </row>
    <row r="167" spans="1:27" x14ac:dyDescent="0.25">
      <c r="D167" s="19" t="s">
        <v>119</v>
      </c>
      <c r="E167" s="53"/>
      <c r="H167" s="53"/>
      <c r="K167" s="54">
        <f>SUM(K166:K166)</f>
        <v>0</v>
      </c>
    </row>
    <row r="169" spans="1:27" ht="45" customHeight="1" x14ac:dyDescent="0.25">
      <c r="A169" s="16"/>
      <c r="B169" s="16" t="s">
        <v>164</v>
      </c>
      <c r="C169" s="45" t="s">
        <v>92</v>
      </c>
      <c r="D169" s="67" t="s">
        <v>165</v>
      </c>
      <c r="E169" s="68"/>
      <c r="F169" s="68"/>
      <c r="G169" s="45"/>
      <c r="H169" s="17" t="s">
        <v>94</v>
      </c>
      <c r="I169" s="69">
        <v>1</v>
      </c>
      <c r="J169" s="70"/>
      <c r="K169" s="50">
        <f>ROUND(K180,2)</f>
        <v>0</v>
      </c>
      <c r="L169" s="44" t="s">
        <v>165</v>
      </c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</row>
    <row r="170" spans="1:27" x14ac:dyDescent="0.25">
      <c r="B170" s="12" t="s">
        <v>96</v>
      </c>
    </row>
    <row r="171" spans="1:27" x14ac:dyDescent="0.25">
      <c r="B171" t="s">
        <v>97</v>
      </c>
      <c r="C171" t="s">
        <v>81</v>
      </c>
      <c r="D171" t="s">
        <v>98</v>
      </c>
      <c r="E171" s="51">
        <v>0.15</v>
      </c>
      <c r="F171" t="s">
        <v>99</v>
      </c>
      <c r="G171" t="s">
        <v>100</v>
      </c>
      <c r="H171" s="52">
        <f>VLOOKUP(B171,'T-SMP'!$E$10:$F$45,2,0)</f>
        <v>0</v>
      </c>
      <c r="I171" t="s">
        <v>101</v>
      </c>
      <c r="J171" s="18">
        <f>ROUND(E171/I169* H171,5)</f>
        <v>0</v>
      </c>
      <c r="K171" s="53"/>
    </row>
    <row r="172" spans="1:27" x14ac:dyDescent="0.25">
      <c r="B172" t="s">
        <v>102</v>
      </c>
      <c r="C172" t="s">
        <v>81</v>
      </c>
      <c r="D172" t="s">
        <v>103</v>
      </c>
      <c r="E172" s="51">
        <v>0.15</v>
      </c>
      <c r="F172" t="s">
        <v>99</v>
      </c>
      <c r="G172" t="s">
        <v>100</v>
      </c>
      <c r="H172" s="52">
        <f>VLOOKUP(B172,'T-SMP'!$E$10:$F$45,2,0)</f>
        <v>0</v>
      </c>
      <c r="I172" t="s">
        <v>101</v>
      </c>
      <c r="J172" s="18">
        <f>ROUND(E172/I169* H172,5)</f>
        <v>0</v>
      </c>
      <c r="K172" s="53"/>
    </row>
    <row r="173" spans="1:27" x14ac:dyDescent="0.25">
      <c r="D173" s="19" t="s">
        <v>104</v>
      </c>
      <c r="E173" s="53"/>
      <c r="H173" s="53"/>
      <c r="K173" s="52">
        <f>SUM(J171:J172)</f>
        <v>0</v>
      </c>
    </row>
    <row r="174" spans="1:27" x14ac:dyDescent="0.25">
      <c r="B174" s="12" t="s">
        <v>105</v>
      </c>
      <c r="E174" s="53"/>
      <c r="H174" s="53"/>
      <c r="K174" s="53"/>
    </row>
    <row r="175" spans="1:27" x14ac:dyDescent="0.25">
      <c r="B175" t="s">
        <v>108</v>
      </c>
      <c r="C175" t="s">
        <v>81</v>
      </c>
      <c r="D175" t="s">
        <v>109</v>
      </c>
      <c r="E175" s="51">
        <v>0.35</v>
      </c>
      <c r="F175" t="s">
        <v>99</v>
      </c>
      <c r="G175" t="s">
        <v>100</v>
      </c>
      <c r="H175" s="52">
        <f>VLOOKUP(B175,'T-SMP'!$E$10:$F$45,2,0)</f>
        <v>0</v>
      </c>
      <c r="I175" t="s">
        <v>101</v>
      </c>
      <c r="J175" s="18">
        <f>ROUND(E175/I169* H175,5)</f>
        <v>0</v>
      </c>
      <c r="K175" s="53"/>
    </row>
    <row r="176" spans="1:27" x14ac:dyDescent="0.25">
      <c r="D176" s="19" t="s">
        <v>110</v>
      </c>
      <c r="E176" s="53"/>
      <c r="H176" s="53"/>
      <c r="K176" s="52">
        <f>SUM(J175:J175)</f>
        <v>0</v>
      </c>
    </row>
    <row r="177" spans="1:27" x14ac:dyDescent="0.25">
      <c r="E177" s="53"/>
      <c r="H177" s="53"/>
      <c r="K177" s="53"/>
    </row>
    <row r="178" spans="1:27" x14ac:dyDescent="0.25">
      <c r="D178" s="19" t="s">
        <v>116</v>
      </c>
      <c r="E178" s="53"/>
      <c r="H178" s="53">
        <v>1.5</v>
      </c>
      <c r="I178" t="s">
        <v>117</v>
      </c>
      <c r="J178">
        <f>ROUND(H178/100*K173,5)</f>
        <v>0</v>
      </c>
      <c r="K178" s="53"/>
    </row>
    <row r="179" spans="1:27" x14ac:dyDescent="0.25">
      <c r="D179" s="19" t="s">
        <v>118</v>
      </c>
      <c r="E179" s="53"/>
      <c r="H179" s="53"/>
      <c r="K179" s="54">
        <f>SUM(J170:J178)</f>
        <v>0</v>
      </c>
    </row>
    <row r="180" spans="1:27" x14ac:dyDescent="0.25">
      <c r="D180" s="19" t="s">
        <v>119</v>
      </c>
      <c r="E180" s="53"/>
      <c r="H180" s="53"/>
      <c r="K180" s="54">
        <f>SUM(K179:K179)</f>
        <v>0</v>
      </c>
    </row>
    <row r="182" spans="1:27" ht="45" customHeight="1" x14ac:dyDescent="0.25">
      <c r="A182" s="16"/>
      <c r="B182" s="16" t="s">
        <v>166</v>
      </c>
      <c r="C182" s="45" t="s">
        <v>92</v>
      </c>
      <c r="D182" s="67" t="s">
        <v>167</v>
      </c>
      <c r="E182" s="68"/>
      <c r="F182" s="68"/>
      <c r="G182" s="45"/>
      <c r="H182" s="17" t="s">
        <v>94</v>
      </c>
      <c r="I182" s="69">
        <v>1</v>
      </c>
      <c r="J182" s="70"/>
      <c r="K182" s="50">
        <f>ROUND(K196,2)</f>
        <v>0</v>
      </c>
      <c r="L182" s="44" t="s">
        <v>167</v>
      </c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</row>
    <row r="183" spans="1:27" x14ac:dyDescent="0.25">
      <c r="B183" s="12" t="s">
        <v>96</v>
      </c>
    </row>
    <row r="184" spans="1:27" x14ac:dyDescent="0.25">
      <c r="B184" t="s">
        <v>102</v>
      </c>
      <c r="C184" t="s">
        <v>81</v>
      </c>
      <c r="D184" t="s">
        <v>103</v>
      </c>
      <c r="E184" s="51">
        <v>0.15</v>
      </c>
      <c r="F184" t="s">
        <v>99</v>
      </c>
      <c r="G184" t="s">
        <v>100</v>
      </c>
      <c r="H184" s="52">
        <f>VLOOKUP(B184,'T-SMP'!$E$10:$F$45,2,0)</f>
        <v>0</v>
      </c>
      <c r="I184" t="s">
        <v>101</v>
      </c>
      <c r="J184" s="18">
        <f>ROUND(E184/I182* H184,5)</f>
        <v>0</v>
      </c>
      <c r="K184" s="53"/>
    </row>
    <row r="185" spans="1:27" x14ac:dyDescent="0.25">
      <c r="B185" t="s">
        <v>97</v>
      </c>
      <c r="C185" t="s">
        <v>81</v>
      </c>
      <c r="D185" t="s">
        <v>98</v>
      </c>
      <c r="E185" s="51">
        <v>0.15</v>
      </c>
      <c r="F185" t="s">
        <v>99</v>
      </c>
      <c r="G185" t="s">
        <v>100</v>
      </c>
      <c r="H185" s="52">
        <f>VLOOKUP(B185,'T-SMP'!$E$10:$F$45,2,0)</f>
        <v>0</v>
      </c>
      <c r="I185" t="s">
        <v>101</v>
      </c>
      <c r="J185" s="18">
        <f>ROUND(E185/I182* H185,5)</f>
        <v>0</v>
      </c>
      <c r="K185" s="53"/>
    </row>
    <row r="186" spans="1:27" x14ac:dyDescent="0.25">
      <c r="D186" s="19" t="s">
        <v>104</v>
      </c>
      <c r="E186" s="53"/>
      <c r="H186" s="53"/>
      <c r="K186" s="52">
        <f>SUM(J184:J185)</f>
        <v>0</v>
      </c>
    </row>
    <row r="187" spans="1:27" x14ac:dyDescent="0.25">
      <c r="B187" s="12" t="s">
        <v>105</v>
      </c>
      <c r="E187" s="53"/>
      <c r="H187" s="53"/>
      <c r="K187" s="53"/>
    </row>
    <row r="188" spans="1:27" x14ac:dyDescent="0.25">
      <c r="B188" t="s">
        <v>108</v>
      </c>
      <c r="C188" t="s">
        <v>81</v>
      </c>
      <c r="D188" t="s">
        <v>109</v>
      </c>
      <c r="E188" s="51">
        <v>0.35</v>
      </c>
      <c r="F188" t="s">
        <v>99</v>
      </c>
      <c r="G188" t="s">
        <v>100</v>
      </c>
      <c r="H188" s="52">
        <f>VLOOKUP(B188,'T-SMP'!$E$10:$F$45,2,0)</f>
        <v>0</v>
      </c>
      <c r="I188" t="s">
        <v>101</v>
      </c>
      <c r="J188" s="18">
        <f>ROUND(E188/I182* H188,5)</f>
        <v>0</v>
      </c>
      <c r="K188" s="53"/>
    </row>
    <row r="189" spans="1:27" x14ac:dyDescent="0.25">
      <c r="D189" s="19" t="s">
        <v>110</v>
      </c>
      <c r="E189" s="53"/>
      <c r="H189" s="53"/>
      <c r="K189" s="52">
        <f>SUM(J188:J188)</f>
        <v>0</v>
      </c>
    </row>
    <row r="190" spans="1:27" x14ac:dyDescent="0.25">
      <c r="B190" s="12" t="s">
        <v>111</v>
      </c>
      <c r="E190" s="53"/>
      <c r="H190" s="53"/>
      <c r="K190" s="53"/>
    </row>
    <row r="191" spans="1:27" x14ac:dyDescent="0.25">
      <c r="B191" t="s">
        <v>112</v>
      </c>
      <c r="C191" t="s">
        <v>113</v>
      </c>
      <c r="D191" t="s">
        <v>114</v>
      </c>
      <c r="E191" s="51">
        <v>0.01</v>
      </c>
      <c r="G191" t="s">
        <v>100</v>
      </c>
      <c r="H191" s="52">
        <f>VLOOKUP(B191,'T-SMP'!$E$10:$F$45,2,0)</f>
        <v>0</v>
      </c>
      <c r="I191" t="s">
        <v>101</v>
      </c>
      <c r="J191" s="18">
        <f>ROUND(E191* H191,5)</f>
        <v>0</v>
      </c>
      <c r="K191" s="53"/>
    </row>
    <row r="192" spans="1:27" x14ac:dyDescent="0.25">
      <c r="D192" s="19" t="s">
        <v>115</v>
      </c>
      <c r="E192" s="53"/>
      <c r="H192" s="53"/>
      <c r="K192" s="52">
        <f>SUM(J191:J191)</f>
        <v>0</v>
      </c>
    </row>
    <row r="193" spans="1:27" x14ac:dyDescent="0.25">
      <c r="E193" s="53"/>
      <c r="H193" s="53"/>
      <c r="K193" s="53"/>
    </row>
    <row r="194" spans="1:27" x14ac:dyDescent="0.25">
      <c r="D194" s="19" t="s">
        <v>116</v>
      </c>
      <c r="E194" s="53"/>
      <c r="H194" s="53">
        <v>1.5</v>
      </c>
      <c r="I194" t="s">
        <v>117</v>
      </c>
      <c r="J194">
        <f>ROUND(H194/100*K186,5)</f>
        <v>0</v>
      </c>
      <c r="K194" s="53"/>
    </row>
    <row r="195" spans="1:27" x14ac:dyDescent="0.25">
      <c r="D195" s="19" t="s">
        <v>118</v>
      </c>
      <c r="E195" s="53"/>
      <c r="H195" s="53"/>
      <c r="K195" s="54">
        <f>SUM(J183:J194)</f>
        <v>0</v>
      </c>
    </row>
    <row r="196" spans="1:27" x14ac:dyDescent="0.25">
      <c r="D196" s="19" t="s">
        <v>119</v>
      </c>
      <c r="E196" s="53"/>
      <c r="H196" s="53"/>
      <c r="K196" s="54">
        <f>SUM(K195:K195)</f>
        <v>0</v>
      </c>
    </row>
    <row r="198" spans="1:27" ht="45" customHeight="1" x14ac:dyDescent="0.25">
      <c r="A198" s="16"/>
      <c r="B198" s="16" t="s">
        <v>168</v>
      </c>
      <c r="C198" s="45" t="s">
        <v>19</v>
      </c>
      <c r="D198" s="67" t="s">
        <v>169</v>
      </c>
      <c r="E198" s="68"/>
      <c r="F198" s="68"/>
      <c r="G198" s="45"/>
      <c r="H198" s="17" t="s">
        <v>94</v>
      </c>
      <c r="I198" s="69">
        <v>1</v>
      </c>
      <c r="J198" s="70"/>
      <c r="K198" s="50">
        <f>ROUND(K208,2)</f>
        <v>0</v>
      </c>
      <c r="L198" s="44" t="s">
        <v>169</v>
      </c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</row>
    <row r="199" spans="1:27" x14ac:dyDescent="0.25">
      <c r="B199" s="12" t="s">
        <v>96</v>
      </c>
    </row>
    <row r="200" spans="1:27" x14ac:dyDescent="0.25">
      <c r="B200" t="s">
        <v>102</v>
      </c>
      <c r="C200" t="s">
        <v>81</v>
      </c>
      <c r="D200" t="s">
        <v>103</v>
      </c>
      <c r="E200" s="51">
        <v>4.0000000000000001E-3</v>
      </c>
      <c r="F200" t="s">
        <v>99</v>
      </c>
      <c r="G200" t="s">
        <v>100</v>
      </c>
      <c r="H200" s="52">
        <f>VLOOKUP(B200,'T-SMP'!$E$10:$F$45,2,0)</f>
        <v>0</v>
      </c>
      <c r="I200" t="s">
        <v>101</v>
      </c>
      <c r="J200" s="18">
        <f>ROUND(E200/I198* H200,5)</f>
        <v>0</v>
      </c>
      <c r="K200" s="53"/>
    </row>
    <row r="201" spans="1:27" x14ac:dyDescent="0.25">
      <c r="D201" s="19" t="s">
        <v>104</v>
      </c>
      <c r="E201" s="53"/>
      <c r="H201" s="53"/>
      <c r="K201" s="52">
        <f>SUM(J200:J200)</f>
        <v>0</v>
      </c>
    </row>
    <row r="202" spans="1:27" x14ac:dyDescent="0.25">
      <c r="B202" s="12" t="s">
        <v>105</v>
      </c>
      <c r="E202" s="53"/>
      <c r="H202" s="53"/>
      <c r="K202" s="53"/>
    </row>
    <row r="203" spans="1:27" x14ac:dyDescent="0.25">
      <c r="B203" t="s">
        <v>170</v>
      </c>
      <c r="C203" t="s">
        <v>81</v>
      </c>
      <c r="D203" t="s">
        <v>171</v>
      </c>
      <c r="E203" s="51">
        <v>2E-3</v>
      </c>
      <c r="F203" t="s">
        <v>99</v>
      </c>
      <c r="G203" t="s">
        <v>100</v>
      </c>
      <c r="H203" s="52">
        <f>VLOOKUP(B203,'T-SMP'!$E$10:$F$45,2,0)</f>
        <v>0</v>
      </c>
      <c r="I203" t="s">
        <v>101</v>
      </c>
      <c r="J203" s="18">
        <f>ROUND(E203/I198* H203,5)</f>
        <v>0</v>
      </c>
      <c r="K203" s="53"/>
    </row>
    <row r="204" spans="1:27" x14ac:dyDescent="0.25">
      <c r="D204" s="19" t="s">
        <v>110</v>
      </c>
      <c r="E204" s="53"/>
      <c r="H204" s="53"/>
      <c r="K204" s="52">
        <f>SUM(J203:J203)</f>
        <v>0</v>
      </c>
    </row>
    <row r="205" spans="1:27" x14ac:dyDescent="0.25">
      <c r="E205" s="53"/>
      <c r="H205" s="53"/>
      <c r="K205" s="53"/>
    </row>
    <row r="206" spans="1:27" x14ac:dyDescent="0.25">
      <c r="D206" s="19" t="s">
        <v>116</v>
      </c>
      <c r="E206" s="53"/>
      <c r="H206" s="53">
        <v>1.5</v>
      </c>
      <c r="I206" t="s">
        <v>117</v>
      </c>
      <c r="J206">
        <f>ROUND(H206/100*K201,5)</f>
        <v>0</v>
      </c>
      <c r="K206" s="53"/>
    </row>
    <row r="207" spans="1:27" x14ac:dyDescent="0.25">
      <c r="D207" s="19" t="s">
        <v>118</v>
      </c>
      <c r="E207" s="53"/>
      <c r="H207" s="53"/>
      <c r="K207" s="54">
        <f>SUM(J199:J206)</f>
        <v>0</v>
      </c>
    </row>
    <row r="208" spans="1:27" x14ac:dyDescent="0.25">
      <c r="D208" s="19" t="s">
        <v>119</v>
      </c>
      <c r="E208" s="53"/>
      <c r="H208" s="53"/>
      <c r="K208" s="54">
        <f>SUM(K207:K207)</f>
        <v>0</v>
      </c>
    </row>
    <row r="210" spans="1:27" ht="45" customHeight="1" x14ac:dyDescent="0.25">
      <c r="A210" s="16" t="s">
        <v>172</v>
      </c>
      <c r="B210" s="16" t="s">
        <v>23</v>
      </c>
      <c r="C210" s="45" t="s">
        <v>19</v>
      </c>
      <c r="D210" s="67" t="s">
        <v>24</v>
      </c>
      <c r="E210" s="68"/>
      <c r="F210" s="68"/>
      <c r="G210" s="45"/>
      <c r="H210" s="17" t="s">
        <v>94</v>
      </c>
      <c r="I210" s="69">
        <v>1</v>
      </c>
      <c r="J210" s="70"/>
      <c r="K210" s="50">
        <f>ROUND(K215,2)</f>
        <v>0</v>
      </c>
      <c r="L210" s="44" t="s">
        <v>173</v>
      </c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</row>
    <row r="211" spans="1:27" x14ac:dyDescent="0.25">
      <c r="B211" s="12" t="s">
        <v>105</v>
      </c>
    </row>
    <row r="212" spans="1:27" x14ac:dyDescent="0.25">
      <c r="B212" t="s">
        <v>174</v>
      </c>
      <c r="C212" t="s">
        <v>81</v>
      </c>
      <c r="D212" t="s">
        <v>175</v>
      </c>
      <c r="E212" s="51">
        <v>8.0000000000000004E-4</v>
      </c>
      <c r="F212" t="s">
        <v>99</v>
      </c>
      <c r="G212" t="s">
        <v>100</v>
      </c>
      <c r="H212" s="52">
        <f>VLOOKUP(B212,'T-SMP'!$E$10:$F$45,2,0)</f>
        <v>0</v>
      </c>
      <c r="I212" t="s">
        <v>101</v>
      </c>
      <c r="J212" s="18">
        <f>ROUND(E212/I210* H212,5)</f>
        <v>0</v>
      </c>
      <c r="K212" s="53"/>
    </row>
    <row r="213" spans="1:27" x14ac:dyDescent="0.25">
      <c r="D213" s="19" t="s">
        <v>110</v>
      </c>
      <c r="E213" s="53"/>
      <c r="H213" s="53"/>
      <c r="K213" s="52">
        <f>SUM(J212:J212)</f>
        <v>0</v>
      </c>
    </row>
    <row r="214" spans="1:27" x14ac:dyDescent="0.25">
      <c r="D214" s="19" t="s">
        <v>118</v>
      </c>
      <c r="E214" s="53"/>
      <c r="H214" s="53"/>
      <c r="K214" s="54">
        <f>SUM(J211:J213)</f>
        <v>0</v>
      </c>
    </row>
    <row r="215" spans="1:27" x14ac:dyDescent="0.25">
      <c r="D215" s="19" t="s">
        <v>119</v>
      </c>
      <c r="E215" s="53"/>
      <c r="H215" s="53"/>
      <c r="K215" s="54">
        <f>SUM(K214:K214)</f>
        <v>0</v>
      </c>
    </row>
    <row r="217" spans="1:27" ht="45" customHeight="1" x14ac:dyDescent="0.25">
      <c r="A217" s="16" t="s">
        <v>176</v>
      </c>
      <c r="B217" s="16" t="s">
        <v>21</v>
      </c>
      <c r="C217" s="45" t="s">
        <v>19</v>
      </c>
      <c r="D217" s="67" t="s">
        <v>22</v>
      </c>
      <c r="E217" s="68"/>
      <c r="F217" s="68"/>
      <c r="G217" s="45"/>
      <c r="H217" s="17" t="s">
        <v>94</v>
      </c>
      <c r="I217" s="69">
        <v>1</v>
      </c>
      <c r="J217" s="70"/>
      <c r="K217" s="50">
        <f>ROUND(K227,2)</f>
        <v>0</v>
      </c>
      <c r="L217" s="44" t="s">
        <v>177</v>
      </c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</row>
    <row r="218" spans="1:27" x14ac:dyDescent="0.25">
      <c r="B218" s="12" t="s">
        <v>96</v>
      </c>
    </row>
    <row r="219" spans="1:27" x14ac:dyDescent="0.25">
      <c r="B219" t="s">
        <v>97</v>
      </c>
      <c r="C219" t="s">
        <v>81</v>
      </c>
      <c r="D219" t="s">
        <v>98</v>
      </c>
      <c r="E219" s="51">
        <v>8.0000000000000004E-4</v>
      </c>
      <c r="F219" t="s">
        <v>99</v>
      </c>
      <c r="G219" t="s">
        <v>100</v>
      </c>
      <c r="H219" s="52">
        <f>VLOOKUP(B219,'T-SMP'!$E$10:$F$45,2,0)</f>
        <v>0</v>
      </c>
      <c r="I219" t="s">
        <v>101</v>
      </c>
      <c r="J219" s="18">
        <f>ROUND(E219/I217* H219,5)</f>
        <v>0</v>
      </c>
      <c r="K219" s="53"/>
    </row>
    <row r="220" spans="1:27" x14ac:dyDescent="0.25">
      <c r="D220" s="19" t="s">
        <v>104</v>
      </c>
      <c r="E220" s="53"/>
      <c r="H220" s="53"/>
      <c r="K220" s="52">
        <f>SUM(J219:J219)</f>
        <v>0</v>
      </c>
    </row>
    <row r="221" spans="1:27" x14ac:dyDescent="0.25">
      <c r="B221" s="12" t="s">
        <v>105</v>
      </c>
      <c r="E221" s="53"/>
      <c r="H221" s="53"/>
      <c r="K221" s="53"/>
    </row>
    <row r="222" spans="1:27" x14ac:dyDescent="0.25">
      <c r="B222" t="s">
        <v>178</v>
      </c>
      <c r="C222" t="s">
        <v>81</v>
      </c>
      <c r="D222" t="s">
        <v>179</v>
      </c>
      <c r="E222" s="51">
        <v>8.0000000000000004E-4</v>
      </c>
      <c r="F222" t="s">
        <v>99</v>
      </c>
      <c r="G222" t="s">
        <v>100</v>
      </c>
      <c r="H222" s="52">
        <f>VLOOKUP(B222,'T-SMP'!$E$10:$F$45,2,0)</f>
        <v>0</v>
      </c>
      <c r="I222" t="s">
        <v>101</v>
      </c>
      <c r="J222" s="18">
        <f>ROUND(E222/I217* H222,5)</f>
        <v>0</v>
      </c>
      <c r="K222" s="53"/>
    </row>
    <row r="223" spans="1:27" x14ac:dyDescent="0.25">
      <c r="D223" s="19" t="s">
        <v>110</v>
      </c>
      <c r="E223" s="53"/>
      <c r="H223" s="53"/>
      <c r="K223" s="52">
        <f>SUM(J222:J222)</f>
        <v>0</v>
      </c>
    </row>
    <row r="224" spans="1:27" x14ac:dyDescent="0.25">
      <c r="E224" s="53"/>
      <c r="H224" s="53"/>
      <c r="K224" s="53"/>
    </row>
    <row r="225" spans="1:27" x14ac:dyDescent="0.25">
      <c r="D225" s="19" t="s">
        <v>116</v>
      </c>
      <c r="E225" s="53"/>
      <c r="H225" s="53">
        <v>1.5</v>
      </c>
      <c r="I225" t="s">
        <v>117</v>
      </c>
      <c r="J225">
        <f>ROUND(H225/100*K220,5)</f>
        <v>0</v>
      </c>
      <c r="K225" s="53"/>
    </row>
    <row r="226" spans="1:27" x14ac:dyDescent="0.25">
      <c r="D226" s="19" t="s">
        <v>118</v>
      </c>
      <c r="E226" s="53"/>
      <c r="H226" s="53"/>
      <c r="K226" s="54">
        <f>SUM(J218:J225)</f>
        <v>0</v>
      </c>
    </row>
    <row r="227" spans="1:27" x14ac:dyDescent="0.25">
      <c r="D227" s="19" t="s">
        <v>119</v>
      </c>
      <c r="E227" s="53"/>
      <c r="H227" s="53"/>
      <c r="K227" s="54">
        <f>SUM(K226:K226)</f>
        <v>0</v>
      </c>
    </row>
    <row r="229" spans="1:27" ht="45" customHeight="1" x14ac:dyDescent="0.25">
      <c r="A229" s="16" t="s">
        <v>180</v>
      </c>
      <c r="B229" s="16" t="s">
        <v>54</v>
      </c>
      <c r="C229" s="45" t="s">
        <v>19</v>
      </c>
      <c r="D229" s="67" t="s">
        <v>55</v>
      </c>
      <c r="E229" s="68"/>
      <c r="F229" s="68"/>
      <c r="G229" s="45"/>
      <c r="H229" s="17" t="s">
        <v>94</v>
      </c>
      <c r="I229" s="69">
        <v>1</v>
      </c>
      <c r="J229" s="70"/>
      <c r="K229" s="50">
        <f>ROUND(K240,2)</f>
        <v>0</v>
      </c>
      <c r="L229" s="44" t="s">
        <v>181</v>
      </c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</row>
    <row r="230" spans="1:27" x14ac:dyDescent="0.25">
      <c r="B230" s="12" t="s">
        <v>96</v>
      </c>
    </row>
    <row r="231" spans="1:27" x14ac:dyDescent="0.25">
      <c r="B231" t="s">
        <v>97</v>
      </c>
      <c r="C231" t="s">
        <v>81</v>
      </c>
      <c r="D231" t="s">
        <v>98</v>
      </c>
      <c r="E231" s="51">
        <v>3.0000000000000001E-3</v>
      </c>
      <c r="F231" t="s">
        <v>99</v>
      </c>
      <c r="G231" t="s">
        <v>100</v>
      </c>
      <c r="H231" s="52">
        <f>VLOOKUP(B231,'T-SMP'!$E$10:$F$45,2,0)</f>
        <v>0</v>
      </c>
      <c r="I231" t="s">
        <v>101</v>
      </c>
      <c r="J231" s="18">
        <f>ROUND(E231/I229* H231,5)</f>
        <v>0</v>
      </c>
      <c r="K231" s="53"/>
    </row>
    <row r="232" spans="1:27" x14ac:dyDescent="0.25">
      <c r="B232" t="s">
        <v>102</v>
      </c>
      <c r="C232" t="s">
        <v>81</v>
      </c>
      <c r="D232" t="s">
        <v>103</v>
      </c>
      <c r="E232" s="51">
        <v>3.0000000000000001E-3</v>
      </c>
      <c r="F232" t="s">
        <v>99</v>
      </c>
      <c r="G232" t="s">
        <v>100</v>
      </c>
      <c r="H232" s="52">
        <f>VLOOKUP(B232,'T-SMP'!$E$10:$F$45,2,0)</f>
        <v>0</v>
      </c>
      <c r="I232" t="s">
        <v>101</v>
      </c>
      <c r="J232" s="18">
        <f>ROUND(E232/I229* H232,5)</f>
        <v>0</v>
      </c>
      <c r="K232" s="53"/>
    </row>
    <row r="233" spans="1:27" x14ac:dyDescent="0.25">
      <c r="D233" s="19" t="s">
        <v>104</v>
      </c>
      <c r="E233" s="53"/>
      <c r="H233" s="53"/>
      <c r="K233" s="52">
        <f>SUM(J231:J232)</f>
        <v>0</v>
      </c>
    </row>
    <row r="234" spans="1:27" x14ac:dyDescent="0.25">
      <c r="B234" s="12" t="s">
        <v>111</v>
      </c>
      <c r="E234" s="53"/>
      <c r="H234" s="53"/>
      <c r="K234" s="53"/>
    </row>
    <row r="235" spans="1:27" x14ac:dyDescent="0.25">
      <c r="B235" t="s">
        <v>182</v>
      </c>
      <c r="C235" t="s">
        <v>153</v>
      </c>
      <c r="D235" t="s">
        <v>183</v>
      </c>
      <c r="E235" s="51">
        <v>0.05</v>
      </c>
      <c r="G235" t="s">
        <v>100</v>
      </c>
      <c r="H235" s="52">
        <f>VLOOKUP(B235,'T-SMP'!$E$10:$F$45,2,0)</f>
        <v>0</v>
      </c>
      <c r="I235" t="s">
        <v>101</v>
      </c>
      <c r="J235" s="18">
        <f>ROUND(E235* H235,5)</f>
        <v>0</v>
      </c>
      <c r="K235" s="53"/>
    </row>
    <row r="236" spans="1:27" x14ac:dyDescent="0.25">
      <c r="D236" s="19" t="s">
        <v>115</v>
      </c>
      <c r="E236" s="53"/>
      <c r="H236" s="53"/>
      <c r="K236" s="52">
        <f>SUM(J235:J235)</f>
        <v>0</v>
      </c>
    </row>
    <row r="237" spans="1:27" x14ac:dyDescent="0.25">
      <c r="E237" s="53"/>
      <c r="H237" s="53"/>
      <c r="K237" s="53"/>
    </row>
    <row r="238" spans="1:27" x14ac:dyDescent="0.25">
      <c r="D238" s="19" t="s">
        <v>116</v>
      </c>
      <c r="E238" s="53"/>
      <c r="H238" s="53">
        <v>1.5</v>
      </c>
      <c r="I238" t="s">
        <v>117</v>
      </c>
      <c r="J238">
        <f>ROUND(H238/100*K233,5)</f>
        <v>0</v>
      </c>
      <c r="K238" s="53"/>
    </row>
    <row r="239" spans="1:27" x14ac:dyDescent="0.25">
      <c r="D239" s="19" t="s">
        <v>118</v>
      </c>
      <c r="E239" s="53"/>
      <c r="H239" s="53"/>
      <c r="K239" s="54">
        <f>SUM(J230:J238)</f>
        <v>0</v>
      </c>
    </row>
    <row r="240" spans="1:27" x14ac:dyDescent="0.25">
      <c r="D240" s="19" t="s">
        <v>119</v>
      </c>
      <c r="E240" s="53"/>
      <c r="H240" s="53"/>
      <c r="K240" s="54">
        <f>SUM(K239:K239)</f>
        <v>0</v>
      </c>
    </row>
    <row r="242" spans="1:27" ht="45" customHeight="1" x14ac:dyDescent="0.25">
      <c r="A242" s="16" t="s">
        <v>184</v>
      </c>
      <c r="B242" s="16" t="s">
        <v>28</v>
      </c>
      <c r="C242" s="45" t="s">
        <v>29</v>
      </c>
      <c r="D242" s="67" t="s">
        <v>30</v>
      </c>
      <c r="E242" s="68"/>
      <c r="F242" s="68"/>
      <c r="G242" s="45"/>
      <c r="H242" s="17" t="s">
        <v>94</v>
      </c>
      <c r="I242" s="69">
        <v>1</v>
      </c>
      <c r="J242" s="70"/>
      <c r="K242" s="50">
        <f>ROUND(K247,2)</f>
        <v>0</v>
      </c>
      <c r="L242" s="44" t="s">
        <v>30</v>
      </c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</row>
    <row r="243" spans="1:27" x14ac:dyDescent="0.25">
      <c r="B243" s="12" t="s">
        <v>105</v>
      </c>
    </row>
    <row r="244" spans="1:27" x14ac:dyDescent="0.25">
      <c r="B244" t="s">
        <v>185</v>
      </c>
      <c r="C244" t="s">
        <v>81</v>
      </c>
      <c r="D244" t="s">
        <v>186</v>
      </c>
      <c r="E244" s="51">
        <v>8.0000000000000002E-3</v>
      </c>
      <c r="F244" t="s">
        <v>99</v>
      </c>
      <c r="G244" t="s">
        <v>100</v>
      </c>
      <c r="H244" s="52">
        <f>VLOOKUP(B244,'T-SMP'!$E$10:$F$45,2,0)</f>
        <v>0</v>
      </c>
      <c r="I244" t="s">
        <v>101</v>
      </c>
      <c r="J244" s="18">
        <f>ROUND(E244/I242* H244,5)</f>
        <v>0</v>
      </c>
      <c r="K244" s="53"/>
    </row>
    <row r="245" spans="1:27" x14ac:dyDescent="0.25">
      <c r="D245" s="19" t="s">
        <v>110</v>
      </c>
      <c r="E245" s="53"/>
      <c r="H245" s="53"/>
      <c r="K245" s="52">
        <f>SUM(J244:J244)</f>
        <v>0</v>
      </c>
    </row>
    <row r="246" spans="1:27" x14ac:dyDescent="0.25">
      <c r="D246" s="19" t="s">
        <v>118</v>
      </c>
      <c r="E246" s="53"/>
      <c r="H246" s="53"/>
      <c r="K246" s="54">
        <f>SUM(J243:J245)</f>
        <v>0</v>
      </c>
    </row>
    <row r="247" spans="1:27" x14ac:dyDescent="0.25">
      <c r="D247" s="19" t="s">
        <v>119</v>
      </c>
      <c r="E247" s="53"/>
      <c r="H247" s="53"/>
      <c r="K247" s="54">
        <f>SUM(K246:K246)</f>
        <v>0</v>
      </c>
    </row>
    <row r="249" spans="1:27" ht="45" customHeight="1" x14ac:dyDescent="0.25">
      <c r="A249" s="16" t="s">
        <v>187</v>
      </c>
      <c r="B249" s="16" t="s">
        <v>11</v>
      </c>
      <c r="C249" s="45" t="s">
        <v>12</v>
      </c>
      <c r="D249" s="67" t="s">
        <v>13</v>
      </c>
      <c r="E249" s="68"/>
      <c r="F249" s="68"/>
      <c r="G249" s="45"/>
      <c r="H249" s="17" t="s">
        <v>94</v>
      </c>
      <c r="I249" s="69">
        <v>1</v>
      </c>
      <c r="J249" s="70"/>
      <c r="K249" s="50">
        <f>ROUND(K262,2)</f>
        <v>0</v>
      </c>
      <c r="L249" s="44" t="s">
        <v>13</v>
      </c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</row>
    <row r="250" spans="1:27" x14ac:dyDescent="0.25">
      <c r="B250" s="12" t="s">
        <v>96</v>
      </c>
    </row>
    <row r="251" spans="1:27" x14ac:dyDescent="0.25">
      <c r="B251" t="s">
        <v>102</v>
      </c>
      <c r="C251" t="s">
        <v>81</v>
      </c>
      <c r="D251" t="s">
        <v>103</v>
      </c>
      <c r="E251" s="51">
        <v>1</v>
      </c>
      <c r="F251" t="s">
        <v>99</v>
      </c>
      <c r="G251" t="s">
        <v>100</v>
      </c>
      <c r="H251" s="52">
        <f>VLOOKUP(B251,'T-SMP'!$E$10:$F$45,2,0)</f>
        <v>0</v>
      </c>
      <c r="I251" t="s">
        <v>101</v>
      </c>
      <c r="J251" s="18">
        <f>ROUND(E251/I249* H251,5)</f>
        <v>0</v>
      </c>
      <c r="K251" s="53"/>
    </row>
    <row r="252" spans="1:27" x14ac:dyDescent="0.25">
      <c r="B252" t="s">
        <v>97</v>
      </c>
      <c r="C252" t="s">
        <v>81</v>
      </c>
      <c r="D252" t="s">
        <v>98</v>
      </c>
      <c r="E252" s="51">
        <v>1</v>
      </c>
      <c r="F252" t="s">
        <v>99</v>
      </c>
      <c r="G252" t="s">
        <v>100</v>
      </c>
      <c r="H252" s="52">
        <f>VLOOKUP(B252,'T-SMP'!$E$10:$F$45,2,0)</f>
        <v>0</v>
      </c>
      <c r="I252" t="s">
        <v>101</v>
      </c>
      <c r="J252" s="18">
        <f>ROUND(E252/I249* H252,5)</f>
        <v>0</v>
      </c>
      <c r="K252" s="53"/>
    </row>
    <row r="253" spans="1:27" x14ac:dyDescent="0.25">
      <c r="D253" s="19" t="s">
        <v>104</v>
      </c>
      <c r="E253" s="53"/>
      <c r="H253" s="53"/>
      <c r="K253" s="52">
        <f>SUM(J251:J252)</f>
        <v>0</v>
      </c>
    </row>
    <row r="254" spans="1:27" x14ac:dyDescent="0.25">
      <c r="B254" s="12" t="s">
        <v>105</v>
      </c>
      <c r="E254" s="53"/>
      <c r="H254" s="53"/>
      <c r="K254" s="53"/>
    </row>
    <row r="255" spans="1:27" x14ac:dyDescent="0.25">
      <c r="B255" t="s">
        <v>188</v>
      </c>
      <c r="C255" t="s">
        <v>81</v>
      </c>
      <c r="D255" t="s">
        <v>189</v>
      </c>
      <c r="E255" s="51">
        <v>1E-4</v>
      </c>
      <c r="F255" t="s">
        <v>99</v>
      </c>
      <c r="G255" t="s">
        <v>100</v>
      </c>
      <c r="H255" s="52">
        <f>VLOOKUP(B255,'T-SMP'!$E$10:$F$45,2,0)</f>
        <v>0</v>
      </c>
      <c r="I255" t="s">
        <v>101</v>
      </c>
      <c r="J255" s="18">
        <f>ROUND(E255/I249* H255,5)</f>
        <v>0</v>
      </c>
      <c r="K255" s="53"/>
    </row>
    <row r="256" spans="1:27" x14ac:dyDescent="0.25">
      <c r="B256" t="s">
        <v>190</v>
      </c>
      <c r="C256" t="s">
        <v>81</v>
      </c>
      <c r="D256" t="s">
        <v>191</v>
      </c>
      <c r="E256" s="51">
        <v>1E-3</v>
      </c>
      <c r="F256" t="s">
        <v>99</v>
      </c>
      <c r="G256" t="s">
        <v>100</v>
      </c>
      <c r="H256" s="52">
        <f>VLOOKUP(B256,'T-SMP'!$E$10:$F$45,2,0)</f>
        <v>0</v>
      </c>
      <c r="I256" t="s">
        <v>101</v>
      </c>
      <c r="J256" s="18">
        <f>ROUND(E256/I249* H256,5)</f>
        <v>0</v>
      </c>
      <c r="K256" s="53"/>
    </row>
    <row r="257" spans="1:27" x14ac:dyDescent="0.25">
      <c r="B257" t="s">
        <v>192</v>
      </c>
      <c r="C257" t="s">
        <v>81</v>
      </c>
      <c r="D257" t="s">
        <v>193</v>
      </c>
      <c r="E257" s="51">
        <v>1E-4</v>
      </c>
      <c r="F257" t="s">
        <v>99</v>
      </c>
      <c r="G257" t="s">
        <v>100</v>
      </c>
      <c r="H257" s="52">
        <f>VLOOKUP(B257,'T-SMP'!$E$10:$F$45,2,0)</f>
        <v>0</v>
      </c>
      <c r="I257" t="s">
        <v>101</v>
      </c>
      <c r="J257" s="18">
        <f>ROUND(E257/I249* H257,5)</f>
        <v>0</v>
      </c>
      <c r="K257" s="53"/>
    </row>
    <row r="258" spans="1:27" x14ac:dyDescent="0.25">
      <c r="D258" s="19" t="s">
        <v>110</v>
      </c>
      <c r="E258" s="53"/>
      <c r="H258" s="53"/>
      <c r="K258" s="52">
        <f>SUM(J255:J257)</f>
        <v>0</v>
      </c>
    </row>
    <row r="259" spans="1:27" x14ac:dyDescent="0.25">
      <c r="E259" s="53"/>
      <c r="H259" s="53"/>
      <c r="K259" s="53"/>
    </row>
    <row r="260" spans="1:27" x14ac:dyDescent="0.25">
      <c r="D260" s="19" t="s">
        <v>116</v>
      </c>
      <c r="E260" s="53"/>
      <c r="H260" s="53">
        <v>1.5</v>
      </c>
      <c r="I260" t="s">
        <v>117</v>
      </c>
      <c r="J260">
        <f>ROUND(H260/100*K253,5)</f>
        <v>0</v>
      </c>
      <c r="K260" s="53"/>
    </row>
    <row r="261" spans="1:27" x14ac:dyDescent="0.25">
      <c r="D261" s="19" t="s">
        <v>118</v>
      </c>
      <c r="E261" s="53"/>
      <c r="H261" s="53"/>
      <c r="K261" s="54">
        <f>SUM(J250:J260)</f>
        <v>0</v>
      </c>
    </row>
    <row r="262" spans="1:27" x14ac:dyDescent="0.25">
      <c r="D262" s="19" t="s">
        <v>119</v>
      </c>
      <c r="E262" s="53"/>
      <c r="H262" s="53"/>
      <c r="K262" s="54">
        <f>SUM(K261:K261)</f>
        <v>0</v>
      </c>
    </row>
    <row r="264" spans="1:27" ht="45" customHeight="1" x14ac:dyDescent="0.25">
      <c r="A264" s="16" t="s">
        <v>194</v>
      </c>
      <c r="B264" s="16" t="s">
        <v>80</v>
      </c>
      <c r="C264" s="45" t="s">
        <v>81</v>
      </c>
      <c r="D264" s="67" t="s">
        <v>82</v>
      </c>
      <c r="E264" s="68"/>
      <c r="F264" s="68"/>
      <c r="G264" s="45"/>
      <c r="H264" s="17" t="s">
        <v>94</v>
      </c>
      <c r="I264" s="69">
        <v>1</v>
      </c>
      <c r="J264" s="70"/>
      <c r="K264" s="50">
        <f>ROUND(K277,2)</f>
        <v>0</v>
      </c>
      <c r="L264" s="44" t="s">
        <v>82</v>
      </c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</row>
    <row r="265" spans="1:27" x14ac:dyDescent="0.25">
      <c r="B265" s="12" t="s">
        <v>96</v>
      </c>
    </row>
    <row r="266" spans="1:27" x14ac:dyDescent="0.25">
      <c r="B266" t="s">
        <v>97</v>
      </c>
      <c r="C266" t="s">
        <v>81</v>
      </c>
      <c r="D266" t="s">
        <v>98</v>
      </c>
      <c r="E266" s="51">
        <v>1</v>
      </c>
      <c r="F266" t="s">
        <v>99</v>
      </c>
      <c r="G266" t="s">
        <v>100</v>
      </c>
      <c r="H266" s="52">
        <f>VLOOKUP(B266,'T-SMP'!$E$10:$F$45,2,0)</f>
        <v>0</v>
      </c>
      <c r="I266" t="s">
        <v>101</v>
      </c>
      <c r="J266" s="18">
        <f>ROUND(E266/I264* H266,5)</f>
        <v>0</v>
      </c>
      <c r="K266" s="53"/>
    </row>
    <row r="267" spans="1:27" x14ac:dyDescent="0.25">
      <c r="D267" s="19" t="s">
        <v>104</v>
      </c>
      <c r="E267" s="53"/>
      <c r="H267" s="53"/>
      <c r="K267" s="52">
        <f>SUM(J266:J266)</f>
        <v>0</v>
      </c>
    </row>
    <row r="268" spans="1:27" x14ac:dyDescent="0.25">
      <c r="B268" s="12" t="s">
        <v>105</v>
      </c>
      <c r="E268" s="53"/>
      <c r="H268" s="53"/>
      <c r="K268" s="53"/>
    </row>
    <row r="269" spans="1:27" x14ac:dyDescent="0.25">
      <c r="B269" t="s">
        <v>195</v>
      </c>
      <c r="C269" t="s">
        <v>81</v>
      </c>
      <c r="D269" t="s">
        <v>196</v>
      </c>
      <c r="E269" s="51">
        <v>1</v>
      </c>
      <c r="F269" t="s">
        <v>99</v>
      </c>
      <c r="G269" t="s">
        <v>100</v>
      </c>
      <c r="H269" s="52">
        <f>VLOOKUP(B269,'T-SMP'!$E$10:$F$45,2,0)</f>
        <v>0</v>
      </c>
      <c r="I269" t="s">
        <v>101</v>
      </c>
      <c r="J269" s="18">
        <f>ROUND(E269/I264* H269,5)</f>
        <v>0</v>
      </c>
      <c r="K269" s="53"/>
    </row>
    <row r="270" spans="1:27" x14ac:dyDescent="0.25">
      <c r="D270" s="19" t="s">
        <v>110</v>
      </c>
      <c r="E270" s="53"/>
      <c r="H270" s="53"/>
      <c r="K270" s="52">
        <f>SUM(J269:J269)</f>
        <v>0</v>
      </c>
    </row>
    <row r="271" spans="1:27" x14ac:dyDescent="0.25">
      <c r="B271" s="12" t="s">
        <v>111</v>
      </c>
      <c r="E271" s="53"/>
      <c r="H271" s="53"/>
      <c r="K271" s="53"/>
    </row>
    <row r="272" spans="1:27" x14ac:dyDescent="0.25">
      <c r="B272" t="s">
        <v>112</v>
      </c>
      <c r="C272" t="s">
        <v>113</v>
      </c>
      <c r="D272" t="s">
        <v>114</v>
      </c>
      <c r="E272" s="51">
        <v>0.8</v>
      </c>
      <c r="G272" t="s">
        <v>100</v>
      </c>
      <c r="H272" s="52">
        <f>VLOOKUP(B272,'T-SMP'!$E$10:$F$45,2,0)</f>
        <v>0</v>
      </c>
      <c r="I272" t="s">
        <v>101</v>
      </c>
      <c r="J272" s="18">
        <f>ROUND(E272* H272,5)</f>
        <v>0</v>
      </c>
      <c r="K272" s="53"/>
    </row>
    <row r="273" spans="1:27" x14ac:dyDescent="0.25">
      <c r="D273" s="19" t="s">
        <v>115</v>
      </c>
      <c r="E273" s="53"/>
      <c r="H273" s="53"/>
      <c r="K273" s="52">
        <f>SUM(J272:J272)</f>
        <v>0</v>
      </c>
    </row>
    <row r="274" spans="1:27" x14ac:dyDescent="0.25">
      <c r="E274" s="53"/>
      <c r="H274" s="53"/>
      <c r="K274" s="53"/>
    </row>
    <row r="275" spans="1:27" x14ac:dyDescent="0.25">
      <c r="D275" s="19" t="s">
        <v>116</v>
      </c>
      <c r="E275" s="53"/>
      <c r="H275" s="53">
        <v>1.5</v>
      </c>
      <c r="I275" t="s">
        <v>117</v>
      </c>
      <c r="J275">
        <f>ROUND(H275/100*K267,5)</f>
        <v>0</v>
      </c>
      <c r="K275" s="53"/>
    </row>
    <row r="276" spans="1:27" x14ac:dyDescent="0.25">
      <c r="D276" s="19" t="s">
        <v>118</v>
      </c>
      <c r="E276" s="53"/>
      <c r="H276" s="53"/>
      <c r="K276" s="54">
        <f>SUM(J265:J275)</f>
        <v>0</v>
      </c>
    </row>
    <row r="277" spans="1:27" x14ac:dyDescent="0.25">
      <c r="D277" s="19" t="s">
        <v>119</v>
      </c>
      <c r="E277" s="53"/>
      <c r="H277" s="53"/>
      <c r="K277" s="54">
        <f>SUM(K276:K276)</f>
        <v>0</v>
      </c>
    </row>
    <row r="279" spans="1:27" ht="45" customHeight="1" x14ac:dyDescent="0.25">
      <c r="A279" s="16" t="s">
        <v>197</v>
      </c>
      <c r="B279" s="16" t="s">
        <v>18</v>
      </c>
      <c r="C279" s="45" t="s">
        <v>19</v>
      </c>
      <c r="D279" s="67" t="s">
        <v>20</v>
      </c>
      <c r="E279" s="68"/>
      <c r="F279" s="68"/>
      <c r="G279" s="45"/>
      <c r="H279" s="17" t="s">
        <v>94</v>
      </c>
      <c r="I279" s="69">
        <v>1</v>
      </c>
      <c r="J279" s="70"/>
      <c r="K279" s="50">
        <f>ROUND(K288,2)</f>
        <v>0</v>
      </c>
      <c r="L279" s="44" t="s">
        <v>20</v>
      </c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</row>
    <row r="280" spans="1:27" x14ac:dyDescent="0.25">
      <c r="B280" s="12" t="s">
        <v>105</v>
      </c>
    </row>
    <row r="281" spans="1:27" x14ac:dyDescent="0.25">
      <c r="B281" t="s">
        <v>198</v>
      </c>
      <c r="C281" t="s">
        <v>19</v>
      </c>
      <c r="D281" t="s">
        <v>199</v>
      </c>
      <c r="E281" s="51">
        <v>1E-3</v>
      </c>
      <c r="F281" t="s">
        <v>99</v>
      </c>
      <c r="G281" t="s">
        <v>100</v>
      </c>
      <c r="H281" s="52">
        <f>VLOOKUP(B281,'T-SMP'!$E$10:$F$45,2,0)</f>
        <v>0</v>
      </c>
      <c r="I281" t="s">
        <v>101</v>
      </c>
      <c r="J281" s="18">
        <f>ROUND(E281/I279* H281,5)</f>
        <v>0</v>
      </c>
      <c r="K281" s="53"/>
    </row>
    <row r="282" spans="1:27" x14ac:dyDescent="0.25">
      <c r="B282" t="s">
        <v>200</v>
      </c>
      <c r="C282" t="s">
        <v>19</v>
      </c>
      <c r="D282" t="s">
        <v>201</v>
      </c>
      <c r="E282" s="51">
        <v>1.1999999999999999E-3</v>
      </c>
      <c r="F282" t="s">
        <v>99</v>
      </c>
      <c r="G282" t="s">
        <v>100</v>
      </c>
      <c r="H282" s="52">
        <f>VLOOKUP(B282,'T-SMP'!$E$10:$F$45,2,0)</f>
        <v>0</v>
      </c>
      <c r="I282" t="s">
        <v>101</v>
      </c>
      <c r="J282" s="18">
        <f>ROUND(E282/I279* H282,5)</f>
        <v>0</v>
      </c>
      <c r="K282" s="53"/>
    </row>
    <row r="283" spans="1:27" x14ac:dyDescent="0.25">
      <c r="D283" s="19" t="s">
        <v>110</v>
      </c>
      <c r="E283" s="53"/>
      <c r="H283" s="53"/>
      <c r="K283" s="52">
        <f>SUM(J281:J282)</f>
        <v>0</v>
      </c>
    </row>
    <row r="284" spans="1:27" x14ac:dyDescent="0.25">
      <c r="B284" s="12" t="s">
        <v>111</v>
      </c>
      <c r="E284" s="53"/>
      <c r="H284" s="53"/>
      <c r="K284" s="53"/>
    </row>
    <row r="285" spans="1:27" x14ac:dyDescent="0.25">
      <c r="B285" t="s">
        <v>112</v>
      </c>
      <c r="C285" t="s">
        <v>113</v>
      </c>
      <c r="D285" t="s">
        <v>114</v>
      </c>
      <c r="E285" s="51">
        <v>2E-3</v>
      </c>
      <c r="G285" t="s">
        <v>100</v>
      </c>
      <c r="H285" s="52">
        <f>VLOOKUP(B285,'T-SMP'!$E$10:$F$45,2,0)</f>
        <v>0</v>
      </c>
      <c r="I285" t="s">
        <v>101</v>
      </c>
      <c r="J285" s="18">
        <f>ROUND(E285* H285,5)</f>
        <v>0</v>
      </c>
      <c r="K285" s="53"/>
    </row>
    <row r="286" spans="1:27" x14ac:dyDescent="0.25">
      <c r="D286" s="19" t="s">
        <v>115</v>
      </c>
      <c r="E286" s="53"/>
      <c r="H286" s="53"/>
      <c r="K286" s="52">
        <f>SUM(J285:J285)</f>
        <v>0</v>
      </c>
    </row>
    <row r="287" spans="1:27" x14ac:dyDescent="0.25">
      <c r="D287" s="19" t="s">
        <v>118</v>
      </c>
      <c r="E287" s="53"/>
      <c r="H287" s="53"/>
      <c r="K287" s="54">
        <f>SUM(J280:J286)</f>
        <v>0</v>
      </c>
    </row>
    <row r="288" spans="1:27" x14ac:dyDescent="0.25">
      <c r="D288" s="19" t="s">
        <v>119</v>
      </c>
      <c r="E288" s="53"/>
      <c r="H288" s="53"/>
      <c r="K288" s="54">
        <f>SUM(K287:K287)</f>
        <v>0</v>
      </c>
    </row>
    <row r="290" spans="1:27" ht="45" customHeight="1" x14ac:dyDescent="0.25">
      <c r="A290" s="16" t="s">
        <v>202</v>
      </c>
      <c r="B290" s="16" t="s">
        <v>52</v>
      </c>
      <c r="C290" s="45" t="s">
        <v>19</v>
      </c>
      <c r="D290" s="67" t="s">
        <v>53</v>
      </c>
      <c r="E290" s="68"/>
      <c r="F290" s="68"/>
      <c r="G290" s="45"/>
      <c r="H290" s="17" t="s">
        <v>94</v>
      </c>
      <c r="I290" s="69">
        <v>4.7750000000000004</v>
      </c>
      <c r="J290" s="70"/>
      <c r="K290" s="50">
        <f>ROUND(K303,2)</f>
        <v>0</v>
      </c>
      <c r="L290" s="44" t="s">
        <v>53</v>
      </c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</row>
    <row r="291" spans="1:27" x14ac:dyDescent="0.25">
      <c r="B291" s="12" t="s">
        <v>96</v>
      </c>
    </row>
    <row r="292" spans="1:27" x14ac:dyDescent="0.25">
      <c r="B292" t="s">
        <v>102</v>
      </c>
      <c r="C292" t="s">
        <v>81</v>
      </c>
      <c r="D292" t="s">
        <v>103</v>
      </c>
      <c r="E292" s="51">
        <v>0.02</v>
      </c>
      <c r="F292" t="s">
        <v>99</v>
      </c>
      <c r="G292" t="s">
        <v>100</v>
      </c>
      <c r="H292" s="52">
        <f>VLOOKUP(B292,'T-SMP'!$E$10:$F$45,2,0)</f>
        <v>0</v>
      </c>
      <c r="I292" t="s">
        <v>101</v>
      </c>
      <c r="J292" s="18">
        <f>ROUND(E292/I290* H292,5)</f>
        <v>0</v>
      </c>
      <c r="K292" s="53"/>
    </row>
    <row r="293" spans="1:27" x14ac:dyDescent="0.25">
      <c r="D293" s="19" t="s">
        <v>104</v>
      </c>
      <c r="E293" s="53"/>
      <c r="H293" s="53"/>
      <c r="K293" s="52">
        <f>SUM(J292:J292)</f>
        <v>0</v>
      </c>
    </row>
    <row r="294" spans="1:27" x14ac:dyDescent="0.25">
      <c r="B294" s="12" t="s">
        <v>105</v>
      </c>
      <c r="E294" s="53"/>
      <c r="H294" s="53"/>
      <c r="K294" s="53"/>
    </row>
    <row r="295" spans="1:27" x14ac:dyDescent="0.25">
      <c r="B295" t="s">
        <v>203</v>
      </c>
      <c r="C295" t="s">
        <v>81</v>
      </c>
      <c r="D295" t="s">
        <v>204</v>
      </c>
      <c r="E295" s="51">
        <v>0.02</v>
      </c>
      <c r="F295" t="s">
        <v>99</v>
      </c>
      <c r="G295" t="s">
        <v>100</v>
      </c>
      <c r="H295" s="52">
        <f>VLOOKUP(B295,'T-SMP'!$E$10:$F$45,2,0)</f>
        <v>0</v>
      </c>
      <c r="I295" t="s">
        <v>101</v>
      </c>
      <c r="J295" s="18">
        <f>ROUND(E295/I290* H295,5)</f>
        <v>0</v>
      </c>
      <c r="K295" s="53"/>
    </row>
    <row r="296" spans="1:27" x14ac:dyDescent="0.25">
      <c r="D296" s="19" t="s">
        <v>110</v>
      </c>
      <c r="E296" s="53"/>
      <c r="H296" s="53"/>
      <c r="K296" s="52">
        <f>SUM(J295:J295)</f>
        <v>0</v>
      </c>
    </row>
    <row r="297" spans="1:27" x14ac:dyDescent="0.25">
      <c r="B297" s="12" t="s">
        <v>111</v>
      </c>
      <c r="E297" s="53"/>
      <c r="H297" s="53"/>
      <c r="K297" s="53"/>
    </row>
    <row r="298" spans="1:27" x14ac:dyDescent="0.25">
      <c r="B298" t="s">
        <v>205</v>
      </c>
      <c r="C298" t="s">
        <v>153</v>
      </c>
      <c r="D298" t="s">
        <v>206</v>
      </c>
      <c r="E298" s="51">
        <v>0.1</v>
      </c>
      <c r="G298" t="s">
        <v>100</v>
      </c>
      <c r="H298" s="52">
        <f>VLOOKUP(B298,'T-SMP'!$E$10:$F$45,2,0)</f>
        <v>0</v>
      </c>
      <c r="I298" t="s">
        <v>101</v>
      </c>
      <c r="J298" s="18">
        <f>ROUND(E298* H298,5)</f>
        <v>0</v>
      </c>
      <c r="K298" s="53"/>
    </row>
    <row r="299" spans="1:27" x14ac:dyDescent="0.25">
      <c r="D299" s="19" t="s">
        <v>115</v>
      </c>
      <c r="E299" s="53"/>
      <c r="H299" s="53"/>
      <c r="K299" s="52">
        <f>SUM(J298:J298)</f>
        <v>0</v>
      </c>
    </row>
    <row r="300" spans="1:27" x14ac:dyDescent="0.25">
      <c r="E300" s="53"/>
      <c r="H300" s="53"/>
      <c r="K300" s="53"/>
    </row>
    <row r="301" spans="1:27" x14ac:dyDescent="0.25">
      <c r="D301" s="19" t="s">
        <v>116</v>
      </c>
      <c r="E301" s="53"/>
      <c r="H301" s="53">
        <v>1.5</v>
      </c>
      <c r="I301" t="s">
        <v>117</v>
      </c>
      <c r="J301">
        <f>ROUND(H301/100*K293,5)</f>
        <v>0</v>
      </c>
      <c r="K301" s="53"/>
    </row>
    <row r="302" spans="1:27" x14ac:dyDescent="0.25">
      <c r="D302" s="19" t="s">
        <v>118</v>
      </c>
      <c r="E302" s="53"/>
      <c r="H302" s="53"/>
      <c r="K302" s="54">
        <f>SUM(J291:J301)</f>
        <v>0</v>
      </c>
    </row>
    <row r="303" spans="1:27" x14ac:dyDescent="0.25">
      <c r="D303" s="19" t="s">
        <v>119</v>
      </c>
      <c r="E303" s="53"/>
      <c r="H303" s="53"/>
      <c r="K303" s="54">
        <f>SUM(K302:K302)</f>
        <v>0</v>
      </c>
    </row>
    <row r="305" spans="1:27" ht="45" customHeight="1" x14ac:dyDescent="0.25">
      <c r="A305" s="16" t="s">
        <v>207</v>
      </c>
      <c r="B305" s="16" t="s">
        <v>56</v>
      </c>
      <c r="C305" s="45" t="s">
        <v>19</v>
      </c>
      <c r="D305" s="67" t="s">
        <v>57</v>
      </c>
      <c r="E305" s="68"/>
      <c r="F305" s="68"/>
      <c r="G305" s="45"/>
      <c r="H305" s="17" t="s">
        <v>94</v>
      </c>
      <c r="I305" s="69">
        <v>4.7699999999999996</v>
      </c>
      <c r="J305" s="70"/>
      <c r="K305" s="50">
        <f>ROUND(K315,2)</f>
        <v>0</v>
      </c>
      <c r="L305" s="44" t="s">
        <v>57</v>
      </c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</row>
    <row r="306" spans="1:27" x14ac:dyDescent="0.25">
      <c r="B306" s="12" t="s">
        <v>96</v>
      </c>
    </row>
    <row r="307" spans="1:27" x14ac:dyDescent="0.25">
      <c r="B307" t="s">
        <v>102</v>
      </c>
      <c r="C307" t="s">
        <v>81</v>
      </c>
      <c r="D307" t="s">
        <v>103</v>
      </c>
      <c r="E307" s="51">
        <v>0.02</v>
      </c>
      <c r="F307" t="s">
        <v>99</v>
      </c>
      <c r="G307" t="s">
        <v>100</v>
      </c>
      <c r="H307" s="52">
        <f>VLOOKUP(B307,'T-SMP'!$E$10:$F$45,2,0)</f>
        <v>0</v>
      </c>
      <c r="I307" t="s">
        <v>101</v>
      </c>
      <c r="J307" s="18">
        <f>ROUND(E307/I305* H307,5)</f>
        <v>0</v>
      </c>
      <c r="K307" s="53"/>
    </row>
    <row r="308" spans="1:27" x14ac:dyDescent="0.25">
      <c r="D308" s="19" t="s">
        <v>104</v>
      </c>
      <c r="E308" s="53"/>
      <c r="H308" s="53"/>
      <c r="K308" s="52">
        <f>SUM(J307:J307)</f>
        <v>0</v>
      </c>
    </row>
    <row r="309" spans="1:27" x14ac:dyDescent="0.25">
      <c r="B309" s="12" t="s">
        <v>105</v>
      </c>
      <c r="E309" s="53"/>
      <c r="H309" s="53"/>
      <c r="K309" s="53"/>
    </row>
    <row r="310" spans="1:27" x14ac:dyDescent="0.25">
      <c r="B310" t="s">
        <v>208</v>
      </c>
      <c r="C310" t="s">
        <v>81</v>
      </c>
      <c r="D310" t="s">
        <v>209</v>
      </c>
      <c r="E310" s="51">
        <v>0.02</v>
      </c>
      <c r="F310" t="s">
        <v>99</v>
      </c>
      <c r="G310" t="s">
        <v>100</v>
      </c>
      <c r="H310" s="52">
        <f>VLOOKUP(B310,'T-SMP'!$E$10:$F$45,2,0)</f>
        <v>0</v>
      </c>
      <c r="I310" t="s">
        <v>101</v>
      </c>
      <c r="J310" s="18">
        <f>ROUND(E310/I305* H310,5)</f>
        <v>0</v>
      </c>
      <c r="K310" s="53"/>
    </row>
    <row r="311" spans="1:27" x14ac:dyDescent="0.25">
      <c r="D311" s="19" t="s">
        <v>110</v>
      </c>
      <c r="E311" s="53"/>
      <c r="H311" s="53"/>
      <c r="K311" s="52">
        <f>SUM(J310:J310)</f>
        <v>0</v>
      </c>
    </row>
    <row r="312" spans="1:27" x14ac:dyDescent="0.25">
      <c r="E312" s="53"/>
      <c r="H312" s="53"/>
      <c r="K312" s="53"/>
    </row>
    <row r="313" spans="1:27" x14ac:dyDescent="0.25">
      <c r="D313" s="19" t="s">
        <v>116</v>
      </c>
      <c r="E313" s="53"/>
      <c r="H313" s="53">
        <v>1.5</v>
      </c>
      <c r="I313" t="s">
        <v>117</v>
      </c>
      <c r="J313">
        <f>ROUND(H313/100*K308,5)</f>
        <v>0</v>
      </c>
      <c r="K313" s="53"/>
    </row>
    <row r="314" spans="1:27" x14ac:dyDescent="0.25">
      <c r="D314" s="19" t="s">
        <v>118</v>
      </c>
      <c r="E314" s="53"/>
      <c r="H314" s="53"/>
      <c r="K314" s="54">
        <f>SUM(J306:J313)</f>
        <v>0</v>
      </c>
    </row>
    <row r="315" spans="1:27" x14ac:dyDescent="0.25">
      <c r="D315" s="19" t="s">
        <v>119</v>
      </c>
      <c r="E315" s="53"/>
      <c r="H315" s="53"/>
      <c r="K315" s="54">
        <f>SUM(K314:K314)</f>
        <v>0</v>
      </c>
    </row>
    <row r="317" spans="1:27" ht="45" customHeight="1" x14ac:dyDescent="0.25">
      <c r="A317" s="16" t="s">
        <v>210</v>
      </c>
      <c r="B317" s="16" t="s">
        <v>36</v>
      </c>
      <c r="C317" s="45" t="s">
        <v>19</v>
      </c>
      <c r="D317" s="67" t="s">
        <v>37</v>
      </c>
      <c r="E317" s="68"/>
      <c r="F317" s="68"/>
      <c r="G317" s="45"/>
      <c r="H317" s="17" t="s">
        <v>94</v>
      </c>
      <c r="I317" s="69">
        <v>1</v>
      </c>
      <c r="J317" s="70"/>
      <c r="K317" s="50">
        <f>ROUND(K330,2)</f>
        <v>0</v>
      </c>
      <c r="L317" s="44" t="s">
        <v>211</v>
      </c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</row>
    <row r="318" spans="1:27" x14ac:dyDescent="0.25">
      <c r="B318" s="12" t="s">
        <v>96</v>
      </c>
    </row>
    <row r="319" spans="1:27" x14ac:dyDescent="0.25">
      <c r="B319" t="s">
        <v>97</v>
      </c>
      <c r="C319" t="s">
        <v>81</v>
      </c>
      <c r="D319" t="s">
        <v>98</v>
      </c>
      <c r="E319" s="51">
        <v>0.02</v>
      </c>
      <c r="F319" t="s">
        <v>99</v>
      </c>
      <c r="G319" t="s">
        <v>100</v>
      </c>
      <c r="H319" s="52">
        <f>VLOOKUP(B319,'T-SMP'!$E$10:$F$45,2,0)</f>
        <v>0</v>
      </c>
      <c r="I319" t="s">
        <v>101</v>
      </c>
      <c r="J319" s="18">
        <f>ROUND(E319/I317* H319,5)</f>
        <v>0</v>
      </c>
      <c r="K319" s="53"/>
    </row>
    <row r="320" spans="1:27" x14ac:dyDescent="0.25">
      <c r="D320" s="19" t="s">
        <v>104</v>
      </c>
      <c r="E320" s="53"/>
      <c r="H320" s="53"/>
      <c r="K320" s="52">
        <f>SUM(J319:J319)</f>
        <v>0</v>
      </c>
    </row>
    <row r="321" spans="1:27" x14ac:dyDescent="0.25">
      <c r="B321" s="12" t="s">
        <v>105</v>
      </c>
      <c r="E321" s="53"/>
      <c r="H321" s="53"/>
      <c r="K321" s="53"/>
    </row>
    <row r="322" spans="1:27" x14ac:dyDescent="0.25">
      <c r="B322" t="s">
        <v>145</v>
      </c>
      <c r="C322" t="s">
        <v>81</v>
      </c>
      <c r="D322" t="s">
        <v>146</v>
      </c>
      <c r="E322" s="51">
        <v>2E-3</v>
      </c>
      <c r="F322" t="s">
        <v>99</v>
      </c>
      <c r="G322" t="s">
        <v>100</v>
      </c>
      <c r="H322" s="52">
        <f>VLOOKUP(B322,'T-SMP'!$E$10:$F$45,2,0)</f>
        <v>0</v>
      </c>
      <c r="I322" t="s">
        <v>101</v>
      </c>
      <c r="J322" s="18">
        <f>ROUND(E322/I317* H322,5)</f>
        <v>0</v>
      </c>
      <c r="K322" s="53"/>
    </row>
    <row r="323" spans="1:27" x14ac:dyDescent="0.25">
      <c r="D323" s="19" t="s">
        <v>110</v>
      </c>
      <c r="E323" s="53"/>
      <c r="H323" s="53"/>
      <c r="K323" s="52">
        <f>SUM(J322:J322)</f>
        <v>0</v>
      </c>
    </row>
    <row r="324" spans="1:27" x14ac:dyDescent="0.25">
      <c r="B324" s="12" t="s">
        <v>111</v>
      </c>
      <c r="E324" s="53"/>
      <c r="H324" s="53"/>
      <c r="K324" s="53"/>
    </row>
    <row r="325" spans="1:27" x14ac:dyDescent="0.25">
      <c r="B325" t="s">
        <v>112</v>
      </c>
      <c r="C325" t="s">
        <v>113</v>
      </c>
      <c r="D325" t="s">
        <v>114</v>
      </c>
      <c r="E325" s="51">
        <v>2E-3</v>
      </c>
      <c r="G325" t="s">
        <v>100</v>
      </c>
      <c r="H325" s="52">
        <f>VLOOKUP(B325,'T-SMP'!$E$10:$F$45,2,0)</f>
        <v>0</v>
      </c>
      <c r="I325" t="s">
        <v>101</v>
      </c>
      <c r="J325" s="18">
        <f>ROUND(E325* H325,5)</f>
        <v>0</v>
      </c>
      <c r="K325" s="53"/>
    </row>
    <row r="326" spans="1:27" x14ac:dyDescent="0.25">
      <c r="D326" s="19" t="s">
        <v>115</v>
      </c>
      <c r="E326" s="53"/>
      <c r="H326" s="53"/>
      <c r="K326" s="52">
        <f>SUM(J325:J325)</f>
        <v>0</v>
      </c>
    </row>
    <row r="327" spans="1:27" x14ac:dyDescent="0.25">
      <c r="E327" s="53"/>
      <c r="H327" s="53"/>
      <c r="K327" s="53"/>
    </row>
    <row r="328" spans="1:27" x14ac:dyDescent="0.25">
      <c r="D328" s="19" t="s">
        <v>116</v>
      </c>
      <c r="E328" s="53"/>
      <c r="H328" s="53">
        <v>1.5</v>
      </c>
      <c r="I328" t="s">
        <v>117</v>
      </c>
      <c r="J328">
        <f>ROUND(H328/100*K320,5)</f>
        <v>0</v>
      </c>
      <c r="K328" s="53"/>
    </row>
    <row r="329" spans="1:27" x14ac:dyDescent="0.25">
      <c r="D329" s="19" t="s">
        <v>118</v>
      </c>
      <c r="E329" s="53"/>
      <c r="H329" s="53"/>
      <c r="K329" s="54">
        <f>SUM(J318:J328)</f>
        <v>0</v>
      </c>
    </row>
    <row r="330" spans="1:27" x14ac:dyDescent="0.25">
      <c r="D330" s="19" t="s">
        <v>119</v>
      </c>
      <c r="E330" s="53"/>
      <c r="H330" s="53"/>
      <c r="K330" s="54">
        <f>SUM(K329:K329)</f>
        <v>0</v>
      </c>
    </row>
    <row r="332" spans="1:27" ht="45" customHeight="1" x14ac:dyDescent="0.25">
      <c r="A332" s="16" t="s">
        <v>212</v>
      </c>
      <c r="B332" s="16" t="s">
        <v>34</v>
      </c>
      <c r="C332" s="45" t="s">
        <v>19</v>
      </c>
      <c r="D332" s="67" t="s">
        <v>35</v>
      </c>
      <c r="E332" s="68"/>
      <c r="F332" s="68"/>
      <c r="G332" s="45"/>
      <c r="H332" s="17" t="s">
        <v>94</v>
      </c>
      <c r="I332" s="69">
        <v>1.27</v>
      </c>
      <c r="J332" s="70"/>
      <c r="K332" s="50">
        <f>ROUND(K347,2)</f>
        <v>0</v>
      </c>
      <c r="L332" s="44" t="s">
        <v>213</v>
      </c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</row>
    <row r="333" spans="1:27" x14ac:dyDescent="0.25">
      <c r="B333" s="12" t="s">
        <v>96</v>
      </c>
    </row>
    <row r="334" spans="1:27" x14ac:dyDescent="0.25">
      <c r="B334" t="s">
        <v>102</v>
      </c>
      <c r="C334" t="s">
        <v>81</v>
      </c>
      <c r="D334" t="s">
        <v>103</v>
      </c>
      <c r="E334" s="51">
        <v>0.02</v>
      </c>
      <c r="F334" t="s">
        <v>99</v>
      </c>
      <c r="G334" t="s">
        <v>100</v>
      </c>
      <c r="H334" s="52">
        <f>VLOOKUP(B334,'T-SMP'!$E$10:$F$45,2,0)</f>
        <v>0</v>
      </c>
      <c r="I334" t="s">
        <v>101</v>
      </c>
      <c r="J334" s="18">
        <f>ROUND(E334/I332* H334,5)</f>
        <v>0</v>
      </c>
      <c r="K334" s="53"/>
    </row>
    <row r="335" spans="1:27" x14ac:dyDescent="0.25">
      <c r="B335" t="s">
        <v>97</v>
      </c>
      <c r="C335" t="s">
        <v>81</v>
      </c>
      <c r="D335" t="s">
        <v>98</v>
      </c>
      <c r="E335" s="51">
        <v>5.0000000000000001E-3</v>
      </c>
      <c r="F335" t="s">
        <v>99</v>
      </c>
      <c r="G335" t="s">
        <v>100</v>
      </c>
      <c r="H335" s="52">
        <f>VLOOKUP(B335,'T-SMP'!$E$10:$F$45,2,0)</f>
        <v>0</v>
      </c>
      <c r="I335" t="s">
        <v>101</v>
      </c>
      <c r="J335" s="18">
        <f>ROUND(E335/I332* H335,5)</f>
        <v>0</v>
      </c>
      <c r="K335" s="53"/>
    </row>
    <row r="336" spans="1:27" x14ac:dyDescent="0.25">
      <c r="D336" s="19" t="s">
        <v>104</v>
      </c>
      <c r="E336" s="53"/>
      <c r="H336" s="53"/>
      <c r="K336" s="52">
        <f>SUM(J334:J335)</f>
        <v>0</v>
      </c>
    </row>
    <row r="337" spans="1:27" x14ac:dyDescent="0.25">
      <c r="B337" s="12" t="s">
        <v>105</v>
      </c>
      <c r="E337" s="53"/>
      <c r="H337" s="53"/>
      <c r="K337" s="53"/>
    </row>
    <row r="338" spans="1:27" x14ac:dyDescent="0.25">
      <c r="B338" t="s">
        <v>214</v>
      </c>
      <c r="C338" t="s">
        <v>81</v>
      </c>
      <c r="D338" t="s">
        <v>215</v>
      </c>
      <c r="E338" s="51">
        <v>0.02</v>
      </c>
      <c r="F338" t="s">
        <v>99</v>
      </c>
      <c r="G338" t="s">
        <v>100</v>
      </c>
      <c r="H338" s="52">
        <f>VLOOKUP(B338,'T-SMP'!$E$10:$F$45,2,0)</f>
        <v>0</v>
      </c>
      <c r="I338" t="s">
        <v>101</v>
      </c>
      <c r="J338" s="18">
        <f>ROUND(E338/I332* H338,5)</f>
        <v>0</v>
      </c>
      <c r="K338" s="53"/>
    </row>
    <row r="339" spans="1:27" x14ac:dyDescent="0.25">
      <c r="B339" t="s">
        <v>145</v>
      </c>
      <c r="C339" t="s">
        <v>81</v>
      </c>
      <c r="D339" t="s">
        <v>146</v>
      </c>
      <c r="E339" s="51">
        <v>0.01</v>
      </c>
      <c r="F339" t="s">
        <v>99</v>
      </c>
      <c r="G339" t="s">
        <v>100</v>
      </c>
      <c r="H339" s="52">
        <f>VLOOKUP(B339,'T-SMP'!$E$10:$F$45,2,0)</f>
        <v>0</v>
      </c>
      <c r="I339" t="s">
        <v>101</v>
      </c>
      <c r="J339" s="18">
        <f>ROUND(E339/I332* H339,5)</f>
        <v>0</v>
      </c>
      <c r="K339" s="53"/>
    </row>
    <row r="340" spans="1:27" x14ac:dyDescent="0.25">
      <c r="D340" s="19" t="s">
        <v>110</v>
      </c>
      <c r="E340" s="53"/>
      <c r="H340" s="53"/>
      <c r="K340" s="52">
        <f>SUM(J338:J339)</f>
        <v>0</v>
      </c>
    </row>
    <row r="341" spans="1:27" x14ac:dyDescent="0.25">
      <c r="B341" s="12" t="s">
        <v>111</v>
      </c>
      <c r="E341" s="53"/>
      <c r="H341" s="53"/>
      <c r="K341" s="53"/>
    </row>
    <row r="342" spans="1:27" x14ac:dyDescent="0.25">
      <c r="B342" t="s">
        <v>112</v>
      </c>
      <c r="C342" t="s">
        <v>113</v>
      </c>
      <c r="D342" t="s">
        <v>114</v>
      </c>
      <c r="E342" s="51">
        <v>0.01</v>
      </c>
      <c r="G342" t="s">
        <v>100</v>
      </c>
      <c r="H342" s="52">
        <f>VLOOKUP(B342,'T-SMP'!$E$10:$F$45,2,0)</f>
        <v>0</v>
      </c>
      <c r="I342" t="s">
        <v>101</v>
      </c>
      <c r="J342" s="18">
        <f>ROUND(E342* H342,5)</f>
        <v>0</v>
      </c>
      <c r="K342" s="53"/>
    </row>
    <row r="343" spans="1:27" x14ac:dyDescent="0.25">
      <c r="D343" s="19" t="s">
        <v>115</v>
      </c>
      <c r="E343" s="53"/>
      <c r="H343" s="53"/>
      <c r="K343" s="52">
        <f>SUM(J342:J342)</f>
        <v>0</v>
      </c>
    </row>
    <row r="344" spans="1:27" x14ac:dyDescent="0.25">
      <c r="E344" s="53"/>
      <c r="H344" s="53"/>
      <c r="K344" s="53"/>
    </row>
    <row r="345" spans="1:27" x14ac:dyDescent="0.25">
      <c r="D345" s="19" t="s">
        <v>116</v>
      </c>
      <c r="E345" s="53"/>
      <c r="H345" s="53">
        <v>1.5</v>
      </c>
      <c r="I345" t="s">
        <v>117</v>
      </c>
      <c r="J345">
        <f>ROUND(H345/100*K336,5)</f>
        <v>0</v>
      </c>
      <c r="K345" s="53"/>
    </row>
    <row r="346" spans="1:27" x14ac:dyDescent="0.25">
      <c r="D346" s="19" t="s">
        <v>118</v>
      </c>
      <c r="E346" s="53"/>
      <c r="H346" s="53"/>
      <c r="K346" s="54">
        <f>SUM(J333:J345)</f>
        <v>0</v>
      </c>
    </row>
    <row r="347" spans="1:27" x14ac:dyDescent="0.25">
      <c r="D347" s="19" t="s">
        <v>119</v>
      </c>
      <c r="E347" s="53"/>
      <c r="H347" s="53"/>
      <c r="K347" s="54">
        <f>SUM(K346:K346)</f>
        <v>0</v>
      </c>
    </row>
    <row r="349" spans="1:27" ht="45" customHeight="1" x14ac:dyDescent="0.25">
      <c r="A349" s="16" t="s">
        <v>216</v>
      </c>
      <c r="B349" s="16" t="s">
        <v>38</v>
      </c>
      <c r="C349" s="45" t="s">
        <v>19</v>
      </c>
      <c r="D349" s="67" t="s">
        <v>39</v>
      </c>
      <c r="E349" s="68"/>
      <c r="F349" s="68"/>
      <c r="G349" s="45"/>
      <c r="H349" s="17" t="s">
        <v>94</v>
      </c>
      <c r="I349" s="69">
        <v>1</v>
      </c>
      <c r="J349" s="70"/>
      <c r="K349" s="50">
        <f>ROUND(K364,2)</f>
        <v>0</v>
      </c>
      <c r="L349" s="44" t="s">
        <v>217</v>
      </c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</row>
    <row r="350" spans="1:27" x14ac:dyDescent="0.25">
      <c r="B350" s="12" t="s">
        <v>96</v>
      </c>
    </row>
    <row r="351" spans="1:27" x14ac:dyDescent="0.25">
      <c r="B351" t="s">
        <v>102</v>
      </c>
      <c r="C351" t="s">
        <v>81</v>
      </c>
      <c r="D351" t="s">
        <v>103</v>
      </c>
      <c r="E351" s="51">
        <v>2.7E-2</v>
      </c>
      <c r="F351" t="s">
        <v>99</v>
      </c>
      <c r="G351" t="s">
        <v>100</v>
      </c>
      <c r="H351" s="52">
        <f>VLOOKUP(B351,'T-SMP'!$E$10:$F$45,2,0)</f>
        <v>0</v>
      </c>
      <c r="I351" t="s">
        <v>101</v>
      </c>
      <c r="J351" s="18">
        <f>ROUND(E351/I349* H351,5)</f>
        <v>0</v>
      </c>
      <c r="K351" s="53"/>
    </row>
    <row r="352" spans="1:27" x14ac:dyDescent="0.25">
      <c r="B352" t="s">
        <v>97</v>
      </c>
      <c r="C352" t="s">
        <v>81</v>
      </c>
      <c r="D352" t="s">
        <v>98</v>
      </c>
      <c r="E352" s="51">
        <v>0.13</v>
      </c>
      <c r="F352" t="s">
        <v>99</v>
      </c>
      <c r="G352" t="s">
        <v>100</v>
      </c>
      <c r="H352" s="52">
        <f>VLOOKUP(B352,'T-SMP'!$E$10:$F$45,2,0)</f>
        <v>0</v>
      </c>
      <c r="I352" t="s">
        <v>101</v>
      </c>
      <c r="J352" s="18">
        <f>ROUND(E352/I349* H352,5)</f>
        <v>0</v>
      </c>
      <c r="K352" s="53"/>
    </row>
    <row r="353" spans="1:27" x14ac:dyDescent="0.25">
      <c r="D353" s="19" t="s">
        <v>104</v>
      </c>
      <c r="E353" s="53"/>
      <c r="H353" s="53"/>
      <c r="K353" s="52">
        <f>SUM(J351:J352)</f>
        <v>0</v>
      </c>
    </row>
    <row r="354" spans="1:27" x14ac:dyDescent="0.25">
      <c r="B354" s="12" t="s">
        <v>105</v>
      </c>
      <c r="E354" s="53"/>
      <c r="H354" s="53"/>
      <c r="K354" s="53"/>
    </row>
    <row r="355" spans="1:27" x14ac:dyDescent="0.25">
      <c r="B355" t="s">
        <v>145</v>
      </c>
      <c r="C355" t="s">
        <v>81</v>
      </c>
      <c r="D355" t="s">
        <v>146</v>
      </c>
      <c r="E355" s="51">
        <v>0.05</v>
      </c>
      <c r="F355" t="s">
        <v>99</v>
      </c>
      <c r="G355" t="s">
        <v>100</v>
      </c>
      <c r="H355" s="52">
        <f>VLOOKUP(B355,'T-SMP'!$E$10:$F$45,2,0)</f>
        <v>0</v>
      </c>
      <c r="I355" t="s">
        <v>101</v>
      </c>
      <c r="J355" s="18">
        <f>ROUND(E355/I349* H355,5)</f>
        <v>0</v>
      </c>
      <c r="K355" s="53"/>
    </row>
    <row r="356" spans="1:27" x14ac:dyDescent="0.25">
      <c r="D356" s="19" t="s">
        <v>110</v>
      </c>
      <c r="E356" s="53"/>
      <c r="H356" s="53"/>
      <c r="K356" s="52">
        <f>SUM(J355:J355)</f>
        <v>0</v>
      </c>
    </row>
    <row r="357" spans="1:27" x14ac:dyDescent="0.25">
      <c r="B357" s="12" t="s">
        <v>111</v>
      </c>
      <c r="E357" s="53"/>
      <c r="H357" s="53"/>
      <c r="K357" s="53"/>
    </row>
    <row r="358" spans="1:27" x14ac:dyDescent="0.25">
      <c r="B358" t="s">
        <v>218</v>
      </c>
      <c r="C358" t="s">
        <v>140</v>
      </c>
      <c r="D358" t="s">
        <v>219</v>
      </c>
      <c r="E358" s="51">
        <v>2.7000000000000001E-3</v>
      </c>
      <c r="G358" t="s">
        <v>100</v>
      </c>
      <c r="H358" s="52">
        <f>VLOOKUP(B358,'T-SMP'!$E$10:$F$45,2,0)</f>
        <v>0</v>
      </c>
      <c r="I358" t="s">
        <v>101</v>
      </c>
      <c r="J358" s="18">
        <f>ROUND(E358* H358,5)</f>
        <v>0</v>
      </c>
      <c r="K358" s="53"/>
    </row>
    <row r="359" spans="1:27" x14ac:dyDescent="0.25">
      <c r="B359" t="s">
        <v>220</v>
      </c>
      <c r="C359">
        <v>1</v>
      </c>
      <c r="D359" t="s">
        <v>221</v>
      </c>
      <c r="E359" s="51">
        <v>3</v>
      </c>
      <c r="G359" t="s">
        <v>100</v>
      </c>
      <c r="H359" s="52">
        <f>VLOOKUP(B359,'T-SMP'!$E$10:$F$45,2,0)</f>
        <v>0</v>
      </c>
      <c r="I359" t="s">
        <v>101</v>
      </c>
      <c r="J359" s="18">
        <f>ROUND(E359* H359,5)</f>
        <v>0</v>
      </c>
      <c r="K359" s="53"/>
    </row>
    <row r="360" spans="1:27" x14ac:dyDescent="0.25">
      <c r="D360" s="19" t="s">
        <v>115</v>
      </c>
      <c r="E360" s="53"/>
      <c r="H360" s="53"/>
      <c r="K360" s="52">
        <f>SUM(J358:J359)</f>
        <v>0</v>
      </c>
    </row>
    <row r="361" spans="1:27" x14ac:dyDescent="0.25">
      <c r="E361" s="53"/>
      <c r="H361" s="53"/>
      <c r="K361" s="53"/>
    </row>
    <row r="362" spans="1:27" x14ac:dyDescent="0.25">
      <c r="D362" s="19" t="s">
        <v>116</v>
      </c>
      <c r="E362" s="53"/>
      <c r="H362" s="53">
        <v>1.5</v>
      </c>
      <c r="I362" t="s">
        <v>117</v>
      </c>
      <c r="J362">
        <f>ROUND(H362/100*K353,5)</f>
        <v>0</v>
      </c>
      <c r="K362" s="53"/>
    </row>
    <row r="363" spans="1:27" x14ac:dyDescent="0.25">
      <c r="D363" s="19" t="s">
        <v>118</v>
      </c>
      <c r="E363" s="53"/>
      <c r="H363" s="53"/>
      <c r="K363" s="54">
        <f>SUM(J350:J362)</f>
        <v>0</v>
      </c>
    </row>
    <row r="364" spans="1:27" x14ac:dyDescent="0.25">
      <c r="D364" s="19" t="s">
        <v>119</v>
      </c>
      <c r="E364" s="53"/>
      <c r="H364" s="53"/>
      <c r="K364" s="54">
        <f>SUM(K363:K363)</f>
        <v>0</v>
      </c>
    </row>
    <row r="366" spans="1:27" ht="45" customHeight="1" x14ac:dyDescent="0.25">
      <c r="A366" s="16" t="s">
        <v>222</v>
      </c>
      <c r="B366" s="16" t="s">
        <v>40</v>
      </c>
      <c r="C366" s="45" t="s">
        <v>19</v>
      </c>
      <c r="D366" s="67" t="s">
        <v>41</v>
      </c>
      <c r="E366" s="68"/>
      <c r="F366" s="68"/>
      <c r="G366" s="45"/>
      <c r="H366" s="17" t="s">
        <v>94</v>
      </c>
      <c r="I366" s="69">
        <v>1</v>
      </c>
      <c r="J366" s="70"/>
      <c r="K366" s="50">
        <f>ROUND(K373,2)</f>
        <v>0</v>
      </c>
      <c r="L366" s="44" t="s">
        <v>41</v>
      </c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</row>
    <row r="367" spans="1:27" x14ac:dyDescent="0.25">
      <c r="B367" s="12" t="s">
        <v>96</v>
      </c>
    </row>
    <row r="368" spans="1:27" x14ac:dyDescent="0.25">
      <c r="B368" t="s">
        <v>97</v>
      </c>
      <c r="C368" t="s">
        <v>81</v>
      </c>
      <c r="D368" t="s">
        <v>98</v>
      </c>
      <c r="E368" s="51">
        <v>0.03</v>
      </c>
      <c r="F368" t="s">
        <v>99</v>
      </c>
      <c r="G368" t="s">
        <v>100</v>
      </c>
      <c r="H368" s="52">
        <f>VLOOKUP(B368,'T-SMP'!$E$10:$F$45,2,0)</f>
        <v>0</v>
      </c>
      <c r="I368" t="s">
        <v>101</v>
      </c>
      <c r="J368" s="18">
        <f>ROUND(E368/I366* H368,5)</f>
        <v>0</v>
      </c>
      <c r="K368" s="53"/>
    </row>
    <row r="369" spans="1:27" x14ac:dyDescent="0.25">
      <c r="D369" s="19" t="s">
        <v>104</v>
      </c>
      <c r="E369" s="53"/>
      <c r="H369" s="53"/>
      <c r="K369" s="52">
        <f>SUM(J368:J368)</f>
        <v>0</v>
      </c>
    </row>
    <row r="370" spans="1:27" x14ac:dyDescent="0.25">
      <c r="E370" s="53"/>
      <c r="H370" s="53"/>
      <c r="K370" s="53"/>
    </row>
    <row r="371" spans="1:27" x14ac:dyDescent="0.25">
      <c r="D371" s="19" t="s">
        <v>116</v>
      </c>
      <c r="E371" s="53"/>
      <c r="H371" s="53">
        <v>1.5</v>
      </c>
      <c r="I371" t="s">
        <v>117</v>
      </c>
      <c r="J371">
        <f>ROUND(H371/100*K369,5)</f>
        <v>0</v>
      </c>
      <c r="K371" s="53"/>
    </row>
    <row r="372" spans="1:27" x14ac:dyDescent="0.25">
      <c r="D372" s="19" t="s">
        <v>118</v>
      </c>
      <c r="E372" s="53"/>
      <c r="H372" s="53"/>
      <c r="K372" s="54">
        <f>SUM(J367:J371)</f>
        <v>0</v>
      </c>
    </row>
    <row r="373" spans="1:27" x14ac:dyDescent="0.25">
      <c r="D373" s="19" t="s">
        <v>119</v>
      </c>
      <c r="E373" s="53"/>
      <c r="H373" s="53"/>
      <c r="K373" s="54">
        <f>SUM(K372:K372)</f>
        <v>0</v>
      </c>
    </row>
    <row r="375" spans="1:27" ht="45" customHeight="1" x14ac:dyDescent="0.25">
      <c r="A375" s="16" t="s">
        <v>223</v>
      </c>
      <c r="B375" s="16" t="s">
        <v>42</v>
      </c>
      <c r="C375" s="45" t="s">
        <v>19</v>
      </c>
      <c r="D375" s="67" t="s">
        <v>43</v>
      </c>
      <c r="E375" s="68"/>
      <c r="F375" s="68"/>
      <c r="G375" s="45"/>
      <c r="H375" s="17" t="s">
        <v>94</v>
      </c>
      <c r="I375" s="69">
        <v>1</v>
      </c>
      <c r="J375" s="70"/>
      <c r="K375" s="50">
        <f>ROUND(K389,2)</f>
        <v>0</v>
      </c>
      <c r="L375" s="44" t="s">
        <v>43</v>
      </c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</row>
    <row r="376" spans="1:27" x14ac:dyDescent="0.25">
      <c r="B376" s="12" t="s">
        <v>96</v>
      </c>
    </row>
    <row r="377" spans="1:27" x14ac:dyDescent="0.25">
      <c r="B377" t="s">
        <v>97</v>
      </c>
      <c r="C377" t="s">
        <v>81</v>
      </c>
      <c r="D377" t="s">
        <v>98</v>
      </c>
      <c r="E377" s="51">
        <v>1.4E-2</v>
      </c>
      <c r="F377" t="s">
        <v>99</v>
      </c>
      <c r="G377" t="s">
        <v>100</v>
      </c>
      <c r="H377" s="52">
        <f>VLOOKUP(B377,'T-SMP'!$E$10:$F$45,2,0)</f>
        <v>0</v>
      </c>
      <c r="I377" t="s">
        <v>101</v>
      </c>
      <c r="J377" s="18">
        <f>ROUND(E377/I375* H377,5)</f>
        <v>0</v>
      </c>
      <c r="K377" s="53"/>
    </row>
    <row r="378" spans="1:27" x14ac:dyDescent="0.25">
      <c r="D378" s="19" t="s">
        <v>104</v>
      </c>
      <c r="E378" s="53"/>
      <c r="H378" s="53"/>
      <c r="K378" s="52">
        <f>SUM(J377:J377)</f>
        <v>0</v>
      </c>
    </row>
    <row r="379" spans="1:27" x14ac:dyDescent="0.25">
      <c r="B379" s="12" t="s">
        <v>105</v>
      </c>
      <c r="E379" s="53"/>
      <c r="H379" s="53"/>
      <c r="K379" s="53"/>
    </row>
    <row r="380" spans="1:27" x14ac:dyDescent="0.25">
      <c r="B380" t="s">
        <v>160</v>
      </c>
      <c r="C380" t="s">
        <v>81</v>
      </c>
      <c r="D380" t="s">
        <v>161</v>
      </c>
      <c r="E380" s="51">
        <v>1.4E-2</v>
      </c>
      <c r="F380" t="s">
        <v>99</v>
      </c>
      <c r="G380" t="s">
        <v>100</v>
      </c>
      <c r="H380" s="52">
        <f>VLOOKUP(B380,'T-SMP'!$E$10:$F$45,2,0)</f>
        <v>0</v>
      </c>
      <c r="I380" t="s">
        <v>101</v>
      </c>
      <c r="J380" s="18">
        <f>ROUND(E380/I375* H380,5)</f>
        <v>0</v>
      </c>
      <c r="K380" s="53"/>
    </row>
    <row r="381" spans="1:27" x14ac:dyDescent="0.25">
      <c r="D381" s="19" t="s">
        <v>110</v>
      </c>
      <c r="E381" s="53"/>
      <c r="H381" s="53"/>
      <c r="K381" s="52">
        <f>SUM(J380:J380)</f>
        <v>0</v>
      </c>
    </row>
    <row r="382" spans="1:27" x14ac:dyDescent="0.25">
      <c r="B382" s="12" t="s">
        <v>111</v>
      </c>
      <c r="E382" s="53"/>
      <c r="H382" s="53"/>
      <c r="K382" s="53"/>
    </row>
    <row r="383" spans="1:27" x14ac:dyDescent="0.25">
      <c r="B383" t="s">
        <v>152</v>
      </c>
      <c r="C383" t="s">
        <v>153</v>
      </c>
      <c r="D383" t="s">
        <v>154</v>
      </c>
      <c r="E383" s="51">
        <v>2.5000000000000001E-3</v>
      </c>
      <c r="G383" t="s">
        <v>100</v>
      </c>
      <c r="H383" s="52">
        <f>VLOOKUP(B383,'T-SMP'!$E$10:$F$45,2,0)</f>
        <v>0</v>
      </c>
      <c r="I383" t="s">
        <v>101</v>
      </c>
      <c r="J383" s="18">
        <f>ROUND(E383* H383,5)</f>
        <v>0</v>
      </c>
      <c r="K383" s="53"/>
    </row>
    <row r="384" spans="1:27" x14ac:dyDescent="0.25">
      <c r="B384" t="s">
        <v>224</v>
      </c>
      <c r="C384" t="s">
        <v>153</v>
      </c>
      <c r="D384" t="s">
        <v>225</v>
      </c>
      <c r="E384" s="51">
        <v>2.5000000000000001E-3</v>
      </c>
      <c r="G384" t="s">
        <v>100</v>
      </c>
      <c r="H384" s="52">
        <f>VLOOKUP(B384,'T-SMP'!$E$10:$F$45,2,0)</f>
        <v>0</v>
      </c>
      <c r="I384" t="s">
        <v>101</v>
      </c>
      <c r="J384" s="18">
        <f>ROUND(E384* H384,5)</f>
        <v>0</v>
      </c>
      <c r="K384" s="53"/>
    </row>
    <row r="385" spans="1:27" x14ac:dyDescent="0.25">
      <c r="D385" s="19" t="s">
        <v>115</v>
      </c>
      <c r="E385" s="53"/>
      <c r="H385" s="53"/>
      <c r="K385" s="52">
        <f>SUM(J383:J384)</f>
        <v>0</v>
      </c>
    </row>
    <row r="386" spans="1:27" x14ac:dyDescent="0.25">
      <c r="E386" s="53"/>
      <c r="H386" s="53"/>
      <c r="K386" s="53"/>
    </row>
    <row r="387" spans="1:27" x14ac:dyDescent="0.25">
      <c r="D387" s="19" t="s">
        <v>116</v>
      </c>
      <c r="E387" s="53"/>
      <c r="H387" s="53">
        <v>1.5</v>
      </c>
      <c r="I387" t="s">
        <v>117</v>
      </c>
      <c r="J387">
        <f>ROUND(H387/100*K378,5)</f>
        <v>0</v>
      </c>
      <c r="K387" s="53"/>
    </row>
    <row r="388" spans="1:27" x14ac:dyDescent="0.25">
      <c r="D388" s="19" t="s">
        <v>118</v>
      </c>
      <c r="E388" s="53"/>
      <c r="H388" s="53"/>
      <c r="K388" s="54">
        <f>SUM(J376:J387)</f>
        <v>0</v>
      </c>
    </row>
    <row r="389" spans="1:27" x14ac:dyDescent="0.25">
      <c r="D389" s="19" t="s">
        <v>119</v>
      </c>
      <c r="E389" s="53"/>
      <c r="H389" s="53"/>
      <c r="K389" s="54">
        <f>SUM(K388:K388)</f>
        <v>0</v>
      </c>
    </row>
    <row r="391" spans="1:27" ht="45" customHeight="1" x14ac:dyDescent="0.25">
      <c r="A391" s="16" t="s">
        <v>226</v>
      </c>
      <c r="B391" s="16" t="s">
        <v>70</v>
      </c>
      <c r="C391" s="45" t="s">
        <v>19</v>
      </c>
      <c r="D391" s="67" t="s">
        <v>71</v>
      </c>
      <c r="E391" s="68"/>
      <c r="F391" s="68"/>
      <c r="G391" s="45"/>
      <c r="H391" s="17" t="s">
        <v>94</v>
      </c>
      <c r="I391" s="69">
        <v>2.1680000000000001</v>
      </c>
      <c r="J391" s="70"/>
      <c r="K391" s="50">
        <f>ROUND(K401,2)</f>
        <v>0</v>
      </c>
      <c r="L391" s="44" t="s">
        <v>227</v>
      </c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</row>
    <row r="392" spans="1:27" x14ac:dyDescent="0.25">
      <c r="B392" s="12" t="s">
        <v>96</v>
      </c>
    </row>
    <row r="393" spans="1:27" x14ac:dyDescent="0.25">
      <c r="B393" t="s">
        <v>97</v>
      </c>
      <c r="C393" t="s">
        <v>81</v>
      </c>
      <c r="D393" t="s">
        <v>98</v>
      </c>
      <c r="E393" s="51">
        <v>3.0000000000000001E-3</v>
      </c>
      <c r="F393" t="s">
        <v>99</v>
      </c>
      <c r="G393" t="s">
        <v>100</v>
      </c>
      <c r="H393" s="52">
        <f>VLOOKUP(B393,'T-SMP'!$E$10:$F$45,2,0)</f>
        <v>0</v>
      </c>
      <c r="I393" t="s">
        <v>101</v>
      </c>
      <c r="J393" s="18">
        <f>ROUND(E393/I391* H393,5)</f>
        <v>0</v>
      </c>
      <c r="K393" s="53"/>
    </row>
    <row r="394" spans="1:27" x14ac:dyDescent="0.25">
      <c r="D394" s="19" t="s">
        <v>104</v>
      </c>
      <c r="E394" s="53"/>
      <c r="H394" s="53"/>
      <c r="K394" s="52">
        <f>SUM(J393:J393)</f>
        <v>0</v>
      </c>
    </row>
    <row r="395" spans="1:27" x14ac:dyDescent="0.25">
      <c r="B395" s="12" t="s">
        <v>105</v>
      </c>
      <c r="E395" s="53"/>
      <c r="H395" s="53"/>
      <c r="K395" s="53"/>
    </row>
    <row r="396" spans="1:27" x14ac:dyDescent="0.25">
      <c r="B396" t="s">
        <v>188</v>
      </c>
      <c r="C396" t="s">
        <v>81</v>
      </c>
      <c r="D396" t="s">
        <v>189</v>
      </c>
      <c r="E396" s="51">
        <v>5.0000000000000001E-3</v>
      </c>
      <c r="F396" t="s">
        <v>99</v>
      </c>
      <c r="G396" t="s">
        <v>100</v>
      </c>
      <c r="H396" s="52">
        <f>VLOOKUP(B396,'T-SMP'!$E$10:$F$45,2,0)</f>
        <v>0</v>
      </c>
      <c r="I396" t="s">
        <v>101</v>
      </c>
      <c r="J396" s="18">
        <f>ROUND(E396/I391* H396,5)</f>
        <v>0</v>
      </c>
      <c r="K396" s="53"/>
    </row>
    <row r="397" spans="1:27" x14ac:dyDescent="0.25">
      <c r="D397" s="19" t="s">
        <v>110</v>
      </c>
      <c r="E397" s="53"/>
      <c r="H397" s="53"/>
      <c r="K397" s="52">
        <f>SUM(J396:J396)</f>
        <v>0</v>
      </c>
    </row>
    <row r="398" spans="1:27" x14ac:dyDescent="0.25">
      <c r="E398" s="53"/>
      <c r="H398" s="53"/>
      <c r="K398" s="53"/>
    </row>
    <row r="399" spans="1:27" x14ac:dyDescent="0.25">
      <c r="D399" s="19" t="s">
        <v>116</v>
      </c>
      <c r="E399" s="53"/>
      <c r="H399" s="53">
        <v>1.5</v>
      </c>
      <c r="I399" t="s">
        <v>117</v>
      </c>
      <c r="J399">
        <f>ROUND(H399/100*K394,5)</f>
        <v>0</v>
      </c>
      <c r="K399" s="53"/>
    </row>
    <row r="400" spans="1:27" x14ac:dyDescent="0.25">
      <c r="D400" s="19" t="s">
        <v>118</v>
      </c>
      <c r="E400" s="53"/>
      <c r="H400" s="53"/>
      <c r="K400" s="54">
        <f>SUM(J392:J399)</f>
        <v>0</v>
      </c>
    </row>
    <row r="401" spans="1:27" x14ac:dyDescent="0.25">
      <c r="D401" s="19" t="s">
        <v>119</v>
      </c>
      <c r="E401" s="53"/>
      <c r="H401" s="53"/>
      <c r="K401" s="54">
        <f>SUM(K400:K400)</f>
        <v>0</v>
      </c>
    </row>
    <row r="403" spans="1:27" ht="45" customHeight="1" x14ac:dyDescent="0.25">
      <c r="A403" s="16" t="s">
        <v>228</v>
      </c>
      <c r="B403" s="16" t="s">
        <v>75</v>
      </c>
      <c r="C403" s="45" t="s">
        <v>19</v>
      </c>
      <c r="D403" s="67" t="s">
        <v>76</v>
      </c>
      <c r="E403" s="68"/>
      <c r="F403" s="68"/>
      <c r="G403" s="45"/>
      <c r="H403" s="17" t="s">
        <v>94</v>
      </c>
      <c r="I403" s="69">
        <v>1</v>
      </c>
      <c r="J403" s="70"/>
      <c r="K403" s="50">
        <f>ROUND(K416,2)</f>
        <v>0</v>
      </c>
      <c r="L403" s="44" t="s">
        <v>229</v>
      </c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</row>
    <row r="404" spans="1:27" x14ac:dyDescent="0.25">
      <c r="B404" s="12" t="s">
        <v>96</v>
      </c>
    </row>
    <row r="405" spans="1:27" x14ac:dyDescent="0.25">
      <c r="B405" t="s">
        <v>97</v>
      </c>
      <c r="C405" t="s">
        <v>81</v>
      </c>
      <c r="D405" t="s">
        <v>98</v>
      </c>
      <c r="E405" s="51">
        <v>2E-3</v>
      </c>
      <c r="F405" t="s">
        <v>99</v>
      </c>
      <c r="G405" t="s">
        <v>100</v>
      </c>
      <c r="H405" s="52">
        <f>VLOOKUP(B405,'T-SMP'!$E$10:$F$45,2,0)</f>
        <v>0</v>
      </c>
      <c r="I405" t="s">
        <v>101</v>
      </c>
      <c r="J405" s="18">
        <f>ROUND(E405/I403* H405,5)</f>
        <v>0</v>
      </c>
      <c r="K405" s="53"/>
    </row>
    <row r="406" spans="1:27" x14ac:dyDescent="0.25">
      <c r="D406" s="19" t="s">
        <v>104</v>
      </c>
      <c r="E406" s="53"/>
      <c r="H406" s="53"/>
      <c r="K406" s="52">
        <f>SUM(J405:J405)</f>
        <v>0</v>
      </c>
    </row>
    <row r="407" spans="1:27" x14ac:dyDescent="0.25">
      <c r="B407" s="12" t="s">
        <v>105</v>
      </c>
      <c r="E407" s="53"/>
      <c r="H407" s="53"/>
      <c r="K407" s="53"/>
    </row>
    <row r="408" spans="1:27" x14ac:dyDescent="0.25">
      <c r="B408" t="s">
        <v>145</v>
      </c>
      <c r="C408" t="s">
        <v>81</v>
      </c>
      <c r="D408" t="s">
        <v>146</v>
      </c>
      <c r="E408" s="51">
        <v>1E-4</v>
      </c>
      <c r="F408" t="s">
        <v>99</v>
      </c>
      <c r="G408" t="s">
        <v>100</v>
      </c>
      <c r="H408" s="52">
        <f>VLOOKUP(B408,'T-SMP'!$E$10:$F$45,2,0)</f>
        <v>0</v>
      </c>
      <c r="I408" t="s">
        <v>101</v>
      </c>
      <c r="J408" s="18">
        <f>ROUND(E408/I403* H408,5)</f>
        <v>0</v>
      </c>
      <c r="K408" s="53"/>
    </row>
    <row r="409" spans="1:27" x14ac:dyDescent="0.25">
      <c r="D409" s="19" t="s">
        <v>110</v>
      </c>
      <c r="E409" s="53"/>
      <c r="H409" s="53"/>
      <c r="K409" s="52">
        <f>SUM(J408:J408)</f>
        <v>0</v>
      </c>
    </row>
    <row r="410" spans="1:27" x14ac:dyDescent="0.25">
      <c r="B410" s="12" t="s">
        <v>111</v>
      </c>
      <c r="E410" s="53"/>
      <c r="H410" s="53"/>
      <c r="K410" s="53"/>
    </row>
    <row r="411" spans="1:27" x14ac:dyDescent="0.25">
      <c r="B411" t="s">
        <v>112</v>
      </c>
      <c r="C411" t="s">
        <v>113</v>
      </c>
      <c r="D411" t="s">
        <v>114</v>
      </c>
      <c r="E411" s="51">
        <v>1E-4</v>
      </c>
      <c r="G411" t="s">
        <v>100</v>
      </c>
      <c r="H411" s="52">
        <f>VLOOKUP(B411,'T-SMP'!$E$10:$F$45,2,0)</f>
        <v>0</v>
      </c>
      <c r="I411" t="s">
        <v>101</v>
      </c>
      <c r="J411" s="18">
        <f>ROUND(E411* H411,5)</f>
        <v>0</v>
      </c>
      <c r="K411" s="53"/>
    </row>
    <row r="412" spans="1:27" x14ac:dyDescent="0.25">
      <c r="D412" s="19" t="s">
        <v>115</v>
      </c>
      <c r="E412" s="53"/>
      <c r="H412" s="53"/>
      <c r="K412" s="52">
        <f>SUM(J411:J411)</f>
        <v>0</v>
      </c>
    </row>
    <row r="413" spans="1:27" x14ac:dyDescent="0.25">
      <c r="E413" s="53"/>
      <c r="H413" s="53"/>
      <c r="K413" s="53"/>
    </row>
    <row r="414" spans="1:27" x14ac:dyDescent="0.25">
      <c r="D414" s="19" t="s">
        <v>116</v>
      </c>
      <c r="E414" s="53"/>
      <c r="H414" s="53">
        <v>1.5</v>
      </c>
      <c r="I414" t="s">
        <v>117</v>
      </c>
      <c r="J414">
        <f>ROUND(H414/100*K406,5)</f>
        <v>0</v>
      </c>
      <c r="K414" s="53"/>
    </row>
    <row r="415" spans="1:27" x14ac:dyDescent="0.25">
      <c r="D415" s="19" t="s">
        <v>118</v>
      </c>
      <c r="E415" s="53"/>
      <c r="H415" s="53"/>
      <c r="K415" s="54">
        <f>SUM(J404:J414)</f>
        <v>0</v>
      </c>
    </row>
    <row r="416" spans="1:27" x14ac:dyDescent="0.25">
      <c r="D416" s="19" t="s">
        <v>119</v>
      </c>
      <c r="E416" s="53"/>
      <c r="H416" s="53"/>
      <c r="K416" s="54">
        <f>SUM(K415:K415)</f>
        <v>0</v>
      </c>
    </row>
    <row r="418" spans="1:27" ht="45" customHeight="1" x14ac:dyDescent="0.25">
      <c r="A418" s="16" t="s">
        <v>230</v>
      </c>
      <c r="B418" s="16" t="s">
        <v>61</v>
      </c>
      <c r="C418" s="45" t="s">
        <v>19</v>
      </c>
      <c r="D418" s="67" t="s">
        <v>62</v>
      </c>
      <c r="E418" s="68"/>
      <c r="F418" s="68"/>
      <c r="G418" s="45"/>
      <c r="H418" s="17" t="s">
        <v>94</v>
      </c>
      <c r="I418" s="69">
        <v>2.7469999999999999</v>
      </c>
      <c r="J418" s="70"/>
      <c r="K418" s="50">
        <f>ROUND(K429,2)</f>
        <v>0</v>
      </c>
      <c r="L418" s="44" t="s">
        <v>231</v>
      </c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</row>
    <row r="419" spans="1:27" x14ac:dyDescent="0.25">
      <c r="B419" s="12" t="s">
        <v>96</v>
      </c>
    </row>
    <row r="420" spans="1:27" x14ac:dyDescent="0.25">
      <c r="B420" t="s">
        <v>102</v>
      </c>
      <c r="C420" t="s">
        <v>81</v>
      </c>
      <c r="D420" t="s">
        <v>103</v>
      </c>
      <c r="E420" s="51">
        <v>2E-3</v>
      </c>
      <c r="F420" t="s">
        <v>99</v>
      </c>
      <c r="G420" t="s">
        <v>100</v>
      </c>
      <c r="H420" s="52">
        <f>VLOOKUP(B420,'T-SMP'!$E$10:$F$45,2,0)</f>
        <v>0</v>
      </c>
      <c r="I420" t="s">
        <v>101</v>
      </c>
      <c r="J420" s="18">
        <f>ROUND(E420/I418* H420,5)</f>
        <v>0</v>
      </c>
      <c r="K420" s="53"/>
    </row>
    <row r="421" spans="1:27" x14ac:dyDescent="0.25">
      <c r="D421" s="19" t="s">
        <v>104</v>
      </c>
      <c r="E421" s="53"/>
      <c r="H421" s="53"/>
      <c r="K421" s="52">
        <f>SUM(J420:J420)</f>
        <v>0</v>
      </c>
    </row>
    <row r="422" spans="1:27" x14ac:dyDescent="0.25">
      <c r="B422" s="12" t="s">
        <v>105</v>
      </c>
      <c r="E422" s="53"/>
      <c r="H422" s="53"/>
      <c r="K422" s="53"/>
    </row>
    <row r="423" spans="1:27" x14ac:dyDescent="0.25">
      <c r="B423" t="s">
        <v>232</v>
      </c>
      <c r="C423" t="s">
        <v>81</v>
      </c>
      <c r="D423" t="s">
        <v>62</v>
      </c>
      <c r="E423" s="51">
        <v>2E-3</v>
      </c>
      <c r="F423" t="s">
        <v>99</v>
      </c>
      <c r="G423" t="s">
        <v>100</v>
      </c>
      <c r="H423" s="52">
        <f>VLOOKUP(B423,'T-SMP'!$E$10:$F$45,2,0)</f>
        <v>0</v>
      </c>
      <c r="I423" t="s">
        <v>101</v>
      </c>
      <c r="J423" s="18">
        <f>ROUND(E423/I418* H423,5)</f>
        <v>0</v>
      </c>
      <c r="K423" s="53"/>
    </row>
    <row r="424" spans="1:27" x14ac:dyDescent="0.25">
      <c r="B424" t="s">
        <v>145</v>
      </c>
      <c r="C424" t="s">
        <v>81</v>
      </c>
      <c r="D424" t="s">
        <v>146</v>
      </c>
      <c r="E424" s="51">
        <v>1E-4</v>
      </c>
      <c r="F424" t="s">
        <v>99</v>
      </c>
      <c r="G424" t="s">
        <v>100</v>
      </c>
      <c r="H424" s="52">
        <f>VLOOKUP(B424,'T-SMP'!$E$10:$F$45,2,0)</f>
        <v>0</v>
      </c>
      <c r="I424" t="s">
        <v>101</v>
      </c>
      <c r="J424" s="18">
        <f>ROUND(E424/I418* H424,5)</f>
        <v>0</v>
      </c>
      <c r="K424" s="53"/>
    </row>
    <row r="425" spans="1:27" x14ac:dyDescent="0.25">
      <c r="D425" s="19" t="s">
        <v>110</v>
      </c>
      <c r="E425" s="53"/>
      <c r="H425" s="53"/>
      <c r="K425" s="52">
        <f>SUM(J423:J424)</f>
        <v>0</v>
      </c>
    </row>
    <row r="426" spans="1:27" x14ac:dyDescent="0.25">
      <c r="E426" s="53"/>
      <c r="H426" s="53"/>
      <c r="K426" s="53"/>
    </row>
    <row r="427" spans="1:27" x14ac:dyDescent="0.25">
      <c r="D427" s="19" t="s">
        <v>116</v>
      </c>
      <c r="E427" s="53"/>
      <c r="H427" s="53">
        <v>1.5</v>
      </c>
      <c r="I427" t="s">
        <v>117</v>
      </c>
      <c r="J427">
        <f>ROUND(H427/100*K421,5)</f>
        <v>0</v>
      </c>
      <c r="K427" s="53"/>
    </row>
    <row r="428" spans="1:27" x14ac:dyDescent="0.25">
      <c r="D428" s="19" t="s">
        <v>118</v>
      </c>
      <c r="E428" s="53"/>
      <c r="H428" s="53"/>
      <c r="K428" s="54">
        <f>SUM(J419:J427)</f>
        <v>0</v>
      </c>
    </row>
    <row r="429" spans="1:27" x14ac:dyDescent="0.25">
      <c r="D429" s="19" t="s">
        <v>119</v>
      </c>
      <c r="E429" s="53"/>
      <c r="H429" s="53"/>
      <c r="K429" s="54">
        <f>SUM(K428:K428)</f>
        <v>0</v>
      </c>
    </row>
    <row r="431" spans="1:27" ht="45" customHeight="1" x14ac:dyDescent="0.25">
      <c r="A431" s="16" t="s">
        <v>233</v>
      </c>
      <c r="B431" s="16" t="s">
        <v>50</v>
      </c>
      <c r="C431" s="45" t="s">
        <v>19</v>
      </c>
      <c r="D431" s="67" t="s">
        <v>51</v>
      </c>
      <c r="E431" s="68"/>
      <c r="F431" s="68"/>
      <c r="G431" s="45"/>
      <c r="H431" s="17" t="s">
        <v>94</v>
      </c>
      <c r="I431" s="69">
        <v>1.988</v>
      </c>
      <c r="J431" s="70"/>
      <c r="K431" s="50">
        <f>ROUND(K441,2)</f>
        <v>0</v>
      </c>
      <c r="L431" s="44" t="s">
        <v>234</v>
      </c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</row>
    <row r="432" spans="1:27" x14ac:dyDescent="0.25">
      <c r="B432" s="12" t="s">
        <v>96</v>
      </c>
    </row>
    <row r="433" spans="2:11" x14ac:dyDescent="0.25">
      <c r="B433" t="s">
        <v>102</v>
      </c>
      <c r="C433" t="s">
        <v>81</v>
      </c>
      <c r="D433" t="s">
        <v>103</v>
      </c>
      <c r="E433" s="51">
        <v>4.0000000000000001E-3</v>
      </c>
      <c r="F433" t="s">
        <v>99</v>
      </c>
      <c r="G433" t="s">
        <v>100</v>
      </c>
      <c r="H433" s="52">
        <f>VLOOKUP(B433,'T-SMP'!$E$10:$F$45,2,0)</f>
        <v>0</v>
      </c>
      <c r="I433" t="s">
        <v>101</v>
      </c>
      <c r="J433" s="18">
        <f>ROUND(E433/I431* H433,5)</f>
        <v>0</v>
      </c>
      <c r="K433" s="53"/>
    </row>
    <row r="434" spans="2:11" x14ac:dyDescent="0.25">
      <c r="D434" s="19" t="s">
        <v>104</v>
      </c>
      <c r="E434" s="53"/>
      <c r="H434" s="53"/>
      <c r="K434" s="52">
        <f>SUM(J433:J433)</f>
        <v>0</v>
      </c>
    </row>
    <row r="435" spans="2:11" x14ac:dyDescent="0.25">
      <c r="B435" s="12" t="s">
        <v>105</v>
      </c>
      <c r="E435" s="53"/>
      <c r="H435" s="53"/>
      <c r="K435" s="53"/>
    </row>
    <row r="436" spans="2:11" x14ac:dyDescent="0.25">
      <c r="B436" t="s">
        <v>235</v>
      </c>
      <c r="C436" t="s">
        <v>81</v>
      </c>
      <c r="D436" t="s">
        <v>236</v>
      </c>
      <c r="E436" s="51">
        <v>2E-3</v>
      </c>
      <c r="F436" t="s">
        <v>99</v>
      </c>
      <c r="G436" t="s">
        <v>100</v>
      </c>
      <c r="H436" s="52">
        <f>VLOOKUP(B436,'T-SMP'!$E$10:$F$45,2,0)</f>
        <v>0</v>
      </c>
      <c r="I436" t="s">
        <v>101</v>
      </c>
      <c r="J436" s="18">
        <f>ROUND(E436/I431* H436,5)</f>
        <v>0</v>
      </c>
      <c r="K436" s="53"/>
    </row>
    <row r="437" spans="2:11" x14ac:dyDescent="0.25">
      <c r="B437" t="s">
        <v>145</v>
      </c>
      <c r="C437" t="s">
        <v>81</v>
      </c>
      <c r="D437" t="s">
        <v>146</v>
      </c>
      <c r="E437" s="51">
        <v>1E-4</v>
      </c>
      <c r="F437" t="s">
        <v>99</v>
      </c>
      <c r="G437" t="s">
        <v>100</v>
      </c>
      <c r="H437" s="52">
        <f>VLOOKUP(B437,'T-SMP'!$E$10:$F$45,2,0)</f>
        <v>0</v>
      </c>
      <c r="I437" t="s">
        <v>101</v>
      </c>
      <c r="J437" s="18">
        <f>ROUND(E437/I431* H437,5)</f>
        <v>0</v>
      </c>
      <c r="K437" s="53"/>
    </row>
    <row r="438" spans="2:11" x14ac:dyDescent="0.25">
      <c r="E438" s="53"/>
      <c r="H438" s="53"/>
      <c r="K438" s="53"/>
    </row>
    <row r="439" spans="2:11" x14ac:dyDescent="0.25">
      <c r="D439" s="19" t="s">
        <v>116</v>
      </c>
      <c r="E439" s="53"/>
      <c r="H439" s="53">
        <v>1.5</v>
      </c>
      <c r="I439" t="s">
        <v>117</v>
      </c>
      <c r="J439">
        <f>ROUND(H439/100*K434,5)</f>
        <v>0</v>
      </c>
      <c r="K439" s="53"/>
    </row>
    <row r="440" spans="2:11" x14ac:dyDescent="0.25">
      <c r="D440" s="19" t="s">
        <v>118</v>
      </c>
      <c r="E440" s="53"/>
      <c r="H440" s="53"/>
      <c r="K440" s="54">
        <f>SUM(J432:J439)</f>
        <v>0</v>
      </c>
    </row>
    <row r="441" spans="2:11" x14ac:dyDescent="0.25">
      <c r="D441" s="19" t="s">
        <v>119</v>
      </c>
      <c r="E441" s="53"/>
      <c r="H441" s="53"/>
      <c r="K441" s="54">
        <f>SUM(K440:K440)</f>
        <v>0</v>
      </c>
    </row>
  </sheetData>
  <sheetProtection algorithmName="SHA-512" hashValue="D7AUDEg0C4tHM0W8DL9Bn32gYwnfUshjMRr1CbFMm7aQWbFv/4OO3iOGp5HKdH2YPknrgORPX8oraT98bTck6A==" saltValue="shQ2OvlCk5pp24RMqnGTlQ==" spinCount="100000" sheet="1" objects="1" scenarios="1"/>
  <mergeCells count="67">
    <mergeCell ref="D431:F431"/>
    <mergeCell ref="I431:J431"/>
    <mergeCell ref="D391:F391"/>
    <mergeCell ref="I391:J391"/>
    <mergeCell ref="D403:F403"/>
    <mergeCell ref="I403:J403"/>
    <mergeCell ref="D418:F418"/>
    <mergeCell ref="I418:J418"/>
    <mergeCell ref="D349:F349"/>
    <mergeCell ref="I349:J349"/>
    <mergeCell ref="D366:F366"/>
    <mergeCell ref="I366:J366"/>
    <mergeCell ref="D375:F375"/>
    <mergeCell ref="I375:J375"/>
    <mergeCell ref="D305:F305"/>
    <mergeCell ref="I305:J305"/>
    <mergeCell ref="D317:F317"/>
    <mergeCell ref="I317:J317"/>
    <mergeCell ref="D332:F332"/>
    <mergeCell ref="I332:J332"/>
    <mergeCell ref="D264:F264"/>
    <mergeCell ref="I264:J264"/>
    <mergeCell ref="D279:F279"/>
    <mergeCell ref="I279:J279"/>
    <mergeCell ref="D290:F290"/>
    <mergeCell ref="I290:J290"/>
    <mergeCell ref="D229:F229"/>
    <mergeCell ref="I229:J229"/>
    <mergeCell ref="D242:F242"/>
    <mergeCell ref="I242:J242"/>
    <mergeCell ref="D249:F249"/>
    <mergeCell ref="I249:J249"/>
    <mergeCell ref="D198:F198"/>
    <mergeCell ref="I198:J198"/>
    <mergeCell ref="D210:F210"/>
    <mergeCell ref="I210:J210"/>
    <mergeCell ref="D217:F217"/>
    <mergeCell ref="I217:J217"/>
    <mergeCell ref="D160:F160"/>
    <mergeCell ref="I160:J160"/>
    <mergeCell ref="D169:F169"/>
    <mergeCell ref="I169:J169"/>
    <mergeCell ref="D182:F182"/>
    <mergeCell ref="I182:J182"/>
    <mergeCell ref="D112:F112"/>
    <mergeCell ref="I112:J112"/>
    <mergeCell ref="D128:F128"/>
    <mergeCell ref="I128:J128"/>
    <mergeCell ref="D144:F144"/>
    <mergeCell ref="I144:J144"/>
    <mergeCell ref="D62:F62"/>
    <mergeCell ref="I62:J62"/>
    <mergeCell ref="D80:F80"/>
    <mergeCell ref="I80:J80"/>
    <mergeCell ref="D95:F95"/>
    <mergeCell ref="I95:J95"/>
    <mergeCell ref="D11:F11"/>
    <mergeCell ref="I11:J11"/>
    <mergeCell ref="D28:F28"/>
    <mergeCell ref="I28:J28"/>
    <mergeCell ref="D45:F45"/>
    <mergeCell ref="I45:J45"/>
    <mergeCell ref="A1:K1"/>
    <mergeCell ref="A2:K2"/>
    <mergeCell ref="A4:K4"/>
    <mergeCell ref="A6:K6"/>
    <mergeCell ref="D3:H3"/>
  </mergeCells>
  <pageMargins left="0.75" right="0.75" top="0.75" bottom="0.5" header="0.5" footer="0.7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pane ySplit="8" topLeftCell="A9" activePane="bottomLeft" state="frozenSplit"/>
      <selection pane="bottomLeft" activeCell="F13" sqref="F13"/>
    </sheetView>
  </sheetViews>
  <sheetFormatPr defaultRowHeight="15" x14ac:dyDescent="0.25"/>
  <cols>
    <col min="1" max="1" width="18.7109375" customWidth="1"/>
    <col min="2" max="2" width="3.42578125" customWidth="1"/>
    <col min="3" max="3" width="13.7109375" customWidth="1"/>
    <col min="4" max="4" width="4.42578125" customWidth="1"/>
    <col min="5" max="5" width="48.7109375" customWidth="1"/>
    <col min="6" max="7" width="12.7109375" customWidth="1"/>
    <col min="8" max="8" width="13.7109375" customWidth="1"/>
  </cols>
  <sheetData>
    <row r="1" spans="1:8" x14ac:dyDescent="0.25">
      <c r="E1" s="71" t="s">
        <v>285</v>
      </c>
      <c r="F1" s="71" t="s">
        <v>0</v>
      </c>
      <c r="G1" s="71" t="s">
        <v>0</v>
      </c>
      <c r="H1" s="71" t="s">
        <v>0</v>
      </c>
    </row>
    <row r="2" spans="1:8" ht="18.75" x14ac:dyDescent="0.3">
      <c r="D2" s="72" t="str">
        <f>'T-SMP'!D3:G3</f>
        <v>Nom empresa</v>
      </c>
      <c r="E2" s="72"/>
      <c r="F2" s="38"/>
      <c r="G2" s="37"/>
      <c r="H2" s="37"/>
    </row>
    <row r="3" spans="1:8" x14ac:dyDescent="0.25">
      <c r="E3" s="71"/>
      <c r="F3" s="71"/>
      <c r="G3" s="71"/>
      <c r="H3" s="71"/>
    </row>
    <row r="4" spans="1:8" x14ac:dyDescent="0.25">
      <c r="E4" s="71"/>
      <c r="F4" s="71"/>
      <c r="G4" s="71"/>
      <c r="H4" s="71"/>
    </row>
    <row r="6" spans="1:8" ht="18.75" x14ac:dyDescent="0.3">
      <c r="C6" s="3"/>
      <c r="D6" s="3"/>
      <c r="E6" s="43" t="s">
        <v>287</v>
      </c>
      <c r="F6" s="3"/>
      <c r="G6" s="3"/>
      <c r="H6" s="3"/>
    </row>
    <row r="8" spans="1:8" x14ac:dyDescent="0.25">
      <c r="F8" s="4" t="s">
        <v>2</v>
      </c>
      <c r="G8" s="4" t="s">
        <v>3</v>
      </c>
      <c r="H8" s="4" t="s">
        <v>4</v>
      </c>
    </row>
    <row r="10" spans="1:8" x14ac:dyDescent="0.25">
      <c r="C10" s="5" t="s">
        <v>5</v>
      </c>
      <c r="D10" s="6" t="s">
        <v>6</v>
      </c>
      <c r="E10" s="5" t="s">
        <v>7</v>
      </c>
    </row>
    <row r="11" spans="1:8" x14ac:dyDescent="0.25">
      <c r="C11" s="5" t="s">
        <v>8</v>
      </c>
      <c r="D11" s="6" t="s">
        <v>6</v>
      </c>
      <c r="E11" s="5" t="s">
        <v>9</v>
      </c>
    </row>
    <row r="13" spans="1:8" x14ac:dyDescent="0.25">
      <c r="A13" s="46" t="s">
        <v>10</v>
      </c>
      <c r="B13" s="46">
        <v>1</v>
      </c>
      <c r="C13" s="46" t="s">
        <v>11</v>
      </c>
      <c r="D13" s="7" t="s">
        <v>12</v>
      </c>
      <c r="E13" s="46" t="s">
        <v>13</v>
      </c>
      <c r="F13" s="55">
        <f>VLOOKUP(C13,PREU_FEINA!$B$11:$K$441,10,0)</f>
        <v>0</v>
      </c>
      <c r="G13" s="8">
        <v>1225</v>
      </c>
      <c r="H13" s="9">
        <f>ROUND(ROUND(F13,2)*ROUND(G13,3),2)</f>
        <v>0</v>
      </c>
    </row>
    <row r="14" spans="1:8" x14ac:dyDescent="0.25">
      <c r="E14" s="5" t="s">
        <v>14</v>
      </c>
      <c r="F14" s="5"/>
      <c r="G14" s="5"/>
      <c r="H14" s="10">
        <f>SUM(H13:H13)</f>
        <v>0</v>
      </c>
    </row>
    <row r="16" spans="1:8" x14ac:dyDescent="0.25">
      <c r="C16" s="5" t="s">
        <v>5</v>
      </c>
      <c r="D16" s="6" t="s">
        <v>6</v>
      </c>
      <c r="E16" s="5" t="s">
        <v>7</v>
      </c>
    </row>
    <row r="17" spans="1:8" x14ac:dyDescent="0.25">
      <c r="C17" s="5" t="s">
        <v>8</v>
      </c>
      <c r="D17" s="6" t="s">
        <v>15</v>
      </c>
      <c r="E17" s="5" t="s">
        <v>16</v>
      </c>
    </row>
    <row r="19" spans="1:8" x14ac:dyDescent="0.25">
      <c r="A19" s="46" t="s">
        <v>17</v>
      </c>
      <c r="B19" s="46">
        <v>1</v>
      </c>
      <c r="C19" s="46" t="s">
        <v>18</v>
      </c>
      <c r="D19" s="7" t="s">
        <v>19</v>
      </c>
      <c r="E19" s="46" t="s">
        <v>20</v>
      </c>
      <c r="F19" s="55">
        <f>VLOOKUP(C19,PREU_FEINA!$B$11:$K$441,10,0)</f>
        <v>0</v>
      </c>
      <c r="G19" s="8">
        <v>70050.86</v>
      </c>
      <c r="H19" s="9">
        <f>ROUND(ROUND(F19,2)*ROUND(G19,3),2)</f>
        <v>0</v>
      </c>
    </row>
    <row r="20" spans="1:8" x14ac:dyDescent="0.25">
      <c r="A20" s="46" t="s">
        <v>17</v>
      </c>
      <c r="B20" s="46">
        <v>2</v>
      </c>
      <c r="C20" s="46" t="s">
        <v>21</v>
      </c>
      <c r="D20" s="7" t="s">
        <v>19</v>
      </c>
      <c r="E20" s="46" t="s">
        <v>22</v>
      </c>
      <c r="F20" s="55">
        <f>VLOOKUP(C20,PREU_FEINA!$B$11:$K$441,10,0)</f>
        <v>0</v>
      </c>
      <c r="G20" s="8">
        <v>42239.1</v>
      </c>
      <c r="H20" s="9">
        <f>ROUND(ROUND(F20,2)*ROUND(G20,3),2)</f>
        <v>0</v>
      </c>
    </row>
    <row r="21" spans="1:8" x14ac:dyDescent="0.25">
      <c r="A21" s="46" t="s">
        <v>17</v>
      </c>
      <c r="B21" s="46">
        <v>3</v>
      </c>
      <c r="C21" s="46" t="s">
        <v>23</v>
      </c>
      <c r="D21" s="7" t="s">
        <v>19</v>
      </c>
      <c r="E21" s="46" t="s">
        <v>24</v>
      </c>
      <c r="F21" s="55">
        <f>VLOOKUP(C21,PREU_FEINA!$B$11:$K$441,10,0)</f>
        <v>0</v>
      </c>
      <c r="G21" s="8">
        <v>84478.2</v>
      </c>
      <c r="H21" s="9">
        <f>ROUND(ROUND(F21,2)*ROUND(G21,3),2)</f>
        <v>0</v>
      </c>
    </row>
    <row r="22" spans="1:8" x14ac:dyDescent="0.25">
      <c r="E22" s="5" t="s">
        <v>14</v>
      </c>
      <c r="F22" s="5"/>
      <c r="G22" s="5"/>
      <c r="H22" s="10">
        <f>SUM(H19:H21)</f>
        <v>0</v>
      </c>
    </row>
    <row r="24" spans="1:8" x14ac:dyDescent="0.25">
      <c r="C24" s="5" t="s">
        <v>5</v>
      </c>
      <c r="D24" s="6" t="s">
        <v>6</v>
      </c>
      <c r="E24" s="5" t="s">
        <v>7</v>
      </c>
    </row>
    <row r="25" spans="1:8" x14ac:dyDescent="0.25">
      <c r="C25" s="5" t="s">
        <v>8</v>
      </c>
      <c r="D25" s="6" t="s">
        <v>25</v>
      </c>
      <c r="E25" s="5" t="s">
        <v>26</v>
      </c>
    </row>
    <row r="27" spans="1:8" x14ac:dyDescent="0.25">
      <c r="A27" s="46" t="s">
        <v>27</v>
      </c>
      <c r="B27" s="46">
        <v>1</v>
      </c>
      <c r="C27" s="46" t="s">
        <v>28</v>
      </c>
      <c r="D27" s="7" t="s">
        <v>29</v>
      </c>
      <c r="E27" s="46" t="s">
        <v>30</v>
      </c>
      <c r="F27" s="55">
        <f>VLOOKUP(C27,PREU_FEINA!$B$11:$K$441,10,0)</f>
        <v>0</v>
      </c>
      <c r="G27" s="8">
        <v>5160</v>
      </c>
      <c r="H27" s="9">
        <f>ROUND(ROUND(F27,2)*ROUND(G27,3),2)</f>
        <v>0</v>
      </c>
    </row>
    <row r="28" spans="1:8" x14ac:dyDescent="0.25">
      <c r="E28" s="5" t="s">
        <v>14</v>
      </c>
      <c r="F28" s="5"/>
      <c r="G28" s="5"/>
      <c r="H28" s="10">
        <f>SUM(H27:H27)</f>
        <v>0</v>
      </c>
    </row>
    <row r="30" spans="1:8" x14ac:dyDescent="0.25">
      <c r="C30" s="5" t="s">
        <v>5</v>
      </c>
      <c r="D30" s="6" t="s">
        <v>6</v>
      </c>
      <c r="E30" s="5" t="s">
        <v>7</v>
      </c>
    </row>
    <row r="31" spans="1:8" x14ac:dyDescent="0.25">
      <c r="C31" s="5" t="s">
        <v>8</v>
      </c>
      <c r="D31" s="6" t="s">
        <v>31</v>
      </c>
      <c r="E31" s="5" t="s">
        <v>32</v>
      </c>
    </row>
    <row r="33" spans="1:8" x14ac:dyDescent="0.25">
      <c r="A33" s="46" t="s">
        <v>33</v>
      </c>
      <c r="B33" s="46">
        <v>1</v>
      </c>
      <c r="C33" s="46" t="s">
        <v>34</v>
      </c>
      <c r="D33" s="7" t="s">
        <v>19</v>
      </c>
      <c r="E33" s="46" t="s">
        <v>35</v>
      </c>
      <c r="F33" s="55">
        <f>VLOOKUP(C33,PREU_FEINA!$B$11:$K$441,10,0)</f>
        <v>0</v>
      </c>
      <c r="G33" s="8">
        <v>2483.0279999999998</v>
      </c>
      <c r="H33" s="9">
        <f>ROUND(ROUND(F33,2)*ROUND(G33,3),2)</f>
        <v>0</v>
      </c>
    </row>
    <row r="34" spans="1:8" x14ac:dyDescent="0.25">
      <c r="A34" s="46" t="s">
        <v>33</v>
      </c>
      <c r="B34" s="46">
        <v>2</v>
      </c>
      <c r="C34" s="46" t="s">
        <v>36</v>
      </c>
      <c r="D34" s="7" t="s">
        <v>19</v>
      </c>
      <c r="E34" s="46" t="s">
        <v>37</v>
      </c>
      <c r="F34" s="55">
        <f>VLOOKUP(C34,PREU_FEINA!$B$11:$K$441,10,0)</f>
        <v>0</v>
      </c>
      <c r="G34" s="8">
        <v>1241.5139999999999</v>
      </c>
      <c r="H34" s="9">
        <f>ROUND(ROUND(F34,2)*ROUND(G34,3),2)</f>
        <v>0</v>
      </c>
    </row>
    <row r="35" spans="1:8" x14ac:dyDescent="0.25">
      <c r="A35" s="46" t="s">
        <v>33</v>
      </c>
      <c r="B35" s="46">
        <v>3</v>
      </c>
      <c r="C35" s="46" t="s">
        <v>38</v>
      </c>
      <c r="D35" s="7" t="s">
        <v>19</v>
      </c>
      <c r="E35" s="46" t="s">
        <v>39</v>
      </c>
      <c r="F35" s="55">
        <f>VLOOKUP(C35,PREU_FEINA!$B$11:$K$441,10,0)</f>
        <v>0</v>
      </c>
      <c r="G35" s="8">
        <v>68.972999999999999</v>
      </c>
      <c r="H35" s="9">
        <f>ROUND(ROUND(F35,2)*ROUND(G35,3),2)</f>
        <v>0</v>
      </c>
    </row>
    <row r="36" spans="1:8" x14ac:dyDescent="0.25">
      <c r="A36" s="46" t="s">
        <v>33</v>
      </c>
      <c r="B36" s="46">
        <v>4</v>
      </c>
      <c r="C36" s="46" t="s">
        <v>40</v>
      </c>
      <c r="D36" s="7" t="s">
        <v>19</v>
      </c>
      <c r="E36" s="46" t="s">
        <v>41</v>
      </c>
      <c r="F36" s="55">
        <f>VLOOKUP(C36,PREU_FEINA!$B$11:$K$441,10,0)</f>
        <v>0</v>
      </c>
      <c r="G36" s="8">
        <v>68.972999999999999</v>
      </c>
      <c r="H36" s="9">
        <f>ROUND(ROUND(F36,2)*ROUND(G36,3),2)</f>
        <v>0</v>
      </c>
    </row>
    <row r="37" spans="1:8" x14ac:dyDescent="0.25">
      <c r="A37" s="46" t="s">
        <v>33</v>
      </c>
      <c r="B37" s="46">
        <v>5</v>
      </c>
      <c r="C37" s="46" t="s">
        <v>42</v>
      </c>
      <c r="D37" s="7" t="s">
        <v>19</v>
      </c>
      <c r="E37" s="46" t="s">
        <v>43</v>
      </c>
      <c r="F37" s="55">
        <f>VLOOKUP(C37,PREU_FEINA!$B$11:$K$441,10,0)</f>
        <v>0</v>
      </c>
      <c r="G37" s="8">
        <v>2483.0279999999998</v>
      </c>
      <c r="H37" s="9">
        <f>ROUND(ROUND(F37,2)*ROUND(G37,3),2)</f>
        <v>0</v>
      </c>
    </row>
    <row r="38" spans="1:8" x14ac:dyDescent="0.25">
      <c r="E38" s="5" t="s">
        <v>14</v>
      </c>
      <c r="F38" s="5"/>
      <c r="G38" s="5"/>
      <c r="H38" s="10">
        <f>SUM(H33:H37)</f>
        <v>0</v>
      </c>
    </row>
    <row r="40" spans="1:8" x14ac:dyDescent="0.25">
      <c r="C40" s="5" t="s">
        <v>5</v>
      </c>
      <c r="D40" s="6" t="s">
        <v>6</v>
      </c>
      <c r="E40" s="5" t="s">
        <v>7</v>
      </c>
    </row>
    <row r="41" spans="1:8" x14ac:dyDescent="0.25">
      <c r="C41" s="5" t="s">
        <v>8</v>
      </c>
      <c r="D41" s="6" t="s">
        <v>44</v>
      </c>
      <c r="E41" s="5" t="s">
        <v>45</v>
      </c>
    </row>
    <row r="42" spans="1:8" x14ac:dyDescent="0.25">
      <c r="C42" s="5" t="s">
        <v>46</v>
      </c>
      <c r="D42" s="6" t="s">
        <v>47</v>
      </c>
      <c r="E42" s="5" t="s">
        <v>48</v>
      </c>
    </row>
    <row r="44" spans="1:8" x14ac:dyDescent="0.25">
      <c r="A44" s="46" t="s">
        <v>49</v>
      </c>
      <c r="B44" s="46">
        <v>1</v>
      </c>
      <c r="C44" s="46" t="s">
        <v>50</v>
      </c>
      <c r="D44" s="7" t="s">
        <v>19</v>
      </c>
      <c r="E44" s="46" t="s">
        <v>51</v>
      </c>
      <c r="F44" s="55">
        <f>VLOOKUP(C44,PREU_FEINA!$B$11:$K$441,10,0)</f>
        <v>0</v>
      </c>
      <c r="G44" s="8">
        <v>50840.800000000003</v>
      </c>
      <c r="H44" s="9">
        <f>ROUND(ROUND(F44,2)*ROUND(G44,3),2)</f>
        <v>0</v>
      </c>
    </row>
    <row r="45" spans="1:8" x14ac:dyDescent="0.25">
      <c r="A45" s="46" t="s">
        <v>49</v>
      </c>
      <c r="B45" s="46">
        <v>2</v>
      </c>
      <c r="C45" s="46" t="s">
        <v>52</v>
      </c>
      <c r="D45" s="7" t="s">
        <v>19</v>
      </c>
      <c r="E45" s="46" t="s">
        <v>53</v>
      </c>
      <c r="F45" s="55">
        <f>VLOOKUP(C45,PREU_FEINA!$B$11:$K$441,10,0)</f>
        <v>0</v>
      </c>
      <c r="G45" s="8">
        <v>635.51</v>
      </c>
      <c r="H45" s="9">
        <f>ROUND(ROUND(F45,2)*ROUND(G45,3),2)</f>
        <v>0</v>
      </c>
    </row>
    <row r="46" spans="1:8" x14ac:dyDescent="0.25">
      <c r="A46" s="46" t="s">
        <v>49</v>
      </c>
      <c r="B46" s="46">
        <v>3</v>
      </c>
      <c r="C46" s="46" t="s">
        <v>54</v>
      </c>
      <c r="D46" s="7" t="s">
        <v>19</v>
      </c>
      <c r="E46" s="46" t="s">
        <v>55</v>
      </c>
      <c r="F46" s="55">
        <f>VLOOKUP(C46,PREU_FEINA!$B$11:$K$441,10,0)</f>
        <v>0</v>
      </c>
      <c r="G46" s="8">
        <v>2542.04</v>
      </c>
      <c r="H46" s="9">
        <f>ROUND(ROUND(F46,2)*ROUND(G46,3),2)</f>
        <v>0</v>
      </c>
    </row>
    <row r="47" spans="1:8" ht="23.25" x14ac:dyDescent="0.25">
      <c r="A47" s="46" t="s">
        <v>49</v>
      </c>
      <c r="B47" s="46">
        <v>4</v>
      </c>
      <c r="C47" s="46" t="s">
        <v>56</v>
      </c>
      <c r="D47" s="7" t="s">
        <v>19</v>
      </c>
      <c r="E47" s="11" t="s">
        <v>57</v>
      </c>
      <c r="F47" s="55">
        <f>VLOOKUP(C47,PREU_FEINA!$B$11:$K$441,10,0)</f>
        <v>0</v>
      </c>
      <c r="G47" s="8">
        <v>635.51</v>
      </c>
      <c r="H47" s="9">
        <f>ROUND(ROUND(F47,2)*ROUND(G47,3),2)</f>
        <v>0</v>
      </c>
    </row>
    <row r="48" spans="1:8" x14ac:dyDescent="0.25">
      <c r="E48" s="5" t="s">
        <v>14</v>
      </c>
      <c r="F48" s="5"/>
      <c r="G48" s="5"/>
      <c r="H48" s="10">
        <f>SUM(H44:H47)</f>
        <v>0</v>
      </c>
    </row>
    <row r="50" spans="1:8" x14ac:dyDescent="0.25">
      <c r="C50" s="5" t="s">
        <v>5</v>
      </c>
      <c r="D50" s="6" t="s">
        <v>6</v>
      </c>
      <c r="E50" s="5" t="s">
        <v>7</v>
      </c>
    </row>
    <row r="51" spans="1:8" x14ac:dyDescent="0.25">
      <c r="C51" s="5" t="s">
        <v>8</v>
      </c>
      <c r="D51" s="6" t="s">
        <v>44</v>
      </c>
      <c r="E51" s="5" t="s">
        <v>45</v>
      </c>
    </row>
    <row r="52" spans="1:8" x14ac:dyDescent="0.25">
      <c r="C52" s="5" t="s">
        <v>46</v>
      </c>
      <c r="D52" s="6" t="s">
        <v>58</v>
      </c>
      <c r="E52" s="5" t="s">
        <v>59</v>
      </c>
    </row>
    <row r="54" spans="1:8" x14ac:dyDescent="0.25">
      <c r="A54" s="46" t="s">
        <v>60</v>
      </c>
      <c r="B54" s="46">
        <v>1</v>
      </c>
      <c r="C54" s="46" t="s">
        <v>61</v>
      </c>
      <c r="D54" s="7" t="s">
        <v>19</v>
      </c>
      <c r="E54" s="46" t="s">
        <v>62</v>
      </c>
      <c r="F54" s="55">
        <f>VLOOKUP(C54,PREU_FEINA!$B$11:$K$441,10,0)</f>
        <v>0</v>
      </c>
      <c r="G54" s="8">
        <v>365897.7</v>
      </c>
      <c r="H54" s="9">
        <f>ROUND(ROUND(F54,2)*ROUND(G54,3),2)</f>
        <v>0</v>
      </c>
    </row>
    <row r="55" spans="1:8" x14ac:dyDescent="0.25">
      <c r="A55" s="46" t="s">
        <v>60</v>
      </c>
      <c r="B55" s="46">
        <v>2</v>
      </c>
      <c r="C55" s="46" t="s">
        <v>52</v>
      </c>
      <c r="D55" s="7" t="s">
        <v>19</v>
      </c>
      <c r="E55" s="46" t="s">
        <v>53</v>
      </c>
      <c r="F55" s="55">
        <f>VLOOKUP(C55,PREU_FEINA!$B$11:$K$441,10,0)</f>
        <v>0</v>
      </c>
      <c r="G55" s="8">
        <v>2195.386</v>
      </c>
      <c r="H55" s="9">
        <f>ROUND(ROUND(F55,2)*ROUND(G55,3),2)</f>
        <v>0</v>
      </c>
    </row>
    <row r="56" spans="1:8" x14ac:dyDescent="0.25">
      <c r="A56" s="46" t="s">
        <v>60</v>
      </c>
      <c r="B56" s="46">
        <v>3</v>
      </c>
      <c r="C56" s="46" t="s">
        <v>54</v>
      </c>
      <c r="D56" s="7" t="s">
        <v>19</v>
      </c>
      <c r="E56" s="46" t="s">
        <v>55</v>
      </c>
      <c r="F56" s="55">
        <f>VLOOKUP(C56,PREU_FEINA!$B$11:$K$441,10,0)</f>
        <v>0</v>
      </c>
      <c r="G56" s="8">
        <v>5366.5</v>
      </c>
      <c r="H56" s="9">
        <f>ROUND(ROUND(F56,2)*ROUND(G56,3),2)</f>
        <v>0</v>
      </c>
    </row>
    <row r="57" spans="1:8" ht="23.25" x14ac:dyDescent="0.25">
      <c r="A57" s="46" t="s">
        <v>60</v>
      </c>
      <c r="B57" s="46">
        <v>4</v>
      </c>
      <c r="C57" s="46" t="s">
        <v>56</v>
      </c>
      <c r="D57" s="7" t="s">
        <v>19</v>
      </c>
      <c r="E57" s="11" t="s">
        <v>57</v>
      </c>
      <c r="F57" s="55">
        <f>VLOOKUP(C57,PREU_FEINA!$B$11:$K$441,10,0)</f>
        <v>0</v>
      </c>
      <c r="G57" s="8">
        <v>5366.5</v>
      </c>
      <c r="H57" s="9">
        <f>ROUND(ROUND(F57,2)*ROUND(G57,3),2)</f>
        <v>0</v>
      </c>
    </row>
    <row r="58" spans="1:8" x14ac:dyDescent="0.25">
      <c r="E58" s="5" t="s">
        <v>14</v>
      </c>
      <c r="F58" s="5"/>
      <c r="G58" s="5"/>
      <c r="H58" s="10">
        <f>SUM(H54:H57)</f>
        <v>0</v>
      </c>
    </row>
    <row r="60" spans="1:8" x14ac:dyDescent="0.25">
      <c r="C60" s="5" t="s">
        <v>5</v>
      </c>
      <c r="D60" s="6" t="s">
        <v>6</v>
      </c>
      <c r="E60" s="5" t="s">
        <v>7</v>
      </c>
    </row>
    <row r="61" spans="1:8" x14ac:dyDescent="0.25">
      <c r="C61" s="5" t="s">
        <v>8</v>
      </c>
      <c r="D61" s="6" t="s">
        <v>63</v>
      </c>
      <c r="E61" s="5" t="s">
        <v>64</v>
      </c>
    </row>
    <row r="62" spans="1:8" x14ac:dyDescent="0.25">
      <c r="C62" s="5" t="s">
        <v>46</v>
      </c>
      <c r="D62" s="6" t="s">
        <v>65</v>
      </c>
      <c r="E62" s="5" t="s">
        <v>59</v>
      </c>
    </row>
    <row r="64" spans="1:8" x14ac:dyDescent="0.25">
      <c r="A64" s="46" t="s">
        <v>66</v>
      </c>
      <c r="B64" s="46">
        <v>1</v>
      </c>
      <c r="C64" s="46" t="s">
        <v>61</v>
      </c>
      <c r="D64" s="7" t="s">
        <v>19</v>
      </c>
      <c r="E64" s="46" t="s">
        <v>62</v>
      </c>
      <c r="F64" s="55">
        <f>VLOOKUP(C64,PREU_FEINA!$B$11:$K$441,10,0)</f>
        <v>0</v>
      </c>
      <c r="G64" s="8">
        <v>326145.52</v>
      </c>
      <c r="H64" s="9">
        <f>ROUND(ROUND(F64,2)*ROUND(G64,3),2)</f>
        <v>0</v>
      </c>
    </row>
    <row r="65" spans="1:8" x14ac:dyDescent="0.25">
      <c r="A65" s="46" t="s">
        <v>66</v>
      </c>
      <c r="B65" s="46">
        <v>2</v>
      </c>
      <c r="C65" s="46" t="s">
        <v>52</v>
      </c>
      <c r="D65" s="7" t="s">
        <v>19</v>
      </c>
      <c r="E65" s="46" t="s">
        <v>53</v>
      </c>
      <c r="F65" s="55">
        <f>VLOOKUP(C65,PREU_FEINA!$B$11:$K$441,10,0)</f>
        <v>0</v>
      </c>
      <c r="G65" s="8">
        <v>2853.7730000000001</v>
      </c>
      <c r="H65" s="9">
        <f>ROUND(ROUND(F65,2)*ROUND(G65,3),2)</f>
        <v>0</v>
      </c>
    </row>
    <row r="66" spans="1:8" x14ac:dyDescent="0.25">
      <c r="E66" s="5" t="s">
        <v>14</v>
      </c>
      <c r="F66" s="5"/>
      <c r="G66" s="5"/>
      <c r="H66" s="10">
        <f>SUM(H64:H65)</f>
        <v>0</v>
      </c>
    </row>
    <row r="68" spans="1:8" x14ac:dyDescent="0.25">
      <c r="C68" s="5" t="s">
        <v>5</v>
      </c>
      <c r="D68" s="6" t="s">
        <v>6</v>
      </c>
      <c r="E68" s="5" t="s">
        <v>7</v>
      </c>
    </row>
    <row r="69" spans="1:8" x14ac:dyDescent="0.25">
      <c r="C69" s="5" t="s">
        <v>8</v>
      </c>
      <c r="D69" s="6" t="s">
        <v>67</v>
      </c>
      <c r="E69" s="5" t="s">
        <v>68</v>
      </c>
    </row>
    <row r="71" spans="1:8" x14ac:dyDescent="0.25">
      <c r="A71" s="46" t="s">
        <v>69</v>
      </c>
      <c r="B71" s="46">
        <v>1</v>
      </c>
      <c r="C71" s="46" t="s">
        <v>70</v>
      </c>
      <c r="D71" s="7" t="s">
        <v>19</v>
      </c>
      <c r="E71" s="46" t="s">
        <v>71</v>
      </c>
      <c r="F71" s="55">
        <f>VLOOKUP(C71,PREU_FEINA!$B$11:$K$441,10,0)</f>
        <v>0</v>
      </c>
      <c r="G71" s="8">
        <v>67008.312000000005</v>
      </c>
      <c r="H71" s="9">
        <f>ROUND(ROUND(F71,2)*ROUND(G71,3),2)</f>
        <v>0</v>
      </c>
    </row>
    <row r="72" spans="1:8" x14ac:dyDescent="0.25">
      <c r="E72" s="5" t="s">
        <v>14</v>
      </c>
      <c r="F72" s="5"/>
      <c r="G72" s="5"/>
      <c r="H72" s="10">
        <f>SUM(H71:H71)</f>
        <v>0</v>
      </c>
    </row>
    <row r="74" spans="1:8" x14ac:dyDescent="0.25">
      <c r="C74" s="5" t="s">
        <v>5</v>
      </c>
      <c r="D74" s="6" t="s">
        <v>6</v>
      </c>
      <c r="E74" s="5" t="s">
        <v>7</v>
      </c>
    </row>
    <row r="75" spans="1:8" x14ac:dyDescent="0.25">
      <c r="C75" s="5" t="s">
        <v>8</v>
      </c>
      <c r="D75" s="6" t="s">
        <v>72</v>
      </c>
      <c r="E75" s="5" t="s">
        <v>73</v>
      </c>
    </row>
    <row r="77" spans="1:8" x14ac:dyDescent="0.25">
      <c r="A77" s="46" t="s">
        <v>74</v>
      </c>
      <c r="B77" s="46">
        <v>1</v>
      </c>
      <c r="C77" s="46" t="s">
        <v>75</v>
      </c>
      <c r="D77" s="7" t="s">
        <v>19</v>
      </c>
      <c r="E77" s="46" t="s">
        <v>76</v>
      </c>
      <c r="F77" s="55">
        <f>VLOOKUP(C77,PREU_FEINA!$B$11:$K$441,10,0)</f>
        <v>0</v>
      </c>
      <c r="G77" s="8">
        <v>40406.281999999999</v>
      </c>
      <c r="H77" s="9">
        <f>ROUND(ROUND(F77,2)*ROUND(G77,3),2)</f>
        <v>0</v>
      </c>
    </row>
    <row r="78" spans="1:8" x14ac:dyDescent="0.25">
      <c r="E78" s="5" t="s">
        <v>14</v>
      </c>
      <c r="F78" s="5"/>
      <c r="G78" s="5"/>
      <c r="H78" s="10">
        <f>SUM(H77:H77)</f>
        <v>0</v>
      </c>
    </row>
    <row r="80" spans="1:8" x14ac:dyDescent="0.25">
      <c r="C80" s="5" t="s">
        <v>5</v>
      </c>
      <c r="D80" s="6" t="s">
        <v>6</v>
      </c>
      <c r="E80" s="5" t="s">
        <v>7</v>
      </c>
    </row>
    <row r="81" spans="1:8" x14ac:dyDescent="0.25">
      <c r="C81" s="5" t="s">
        <v>8</v>
      </c>
      <c r="D81" s="6" t="s">
        <v>77</v>
      </c>
      <c r="E81" s="5" t="s">
        <v>78</v>
      </c>
    </row>
    <row r="83" spans="1:8" x14ac:dyDescent="0.25">
      <c r="A83" s="46" t="s">
        <v>79</v>
      </c>
      <c r="B83" s="46">
        <v>1</v>
      </c>
      <c r="C83" s="46" t="s">
        <v>80</v>
      </c>
      <c r="D83" s="7" t="s">
        <v>81</v>
      </c>
      <c r="E83" s="46" t="s">
        <v>82</v>
      </c>
      <c r="F83" s="55">
        <f>VLOOKUP(C83,PREU_FEINA!$B$11:$K$441,10,0)</f>
        <v>0</v>
      </c>
      <c r="G83" s="8">
        <v>32</v>
      </c>
      <c r="H83" s="9">
        <f>ROUND(ROUND(F83,2)*ROUND(G83,3),2)</f>
        <v>0</v>
      </c>
    </row>
    <row r="84" spans="1:8" x14ac:dyDescent="0.25">
      <c r="E84" s="5" t="s">
        <v>14</v>
      </c>
      <c r="F84" s="5"/>
      <c r="G84" s="5"/>
      <c r="H84" s="10">
        <f>SUM(H83:H83)</f>
        <v>0</v>
      </c>
    </row>
    <row r="86" spans="1:8" x14ac:dyDescent="0.25">
      <c r="E86" s="12" t="s">
        <v>83</v>
      </c>
      <c r="H86" s="13">
        <f>SUM(H9:H85)/2</f>
        <v>0</v>
      </c>
    </row>
    <row r="89" spans="1:8" ht="18.75" x14ac:dyDescent="0.3">
      <c r="C89" s="3"/>
      <c r="D89" s="3"/>
      <c r="E89" s="43" t="s">
        <v>291</v>
      </c>
      <c r="F89" s="3"/>
      <c r="G89" s="3"/>
      <c r="H89" s="3"/>
    </row>
    <row r="91" spans="1:8" x14ac:dyDescent="0.25">
      <c r="F91" s="42" t="s">
        <v>2</v>
      </c>
      <c r="G91" s="42" t="s">
        <v>3</v>
      </c>
      <c r="H91" s="42" t="s">
        <v>4</v>
      </c>
    </row>
    <row r="93" spans="1:8" x14ac:dyDescent="0.25">
      <c r="C93" s="5" t="s">
        <v>5</v>
      </c>
      <c r="D93" s="6" t="s">
        <v>6</v>
      </c>
      <c r="E93" s="5" t="s">
        <v>288</v>
      </c>
    </row>
    <row r="94" spans="1:8" x14ac:dyDescent="0.25">
      <c r="C94" s="5" t="s">
        <v>8</v>
      </c>
      <c r="D94" s="6" t="s">
        <v>6</v>
      </c>
      <c r="E94" s="5" t="s">
        <v>289</v>
      </c>
    </row>
    <row r="96" spans="1:8" x14ac:dyDescent="0.25">
      <c r="A96" s="46" t="s">
        <v>10</v>
      </c>
      <c r="B96" s="46">
        <v>1</v>
      </c>
      <c r="C96" s="46" t="s">
        <v>11</v>
      </c>
      <c r="D96" s="7" t="s">
        <v>12</v>
      </c>
      <c r="E96" s="46" t="s">
        <v>290</v>
      </c>
      <c r="F96" s="55">
        <f>VLOOKUP(C96,PREU_FEINA!$B$11:$K$441,10,0)</f>
        <v>0</v>
      </c>
      <c r="G96" s="8">
        <v>490</v>
      </c>
      <c r="H96" s="9">
        <f>ROUND(ROUND(F96,2)*ROUND(G96,3),2)</f>
        <v>0</v>
      </c>
    </row>
    <row r="97" spans="5:8" x14ac:dyDescent="0.25">
      <c r="E97" s="5" t="s">
        <v>14</v>
      </c>
      <c r="F97" s="5"/>
      <c r="G97" s="5"/>
      <c r="H97" s="10">
        <f>SUM(H96:H96)</f>
        <v>0</v>
      </c>
    </row>
    <row r="99" spans="5:8" x14ac:dyDescent="0.25">
      <c r="E99" s="12" t="s">
        <v>83</v>
      </c>
      <c r="H99" s="13">
        <f>SUM(H92:H98)/2</f>
        <v>0</v>
      </c>
    </row>
  </sheetData>
  <sheetProtection algorithmName="SHA-512" hashValue="TLRenRIFHigZ/n+Y9nwqPRv4XprnaB+oQf2AQv+zqOkJrOQi2y6M7+CBq3aLa3A44b95OTMT9G9xdEknVzUMOQ==" saltValue="TydNpPJyFrJdO2x2XFDo3g==" spinCount="100000" sheet="1" objects="1" scenarios="1"/>
  <mergeCells count="4">
    <mergeCell ref="E1:H1"/>
    <mergeCell ref="E3:H3"/>
    <mergeCell ref="E4:H4"/>
    <mergeCell ref="D2:E2"/>
  </mergeCells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workbookViewId="0">
      <selection activeCell="I17" sqref="I17"/>
    </sheetView>
  </sheetViews>
  <sheetFormatPr defaultRowHeight="15" x14ac:dyDescent="0.25"/>
  <cols>
    <col min="2" max="2" width="11.28515625" bestFit="1" customWidth="1"/>
    <col min="9" max="9" width="22" customWidth="1"/>
  </cols>
  <sheetData>
    <row r="1" spans="2:9" x14ac:dyDescent="0.25">
      <c r="B1" s="73" t="s">
        <v>285</v>
      </c>
      <c r="C1" s="73"/>
      <c r="D1" s="73"/>
      <c r="E1" s="73"/>
      <c r="F1" s="73"/>
      <c r="G1" s="73"/>
      <c r="H1" s="73"/>
      <c r="I1" s="73"/>
    </row>
    <row r="3" spans="2:9" ht="18.75" x14ac:dyDescent="0.3">
      <c r="B3" s="74" t="str">
        <f>+PREU_FEINA!D3</f>
        <v>Nom empresa</v>
      </c>
      <c r="C3" s="74"/>
      <c r="D3" s="74"/>
      <c r="E3" s="74"/>
      <c r="F3" s="74"/>
    </row>
    <row r="5" spans="2:9" x14ac:dyDescent="0.25">
      <c r="B5" s="12" t="s">
        <v>274</v>
      </c>
    </row>
    <row r="7" spans="2:9" x14ac:dyDescent="0.25">
      <c r="H7" s="19" t="s">
        <v>275</v>
      </c>
      <c r="I7" s="27">
        <f>PRESSUPOST!H86</f>
        <v>0</v>
      </c>
    </row>
    <row r="8" spans="2:9" x14ac:dyDescent="0.25">
      <c r="H8" s="19" t="s">
        <v>276</v>
      </c>
      <c r="I8" s="28">
        <f>+I7*0.05</f>
        <v>0</v>
      </c>
    </row>
    <row r="9" spans="2:9" x14ac:dyDescent="0.25">
      <c r="H9" s="19"/>
      <c r="I9" s="28"/>
    </row>
    <row r="10" spans="2:9" x14ac:dyDescent="0.25">
      <c r="H10" s="19" t="s">
        <v>277</v>
      </c>
      <c r="I10" s="28">
        <f>+I8+I7</f>
        <v>0</v>
      </c>
    </row>
    <row r="11" spans="2:9" x14ac:dyDescent="0.25">
      <c r="I11" s="28"/>
    </row>
    <row r="12" spans="2:9" x14ac:dyDescent="0.25">
      <c r="H12" s="19" t="s">
        <v>278</v>
      </c>
      <c r="I12" s="28">
        <f>+I10*0.05</f>
        <v>0</v>
      </c>
    </row>
    <row r="13" spans="2:9" x14ac:dyDescent="0.25">
      <c r="E13" s="29"/>
      <c r="F13" s="29"/>
      <c r="G13" s="29"/>
      <c r="H13" s="30" t="s">
        <v>279</v>
      </c>
      <c r="I13" s="31">
        <f>+I10*0.06</f>
        <v>0</v>
      </c>
    </row>
    <row r="14" spans="2:9" x14ac:dyDescent="0.25">
      <c r="H14" s="19"/>
      <c r="I14" s="28">
        <f>+I13+I12+I10</f>
        <v>0</v>
      </c>
    </row>
    <row r="15" spans="2:9" x14ac:dyDescent="0.25">
      <c r="H15" s="19"/>
      <c r="I15" s="28"/>
    </row>
    <row r="16" spans="2:9" x14ac:dyDescent="0.25">
      <c r="E16" s="29"/>
      <c r="F16" s="29"/>
      <c r="G16" s="29"/>
      <c r="H16" s="30" t="s">
        <v>280</v>
      </c>
      <c r="I16" s="31">
        <f>+I14*0.21</f>
        <v>0</v>
      </c>
    </row>
    <row r="17" spans="2:9" x14ac:dyDescent="0.25">
      <c r="H17" s="32" t="s">
        <v>14</v>
      </c>
      <c r="I17" s="33">
        <f>+I16+I14</f>
        <v>0</v>
      </c>
    </row>
    <row r="20" spans="2:9" x14ac:dyDescent="0.25">
      <c r="B20" s="12" t="s">
        <v>281</v>
      </c>
    </row>
    <row r="22" spans="2:9" x14ac:dyDescent="0.25">
      <c r="H22" s="19" t="s">
        <v>275</v>
      </c>
      <c r="I22" s="27">
        <f>PRESSUPOST!H99</f>
        <v>0</v>
      </c>
    </row>
    <row r="23" spans="2:9" x14ac:dyDescent="0.25">
      <c r="H23" s="19" t="s">
        <v>276</v>
      </c>
      <c r="I23" s="28">
        <f>+I22*0.05</f>
        <v>0</v>
      </c>
    </row>
    <row r="24" spans="2:9" x14ac:dyDescent="0.25">
      <c r="H24" s="19"/>
      <c r="I24" s="28"/>
    </row>
    <row r="25" spans="2:9" x14ac:dyDescent="0.25">
      <c r="H25" s="19" t="s">
        <v>277</v>
      </c>
      <c r="I25" s="28">
        <f>+I23+I22</f>
        <v>0</v>
      </c>
    </row>
    <row r="26" spans="2:9" x14ac:dyDescent="0.25">
      <c r="I26" s="28"/>
    </row>
    <row r="27" spans="2:9" x14ac:dyDescent="0.25">
      <c r="H27" s="19" t="s">
        <v>278</v>
      </c>
      <c r="I27" s="28">
        <f>+I25*0.05</f>
        <v>0</v>
      </c>
    </row>
    <row r="28" spans="2:9" x14ac:dyDescent="0.25">
      <c r="G28" s="29"/>
      <c r="H28" s="30" t="s">
        <v>279</v>
      </c>
      <c r="I28" s="31">
        <f>+I25*0.06</f>
        <v>0</v>
      </c>
    </row>
    <row r="29" spans="2:9" x14ac:dyDescent="0.25">
      <c r="H29" s="19"/>
      <c r="I29" s="28">
        <f>+I28+I27+I25</f>
        <v>0</v>
      </c>
    </row>
    <row r="30" spans="2:9" x14ac:dyDescent="0.25">
      <c r="H30" s="19"/>
      <c r="I30" s="28"/>
    </row>
    <row r="31" spans="2:9" x14ac:dyDescent="0.25">
      <c r="G31" s="29"/>
      <c r="H31" s="30" t="s">
        <v>282</v>
      </c>
      <c r="I31" s="31">
        <f>+I29*0.1</f>
        <v>0</v>
      </c>
    </row>
    <row r="32" spans="2:9" x14ac:dyDescent="0.25">
      <c r="H32" s="32" t="s">
        <v>14</v>
      </c>
      <c r="I32" s="33">
        <f>+I31+I29</f>
        <v>0</v>
      </c>
    </row>
    <row r="35" spans="8:9" ht="15.75" x14ac:dyDescent="0.25">
      <c r="H35" s="34" t="s">
        <v>283</v>
      </c>
      <c r="I35" s="35">
        <f>+I29+I14</f>
        <v>0</v>
      </c>
    </row>
    <row r="36" spans="8:9" ht="15.75" x14ac:dyDescent="0.25">
      <c r="H36" s="34" t="s">
        <v>284</v>
      </c>
      <c r="I36" s="35">
        <f>+I32+I17</f>
        <v>0</v>
      </c>
    </row>
  </sheetData>
  <sheetProtection algorithmName="SHA-512" hashValue="xz+tOSJWiTYiRD6bFnGhoN7YBRqitSg1Qoy87xPlOJEgyZeRSKACu6khRoVxLqKUUt8W3PwVLW3xYgr3qJRkMg==" saltValue="GqXR/oeyLLuBvM86egmaIQ==" spinCount="100000" sheet="1" objects="1" scenarios="1"/>
  <mergeCells count="2">
    <mergeCell ref="B1:I1"/>
    <mergeCell ref="B3:F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INSTRUCCIONS</vt:lpstr>
      <vt:lpstr>T-SMP</vt:lpstr>
      <vt:lpstr>PREU_FEINA</vt:lpstr>
      <vt:lpstr>PRESSUPOST</vt:lpstr>
      <vt:lpstr>RESUM 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Geis Nielsen, Christian</cp:lastModifiedBy>
  <cp:lastPrinted>2025-03-06T13:30:01Z</cp:lastPrinted>
  <dcterms:created xsi:type="dcterms:W3CDTF">2025-03-06T13:16:55Z</dcterms:created>
  <dcterms:modified xsi:type="dcterms:W3CDTF">2025-06-20T06:43:01Z</dcterms:modified>
</cp:coreProperties>
</file>