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N:\PAISATGE I BIODIVERSITAT\01.02 CONCURSOS\2025\2025017030 - MAJOR - MANTENIMENT DEVESA\PRESSUPOST\xls\"/>
    </mc:Choice>
  </mc:AlternateContent>
  <bookViews>
    <workbookView xWindow="0" yWindow="0" windowWidth="6195" windowHeight="4095" activeTab="1"/>
  </bookViews>
  <sheets>
    <sheet name="INSTRUCCIONS" sheetId="10" r:id="rId1"/>
    <sheet name="T-SMP" sheetId="8" r:id="rId2"/>
    <sheet name="PREU_FEINA" sheetId="7" r:id="rId3"/>
    <sheet name="PRESSUPOST" sheetId="2" r:id="rId4"/>
    <sheet name="RESUM PRESSUPOST" sheetId="12" r:id="rId5"/>
  </sheets>
  <calcPr calcId="162913"/>
</workbook>
</file>

<file path=xl/calcChain.xml><?xml version="1.0" encoding="utf-8"?>
<calcChain xmlns="http://schemas.openxmlformats.org/spreadsheetml/2006/main">
  <c r="B3" i="12" l="1"/>
  <c r="K14" i="7"/>
  <c r="F167" i="2" s="1"/>
  <c r="K13" i="7"/>
  <c r="F166" i="2" s="1"/>
  <c r="K12" i="7"/>
  <c r="F165" i="2" s="1"/>
  <c r="K11" i="7"/>
  <c r="F164" i="2" s="1"/>
  <c r="E50" i="8"/>
  <c r="E51" i="8"/>
  <c r="E52" i="8"/>
  <c r="E53" i="8"/>
  <c r="H567" i="7"/>
  <c r="H566" i="7"/>
  <c r="H563" i="7"/>
  <c r="H562" i="7"/>
  <c r="H553" i="7"/>
  <c r="H550" i="7"/>
  <c r="H547" i="7"/>
  <c r="H538" i="7"/>
  <c r="H535" i="7"/>
  <c r="H532" i="7"/>
  <c r="H531" i="7"/>
  <c r="H524" i="7"/>
  <c r="H523" i="7"/>
  <c r="H516" i="7"/>
  <c r="H515" i="7"/>
  <c r="H508" i="7"/>
  <c r="H507" i="7"/>
  <c r="H500" i="7"/>
  <c r="H499" i="7"/>
  <c r="H492" i="7"/>
  <c r="H491" i="7"/>
  <c r="H482" i="7"/>
  <c r="H479" i="7"/>
  <c r="H478" i="7"/>
  <c r="H477" i="7"/>
  <c r="H476" i="7"/>
  <c r="H473" i="7"/>
  <c r="H472" i="7"/>
  <c r="H465" i="7"/>
  <c r="H464" i="7"/>
  <c r="H461" i="7"/>
  <c r="H460" i="7"/>
  <c r="H451" i="7"/>
  <c r="H450" i="7"/>
  <c r="H449" i="7"/>
  <c r="H446" i="7"/>
  <c r="H445" i="7"/>
  <c r="H444" i="7"/>
  <c r="H443" i="7"/>
  <c r="H440" i="7"/>
  <c r="H439" i="7"/>
  <c r="H430" i="7"/>
  <c r="H429" i="7"/>
  <c r="H428" i="7"/>
  <c r="H425" i="7"/>
  <c r="H424" i="7"/>
  <c r="H423" i="7"/>
  <c r="H420" i="7"/>
  <c r="H419" i="7"/>
  <c r="H410" i="7"/>
  <c r="H407" i="7"/>
  <c r="H406" i="7"/>
  <c r="H397" i="7"/>
  <c r="H388" i="7"/>
  <c r="H385" i="7"/>
  <c r="H382" i="7"/>
  <c r="H381" i="7"/>
  <c r="H372" i="7"/>
  <c r="H369" i="7"/>
  <c r="H366" i="7"/>
  <c r="H365" i="7"/>
  <c r="H356" i="7"/>
  <c r="H353" i="7"/>
  <c r="H350" i="7"/>
  <c r="H349" i="7"/>
  <c r="H340" i="7"/>
  <c r="H339" i="7"/>
  <c r="H336" i="7"/>
  <c r="H335" i="7"/>
  <c r="H326" i="7"/>
  <c r="H323" i="7"/>
  <c r="H322" i="7"/>
  <c r="H319" i="7"/>
  <c r="H318" i="7"/>
  <c r="H309" i="7"/>
  <c r="H306" i="7"/>
  <c r="H305" i="7"/>
  <c r="H302" i="7"/>
  <c r="H293" i="7"/>
  <c r="H290" i="7"/>
  <c r="H289" i="7"/>
  <c r="H288" i="7"/>
  <c r="H287" i="7"/>
  <c r="H284" i="7"/>
  <c r="H283" i="7"/>
  <c r="H274" i="7"/>
  <c r="H271" i="7"/>
  <c r="H270" i="7"/>
  <c r="H269" i="7"/>
  <c r="H268" i="7"/>
  <c r="H265" i="7"/>
  <c r="H264" i="7"/>
  <c r="H255" i="7"/>
  <c r="H252" i="7"/>
  <c r="H251" i="7"/>
  <c r="H250" i="7"/>
  <c r="H249" i="7"/>
  <c r="H246" i="7"/>
  <c r="H245" i="7"/>
  <c r="H236" i="7"/>
  <c r="H233" i="7"/>
  <c r="H230" i="7"/>
  <c r="H221" i="7"/>
  <c r="H220" i="7"/>
  <c r="H217" i="7"/>
  <c r="H216" i="7"/>
  <c r="H207" i="7"/>
  <c r="H204" i="7"/>
  <c r="H201" i="7"/>
  <c r="H192" i="7"/>
  <c r="H189" i="7"/>
  <c r="H188" i="7"/>
  <c r="H187" i="7"/>
  <c r="H186" i="7"/>
  <c r="H183" i="7"/>
  <c r="H182" i="7"/>
  <c r="H173" i="7"/>
  <c r="H170" i="7"/>
  <c r="H169" i="7"/>
  <c r="H168" i="7"/>
  <c r="H165" i="7"/>
  <c r="H164" i="7"/>
  <c r="H155" i="7"/>
  <c r="H152" i="7"/>
  <c r="H151" i="7"/>
  <c r="H150" i="7"/>
  <c r="H147" i="7"/>
  <c r="H146" i="7"/>
  <c r="H137" i="7"/>
  <c r="H134" i="7"/>
  <c r="H133" i="7"/>
  <c r="H132" i="7"/>
  <c r="H129" i="7"/>
  <c r="H128" i="7"/>
  <c r="H119" i="7"/>
  <c r="H118" i="7"/>
  <c r="H117" i="7"/>
  <c r="H114" i="7"/>
  <c r="H113" i="7"/>
  <c r="H112" i="7"/>
  <c r="H111" i="7"/>
  <c r="H108" i="7"/>
  <c r="H107" i="7"/>
  <c r="H98" i="7"/>
  <c r="H95" i="7"/>
  <c r="H94" i="7"/>
  <c r="H85" i="7"/>
  <c r="H84" i="7"/>
  <c r="H81" i="7"/>
  <c r="H80" i="7"/>
  <c r="H79" i="7"/>
  <c r="H76" i="7"/>
  <c r="H75" i="7"/>
  <c r="H66" i="7"/>
  <c r="H65" i="7"/>
  <c r="H62" i="7"/>
  <c r="H61" i="7"/>
  <c r="H60" i="7"/>
  <c r="H57" i="7"/>
  <c r="H56" i="7"/>
  <c r="H47" i="7"/>
  <c r="H46" i="7"/>
  <c r="H43" i="7"/>
  <c r="H42" i="7"/>
  <c r="H41" i="7"/>
  <c r="H38" i="7"/>
  <c r="H37" i="7"/>
  <c r="H28" i="7"/>
  <c r="H27" i="7"/>
  <c r="H24" i="7"/>
  <c r="H23" i="7"/>
  <c r="H22" i="7"/>
  <c r="H19" i="7"/>
  <c r="H18" i="7"/>
  <c r="E3" i="2"/>
  <c r="A3" i="7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10" i="8"/>
  <c r="J18" i="7" l="1"/>
  <c r="J19" i="7"/>
  <c r="J22" i="7"/>
  <c r="J23" i="7"/>
  <c r="J24" i="7"/>
  <c r="J27" i="7"/>
  <c r="J28" i="7"/>
  <c r="J37" i="7"/>
  <c r="J38" i="7"/>
  <c r="J41" i="7"/>
  <c r="J42" i="7"/>
  <c r="J43" i="7"/>
  <c r="J46" i="7"/>
  <c r="J47" i="7"/>
  <c r="J56" i="7"/>
  <c r="J57" i="7"/>
  <c r="J60" i="7"/>
  <c r="J61" i="7"/>
  <c r="J62" i="7"/>
  <c r="J65" i="7"/>
  <c r="J66" i="7"/>
  <c r="J75" i="7"/>
  <c r="J76" i="7"/>
  <c r="J79" i="7"/>
  <c r="J80" i="7"/>
  <c r="J81" i="7"/>
  <c r="J84" i="7"/>
  <c r="J85" i="7"/>
  <c r="J94" i="7"/>
  <c r="J95" i="7"/>
  <c r="J98" i="7"/>
  <c r="K99" i="7" s="1"/>
  <c r="J107" i="7"/>
  <c r="J108" i="7"/>
  <c r="J111" i="7"/>
  <c r="J112" i="7"/>
  <c r="J113" i="7"/>
  <c r="J114" i="7"/>
  <c r="J117" i="7"/>
  <c r="J118" i="7"/>
  <c r="J119" i="7"/>
  <c r="J128" i="7"/>
  <c r="J129" i="7"/>
  <c r="J132" i="7"/>
  <c r="J133" i="7"/>
  <c r="J134" i="7"/>
  <c r="J137" i="7"/>
  <c r="K138" i="7" s="1"/>
  <c r="J146" i="7"/>
  <c r="J147" i="7"/>
  <c r="J150" i="7"/>
  <c r="J151" i="7"/>
  <c r="J152" i="7"/>
  <c r="J155" i="7"/>
  <c r="K156" i="7" s="1"/>
  <c r="J164" i="7"/>
  <c r="J165" i="7"/>
  <c r="J168" i="7"/>
  <c r="J169" i="7"/>
  <c r="J170" i="7"/>
  <c r="J173" i="7"/>
  <c r="K174" i="7" s="1"/>
  <c r="J182" i="7"/>
  <c r="J183" i="7"/>
  <c r="J186" i="7"/>
  <c r="J187" i="7"/>
  <c r="J188" i="7"/>
  <c r="J189" i="7"/>
  <c r="J192" i="7"/>
  <c r="K193" i="7" s="1"/>
  <c r="J201" i="7"/>
  <c r="K202" i="7" s="1"/>
  <c r="J210" i="7" s="1"/>
  <c r="J204" i="7"/>
  <c r="K205" i="7" s="1"/>
  <c r="J207" i="7"/>
  <c r="K208" i="7" s="1"/>
  <c r="J216" i="7"/>
  <c r="J217" i="7"/>
  <c r="J220" i="7"/>
  <c r="J221" i="7"/>
  <c r="J230" i="7"/>
  <c r="K231" i="7" s="1"/>
  <c r="J239" i="7" s="1"/>
  <c r="J233" i="7"/>
  <c r="K234" i="7" s="1"/>
  <c r="J236" i="7"/>
  <c r="K237" i="7" s="1"/>
  <c r="J245" i="7"/>
  <c r="J246" i="7"/>
  <c r="J249" i="7"/>
  <c r="J250" i="7"/>
  <c r="J251" i="7"/>
  <c r="J252" i="7"/>
  <c r="J255" i="7"/>
  <c r="K256" i="7" s="1"/>
  <c r="J264" i="7"/>
  <c r="J265" i="7"/>
  <c r="J268" i="7"/>
  <c r="J269" i="7"/>
  <c r="J270" i="7"/>
  <c r="J271" i="7"/>
  <c r="J274" i="7"/>
  <c r="K275" i="7" s="1"/>
  <c r="J283" i="7"/>
  <c r="J284" i="7"/>
  <c r="J287" i="7"/>
  <c r="J288" i="7"/>
  <c r="J289" i="7"/>
  <c r="J290" i="7"/>
  <c r="J293" i="7"/>
  <c r="K294" i="7" s="1"/>
  <c r="J302" i="7"/>
  <c r="K303" i="7" s="1"/>
  <c r="J312" i="7" s="1"/>
  <c r="J305" i="7"/>
  <c r="J306" i="7"/>
  <c r="J309" i="7"/>
  <c r="K310" i="7" s="1"/>
  <c r="J318" i="7"/>
  <c r="J319" i="7"/>
  <c r="J322" i="7"/>
  <c r="J323" i="7"/>
  <c r="J326" i="7"/>
  <c r="K327" i="7" s="1"/>
  <c r="J335" i="7"/>
  <c r="J336" i="7"/>
  <c r="J339" i="7"/>
  <c r="J340" i="7"/>
  <c r="J349" i="7"/>
  <c r="J350" i="7"/>
  <c r="J353" i="7"/>
  <c r="K354" i="7" s="1"/>
  <c r="J356" i="7"/>
  <c r="K357" i="7" s="1"/>
  <c r="J365" i="7"/>
  <c r="J366" i="7"/>
  <c r="J369" i="7"/>
  <c r="K370" i="7" s="1"/>
  <c r="J372" i="7"/>
  <c r="K373" i="7" s="1"/>
  <c r="J381" i="7"/>
  <c r="J382" i="7"/>
  <c r="J385" i="7"/>
  <c r="K386" i="7" s="1"/>
  <c r="J388" i="7"/>
  <c r="K389" i="7" s="1"/>
  <c r="J397" i="7"/>
  <c r="K398" i="7" s="1"/>
  <c r="J400" i="7" s="1"/>
  <c r="J406" i="7"/>
  <c r="J407" i="7"/>
  <c r="J410" i="7"/>
  <c r="K411" i="7" s="1"/>
  <c r="J419" i="7"/>
  <c r="J420" i="7"/>
  <c r="J423" i="7"/>
  <c r="J424" i="7"/>
  <c r="J425" i="7"/>
  <c r="J428" i="7"/>
  <c r="J429" i="7"/>
  <c r="J430" i="7"/>
  <c r="J439" i="7"/>
  <c r="J440" i="7"/>
  <c r="J443" i="7"/>
  <c r="J444" i="7"/>
  <c r="J445" i="7"/>
  <c r="J446" i="7"/>
  <c r="J449" i="7"/>
  <c r="J450" i="7"/>
  <c r="J451" i="7"/>
  <c r="J460" i="7"/>
  <c r="J461" i="7"/>
  <c r="J464" i="7"/>
  <c r="J465" i="7"/>
  <c r="J472" i="7"/>
  <c r="J473" i="7"/>
  <c r="J476" i="7"/>
  <c r="J477" i="7"/>
  <c r="J478" i="7"/>
  <c r="J479" i="7"/>
  <c r="J482" i="7"/>
  <c r="K483" i="7" s="1"/>
  <c r="J491" i="7"/>
  <c r="J492" i="7"/>
  <c r="J499" i="7"/>
  <c r="J500" i="7"/>
  <c r="J507" i="7"/>
  <c r="J508" i="7"/>
  <c r="J515" i="7"/>
  <c r="J516" i="7"/>
  <c r="J523" i="7"/>
  <c r="J524" i="7"/>
  <c r="J531" i="7"/>
  <c r="J532" i="7"/>
  <c r="J535" i="7"/>
  <c r="K536" i="7" s="1"/>
  <c r="J538" i="7"/>
  <c r="K539" i="7" s="1"/>
  <c r="J547" i="7"/>
  <c r="K548" i="7" s="1"/>
  <c r="J556" i="7" s="1"/>
  <c r="J550" i="7"/>
  <c r="K551" i="7" s="1"/>
  <c r="J553" i="7"/>
  <c r="K554" i="7" s="1"/>
  <c r="J562" i="7"/>
  <c r="J563" i="7"/>
  <c r="J566" i="7"/>
  <c r="J567" i="7"/>
  <c r="H167" i="2"/>
  <c r="H166" i="2"/>
  <c r="H165" i="2"/>
  <c r="H164" i="2"/>
  <c r="K39" i="7" l="1"/>
  <c r="J50" i="7" s="1"/>
  <c r="K51" i="7" s="1"/>
  <c r="K52" i="7" s="1"/>
  <c r="K35" i="7" s="1"/>
  <c r="H168" i="2"/>
  <c r="K383" i="7"/>
  <c r="J391" i="7" s="1"/>
  <c r="K392" i="7" s="1"/>
  <c r="K393" i="7" s="1"/>
  <c r="K379" i="7" s="1"/>
  <c r="K493" i="7"/>
  <c r="K564" i="7"/>
  <c r="J569" i="7" s="1"/>
  <c r="K557" i="7"/>
  <c r="K558" i="7" s="1"/>
  <c r="K545" i="7" s="1"/>
  <c r="F146" i="2" s="1"/>
  <c r="H146" i="2" s="1"/>
  <c r="K533" i="7"/>
  <c r="J541" i="7" s="1"/>
  <c r="K542" i="7" s="1"/>
  <c r="K543" i="7" s="1"/>
  <c r="K529" i="7" s="1"/>
  <c r="F144" i="2" s="1"/>
  <c r="H144" i="2" s="1"/>
  <c r="K526" i="7"/>
  <c r="K527" i="7" s="1"/>
  <c r="K521" i="7" s="1"/>
  <c r="F147" i="2" s="1"/>
  <c r="H147" i="2" s="1"/>
  <c r="K525" i="7"/>
  <c r="K517" i="7"/>
  <c r="K509" i="7"/>
  <c r="K510" i="7"/>
  <c r="K511" i="7" s="1"/>
  <c r="K505" i="7" s="1"/>
  <c r="F150" i="2" s="1"/>
  <c r="H150" i="2" s="1"/>
  <c r="K501" i="7"/>
  <c r="K502" i="7"/>
  <c r="K503" i="7" s="1"/>
  <c r="K497" i="7" s="1"/>
  <c r="F149" i="2" s="1"/>
  <c r="H149" i="2" s="1"/>
  <c r="K494" i="7"/>
  <c r="K495" i="7" s="1"/>
  <c r="K489" i="7" s="1"/>
  <c r="F148" i="2" s="1"/>
  <c r="H148" i="2" s="1"/>
  <c r="K480" i="7"/>
  <c r="K474" i="7"/>
  <c r="J485" i="7" s="1"/>
  <c r="K486" i="7" s="1"/>
  <c r="K487" i="7" s="1"/>
  <c r="K470" i="7" s="1"/>
  <c r="F143" i="2" s="1"/>
  <c r="H143" i="2" s="1"/>
  <c r="K466" i="7"/>
  <c r="K462" i="7"/>
  <c r="K467" i="7"/>
  <c r="K468" i="7" s="1"/>
  <c r="K458" i="7" s="1"/>
  <c r="F142" i="2" s="1"/>
  <c r="H142" i="2" s="1"/>
  <c r="K452" i="7"/>
  <c r="K447" i="7"/>
  <c r="K441" i="7"/>
  <c r="J454" i="7" s="1"/>
  <c r="K455" i="7" s="1"/>
  <c r="K456" i="7" s="1"/>
  <c r="K437" i="7" s="1"/>
  <c r="F141" i="2" s="1"/>
  <c r="H141" i="2" s="1"/>
  <c r="K431" i="7"/>
  <c r="K426" i="7"/>
  <c r="K367" i="7"/>
  <c r="J375" i="7" s="1"/>
  <c r="K376" i="7" s="1"/>
  <c r="K377" i="7" s="1"/>
  <c r="K363" i="7" s="1"/>
  <c r="K351" i="7"/>
  <c r="J359" i="7" s="1"/>
  <c r="K360" i="7" s="1"/>
  <c r="K361" i="7" s="1"/>
  <c r="K347" i="7" s="1"/>
  <c r="K135" i="7"/>
  <c r="K341" i="7"/>
  <c r="K266" i="7"/>
  <c r="J277" i="7" s="1"/>
  <c r="K278" i="7" s="1"/>
  <c r="K279" i="7" s="1"/>
  <c r="K262" i="7" s="1"/>
  <c r="K67" i="7"/>
  <c r="K44" i="7"/>
  <c r="K48" i="7"/>
  <c r="K153" i="7"/>
  <c r="K58" i="7"/>
  <c r="J69" i="7" s="1"/>
  <c r="K70" i="7" s="1"/>
  <c r="K71" i="7" s="1"/>
  <c r="K54" i="7" s="1"/>
  <c r="K337" i="7"/>
  <c r="J343" i="7" s="1"/>
  <c r="K344" i="7" s="1"/>
  <c r="K345" i="7" s="1"/>
  <c r="K333" i="7" s="1"/>
  <c r="F158" i="2" s="1"/>
  <c r="H158" i="2" s="1"/>
  <c r="H159" i="2" s="1"/>
  <c r="K324" i="7"/>
  <c r="K320" i="7"/>
  <c r="J329" i="7" s="1"/>
  <c r="K330" i="7" s="1"/>
  <c r="K331" i="7" s="1"/>
  <c r="K316" i="7" s="1"/>
  <c r="K307" i="7"/>
  <c r="K313" i="7"/>
  <c r="K314" i="7" s="1"/>
  <c r="K300" i="7" s="1"/>
  <c r="K291" i="7"/>
  <c r="K285" i="7"/>
  <c r="J296" i="7" s="1"/>
  <c r="K297" i="7" s="1"/>
  <c r="K298" i="7" s="1"/>
  <c r="K281" i="7" s="1"/>
  <c r="F119" i="2" s="1"/>
  <c r="H119" i="2" s="1"/>
  <c r="K272" i="7"/>
  <c r="K253" i="7"/>
  <c r="K247" i="7"/>
  <c r="J258" i="7" s="1"/>
  <c r="K259" i="7" s="1"/>
  <c r="K260" i="7" s="1"/>
  <c r="K243" i="7" s="1"/>
  <c r="K240" i="7"/>
  <c r="K241" i="7" s="1"/>
  <c r="K228" i="7" s="1"/>
  <c r="K222" i="7"/>
  <c r="K218" i="7"/>
  <c r="J224" i="7" s="1"/>
  <c r="K225" i="7" s="1"/>
  <c r="K226" i="7" s="1"/>
  <c r="K214" i="7" s="1"/>
  <c r="K211" i="7"/>
  <c r="K212" i="7" s="1"/>
  <c r="K199" i="7" s="1"/>
  <c r="K190" i="7"/>
  <c r="K184" i="7"/>
  <c r="J195" i="7" s="1"/>
  <c r="K196" i="7" s="1"/>
  <c r="K197" i="7" s="1"/>
  <c r="K180" i="7" s="1"/>
  <c r="F118" i="2" s="1"/>
  <c r="H118" i="2" s="1"/>
  <c r="K171" i="7"/>
  <c r="K166" i="7"/>
  <c r="J176" i="7" s="1"/>
  <c r="K177" i="7" s="1"/>
  <c r="K178" i="7" s="1"/>
  <c r="K162" i="7" s="1"/>
  <c r="K148" i="7"/>
  <c r="J158" i="7" s="1"/>
  <c r="K159" i="7" s="1"/>
  <c r="K160" i="7" s="1"/>
  <c r="K144" i="7" s="1"/>
  <c r="K120" i="7"/>
  <c r="K115" i="7"/>
  <c r="K96" i="7"/>
  <c r="J101" i="7" s="1"/>
  <c r="K102" i="7" s="1"/>
  <c r="K103" i="7" s="1"/>
  <c r="K92" i="7" s="1"/>
  <c r="F24" i="2" s="1"/>
  <c r="H24" i="2" s="1"/>
  <c r="K86" i="7"/>
  <c r="K82" i="7"/>
  <c r="K77" i="7"/>
  <c r="J88" i="7" s="1"/>
  <c r="K89" i="7" s="1"/>
  <c r="K90" i="7" s="1"/>
  <c r="K73" i="7" s="1"/>
  <c r="F117" i="2" s="1"/>
  <c r="H117" i="2" s="1"/>
  <c r="K63" i="7"/>
  <c r="K29" i="7"/>
  <c r="K25" i="7"/>
  <c r="K408" i="7"/>
  <c r="J413" i="7" s="1"/>
  <c r="K414" i="7" s="1"/>
  <c r="K415" i="7" s="1"/>
  <c r="K404" i="7" s="1"/>
  <c r="K401" i="7"/>
  <c r="K402" i="7" s="1"/>
  <c r="K395" i="7" s="1"/>
  <c r="K130" i="7"/>
  <c r="J140" i="7" s="1"/>
  <c r="K141" i="7" s="1"/>
  <c r="K142" i="7" s="1"/>
  <c r="K126" i="7" s="1"/>
  <c r="K109" i="7"/>
  <c r="J122" i="7" s="1"/>
  <c r="K123" i="7" s="1"/>
  <c r="K124" i="7" s="1"/>
  <c r="K105" i="7" s="1"/>
  <c r="K20" i="7"/>
  <c r="J31" i="7" s="1"/>
  <c r="K32" i="7" s="1"/>
  <c r="K33" i="7" s="1"/>
  <c r="K16" i="7" s="1"/>
  <c r="F72" i="2" s="1"/>
  <c r="H72" i="2" s="1"/>
  <c r="K421" i="7"/>
  <c r="J433" i="7" s="1"/>
  <c r="K434" i="7" s="1"/>
  <c r="K435" i="7" s="1"/>
  <c r="K417" i="7" s="1"/>
  <c r="F140" i="2" s="1"/>
  <c r="H140" i="2" s="1"/>
  <c r="K570" i="7"/>
  <c r="K571" i="7" s="1"/>
  <c r="K560" i="7" s="1"/>
  <c r="F152" i="2" s="1"/>
  <c r="H152" i="2" s="1"/>
  <c r="K518" i="7"/>
  <c r="K519" i="7" s="1"/>
  <c r="K513" i="7" s="1"/>
  <c r="F151" i="2" s="1"/>
  <c r="H151" i="2" s="1"/>
  <c r="F103" i="2" l="1"/>
  <c r="H103" i="2" s="1"/>
  <c r="F48" i="2"/>
  <c r="H48" i="2" s="1"/>
  <c r="F47" i="2"/>
  <c r="H47" i="2" s="1"/>
  <c r="F102" i="2"/>
  <c r="H102" i="2" s="1"/>
  <c r="F17" i="2"/>
  <c r="H17" i="2" s="1"/>
  <c r="F50" i="2"/>
  <c r="H50" i="2" s="1"/>
  <c r="F105" i="2"/>
  <c r="H105" i="2" s="1"/>
  <c r="F75" i="2"/>
  <c r="H75" i="2" s="1"/>
  <c r="F34" i="2"/>
  <c r="H34" i="2" s="1"/>
  <c r="F120" i="2"/>
  <c r="H120" i="2" s="1"/>
  <c r="F145" i="2"/>
  <c r="H145" i="2" s="1"/>
  <c r="H153" i="2" s="1"/>
  <c r="F90" i="2"/>
  <c r="H90" i="2" s="1"/>
  <c r="F132" i="2"/>
  <c r="H132" i="2" s="1"/>
  <c r="F63" i="2"/>
  <c r="H63" i="2" s="1"/>
  <c r="F18" i="2"/>
  <c r="H18" i="2" s="1"/>
  <c r="F106" i="2"/>
  <c r="H106" i="2" s="1"/>
  <c r="F76" i="2"/>
  <c r="H76" i="2" s="1"/>
  <c r="F121" i="2"/>
  <c r="H121" i="2" s="1"/>
  <c r="F35" i="2"/>
  <c r="H35" i="2" s="1"/>
  <c r="F91" i="2"/>
  <c r="H91" i="2" s="1"/>
  <c r="F51" i="2"/>
  <c r="H51" i="2" s="1"/>
  <c r="F22" i="2"/>
  <c r="H22" i="2" s="1"/>
  <c r="F80" i="2"/>
  <c r="H80" i="2" s="1"/>
  <c r="F110" i="2"/>
  <c r="H110" i="2" s="1"/>
  <c r="F39" i="2"/>
  <c r="H39" i="2" s="1"/>
  <c r="F55" i="2"/>
  <c r="H55" i="2" s="1"/>
  <c r="F124" i="2"/>
  <c r="H124" i="2" s="1"/>
  <c r="F95" i="2"/>
  <c r="H95" i="2" s="1"/>
  <c r="F19" i="2"/>
  <c r="H19" i="2" s="1"/>
  <c r="F52" i="2"/>
  <c r="H52" i="2" s="1"/>
  <c r="F107" i="2"/>
  <c r="H107" i="2" s="1"/>
  <c r="F77" i="2"/>
  <c r="H77" i="2" s="1"/>
  <c r="F122" i="2"/>
  <c r="H122" i="2" s="1"/>
  <c r="F92" i="2"/>
  <c r="H92" i="2" s="1"/>
  <c r="F36" i="2"/>
  <c r="H36" i="2" s="1"/>
  <c r="F20" i="2"/>
  <c r="H20" i="2" s="1"/>
  <c r="F78" i="2"/>
  <c r="H78" i="2" s="1"/>
  <c r="F133" i="2"/>
  <c r="H133" i="2" s="1"/>
  <c r="F64" i="2"/>
  <c r="H64" i="2" s="1"/>
  <c r="F87" i="2"/>
  <c r="H87" i="2" s="1"/>
  <c r="F31" i="2"/>
  <c r="H31" i="2" s="1"/>
  <c r="F134" i="2"/>
  <c r="H134" i="2" s="1"/>
  <c r="F65" i="2"/>
  <c r="H65" i="2" s="1"/>
  <c r="F108" i="2"/>
  <c r="H108" i="2" s="1"/>
  <c r="F53" i="2"/>
  <c r="H53" i="2" s="1"/>
  <c r="F125" i="2"/>
  <c r="H125" i="2" s="1"/>
  <c r="F93" i="2"/>
  <c r="H93" i="2" s="1"/>
  <c r="F37" i="2"/>
  <c r="H37" i="2" s="1"/>
  <c r="F88" i="2"/>
  <c r="H88" i="2" s="1"/>
  <c r="F32" i="2"/>
  <c r="H32" i="2" s="1"/>
  <c r="F15" i="2"/>
  <c r="H15" i="2" s="1"/>
  <c r="F73" i="2"/>
  <c r="H73" i="2" s="1"/>
  <c r="F21" i="2"/>
  <c r="H21" i="2" s="1"/>
  <c r="F79" i="2"/>
  <c r="H79" i="2" s="1"/>
  <c r="F54" i="2"/>
  <c r="H54" i="2" s="1"/>
  <c r="F123" i="2"/>
  <c r="H123" i="2" s="1"/>
  <c r="F94" i="2"/>
  <c r="H94" i="2" s="1"/>
  <c r="F38" i="2"/>
  <c r="H38" i="2" s="1"/>
  <c r="F109" i="2"/>
  <c r="H109" i="2" s="1"/>
  <c r="F104" i="2"/>
  <c r="H104" i="2" s="1"/>
  <c r="F49" i="2"/>
  <c r="H49" i="2" s="1"/>
  <c r="F23" i="2"/>
  <c r="H23" i="2" s="1"/>
  <c r="F56" i="2"/>
  <c r="H56" i="2" s="1"/>
  <c r="F40" i="2"/>
  <c r="H40" i="2" s="1"/>
  <c r="F16" i="2"/>
  <c r="H16" i="2" s="1"/>
  <c r="F89" i="2"/>
  <c r="H89" i="2" s="1"/>
  <c r="F74" i="2"/>
  <c r="H74" i="2" s="1"/>
  <c r="F33" i="2"/>
  <c r="H33" i="2" s="1"/>
  <c r="F14" i="2"/>
  <c r="H14" i="2" s="1"/>
  <c r="H126" i="2" l="1"/>
  <c r="H135" i="2"/>
  <c r="H66" i="2"/>
  <c r="H81" i="2"/>
  <c r="H41" i="2"/>
  <c r="H96" i="2"/>
  <c r="H111" i="2"/>
  <c r="H57" i="2"/>
  <c r="H25" i="2"/>
  <c r="H170" i="2" l="1"/>
  <c r="I7" i="12" s="1"/>
  <c r="I8" i="12" s="1"/>
  <c r="I10" i="12" s="1"/>
  <c r="I13" i="12" s="1"/>
  <c r="I12" i="12" l="1"/>
  <c r="I14" i="12" s="1"/>
  <c r="I16" i="12" l="1"/>
  <c r="I17" i="12" s="1"/>
  <c r="I20" i="12" s="1"/>
  <c r="I19" i="12"/>
</calcChain>
</file>

<file path=xl/sharedStrings.xml><?xml version="1.0" encoding="utf-8"?>
<sst xmlns="http://schemas.openxmlformats.org/spreadsheetml/2006/main" count="2289" uniqueCount="351">
  <si>
    <t>Manteniment arbrat monumental Devesa</t>
  </si>
  <si>
    <t>PRESSUPOST</t>
  </si>
  <si>
    <t>Preu</t>
  </si>
  <si>
    <t>Amidament</t>
  </si>
  <si>
    <t>Import</t>
  </si>
  <si>
    <t>Obra</t>
  </si>
  <si>
    <t>01</t>
  </si>
  <si>
    <t>PressupostL1_DEVESA_ARBRAT</t>
  </si>
  <si>
    <t>Capítol</t>
  </si>
  <si>
    <t>ARBRAT EN ESCOCELL</t>
  </si>
  <si>
    <t>Titol 3</t>
  </si>
  <si>
    <t>1A</t>
  </si>
  <si>
    <t>ARBRES (h &lt; 6m)</t>
  </si>
  <si>
    <t>01.01.1A</t>
  </si>
  <si>
    <t>E21R1260</t>
  </si>
  <si>
    <t>u</t>
  </si>
  <si>
    <t>tala controlada cistella mecànica d'arbre &lt; 6 m d'alçària, deixant la soca a la vista, aplec de la brossa generada i càrrega sobre camió grua amb pinça, i transport de la mateixa a planta de compostatge (no més lluny de 20 km)</t>
  </si>
  <si>
    <t>FRE61260</t>
  </si>
  <si>
    <t>poda d'arbre planifoli o conífera de &lt; 6 m d'alçària, amb cistella mecànica, aplec de la brossa generada i càrrega sobre camió grua amb pinça, i transport de la mateixa a planta de compostatge (no més lluny de 20 km)</t>
  </si>
  <si>
    <t>GI_ARB02</t>
  </si>
  <si>
    <t>poda en verd d'arbre planifoli o conífera de &lt; 6 m d'alçària, amb cistella mecànica, aplec de la brossa generada i càrrega sobre camió grua amb pinça, i transport de la mateixa a planta de compostatge (no més lluny de 20 km). aquesta tipologia inclou: poda per afectacions, poda en verd, etc.</t>
  </si>
  <si>
    <t>GI_ARB06</t>
  </si>
  <si>
    <t>poda en verd d'arbre planif/conif., amb mitjans manuals, aplec de la brossa generada i càrrega sobre camió, i transport de la mateixa a planta de compostatge (no més lluny de 20 km.). aquesta tipologia inclou: poda per afectacions, rebrolls, etc.</t>
  </si>
  <si>
    <t>GI_ARB07</t>
  </si>
  <si>
    <t>u.</t>
  </si>
  <si>
    <t>recollida de branques</t>
  </si>
  <si>
    <t>GI_FITO03</t>
  </si>
  <si>
    <t>tractament fitosanitari amb endoteràpia</t>
  </si>
  <si>
    <t>GI_FITO01</t>
  </si>
  <si>
    <t>tractament fitosanitari &lt; 6m. tractament fitosanitari amb arbres en alineació, amb alçada de copa inferior a 6 m. realitzada amb equip de tractament amb broquets nebulitzadors, amb dipòsit de 600/1200 l, sobre camió. amb el producte corresponent, autoritzat per la direcció tècnica.</t>
  </si>
  <si>
    <t>GI_FITO06</t>
  </si>
  <si>
    <t>col·locació de fauna útil</t>
  </si>
  <si>
    <t>GI_FITO07</t>
  </si>
  <si>
    <t>col·locació de paranys per al control de plagues</t>
  </si>
  <si>
    <t>GI_ARB01</t>
  </si>
  <si>
    <t>m2</t>
  </si>
  <si>
    <t>entrecavat manual de l'arbrat en escocell de terra, amb eliminació de les males herbes, residus aliens i xucladors. sense tractament herbicida químic- inclosa recollida i trasllat a abocador.</t>
  </si>
  <si>
    <t>FR3A4010</t>
  </si>
  <si>
    <t>condicionament del sòl amb adob mineral sòlid de fons d'alliberament ràpid, formulació i dosi segons indicacions de la df, escampat amb mitjans manuals</t>
  </si>
  <si>
    <t>TOTAL</t>
  </si>
  <si>
    <t>1B</t>
  </si>
  <si>
    <t>ARBRES (h = 6 - 10m)</t>
  </si>
  <si>
    <t>01.01.1B</t>
  </si>
  <si>
    <t>E21R12A0</t>
  </si>
  <si>
    <t>tala controlada cistella mecànica d'arbre de 6 a 10 m d'alçària, deixant la soca a la vista, aplec de la brossa generada i càrrega sobre camió grua amb pinça, i transport de la mateixa a planta de compostatge (no més lluny de 20 km)</t>
  </si>
  <si>
    <t>FRE612A0</t>
  </si>
  <si>
    <t>poda d'arbre planifoli o conífera de 10 a 15 m d'alçària, amb cistella mecànica, aplec de la brossa generada i càrrega sobre camió grua amb pinça, i transport de la mateixa a planta de compostatge (no més lluny de 20 km)</t>
  </si>
  <si>
    <t>GI_FITO02</t>
  </si>
  <si>
    <t>tractament fitosanitari &gt; 6m. tractament fitosanitari amb arbres en alineació, amb alçada de copa superior a 6 m. realitzada amb equip de tractament amb broquets nebulitzadors, amb dipòsit de 600/1200 l, sobre camió. amb el producte corresponent, autoritzat per la direcció tècnica.</t>
  </si>
  <si>
    <t>1C</t>
  </si>
  <si>
    <t>ARBRES (h = 10 - 15m)</t>
  </si>
  <si>
    <t>01.01.1C</t>
  </si>
  <si>
    <t>E21R12D0</t>
  </si>
  <si>
    <t>tala controlada cistella mecànica d'arbre de 10 a 15 m d'alçària, deixant la soca a la vista, aplec de la brossa generada i càrrega sobre camió grua amb pinça, i transport de la mateixa a planta de compostatge (no més lluny de 20 km)</t>
  </si>
  <si>
    <t>FRE612C0</t>
  </si>
  <si>
    <t>GI_ARB04</t>
  </si>
  <si>
    <t>poda verd (10 &lt; 15m)</t>
  </si>
  <si>
    <t>1E</t>
  </si>
  <si>
    <t>ARBRES NOVA PLANTACIÓ</t>
  </si>
  <si>
    <t>01.01.1E</t>
  </si>
  <si>
    <t>FR612342</t>
  </si>
  <si>
    <t>plantació d'arbre planifoli amb pa de terra o contenidor, de 18 a 25 cm de perímetre de tronc a 1 m d'alçària (a partir del coll de l'arrel), excavació de clot de plantació de 100x100x60 cm amb mitjans mecànics, en un pendent inferior al 25 %, reblert del clot amb substitució parcial del 30% de terra de l'excavació per sorra rentada i compost (70%-30%), primer reg i càrrega de les terres sobrants a camió</t>
  </si>
  <si>
    <t>FRF13195</t>
  </si>
  <si>
    <t>reg d'arbre amb mànega connectada a camió cisterna, amb una aportació mínima de 100 l, amb un recorregut fins al punt de càrrega no superior a 2 km i refent el clot de reg cada 2 regs</t>
  </si>
  <si>
    <t>FRZ22813</t>
  </si>
  <si>
    <t>aspratge doble d'arbre mitjançant 2 rolls de fusta de pi tractada en autoclau de secció circular, de 8 cm de diàmetre i 2 m de llargària, clavat al fons del forat de plantació 30 cm, i amb 2 abraçadores regulables de goma o cautxú</t>
  </si>
  <si>
    <t>02</t>
  </si>
  <si>
    <t>ARBRAT SENSE ESCOCELL</t>
  </si>
  <si>
    <t>2A</t>
  </si>
  <si>
    <t>ARBRES S/ESC. (h &lt; 6m)</t>
  </si>
  <si>
    <t>01.02.2A</t>
  </si>
  <si>
    <t>2B</t>
  </si>
  <si>
    <t>ARBRES S/ESC. (h = 6 - 10 m)</t>
  </si>
  <si>
    <t>01.02.2B</t>
  </si>
  <si>
    <t>2C</t>
  </si>
  <si>
    <t>ARBRES S/ESC. (h = 10 - 15 m)</t>
  </si>
  <si>
    <t>01.02.2C</t>
  </si>
  <si>
    <t>2D</t>
  </si>
  <si>
    <t>ARBRES S/ESC- (h &gt; 15 m)</t>
  </si>
  <si>
    <t>01.02.2D</t>
  </si>
  <si>
    <t>E21R12F0</t>
  </si>
  <si>
    <t>tala controlada cistella mecànica d'arbre de 15 a 20 m d'alçària, deixant la soca a la vista, aplec de la brossa generada i càrrega sobre camió grua amb pinça, i transport de la mateixa a planta de compostatge (no més lluny de 20 km)</t>
  </si>
  <si>
    <t>FRE612D0</t>
  </si>
  <si>
    <t>poda d'arbre planifoli o conífera de 15 a 20 m d'alçària, amb cistella mecànica, aplec de la brossa generada i càrrega sobre camió grua amb pinça, i transport de la mateixa a planta de compostatge (no més lluny de 20 km)</t>
  </si>
  <si>
    <t>GI_ARB05</t>
  </si>
  <si>
    <t>poda en verd (&gt; 15m)</t>
  </si>
  <si>
    <t>2E</t>
  </si>
  <si>
    <t>01.02.2E</t>
  </si>
  <si>
    <t>03</t>
  </si>
  <si>
    <t>ARBRAT MONUMENTAL</t>
  </si>
  <si>
    <t>01.03</t>
  </si>
  <si>
    <t>GI_MON01</t>
  </si>
  <si>
    <t>tala d'arbre per caiguda lliure</t>
  </si>
  <si>
    <t>GI_MON02</t>
  </si>
  <si>
    <t>tala d'arbre amb cistella</t>
  </si>
  <si>
    <t>GI_MON03</t>
  </si>
  <si>
    <t>arrabassament de soca</t>
  </si>
  <si>
    <t>GI_MON04</t>
  </si>
  <si>
    <t>h</t>
  </si>
  <si>
    <t>poda de seguretat</t>
  </si>
  <si>
    <t>GI_MON05</t>
  </si>
  <si>
    <t>dia</t>
  </si>
  <si>
    <t>tractament fitosanitari arbrat monumental</t>
  </si>
  <si>
    <t>GI_MON06</t>
  </si>
  <si>
    <t>l</t>
  </si>
  <si>
    <t>subministrament i aplicació de bioestimulant a base d'extractes i caldos vegetals pel tractament i millora de l'arbrat, i part proporcional de maquinària, personal i mitjans auxiliars</t>
  </si>
  <si>
    <t>GI_MON24</t>
  </si>
  <si>
    <t>m</t>
  </si>
  <si>
    <t>ancoratges</t>
  </si>
  <si>
    <t>GI_MON20</t>
  </si>
  <si>
    <t>GI_MON21</t>
  </si>
  <si>
    <t>GI_MON22</t>
  </si>
  <si>
    <t>GI_MON23</t>
  </si>
  <si>
    <t>GI_MON08</t>
  </si>
  <si>
    <t>descompactadora d'injecció d'alta pressió amb volum (mínim 20 litres/injecció) i cabal continu per a l'obertura de fissures en profunditat i aportació de substrats (vermiculita, adobs rics a p, si, cu, zn i ca, àcids húmics, aminoàcids, algues i micorrizes) per a la millora de la textura i oxigenació de sòls. incls personal i mitjans auxiliars.</t>
  </si>
  <si>
    <t>04</t>
  </si>
  <si>
    <t>BRIGADA MULTITASCA</t>
  </si>
  <si>
    <t>01.04</t>
  </si>
  <si>
    <t>GI_DEV03</t>
  </si>
  <si>
    <t>h.</t>
  </si>
  <si>
    <t>brigada multitasca</t>
  </si>
  <si>
    <t>05</t>
  </si>
  <si>
    <t>ASSESSORIA</t>
  </si>
  <si>
    <t>01.05</t>
  </si>
  <si>
    <t>ASS_TE1</t>
  </si>
  <si>
    <t>1</t>
  </si>
  <si>
    <t>informes mensuals del desenvolupament dels treballs, indicació problemes detectats en els plàtans, proposta de mesures correctores, inspecció de grans activitats, entre d'altres</t>
  </si>
  <si>
    <t>ASS_TE2</t>
  </si>
  <si>
    <t>assessoria tècnica qualificada per a informes
jornada de treball de camp d'un tècnic arborista amb certificació en risc per a la realització d'avaluació visual de l'arbrat inclòs anàlisi instrumental amb resistografies. redacció i entrega d'informe i part proporcional de material auxiliar. (sense mitjans d'elevació)</t>
  </si>
  <si>
    <t>ASS_TE3</t>
  </si>
  <si>
    <t>avaluacio instrumental</t>
  </si>
  <si>
    <t>ASS_TE4</t>
  </si>
  <si>
    <t>estudi radicular amb aire comprimit
jornada de treball de camp d'operari especialista en arboricultora per fer treballs d'excavació amb llança a pressió tipus airspade per a neteja d'arrels, amb part proporcional de maquinària i material auxiliar
aproximadament 10 arbres per jornada, en funció del subsòl</t>
  </si>
  <si>
    <t xml:space="preserve">IMPORT TOTAL DEL PRESSUPOST : </t>
  </si>
  <si>
    <t>Justificació d'elements</t>
  </si>
  <si>
    <t>Nº</t>
  </si>
  <si>
    <t>Codi</t>
  </si>
  <si>
    <t>U.A.</t>
  </si>
  <si>
    <t>Descripció</t>
  </si>
  <si>
    <t>Descripció curta</t>
  </si>
  <si>
    <t>Partida d'obra</t>
  </si>
  <si>
    <t>P-1</t>
  </si>
  <si>
    <t>Rend.:</t>
  </si>
  <si>
    <t>informes mensuals</t>
  </si>
  <si>
    <t>P-2</t>
  </si>
  <si>
    <t>assessoria tècnica</t>
  </si>
  <si>
    <t>P-3</t>
  </si>
  <si>
    <t>P-4</t>
  </si>
  <si>
    <t>estudi radicular amb aire comprimit</t>
  </si>
  <si>
    <t>P-5</t>
  </si>
  <si>
    <t>tala cistella mecànica arbre &lt;6m,soca vista,aplec+càrreg+transport brossa planta compostatge dist&lt;20</t>
  </si>
  <si>
    <t>Mà d'obra</t>
  </si>
  <si>
    <t>A012P000</t>
  </si>
  <si>
    <t>oficial 1a jardiner</t>
  </si>
  <si>
    <t>/R</t>
  </si>
  <si>
    <t>x</t>
  </si>
  <si>
    <t>=</t>
  </si>
  <si>
    <t>A013P000</t>
  </si>
  <si>
    <t>ajudant jardiner</t>
  </si>
  <si>
    <t>Subtotal mà d'obra</t>
  </si>
  <si>
    <t>Maquinària</t>
  </si>
  <si>
    <t>C1503300</t>
  </si>
  <si>
    <t>camió grua de 3 t</t>
  </si>
  <si>
    <t>CRE23000</t>
  </si>
  <si>
    <t>motoserra</t>
  </si>
  <si>
    <t>C150MC30</t>
  </si>
  <si>
    <t>lloguer de plataforma autopropulsada amb cistella sobre braç articulat per a una alçària de treball de 16 m , sense operari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</si>
  <si>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</si>
  <si>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</si>
  <si>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</si>
  <si>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</si>
  <si>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</si>
  <si>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B2RA9TD0</t>
  </si>
  <si>
    <t>deposició controlada a planta de compostage de residus de troncs i soques no perillosos amb una densitat 0.9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</si>
  <si>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</si>
  <si>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</si>
  <si>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</si>
  <si>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</si>
  <si>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</si>
  <si>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>P-6</t>
  </si>
  <si>
    <t>tala cistella mecànica arbre 6-10m,soca vista,aplec+càrreg+transport brossa planta compostatge dist&lt;</t>
  </si>
  <si>
    <t>C1503000</t>
  </si>
  <si>
    <t>camió grua</t>
  </si>
  <si>
    <t>P-7</t>
  </si>
  <si>
    <t>tala cistella mecànica arbre 10-15m,soca vista,aplec+càrreg+transport brossa planta compostatge dist</t>
  </si>
  <si>
    <t>P-8</t>
  </si>
  <si>
    <t>tala cistella mecànica arbre +15m,soca vista,aplec+càrreg+transport brossa planta compostatge dist</t>
  </si>
  <si>
    <t>C150MC50</t>
  </si>
  <si>
    <t>lloguer de plataforma autopropulsada amb cistella sobre braç articulat per a una alçària de treball de 21 m , sense operari</t>
  </si>
  <si>
    <t>P-9</t>
  </si>
  <si>
    <t>condicionam.sòl adob miner.sòlid fons,allib.ràpid,m.man.</t>
  </si>
  <si>
    <t>BR3A4000</t>
  </si>
  <si>
    <t>kg</t>
  </si>
  <si>
    <t>adob mineral sòlid de fons, d'alliberament ràpid</t>
  </si>
  <si>
    <t>P-10</t>
  </si>
  <si>
    <t>plant.planifoli,pa terra/conten.,perím=18-25cm,100x100x60cm,m.mec.,pend.&lt;25%,subst.30% p/sorra-comp.</t>
  </si>
  <si>
    <t>C1313330</t>
  </si>
  <si>
    <t>retroexcavadora sobre pneumàtics de 8 a 10 t</t>
  </si>
  <si>
    <t>C1501700</t>
  </si>
  <si>
    <t>camió per a transport de 7 t</t>
  </si>
  <si>
    <t>C151-0033</t>
  </si>
  <si>
    <t>camió cisterna de 6 m3</t>
  </si>
  <si>
    <t>B0111000</t>
  </si>
  <si>
    <t>m3</t>
  </si>
  <si>
    <t>aigua</t>
  </si>
  <si>
    <t>BR341110</t>
  </si>
  <si>
    <t>compost de classe i, d'origen vegetal, segons ntj 05c, subministrat a granel</t>
  </si>
  <si>
    <t>B0310500</t>
  </si>
  <si>
    <t xml:space="preserve">sorra de pedrera de 0 a 3,5 mm </t>
  </si>
  <si>
    <t>P-11</t>
  </si>
  <si>
    <t>poda planif/conif. h&lt;6m,cistella mecànica,aplec+càrreg+transport brossa planta compostatge dist&lt;20km</t>
  </si>
  <si>
    <t>C150MC10</t>
  </si>
  <si>
    <t>lloguer de plataforma autopropulsada amb cistella sobre braç articulat per a una alçària de treball de 12 m , sense operari</t>
  </si>
  <si>
    <t>P-12</t>
  </si>
  <si>
    <t>poda planif/conif. h &lt;10m,cistella mecànica,aplec+càrreg+transport brossa planta compostatge dist&lt;20</t>
  </si>
  <si>
    <t>P-13</t>
  </si>
  <si>
    <t>poda planif/conif. h10-15m,cistella mecànica,aplec+càrreg+transport brossa planta compostatge dist&lt;2</t>
  </si>
  <si>
    <t>P-14</t>
  </si>
  <si>
    <t>poda planif/conif. h +15m,cistella mecànica,aplec+càrreg+transport brossa planta compostatge dist&lt;2</t>
  </si>
  <si>
    <t>CRE21100</t>
  </si>
  <si>
    <t>tisores pneumàtiques, amb part proporcional de compressor</t>
  </si>
  <si>
    <t>P-15</t>
  </si>
  <si>
    <t>reg arbre,mànega+camió cist.,100l,rec.&lt;=2km,clot reg</t>
  </si>
  <si>
    <t>P-16</t>
  </si>
  <si>
    <t>aspratge doble arbre,2rolls,d=8cm,llarg. 2m,clav.30cm,2abraçadores regul.</t>
  </si>
  <si>
    <t>BRZ22510</t>
  </si>
  <si>
    <t>abraçadora regulable de goma o cautxú per a aspratges</t>
  </si>
  <si>
    <t>BRZ21810</t>
  </si>
  <si>
    <t>estaca de fusta de pi tractada en autoclau, de secció circular, de 8 cm de diàmetre i 2 m de llargària</t>
  </si>
  <si>
    <t>P-17</t>
  </si>
  <si>
    <t>entrecavat</t>
  </si>
  <si>
    <t>P-18</t>
  </si>
  <si>
    <t>poda en verd</t>
  </si>
  <si>
    <t>P-19</t>
  </si>
  <si>
    <t>P-20</t>
  </si>
  <si>
    <t>P-21</t>
  </si>
  <si>
    <t>poda en verd d'arbre planif/conif., amb mitjans manuals, aplec de la brossa generada i càrrega sobre</t>
  </si>
  <si>
    <t>P-22</t>
  </si>
  <si>
    <t>P-23</t>
  </si>
  <si>
    <t>C1ZFURG</t>
  </si>
  <si>
    <t>furgoneta industrial amb remolc</t>
  </si>
  <si>
    <t>P-24</t>
  </si>
  <si>
    <t>tractament fitosanitari &lt; 6m</t>
  </si>
  <si>
    <t>CRL19100</t>
  </si>
  <si>
    <t>equip motobomba a pressió graduable per a tractaments fitosanitaris i herbicides</t>
  </si>
  <si>
    <t>BRL21000</t>
  </si>
  <si>
    <t>producte insecticida</t>
  </si>
  <si>
    <t>P-25</t>
  </si>
  <si>
    <t>tractament fitosanitari &gt; 6m</t>
  </si>
  <si>
    <t>P-26</t>
  </si>
  <si>
    <t>CRL13100</t>
  </si>
  <si>
    <t>aparell de pressió localitzador a profunditat per a tractaments fitosanitaris i herbicides</t>
  </si>
  <si>
    <t>P-27</t>
  </si>
  <si>
    <t>P-28</t>
  </si>
  <si>
    <t>P-29</t>
  </si>
  <si>
    <t>BR3P2110</t>
  </si>
  <si>
    <t>terra vegetal de jardineria de categoria alta, amb una conductivitat elèctrica menor de 0,8 ds/m, segons ntj 07a, subministrada a granel</t>
  </si>
  <si>
    <t>P-30</t>
  </si>
  <si>
    <t>C150M40</t>
  </si>
  <si>
    <t>lloguer de plataforma autopropulsada amb cistella sobre braç articulat per a una alçària de treball de més de 40 metres, sense operari, inclosos el transport, l'assegurança i la gestió de residus</t>
  </si>
  <si>
    <t>P-31</t>
  </si>
  <si>
    <t>P-32</t>
  </si>
  <si>
    <t>poda seguretat</t>
  </si>
  <si>
    <t>A012PP0A</t>
  </si>
  <si>
    <t>oficial 1a jardiner especialista en arboricultura, arbrat monumental (european treeworker o similar)</t>
  </si>
  <si>
    <t>CR121600</t>
  </si>
  <si>
    <t>tractor amb braç triturador de soques de 69,9 a 94,9 kw (95 a 129cv), amb pneumàtics</t>
  </si>
  <si>
    <t>P-33</t>
  </si>
  <si>
    <t>ancoratge dinàmic 2t</t>
  </si>
  <si>
    <t>BRZ3001</t>
  </si>
  <si>
    <t>ml</t>
  </si>
  <si>
    <t xml:space="preserve">subministrament corda tèxtil de 2t inclòs material auxiliar para la seva instal·lació i part proporcional de merma de material  </t>
  </si>
  <si>
    <t>BRZ3010</t>
  </si>
  <si>
    <t xml:space="preserve">subministrament funda protectora tipo flatrope 2t/4t. inclòs material auxiliar para la seva instal·lació i part proporcional de merma de material </t>
  </si>
  <si>
    <t>P-34</t>
  </si>
  <si>
    <t>ancoratge dinàmic 4t</t>
  </si>
  <si>
    <t>BRZ3002</t>
  </si>
  <si>
    <t xml:space="preserve">subministrament corda tèxtil de 4t inclòs material auxiliar para la seva instal·lació i part proporcional de merma de material </t>
  </si>
  <si>
    <t>P-35</t>
  </si>
  <si>
    <t>ancoratge dinàmic 6t</t>
  </si>
  <si>
    <t>BRZ3003</t>
  </si>
  <si>
    <t>subministrament corda tèxtil de 6t inclòs material auxiliar para la seva instal·lació i part proporcional de merma de material</t>
  </si>
  <si>
    <t>BRZ3011</t>
  </si>
  <si>
    <t>subministrament funda protectora tipo flatrope 4t/6t. inclòs material auxiliar para la seva instal·lació i part proporcional de merma de material</t>
  </si>
  <si>
    <t>P-36</t>
  </si>
  <si>
    <t>ancoratge estàtic 8mm</t>
  </si>
  <si>
    <t>BRZ3020</t>
  </si>
  <si>
    <t>subministrament cable d'acer galvanitzat (6*19+1) de 8mm ø inclòs material auxiliar per la seva instal·lació i part proporcional de merma de material</t>
  </si>
  <si>
    <t>P-37</t>
  </si>
  <si>
    <t>ancoratge estàtic 10mm</t>
  </si>
  <si>
    <t>BRZ3021</t>
  </si>
  <si>
    <t>subministrament cable d'acer galvanitzat (6*19+1) de 10mm ø inclòs material auxiliar per la seva instal·lació i part proporcional de merma de material</t>
  </si>
  <si>
    <t>P-38</t>
  </si>
  <si>
    <t>P-39</t>
  </si>
  <si>
    <t>aplicació bioestimulant arbrat monumental</t>
  </si>
  <si>
    <t>BRL21001</t>
  </si>
  <si>
    <t>bioestimulant a base d'extractes i caldos vegetals pel tractament i millora de l'arbrat</t>
  </si>
  <si>
    <t>P-40</t>
  </si>
  <si>
    <t>descompactació de terreny</t>
  </si>
  <si>
    <t>CRL19111</t>
  </si>
  <si>
    <t>descompactadora d'injecció d'alta pressió amb volum (mínim 20 litres/injecció) i cabal continu per a l'obertura de fissures en profunditat i aportació de substrats (vermiculita, adobs rics a p, si, cu, zn i ca, àcids húmics, aminoàcids, algues i micorrizes) per a la millora de la textura i oxigenació de sòls</t>
  </si>
  <si>
    <t>CR112500</t>
  </si>
  <si>
    <t>desbrossadora manual de braç amb capçal de fil o disc</t>
  </si>
  <si>
    <t>CREGI00</t>
  </si>
  <si>
    <t>bufador</t>
  </si>
  <si>
    <t>Empresa</t>
  </si>
  <si>
    <t>Preus unitaris</t>
  </si>
  <si>
    <t>PREU OFERTA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</si>
  <si>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</si>
  <si>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</si>
  <si>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</si>
  <si>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</si>
  <si>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</si>
  <si>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</si>
  <si>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</si>
  <si>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</si>
  <si>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</si>
  <si>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</si>
  <si>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</si>
  <si>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</si>
  <si>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</si>
  <si>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</si>
  <si>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</si>
  <si>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</si>
  <si>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</si>
  <si>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</si>
  <si>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</si>
  <si>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</si>
  <si>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</si>
  <si>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</si>
  <si>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</si>
  <si>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</si>
  <si>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</si>
  <si>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</si>
  <si>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</si>
  <si>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</si>
  <si>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</si>
  <si>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(*) Els preus unitaris oferts per l’empresa licitadora no poden superar els establerts en el PPT, si es donés aquest cas, quedarà exclòs.</t>
  </si>
  <si>
    <t>Preu LICITACIÓ</t>
  </si>
  <si>
    <t>CODI</t>
  </si>
  <si>
    <t xml:space="preserve">IMPORT TOTAL DEL PRESSUPOST MANTENIMENT: </t>
  </si>
  <si>
    <t>DESPESES DIRECTES</t>
  </si>
  <si>
    <t>Despeses indirectes (5%)</t>
  </si>
  <si>
    <t>PRESSUPOST EXECUCIÓ MATERIAL</t>
  </si>
  <si>
    <t>Despeses generals (5%)</t>
  </si>
  <si>
    <t>Benefici industrial (6%)</t>
  </si>
  <si>
    <t>IVA (21%)</t>
  </si>
  <si>
    <t>PRESSUPOST EXECUCIÓ TOTAL (S/IVA)</t>
  </si>
  <si>
    <t>PRESSUPOST EXECUCIÓ TOTAL (IVA INCLÒS)</t>
  </si>
  <si>
    <t>Manteniment arbrat monumental - LOT 1 - Ajuntament de Girona</t>
  </si>
  <si>
    <t>NOM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</si>
</sst>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##,###,##0.00000"/>
    <numFmt numFmtId="167" formatCode="_-* #,##0.00\ [$€-403]_-;\-* #,##0.00\ [$€-403]_-;_-* &quot;-&quot;??\ [$€-403]_-;_-@_-"/>
  </numFmts>
  <fonts count="18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FF0000"/>
      <name val="Arial Narrow"/>
      <family val="2"/>
    </font>
    <font>
      <b/>
      <sz val="14"/>
      <name val="Arial Narrow"/>
      <family val="2"/>
    </font>
    <font>
      <b/>
      <sz val="8"/>
      <color rgb="FF000000"/>
      <name val="Arial Narrow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i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7" fillId="0" borderId="0" applyFont="0" applyFill="0" applyBorder="0" applyAlignment="0" applyProtection="0"/>
  </cellStyleXfs>
  <cellXfs count="74">
    <xf numFmtId="0" fontId="0" fillId="0" borderId="0" xfId="0" applyFill="1" applyProtection="1"/>
    <xf numFmtId="0" fontId="10" fillId="5" borderId="4" xfId="0" applyFont="1" applyFill="1" applyBorder="1" applyAlignment="1" applyProtection="1">
      <alignment horizontal="center" vertical="top" wrapText="1"/>
    </xf>
    <xf numFmtId="0" fontId="8" fillId="0" borderId="3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6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4" fillId="6" borderId="0" xfId="0" applyFont="1" applyFill="1" applyProtection="1"/>
    <xf numFmtId="0" fontId="0" fillId="6" borderId="0" xfId="0" applyFill="1" applyProtection="1"/>
    <xf numFmtId="0" fontId="10" fillId="5" borderId="0" xfId="0" applyFont="1" applyFill="1" applyAlignment="1" applyProtection="1">
      <alignment horizontal="center" vertical="top" wrapText="1"/>
    </xf>
    <xf numFmtId="0" fontId="13" fillId="0" borderId="0" xfId="0" applyFont="1" applyFill="1" applyProtection="1"/>
    <xf numFmtId="0" fontId="13" fillId="0" borderId="5" xfId="0" applyFont="1" applyFill="1" applyBorder="1" applyProtection="1"/>
    <xf numFmtId="44" fontId="14" fillId="7" borderId="5" xfId="1" applyFont="1" applyFill="1" applyBorder="1" applyProtection="1"/>
    <xf numFmtId="44" fontId="13" fillId="6" borderId="0" xfId="1" applyFont="1" applyFill="1" applyProtection="1"/>
    <xf numFmtId="0" fontId="15" fillId="0" borderId="0" xfId="0" applyFont="1" applyFill="1" applyAlignment="1" applyProtection="1">
      <alignment vertical="top" wrapText="1"/>
    </xf>
    <xf numFmtId="0" fontId="3" fillId="5" borderId="0" xfId="0" applyFont="1" applyFill="1" applyAlignment="1" applyProtection="1">
      <alignment horizontal="center"/>
    </xf>
    <xf numFmtId="0" fontId="0" fillId="0" borderId="0" xfId="0" applyFill="1" applyAlignment="1" applyProtection="1">
      <alignment wrapText="1"/>
    </xf>
    <xf numFmtId="167" fontId="0" fillId="0" borderId="5" xfId="0" applyNumberFormat="1" applyFill="1" applyBorder="1" applyProtection="1"/>
    <xf numFmtId="167" fontId="0" fillId="0" borderId="0" xfId="0" applyNumberFormat="1" applyFill="1" applyProtection="1"/>
    <xf numFmtId="167" fontId="11" fillId="4" borderId="5" xfId="0" applyNumberFormat="1" applyFont="1" applyFill="1" applyBorder="1" applyProtection="1">
      <protection locked="0"/>
    </xf>
    <xf numFmtId="167" fontId="11" fillId="4" borderId="6" xfId="0" applyNumberFormat="1" applyFont="1" applyFill="1" applyBorder="1" applyProtection="1">
      <protection locked="0"/>
    </xf>
    <xf numFmtId="44" fontId="0" fillId="0" borderId="0" xfId="0" applyNumberFormat="1" applyFill="1" applyProtection="1"/>
    <xf numFmtId="44" fontId="0" fillId="0" borderId="0" xfId="1" applyFont="1" applyFill="1" applyProtection="1"/>
    <xf numFmtId="0" fontId="0" fillId="0" borderId="8" xfId="0" applyFill="1" applyBorder="1" applyProtection="1"/>
    <xf numFmtId="0" fontId="0" fillId="0" borderId="8" xfId="0" applyFill="1" applyBorder="1" applyAlignment="1" applyProtection="1">
      <alignment horizontal="right"/>
    </xf>
    <xf numFmtId="44" fontId="0" fillId="0" borderId="8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4" fillId="0" borderId="0" xfId="1" applyFont="1" applyFill="1" applyProtection="1"/>
    <xf numFmtId="0" fontId="17" fillId="0" borderId="0" xfId="0" applyFont="1" applyFill="1" applyAlignment="1" applyProtection="1">
      <alignment horizontal="right"/>
    </xf>
    <xf numFmtId="44" fontId="17" fillId="0" borderId="0" xfId="0" applyNumberFormat="1" applyFont="1" applyFill="1" applyProtection="1"/>
    <xf numFmtId="167" fontId="11" fillId="4" borderId="4" xfId="0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0" fontId="1" fillId="0" borderId="0" xfId="0" applyFont="1" applyFill="1" applyProtection="1"/>
    <xf numFmtId="0" fontId="0" fillId="0" borderId="0" xfId="0" applyFill="1" applyProtection="1">
      <protection locked="0"/>
    </xf>
    <xf numFmtId="167" fontId="0" fillId="4" borderId="0" xfId="0" applyNumberFormat="1" applyFill="1" applyProtection="1"/>
    <xf numFmtId="164" fontId="4" fillId="4" borderId="0" xfId="0" applyNumberFormat="1" applyFont="1" applyFill="1" applyAlignment="1" applyProtection="1">
      <alignment vertical="top"/>
    </xf>
    <xf numFmtId="165" fontId="4" fillId="4" borderId="0" xfId="0" applyNumberFormat="1" applyFont="1" applyFill="1" applyAlignment="1" applyProtection="1">
      <alignment horizontal="left" vertical="top"/>
    </xf>
    <xf numFmtId="0" fontId="0" fillId="4" borderId="0" xfId="0" applyFill="1" applyAlignment="1" applyProtection="1">
      <alignment vertical="top"/>
    </xf>
    <xf numFmtId="165" fontId="0" fillId="4" borderId="0" xfId="0" applyNumberFormat="1" applyFill="1" applyProtection="1"/>
    <xf numFmtId="166" fontId="0" fillId="4" borderId="0" xfId="0" applyNumberFormat="1" applyFill="1" applyProtection="1"/>
    <xf numFmtId="0" fontId="0" fillId="4" borderId="0" xfId="0" applyFill="1" applyProtection="1"/>
    <xf numFmtId="166" fontId="0" fillId="4" borderId="1" xfId="0" applyNumberFormat="1" applyFill="1" applyBorder="1" applyProtection="1"/>
    <xf numFmtId="164" fontId="1" fillId="4" borderId="0" xfId="0" applyNumberFormat="1" applyFont="1" applyFill="1" applyProtection="1"/>
    <xf numFmtId="0" fontId="12" fillId="0" borderId="2" xfId="0" applyFont="1" applyFill="1" applyBorder="1" applyAlignment="1" applyProtection="1">
      <alignment horizontal="left"/>
    </xf>
    <xf numFmtId="0" fontId="12" fillId="0" borderId="7" xfId="0" applyFont="1" applyFill="1" applyBorder="1" applyAlignment="1" applyProtection="1">
      <alignment horizontal="left"/>
    </xf>
    <xf numFmtId="0" fontId="12" fillId="0" borderId="3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16" fillId="0" borderId="0" xfId="0" applyFont="1" applyFill="1" applyProtection="1"/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5" fontId="4" fillId="4" borderId="0" xfId="0" applyNumberFormat="1" applyFont="1" applyFill="1" applyAlignment="1" applyProtection="1">
      <alignment horizontal="left" vertical="top"/>
    </xf>
    <xf numFmtId="0" fontId="0" fillId="4" borderId="0" xfId="0" applyFill="1" applyAlignment="1" applyProtection="1">
      <alignment vertical="top"/>
    </xf>
    <xf numFmtId="0" fontId="1" fillId="0" borderId="0" xfId="0" applyFont="1" applyFill="1" applyProtection="1"/>
    <xf numFmtId="0" fontId="4" fillId="0" borderId="8" xfId="0" applyFont="1" applyFill="1" applyBorder="1" applyAlignment="1" applyProtection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3:H42"/>
  <sheetViews>
    <sheetView workbookViewId="0">
      <selection activeCell="K25" sqref="K25"/>
    </sheetView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22" t="s">
        <v>308</v>
      </c>
      <c r="B3" s="22"/>
      <c r="C3" s="22"/>
      <c r="D3" s="22"/>
      <c r="E3" s="22"/>
      <c r="F3" s="22"/>
      <c r="G3" s="22"/>
      <c r="H3" s="23"/>
    </row>
    <row r="5" spans="1:8" x14ac:dyDescent="0.25">
      <c r="A5" t="s">
        <v>309</v>
      </c>
    </row>
    <row r="6" spans="1:8" x14ac:dyDescent="0.25">
      <c r="A6" t="s">
        <v>310</v>
      </c>
    </row>
    <row r="8" spans="1:8" x14ac:dyDescent="0.25">
      <c r="A8" t="s">
        <v>311</v>
      </c>
    </row>
    <row r="10" spans="1:8" x14ac:dyDescent="0.25">
      <c r="A10" t="s">
        <v>312</v>
      </c>
      <c r="B10" t="s">
        <v>313</v>
      </c>
    </row>
    <row r="11" spans="1:8" x14ac:dyDescent="0.25">
      <c r="B11" t="s">
        <v>314</v>
      </c>
    </row>
    <row r="12" spans="1:8" x14ac:dyDescent="0.25">
      <c r="B12" t="s">
        <v>315</v>
      </c>
    </row>
    <row r="13" spans="1:8" ht="15.75" thickBot="1" x14ac:dyDescent="0.3"/>
    <row r="14" spans="1:8" ht="16.5" thickTop="1" thickBot="1" x14ac:dyDescent="0.3">
      <c r="B14" t="s">
        <v>316</v>
      </c>
      <c r="C14" s="60" t="s">
        <v>317</v>
      </c>
      <c r="D14" s="61"/>
      <c r="E14" s="61"/>
      <c r="F14" s="62"/>
    </row>
    <row r="15" spans="1:8" ht="15.75" thickTop="1" x14ac:dyDescent="0.25"/>
    <row r="17" spans="1:8" x14ac:dyDescent="0.25">
      <c r="A17" t="s">
        <v>318</v>
      </c>
      <c r="B17" t="s">
        <v>319</v>
      </c>
    </row>
    <row r="18" spans="1:8" x14ac:dyDescent="0.25">
      <c r="B18" t="s">
        <v>320</v>
      </c>
    </row>
    <row r="20" spans="1:8" x14ac:dyDescent="0.25">
      <c r="B20" t="s">
        <v>321</v>
      </c>
    </row>
    <row r="22" spans="1:8" x14ac:dyDescent="0.25">
      <c r="B22" t="s">
        <v>322</v>
      </c>
    </row>
    <row r="23" spans="1:8" ht="15.75" thickBot="1" x14ac:dyDescent="0.3"/>
    <row r="24" spans="1:8" ht="26.25" thickTop="1" x14ac:dyDescent="0.25">
      <c r="B24" s="24" t="s">
        <v>323</v>
      </c>
      <c r="C24" s="24" t="s">
        <v>136</v>
      </c>
      <c r="D24" s="24" t="s">
        <v>137</v>
      </c>
      <c r="E24" s="24" t="s">
        <v>138</v>
      </c>
      <c r="F24" s="24" t="s">
        <v>136</v>
      </c>
      <c r="G24" s="1" t="s">
        <v>307</v>
      </c>
      <c r="H24" s="24" t="s">
        <v>324</v>
      </c>
    </row>
    <row r="25" spans="1:8" ht="16.5" x14ac:dyDescent="0.3">
      <c r="B25" s="25"/>
      <c r="C25" s="25"/>
      <c r="D25" s="25"/>
      <c r="E25" s="25"/>
      <c r="F25" s="25"/>
      <c r="G25" s="26"/>
      <c r="H25" s="25"/>
    </row>
    <row r="26" spans="1:8" ht="16.5" x14ac:dyDescent="0.3">
      <c r="B26" s="25" t="s">
        <v>151</v>
      </c>
      <c r="C26" s="25" t="s">
        <v>152</v>
      </c>
      <c r="D26" s="25" t="s">
        <v>98</v>
      </c>
      <c r="E26" s="25" t="s">
        <v>325</v>
      </c>
      <c r="F26" s="25" t="s">
        <v>152</v>
      </c>
      <c r="G26" s="27">
        <v>17.8</v>
      </c>
      <c r="H26" s="28">
        <v>17.8</v>
      </c>
    </row>
    <row r="27" spans="1:8" ht="16.5" x14ac:dyDescent="0.3">
      <c r="B27" s="25" t="s">
        <v>151</v>
      </c>
      <c r="C27" s="25" t="s">
        <v>326</v>
      </c>
      <c r="D27" s="25" t="s">
        <v>98</v>
      </c>
      <c r="E27" s="25" t="s">
        <v>327</v>
      </c>
      <c r="F27" s="25" t="s">
        <v>326</v>
      </c>
      <c r="G27" s="27">
        <v>16.09</v>
      </c>
      <c r="H27" s="28">
        <v>16.09</v>
      </c>
    </row>
    <row r="30" spans="1:8" x14ac:dyDescent="0.25">
      <c r="A30" t="s">
        <v>328</v>
      </c>
    </row>
    <row r="31" spans="1:8" x14ac:dyDescent="0.25">
      <c r="A31" t="s">
        <v>329</v>
      </c>
    </row>
    <row r="32" spans="1:8" x14ac:dyDescent="0.25">
      <c r="A32" t="s">
        <v>330</v>
      </c>
    </row>
    <row r="34" spans="1:2" x14ac:dyDescent="0.25">
      <c r="A34" t="s">
        <v>331</v>
      </c>
    </row>
    <row r="35" spans="1:2" x14ac:dyDescent="0.25">
      <c r="A35" t="s">
        <v>332</v>
      </c>
    </row>
    <row r="37" spans="1:2" x14ac:dyDescent="0.25">
      <c r="A37" t="s">
        <v>333</v>
      </c>
    </row>
    <row r="39" spans="1:2" x14ac:dyDescent="0.25">
      <c r="B39" t="s">
        <v>334</v>
      </c>
    </row>
    <row r="40" spans="1:2" x14ac:dyDescent="0.25">
      <c r="B40" t="s">
        <v>335</v>
      </c>
    </row>
    <row r="41" spans="1:2" x14ac:dyDescent="0.25">
      <c r="B41" t="s">
        <v>1</v>
      </c>
    </row>
    <row r="42" spans="1:2" x14ac:dyDescent="0.25">
      <c r="B42" t="s">
        <v>336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1:G55"/>
  <sheetViews>
    <sheetView tabSelected="1" zoomScale="85" zoomScaleNormal="85" workbookViewId="0">
      <pane ySplit="8" topLeftCell="A10" activePane="bottomLeft" state="frozenSplit"/>
      <selection pane="bottomLeft" activeCell="D3" sqref="D3"/>
    </sheetView>
  </sheetViews>
  <sheetFormatPr defaultRowHeight="15" x14ac:dyDescent="0.25"/>
  <cols>
    <col min="2" max="2" width="14.7109375" customWidth="1"/>
    <col min="3" max="3" width="6.140625" customWidth="1"/>
    <col min="4" max="4" width="129.140625" customWidth="1"/>
    <col min="5" max="5" width="13.7109375" customWidth="1"/>
    <col min="6" max="6" width="16" customWidth="1"/>
    <col min="7" max="7" width="14.85546875" bestFit="1" customWidth="1"/>
  </cols>
  <sheetData>
    <row r="1" spans="1:7" x14ac:dyDescent="0.25">
      <c r="B1" s="63" t="s">
        <v>0</v>
      </c>
      <c r="C1" s="63" t="s">
        <v>0</v>
      </c>
      <c r="D1" s="63" t="s">
        <v>0</v>
      </c>
      <c r="E1" s="63" t="s">
        <v>0</v>
      </c>
    </row>
    <row r="2" spans="1:7" ht="15.75" thickBot="1" x14ac:dyDescent="0.3">
      <c r="B2" s="63"/>
      <c r="C2" s="63"/>
      <c r="D2" s="63"/>
      <c r="E2" s="63"/>
    </row>
    <row r="3" spans="1:7" ht="19.5" thickTop="1" thickBot="1" x14ac:dyDescent="0.3">
      <c r="B3" s="65" t="s">
        <v>305</v>
      </c>
      <c r="C3" s="66"/>
      <c r="D3" s="3" t="s">
        <v>350</v>
      </c>
      <c r="E3" s="2"/>
    </row>
    <row r="4" spans="1:7" ht="15.75" thickTop="1" x14ac:dyDescent="0.25">
      <c r="B4" s="63"/>
      <c r="C4" s="63"/>
      <c r="D4" s="63"/>
      <c r="E4" s="63"/>
    </row>
    <row r="6" spans="1:7" ht="18.75" x14ac:dyDescent="0.3">
      <c r="B6" s="64" t="s">
        <v>306</v>
      </c>
      <c r="C6" s="64" t="s">
        <v>134</v>
      </c>
      <c r="D6" s="64" t="s">
        <v>134</v>
      </c>
      <c r="E6" s="64" t="s">
        <v>134</v>
      </c>
    </row>
    <row r="7" spans="1:7" ht="15.75" thickBot="1" x14ac:dyDescent="0.3"/>
    <row r="8" spans="1:7" ht="15.75" thickTop="1" x14ac:dyDescent="0.25">
      <c r="B8" s="16" t="s">
        <v>136</v>
      </c>
      <c r="C8" s="16" t="s">
        <v>137</v>
      </c>
      <c r="D8" s="16" t="s">
        <v>138</v>
      </c>
      <c r="E8" s="30" t="s">
        <v>339</v>
      </c>
      <c r="F8" s="1" t="s">
        <v>307</v>
      </c>
      <c r="G8" s="16" t="s">
        <v>338</v>
      </c>
    </row>
    <row r="9" spans="1:7" x14ac:dyDescent="0.25">
      <c r="F9" s="32"/>
      <c r="G9" s="33"/>
    </row>
    <row r="10" spans="1:7" x14ac:dyDescent="0.25">
      <c r="A10" t="s">
        <v>151</v>
      </c>
      <c r="B10" t="s">
        <v>152</v>
      </c>
      <c r="C10" t="s">
        <v>98</v>
      </c>
      <c r="D10" s="31" t="s">
        <v>153</v>
      </c>
      <c r="E10" t="str">
        <f>B10</f>
        <v>A012P000</v>
      </c>
      <c r="F10" s="34"/>
      <c r="G10" s="51">
        <v>19.97</v>
      </c>
    </row>
    <row r="11" spans="1:7" x14ac:dyDescent="0.25">
      <c r="A11" t="s">
        <v>151</v>
      </c>
      <c r="B11" t="s">
        <v>263</v>
      </c>
      <c r="C11" t="s">
        <v>98</v>
      </c>
      <c r="D11" s="31" t="s">
        <v>264</v>
      </c>
      <c r="E11" t="str">
        <f t="shared" ref="E11:E53" si="0">B11</f>
        <v>A012PP0A</v>
      </c>
      <c r="F11" s="34"/>
      <c r="G11" s="51">
        <v>47.93</v>
      </c>
    </row>
    <row r="12" spans="1:7" x14ac:dyDescent="0.25">
      <c r="A12" t="s">
        <v>151</v>
      </c>
      <c r="B12" t="s">
        <v>157</v>
      </c>
      <c r="C12" t="s">
        <v>98</v>
      </c>
      <c r="D12" s="31" t="s">
        <v>158</v>
      </c>
      <c r="E12" t="str">
        <f t="shared" si="0"/>
        <v>A013P000</v>
      </c>
      <c r="F12" s="34"/>
      <c r="G12" s="51">
        <v>18.440000000000001</v>
      </c>
    </row>
    <row r="13" spans="1:7" x14ac:dyDescent="0.25">
      <c r="A13" t="s">
        <v>160</v>
      </c>
      <c r="B13" t="s">
        <v>196</v>
      </c>
      <c r="C13" t="s">
        <v>98</v>
      </c>
      <c r="D13" s="31" t="s">
        <v>197</v>
      </c>
      <c r="E13" t="str">
        <f t="shared" si="0"/>
        <v>C1313330</v>
      </c>
      <c r="F13" s="34"/>
      <c r="G13" s="51">
        <v>57.98</v>
      </c>
    </row>
    <row r="14" spans="1:7" x14ac:dyDescent="0.25">
      <c r="A14" t="s">
        <v>160</v>
      </c>
      <c r="B14" t="s">
        <v>198</v>
      </c>
      <c r="C14" t="s">
        <v>98</v>
      </c>
      <c r="D14" s="31" t="s">
        <v>199</v>
      </c>
      <c r="E14" t="str">
        <f t="shared" si="0"/>
        <v>C1501700</v>
      </c>
      <c r="F14" s="34"/>
      <c r="G14" s="51">
        <v>37.049999999999997</v>
      </c>
    </row>
    <row r="15" spans="1:7" x14ac:dyDescent="0.25">
      <c r="A15" t="s">
        <v>160</v>
      </c>
      <c r="B15" t="s">
        <v>181</v>
      </c>
      <c r="C15" t="s">
        <v>98</v>
      </c>
      <c r="D15" s="31" t="s">
        <v>182</v>
      </c>
      <c r="E15" t="str">
        <f t="shared" si="0"/>
        <v>C1503000</v>
      </c>
      <c r="F15" s="34"/>
      <c r="G15" s="51">
        <v>51.73</v>
      </c>
    </row>
    <row r="16" spans="1:7" x14ac:dyDescent="0.25">
      <c r="A16" t="s">
        <v>160</v>
      </c>
      <c r="B16" t="s">
        <v>161</v>
      </c>
      <c r="C16" t="s">
        <v>98</v>
      </c>
      <c r="D16" s="31" t="s">
        <v>162</v>
      </c>
      <c r="E16" t="str">
        <f t="shared" si="0"/>
        <v>C1503300</v>
      </c>
      <c r="F16" s="34"/>
      <c r="G16" s="51">
        <v>30.85</v>
      </c>
    </row>
    <row r="17" spans="1:7" ht="30" x14ac:dyDescent="0.25">
      <c r="A17" t="s">
        <v>160</v>
      </c>
      <c r="B17" t="s">
        <v>258</v>
      </c>
      <c r="C17" t="s">
        <v>15</v>
      </c>
      <c r="D17" s="31" t="s">
        <v>259</v>
      </c>
      <c r="E17" t="str">
        <f t="shared" si="0"/>
        <v>C150M40</v>
      </c>
      <c r="F17" s="34"/>
      <c r="G17" s="51">
        <v>56.15</v>
      </c>
    </row>
    <row r="18" spans="1:7" x14ac:dyDescent="0.25">
      <c r="A18" t="s">
        <v>160</v>
      </c>
      <c r="B18" t="s">
        <v>211</v>
      </c>
      <c r="C18" t="s">
        <v>98</v>
      </c>
      <c r="D18" s="31" t="s">
        <v>212</v>
      </c>
      <c r="E18" t="str">
        <f t="shared" si="0"/>
        <v>C150MC10</v>
      </c>
      <c r="F18" s="34"/>
      <c r="G18" s="51">
        <v>11.66</v>
      </c>
    </row>
    <row r="19" spans="1:7" x14ac:dyDescent="0.25">
      <c r="A19" t="s">
        <v>160</v>
      </c>
      <c r="B19" t="s">
        <v>165</v>
      </c>
      <c r="C19" t="s">
        <v>98</v>
      </c>
      <c r="D19" s="31" t="s">
        <v>166</v>
      </c>
      <c r="E19" t="str">
        <f t="shared" si="0"/>
        <v>C150MC30</v>
      </c>
      <c r="F19" s="34"/>
      <c r="G19" s="51">
        <v>15.74</v>
      </c>
    </row>
    <row r="20" spans="1:7" x14ac:dyDescent="0.25">
      <c r="A20" t="s">
        <v>160</v>
      </c>
      <c r="B20" t="s">
        <v>187</v>
      </c>
      <c r="C20" t="s">
        <v>98</v>
      </c>
      <c r="D20" s="31" t="s">
        <v>188</v>
      </c>
      <c r="E20" t="str">
        <f t="shared" si="0"/>
        <v>C150MC50</v>
      </c>
      <c r="F20" s="34"/>
      <c r="G20" s="51">
        <v>25.51</v>
      </c>
    </row>
    <row r="21" spans="1:7" x14ac:dyDescent="0.25">
      <c r="A21" t="s">
        <v>160</v>
      </c>
      <c r="B21" t="s">
        <v>200</v>
      </c>
      <c r="C21" t="s">
        <v>98</v>
      </c>
      <c r="D21" s="31" t="s">
        <v>201</v>
      </c>
      <c r="E21" t="str">
        <f t="shared" si="0"/>
        <v>C151-0033</v>
      </c>
      <c r="F21" s="34"/>
      <c r="G21" s="51">
        <v>32.31</v>
      </c>
    </row>
    <row r="22" spans="1:7" x14ac:dyDescent="0.25">
      <c r="A22" t="s">
        <v>160</v>
      </c>
      <c r="B22" t="s">
        <v>239</v>
      </c>
      <c r="C22" t="s">
        <v>98</v>
      </c>
      <c r="D22" s="31" t="s">
        <v>240</v>
      </c>
      <c r="E22" t="str">
        <f t="shared" si="0"/>
        <v>C1ZFURG</v>
      </c>
      <c r="F22" s="34"/>
      <c r="G22" s="51">
        <v>15</v>
      </c>
    </row>
    <row r="23" spans="1:7" x14ac:dyDescent="0.25">
      <c r="A23" t="s">
        <v>160</v>
      </c>
      <c r="B23" t="s">
        <v>301</v>
      </c>
      <c r="C23" t="s">
        <v>98</v>
      </c>
      <c r="D23" s="31" t="s">
        <v>302</v>
      </c>
      <c r="E23" t="str">
        <f t="shared" si="0"/>
        <v>CR112500</v>
      </c>
      <c r="F23" s="34"/>
      <c r="G23" s="51">
        <v>4.75</v>
      </c>
    </row>
    <row r="24" spans="1:7" x14ac:dyDescent="0.25">
      <c r="A24" t="s">
        <v>160</v>
      </c>
      <c r="B24" t="s">
        <v>265</v>
      </c>
      <c r="C24" t="s">
        <v>98</v>
      </c>
      <c r="D24" s="31" t="s">
        <v>266</v>
      </c>
      <c r="E24" t="str">
        <f t="shared" si="0"/>
        <v>CR121600</v>
      </c>
      <c r="F24" s="34"/>
      <c r="G24" s="51">
        <v>61.09</v>
      </c>
    </row>
    <row r="25" spans="1:7" x14ac:dyDescent="0.25">
      <c r="A25" t="s">
        <v>160</v>
      </c>
      <c r="B25" t="s">
        <v>303</v>
      </c>
      <c r="C25" t="s">
        <v>98</v>
      </c>
      <c r="D25" s="31" t="s">
        <v>304</v>
      </c>
      <c r="E25" t="str">
        <f t="shared" si="0"/>
        <v>CREGI00</v>
      </c>
      <c r="F25" s="34"/>
      <c r="G25" s="51">
        <v>3.58</v>
      </c>
    </row>
    <row r="26" spans="1:7" x14ac:dyDescent="0.25">
      <c r="A26" t="s">
        <v>160</v>
      </c>
      <c r="B26" t="s">
        <v>219</v>
      </c>
      <c r="C26" t="s">
        <v>98</v>
      </c>
      <c r="D26" s="31" t="s">
        <v>220</v>
      </c>
      <c r="E26" t="str">
        <f t="shared" si="0"/>
        <v>CRE21100</v>
      </c>
      <c r="F26" s="34"/>
      <c r="G26" s="51">
        <v>4.5</v>
      </c>
    </row>
    <row r="27" spans="1:7" x14ac:dyDescent="0.25">
      <c r="A27" t="s">
        <v>160</v>
      </c>
      <c r="B27" t="s">
        <v>163</v>
      </c>
      <c r="C27" t="s">
        <v>98</v>
      </c>
      <c r="D27" s="31" t="s">
        <v>164</v>
      </c>
      <c r="E27" t="str">
        <f t="shared" si="0"/>
        <v>CRE23000</v>
      </c>
      <c r="F27" s="34"/>
      <c r="G27" s="51">
        <v>3.58</v>
      </c>
    </row>
    <row r="28" spans="1:7" x14ac:dyDescent="0.25">
      <c r="A28" t="s">
        <v>160</v>
      </c>
      <c r="B28" t="s">
        <v>250</v>
      </c>
      <c r="C28" t="s">
        <v>98</v>
      </c>
      <c r="D28" s="31" t="s">
        <v>251</v>
      </c>
      <c r="E28" t="str">
        <f t="shared" si="0"/>
        <v>CRL13100</v>
      </c>
      <c r="F28" s="34"/>
      <c r="G28" s="51">
        <v>26.93</v>
      </c>
    </row>
    <row r="29" spans="1:7" x14ac:dyDescent="0.25">
      <c r="A29" t="s">
        <v>160</v>
      </c>
      <c r="B29" t="s">
        <v>243</v>
      </c>
      <c r="C29" t="s">
        <v>98</v>
      </c>
      <c r="D29" s="31" t="s">
        <v>244</v>
      </c>
      <c r="E29" t="str">
        <f t="shared" si="0"/>
        <v>CRL19100</v>
      </c>
      <c r="F29" s="34"/>
      <c r="G29" s="51">
        <v>57.05</v>
      </c>
    </row>
    <row r="30" spans="1:7" ht="45" x14ac:dyDescent="0.25">
      <c r="A30" t="s">
        <v>160</v>
      </c>
      <c r="B30" t="s">
        <v>299</v>
      </c>
      <c r="C30" t="s">
        <v>98</v>
      </c>
      <c r="D30" s="31" t="s">
        <v>300</v>
      </c>
      <c r="E30" t="str">
        <f t="shared" si="0"/>
        <v>CRL19111</v>
      </c>
      <c r="F30" s="34"/>
      <c r="G30" s="51">
        <v>119</v>
      </c>
    </row>
    <row r="31" spans="1:7" x14ac:dyDescent="0.25">
      <c r="A31" t="s">
        <v>168</v>
      </c>
      <c r="B31" t="s">
        <v>202</v>
      </c>
      <c r="C31" t="s">
        <v>203</v>
      </c>
      <c r="D31" s="31" t="s">
        <v>204</v>
      </c>
      <c r="E31" t="str">
        <f t="shared" si="0"/>
        <v>B0111000</v>
      </c>
      <c r="F31" s="34"/>
      <c r="G31" s="51">
        <v>0</v>
      </c>
    </row>
    <row r="32" spans="1:7" x14ac:dyDescent="0.25">
      <c r="A32" t="s">
        <v>168</v>
      </c>
      <c r="B32" t="s">
        <v>207</v>
      </c>
      <c r="C32" t="s">
        <v>170</v>
      </c>
      <c r="D32" s="31" t="s">
        <v>208</v>
      </c>
      <c r="E32" t="str">
        <f t="shared" si="0"/>
        <v>B0310500</v>
      </c>
      <c r="F32" s="34"/>
      <c r="G32" s="51">
        <v>12.64</v>
      </c>
    </row>
    <row r="33" spans="1:7" ht="30" x14ac:dyDescent="0.25">
      <c r="A33" t="s">
        <v>168</v>
      </c>
      <c r="B33" t="s">
        <v>169</v>
      </c>
      <c r="C33" t="s">
        <v>170</v>
      </c>
      <c r="D33" s="31" t="s">
        <v>171</v>
      </c>
      <c r="E33" t="str">
        <f t="shared" si="0"/>
        <v>B2RA9SB0</v>
      </c>
      <c r="F33" s="34"/>
      <c r="G33" s="51">
        <v>16.98</v>
      </c>
    </row>
    <row r="34" spans="1:7" ht="30" x14ac:dyDescent="0.25">
      <c r="A34" t="s">
        <v>168</v>
      </c>
      <c r="B34" t="s">
        <v>172</v>
      </c>
      <c r="C34" t="s">
        <v>170</v>
      </c>
      <c r="D34" s="31" t="s">
        <v>173</v>
      </c>
      <c r="E34" t="str">
        <f t="shared" si="0"/>
        <v>B2RA9TD0</v>
      </c>
      <c r="F34" s="34"/>
      <c r="G34" s="51">
        <v>75.42</v>
      </c>
    </row>
    <row r="35" spans="1:7" x14ac:dyDescent="0.25">
      <c r="A35" t="s">
        <v>168</v>
      </c>
      <c r="B35" t="s">
        <v>205</v>
      </c>
      <c r="C35" t="s">
        <v>203</v>
      </c>
      <c r="D35" s="31" t="s">
        <v>206</v>
      </c>
      <c r="E35" t="str">
        <f t="shared" si="0"/>
        <v>BR341110</v>
      </c>
      <c r="F35" s="34"/>
      <c r="G35" s="51">
        <v>46.38</v>
      </c>
    </row>
    <row r="36" spans="1:7" x14ac:dyDescent="0.25">
      <c r="A36" t="s">
        <v>168</v>
      </c>
      <c r="B36" t="s">
        <v>191</v>
      </c>
      <c r="C36" t="s">
        <v>192</v>
      </c>
      <c r="D36" s="31" t="s">
        <v>193</v>
      </c>
      <c r="E36" t="str">
        <f t="shared" si="0"/>
        <v>BR3A4000</v>
      </c>
      <c r="F36" s="34"/>
      <c r="G36" s="51">
        <v>2.1</v>
      </c>
    </row>
    <row r="37" spans="1:7" x14ac:dyDescent="0.25">
      <c r="A37" t="s">
        <v>168</v>
      </c>
      <c r="B37" t="s">
        <v>255</v>
      </c>
      <c r="C37" t="s">
        <v>203</v>
      </c>
      <c r="D37" s="31" t="s">
        <v>256</v>
      </c>
      <c r="E37" t="str">
        <f t="shared" si="0"/>
        <v>BR3P2110</v>
      </c>
      <c r="F37" s="34"/>
      <c r="G37" s="51">
        <v>36.19</v>
      </c>
    </row>
    <row r="38" spans="1:7" x14ac:dyDescent="0.25">
      <c r="A38" t="s">
        <v>168</v>
      </c>
      <c r="B38" t="s">
        <v>245</v>
      </c>
      <c r="C38" t="s">
        <v>192</v>
      </c>
      <c r="D38" s="31" t="s">
        <v>246</v>
      </c>
      <c r="E38" t="str">
        <f t="shared" si="0"/>
        <v>BRL21000</v>
      </c>
      <c r="F38" s="34"/>
      <c r="G38" s="51">
        <v>31.22</v>
      </c>
    </row>
    <row r="39" spans="1:7" x14ac:dyDescent="0.25">
      <c r="A39" t="s">
        <v>168</v>
      </c>
      <c r="B39" t="s">
        <v>295</v>
      </c>
      <c r="C39" t="s">
        <v>104</v>
      </c>
      <c r="D39" s="31" t="s">
        <v>296</v>
      </c>
      <c r="E39" t="str">
        <f t="shared" si="0"/>
        <v>BRL21001</v>
      </c>
      <c r="F39" s="34"/>
      <c r="G39" s="51">
        <v>1.96</v>
      </c>
    </row>
    <row r="40" spans="1:7" x14ac:dyDescent="0.25">
      <c r="A40" t="s">
        <v>168</v>
      </c>
      <c r="B40" t="s">
        <v>227</v>
      </c>
      <c r="C40" t="s">
        <v>15</v>
      </c>
      <c r="D40" s="31" t="s">
        <v>228</v>
      </c>
      <c r="E40" t="str">
        <f t="shared" si="0"/>
        <v>BRZ21810</v>
      </c>
      <c r="F40" s="34"/>
      <c r="G40" s="51">
        <v>7.49</v>
      </c>
    </row>
    <row r="41" spans="1:7" x14ac:dyDescent="0.25">
      <c r="A41" t="s">
        <v>168</v>
      </c>
      <c r="B41" t="s">
        <v>225</v>
      </c>
      <c r="C41" t="s">
        <v>15</v>
      </c>
      <c r="D41" s="31" t="s">
        <v>226</v>
      </c>
      <c r="E41" t="str">
        <f t="shared" si="0"/>
        <v>BRZ22510</v>
      </c>
      <c r="F41" s="34"/>
      <c r="G41" s="51">
        <v>0.47</v>
      </c>
    </row>
    <row r="42" spans="1:7" x14ac:dyDescent="0.25">
      <c r="A42" t="s">
        <v>168</v>
      </c>
      <c r="B42" t="s">
        <v>269</v>
      </c>
      <c r="C42" t="s">
        <v>270</v>
      </c>
      <c r="D42" s="31" t="s">
        <v>271</v>
      </c>
      <c r="E42" t="str">
        <f t="shared" si="0"/>
        <v>BRZ3001</v>
      </c>
      <c r="F42" s="34"/>
      <c r="G42" s="51">
        <v>3.64</v>
      </c>
    </row>
    <row r="43" spans="1:7" x14ac:dyDescent="0.25">
      <c r="A43" t="s">
        <v>168</v>
      </c>
      <c r="B43" t="s">
        <v>276</v>
      </c>
      <c r="C43" t="s">
        <v>270</v>
      </c>
      <c r="D43" s="31" t="s">
        <v>277</v>
      </c>
      <c r="E43" t="str">
        <f t="shared" si="0"/>
        <v>BRZ3002</v>
      </c>
      <c r="F43" s="34"/>
      <c r="G43" s="51">
        <v>5.16</v>
      </c>
    </row>
    <row r="44" spans="1:7" x14ac:dyDescent="0.25">
      <c r="A44" t="s">
        <v>168</v>
      </c>
      <c r="B44" t="s">
        <v>280</v>
      </c>
      <c r="C44" t="s">
        <v>270</v>
      </c>
      <c r="D44" s="31" t="s">
        <v>281</v>
      </c>
      <c r="E44" t="str">
        <f t="shared" si="0"/>
        <v>BRZ3003</v>
      </c>
      <c r="F44" s="34"/>
      <c r="G44" s="51">
        <v>7.84</v>
      </c>
    </row>
    <row r="45" spans="1:7" ht="30" x14ac:dyDescent="0.25">
      <c r="A45" t="s">
        <v>168</v>
      </c>
      <c r="B45" t="s">
        <v>272</v>
      </c>
      <c r="C45" t="s">
        <v>270</v>
      </c>
      <c r="D45" s="31" t="s">
        <v>273</v>
      </c>
      <c r="E45" t="str">
        <f t="shared" si="0"/>
        <v>BRZ3010</v>
      </c>
      <c r="F45" s="34"/>
      <c r="G45" s="51">
        <v>5.5</v>
      </c>
    </row>
    <row r="46" spans="1:7" ht="30" x14ac:dyDescent="0.25">
      <c r="A46" t="s">
        <v>168</v>
      </c>
      <c r="B46" t="s">
        <v>282</v>
      </c>
      <c r="C46" t="s">
        <v>270</v>
      </c>
      <c r="D46" s="31" t="s">
        <v>283</v>
      </c>
      <c r="E46" t="str">
        <f t="shared" si="0"/>
        <v>BRZ3011</v>
      </c>
      <c r="F46" s="34"/>
      <c r="G46" s="51">
        <v>9.5299999999999994</v>
      </c>
    </row>
    <row r="47" spans="1:7" ht="30" x14ac:dyDescent="0.25">
      <c r="A47" t="s">
        <v>168</v>
      </c>
      <c r="B47" t="s">
        <v>286</v>
      </c>
      <c r="C47" t="s">
        <v>270</v>
      </c>
      <c r="D47" s="31" t="s">
        <v>287</v>
      </c>
      <c r="E47" t="str">
        <f t="shared" si="0"/>
        <v>BRZ3020</v>
      </c>
      <c r="F47" s="34"/>
      <c r="G47" s="51">
        <v>4.95</v>
      </c>
    </row>
    <row r="48" spans="1:7" ht="30.75" thickBot="1" x14ac:dyDescent="0.3">
      <c r="A48" t="s">
        <v>168</v>
      </c>
      <c r="B48" t="s">
        <v>290</v>
      </c>
      <c r="C48" t="s">
        <v>270</v>
      </c>
      <c r="D48" s="31" t="s">
        <v>291</v>
      </c>
      <c r="E48" t="str">
        <f t="shared" si="0"/>
        <v>BRZ3021</v>
      </c>
      <c r="F48" s="35"/>
      <c r="G48" s="51">
        <v>6.05</v>
      </c>
    </row>
    <row r="49" spans="2:7" ht="16.5" thickTop="1" thickBot="1" x14ac:dyDescent="0.3">
      <c r="D49" s="31"/>
      <c r="F49" s="50"/>
    </row>
    <row r="50" spans="2:7" ht="15" customHeight="1" thickTop="1" x14ac:dyDescent="0.25">
      <c r="B50" t="s">
        <v>124</v>
      </c>
      <c r="C50" s="18">
        <v>1</v>
      </c>
      <c r="D50" s="31" t="s">
        <v>126</v>
      </c>
      <c r="E50" t="str">
        <f t="shared" si="0"/>
        <v>ASS_TE1</v>
      </c>
      <c r="F50" s="45"/>
      <c r="G50" s="51">
        <v>250</v>
      </c>
    </row>
    <row r="51" spans="2:7" ht="15" customHeight="1" x14ac:dyDescent="0.25">
      <c r="B51" t="s">
        <v>127</v>
      </c>
      <c r="C51" s="18">
        <v>1</v>
      </c>
      <c r="D51" s="31" t="s">
        <v>128</v>
      </c>
      <c r="E51" t="str">
        <f t="shared" si="0"/>
        <v>ASS_TE2</v>
      </c>
      <c r="F51" s="34"/>
      <c r="G51" s="51">
        <v>652</v>
      </c>
    </row>
    <row r="52" spans="2:7" x14ac:dyDescent="0.25">
      <c r="B52" t="s">
        <v>129</v>
      </c>
      <c r="C52" s="18">
        <v>1</v>
      </c>
      <c r="D52" s="31" t="s">
        <v>130</v>
      </c>
      <c r="E52" t="str">
        <f t="shared" si="0"/>
        <v>ASS_TE3</v>
      </c>
      <c r="F52" s="34"/>
      <c r="G52" s="51">
        <v>1470</v>
      </c>
    </row>
    <row r="53" spans="2:7" ht="15" customHeight="1" thickBot="1" x14ac:dyDescent="0.3">
      <c r="B53" t="s">
        <v>131</v>
      </c>
      <c r="C53" s="18">
        <v>1</v>
      </c>
      <c r="D53" s="31" t="s">
        <v>132</v>
      </c>
      <c r="E53" t="str">
        <f t="shared" si="0"/>
        <v>ASS_TE4</v>
      </c>
      <c r="F53" s="35"/>
      <c r="G53" s="51">
        <v>958</v>
      </c>
    </row>
    <row r="54" spans="2:7" ht="15.75" thickTop="1" x14ac:dyDescent="0.25">
      <c r="D54" s="31"/>
    </row>
    <row r="55" spans="2:7" x14ac:dyDescent="0.25">
      <c r="D55" s="29" t="s">
        <v>337</v>
      </c>
    </row>
  </sheetData>
  <sheetProtection algorithmName="SHA-512" hashValue="ajqBLVrMvgtFp5959pdcgkqBK18AaMCg9Qtkj4s8fHc0bWWjALRh/c41DbXAOpotwJ3GRsBm2gkKHAvB4FmGvw==" saltValue="ckPADtPBG7/8tJ2vNHgPZQ==" spinCount="100000" sheet="1" objects="1" scenarios="1"/>
  <mergeCells count="5">
    <mergeCell ref="B1:E1"/>
    <mergeCell ref="B2:E2"/>
    <mergeCell ref="B4:E4"/>
    <mergeCell ref="B6:E6"/>
    <mergeCell ref="B3:C3"/>
  </mergeCells>
  <pageMargins left="0.75" right="0.75" top="0.75" bottom="0.5" header="0.5" footer="0.75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AA571"/>
  <sheetViews>
    <sheetView zoomScaleNormal="100" workbookViewId="0">
      <pane ySplit="8" topLeftCell="A542" activePane="bottomLeft" state="frozenSplit"/>
      <selection pane="bottomLeft" activeCell="L553" sqref="L553"/>
    </sheetView>
  </sheetViews>
  <sheetFormatPr defaultRowHeight="15" x14ac:dyDescent="0.25"/>
  <cols>
    <col min="1" max="1" width="6.7109375" customWidth="1"/>
    <col min="2" max="2" width="14.7109375" customWidth="1"/>
    <col min="3" max="3" width="6.140625" customWidth="1"/>
    <col min="4" max="4" width="30.7109375" customWidth="1"/>
    <col min="5" max="5" width="10.7109375" customWidth="1"/>
    <col min="6" max="6" width="3" customWidth="1"/>
    <col min="7" max="7" width="2.140625" customWidth="1"/>
    <col min="8" max="8" width="10.7109375" customWidth="1"/>
    <col min="9" max="9" width="2.140625" customWidth="1"/>
    <col min="10" max="11" width="10.7109375" customWidth="1"/>
    <col min="12" max="12" width="90.7109375" customWidth="1"/>
  </cols>
  <sheetData>
    <row r="1" spans="1:27" x14ac:dyDescent="0.25">
      <c r="A1" s="63" t="s">
        <v>0</v>
      </c>
      <c r="B1" s="63" t="s">
        <v>0</v>
      </c>
      <c r="C1" s="63" t="s">
        <v>0</v>
      </c>
      <c r="D1" s="63" t="s">
        <v>0</v>
      </c>
      <c r="E1" s="63" t="s">
        <v>0</v>
      </c>
      <c r="F1" s="63" t="s">
        <v>0</v>
      </c>
      <c r="G1" s="63" t="s">
        <v>0</v>
      </c>
      <c r="H1" s="63" t="s">
        <v>0</v>
      </c>
      <c r="I1" s="63" t="s">
        <v>0</v>
      </c>
      <c r="J1" s="63" t="s">
        <v>0</v>
      </c>
      <c r="K1" s="63" t="s">
        <v>0</v>
      </c>
    </row>
    <row r="2" spans="1:27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27" ht="18.75" x14ac:dyDescent="0.3">
      <c r="A3" s="67" t="str">
        <f>'T-SMP'!D3</f>
        <v>NOM EMPRESA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27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</row>
    <row r="6" spans="1:27" ht="18.75" x14ac:dyDescent="0.3">
      <c r="A6" s="64" t="s">
        <v>134</v>
      </c>
      <c r="B6" s="64" t="s">
        <v>134</v>
      </c>
      <c r="C6" s="64" t="s">
        <v>134</v>
      </c>
      <c r="D6" s="64" t="s">
        <v>134</v>
      </c>
      <c r="E6" s="64" t="s">
        <v>134</v>
      </c>
      <c r="F6" s="64" t="s">
        <v>134</v>
      </c>
      <c r="G6" s="64" t="s">
        <v>134</v>
      </c>
      <c r="H6" s="64" t="s">
        <v>134</v>
      </c>
      <c r="I6" s="64" t="s">
        <v>134</v>
      </c>
      <c r="J6" s="64" t="s">
        <v>134</v>
      </c>
      <c r="K6" s="64" t="s">
        <v>134</v>
      </c>
    </row>
    <row r="8" spans="1:27" x14ac:dyDescent="0.25">
      <c r="A8" s="16" t="s">
        <v>135</v>
      </c>
      <c r="B8" s="16" t="s">
        <v>136</v>
      </c>
      <c r="C8" s="16" t="s">
        <v>137</v>
      </c>
      <c r="D8" s="16" t="s">
        <v>138</v>
      </c>
      <c r="E8" s="16"/>
      <c r="F8" s="16"/>
      <c r="G8" s="16"/>
      <c r="H8" s="16"/>
      <c r="I8" s="16"/>
      <c r="J8" s="16"/>
      <c r="K8" s="16" t="s">
        <v>2</v>
      </c>
      <c r="L8" s="16" t="s">
        <v>139</v>
      </c>
    </row>
    <row r="10" spans="1:27" x14ac:dyDescent="0.25">
      <c r="A10" s="15" t="s">
        <v>140</v>
      </c>
      <c r="B10" s="15"/>
    </row>
    <row r="11" spans="1:27" ht="69" customHeight="1" x14ac:dyDescent="0.25">
      <c r="A11" s="17" t="s">
        <v>141</v>
      </c>
      <c r="B11" s="17" t="s">
        <v>124</v>
      </c>
      <c r="C11" s="48">
        <v>1</v>
      </c>
      <c r="D11" s="68" t="s">
        <v>126</v>
      </c>
      <c r="E11" s="69"/>
      <c r="F11" s="69"/>
      <c r="G11" s="48"/>
      <c r="H11" s="19" t="s">
        <v>142</v>
      </c>
      <c r="I11" s="70">
        <v>1</v>
      </c>
      <c r="J11" s="71"/>
      <c r="K11" s="52">
        <f>VLOOKUP(B11,'T-SMP'!$E$10:$F$53,2,0)</f>
        <v>0</v>
      </c>
      <c r="L11" s="47" t="s">
        <v>143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04.25" customHeight="1" x14ac:dyDescent="0.25">
      <c r="A12" s="17" t="s">
        <v>144</v>
      </c>
      <c r="B12" s="17" t="s">
        <v>127</v>
      </c>
      <c r="C12" s="48">
        <v>1</v>
      </c>
      <c r="D12" s="68" t="s">
        <v>128</v>
      </c>
      <c r="E12" s="69"/>
      <c r="F12" s="69"/>
      <c r="G12" s="48"/>
      <c r="H12" s="19" t="s">
        <v>142</v>
      </c>
      <c r="I12" s="70">
        <v>1</v>
      </c>
      <c r="J12" s="71"/>
      <c r="K12" s="52">
        <f>VLOOKUP(B12,'T-SMP'!$E$10:$F$53,2,0)</f>
        <v>0</v>
      </c>
      <c r="L12" s="47" t="s">
        <v>145</v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27" ht="45" customHeight="1" x14ac:dyDescent="0.25">
      <c r="A13" s="17" t="s">
        <v>146</v>
      </c>
      <c r="B13" s="17" t="s">
        <v>129</v>
      </c>
      <c r="C13" s="48">
        <v>1</v>
      </c>
      <c r="D13" s="68" t="s">
        <v>130</v>
      </c>
      <c r="E13" s="69"/>
      <c r="F13" s="69"/>
      <c r="G13" s="48"/>
      <c r="H13" s="19" t="s">
        <v>142</v>
      </c>
      <c r="I13" s="70">
        <v>1</v>
      </c>
      <c r="J13" s="71"/>
      <c r="K13" s="52">
        <f>VLOOKUP(B13,'T-SMP'!$E$10:$F$53,2,0)</f>
        <v>0</v>
      </c>
      <c r="L13" s="47" t="s">
        <v>130</v>
      </c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spans="1:27" ht="45" customHeight="1" x14ac:dyDescent="0.25">
      <c r="A14" s="17" t="s">
        <v>147</v>
      </c>
      <c r="B14" s="17" t="s">
        <v>131</v>
      </c>
      <c r="C14" s="48">
        <v>1</v>
      </c>
      <c r="D14" s="68" t="s">
        <v>132</v>
      </c>
      <c r="E14" s="69"/>
      <c r="F14" s="69"/>
      <c r="G14" s="48"/>
      <c r="H14" s="19" t="s">
        <v>142</v>
      </c>
      <c r="I14" s="70">
        <v>1</v>
      </c>
      <c r="J14" s="71"/>
      <c r="K14" s="52">
        <f>VLOOKUP(B14,'T-SMP'!$E$10:$F$53,2,0)</f>
        <v>0</v>
      </c>
      <c r="L14" s="47" t="s">
        <v>148</v>
      </c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spans="1:27" ht="16.5" customHeight="1" x14ac:dyDescent="0.25">
      <c r="A15" s="17"/>
      <c r="B15" s="17"/>
      <c r="C15" s="48"/>
      <c r="D15" s="47"/>
      <c r="E15" s="48"/>
      <c r="F15" s="48"/>
      <c r="G15" s="48"/>
      <c r="H15" s="19"/>
      <c r="I15" s="53"/>
      <c r="J15" s="54"/>
      <c r="K15" s="52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</row>
    <row r="16" spans="1:27" ht="45" customHeight="1" x14ac:dyDescent="0.25">
      <c r="A16" s="17" t="s">
        <v>149</v>
      </c>
      <c r="B16" s="17" t="s">
        <v>14</v>
      </c>
      <c r="C16" s="48" t="s">
        <v>15</v>
      </c>
      <c r="D16" s="68" t="s">
        <v>16</v>
      </c>
      <c r="E16" s="69"/>
      <c r="F16" s="69"/>
      <c r="G16" s="48"/>
      <c r="H16" s="19" t="s">
        <v>142</v>
      </c>
      <c r="I16" s="70">
        <v>1</v>
      </c>
      <c r="J16" s="71"/>
      <c r="K16" s="52">
        <f>ROUND(K33,2)</f>
        <v>0</v>
      </c>
      <c r="L16" s="47" t="s">
        <v>150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2:11" x14ac:dyDescent="0.25">
      <c r="B17" s="13" t="s">
        <v>151</v>
      </c>
    </row>
    <row r="18" spans="2:11" x14ac:dyDescent="0.25">
      <c r="B18" t="s">
        <v>152</v>
      </c>
      <c r="C18" t="s">
        <v>98</v>
      </c>
      <c r="D18" t="s">
        <v>153</v>
      </c>
      <c r="E18" s="55">
        <v>0.88</v>
      </c>
      <c r="F18" t="s">
        <v>154</v>
      </c>
      <c r="G18" t="s">
        <v>155</v>
      </c>
      <c r="H18" s="56">
        <f>VLOOKUP(B18,'T-SMP'!$E$10:$F$48,2,0)</f>
        <v>0</v>
      </c>
      <c r="I18" t="s">
        <v>156</v>
      </c>
      <c r="J18" s="20">
        <f>ROUND(E18/I16* H18,5)</f>
        <v>0</v>
      </c>
      <c r="K18" s="57"/>
    </row>
    <row r="19" spans="2:11" x14ac:dyDescent="0.25">
      <c r="B19" t="s">
        <v>157</v>
      </c>
      <c r="C19" t="s">
        <v>98</v>
      </c>
      <c r="D19" t="s">
        <v>158</v>
      </c>
      <c r="E19" s="55">
        <v>0.44</v>
      </c>
      <c r="F19" t="s">
        <v>154</v>
      </c>
      <c r="G19" t="s">
        <v>155</v>
      </c>
      <c r="H19" s="56">
        <f>VLOOKUP(B19,'T-SMP'!$E$10:$F$48,2,0)</f>
        <v>0</v>
      </c>
      <c r="I19" t="s">
        <v>156</v>
      </c>
      <c r="J19" s="20">
        <f>ROUND(E19/I16* H19,5)</f>
        <v>0</v>
      </c>
      <c r="K19" s="57"/>
    </row>
    <row r="20" spans="2:11" x14ac:dyDescent="0.25">
      <c r="D20" s="21" t="s">
        <v>159</v>
      </c>
      <c r="E20" s="57"/>
      <c r="H20" s="57"/>
      <c r="K20" s="56">
        <f>SUM(J18:J19)</f>
        <v>0</v>
      </c>
    </row>
    <row r="21" spans="2:11" x14ac:dyDescent="0.25">
      <c r="B21" s="13" t="s">
        <v>160</v>
      </c>
      <c r="E21" s="57"/>
      <c r="H21" s="57"/>
      <c r="K21" s="57"/>
    </row>
    <row r="22" spans="2:11" x14ac:dyDescent="0.25">
      <c r="B22" t="s">
        <v>161</v>
      </c>
      <c r="C22" t="s">
        <v>98</v>
      </c>
      <c r="D22" t="s">
        <v>162</v>
      </c>
      <c r="E22" s="55">
        <v>0.7</v>
      </c>
      <c r="F22" t="s">
        <v>154</v>
      </c>
      <c r="G22" t="s">
        <v>155</v>
      </c>
      <c r="H22" s="56">
        <f>VLOOKUP(B22,'T-SMP'!$E$10:$F$48,2,0)</f>
        <v>0</v>
      </c>
      <c r="I22" t="s">
        <v>156</v>
      </c>
      <c r="J22" s="20">
        <f>ROUND(E22/I16* H22,5)</f>
        <v>0</v>
      </c>
      <c r="K22" s="57"/>
    </row>
    <row r="23" spans="2:11" x14ac:dyDescent="0.25">
      <c r="B23" t="s">
        <v>163</v>
      </c>
      <c r="C23" t="s">
        <v>98</v>
      </c>
      <c r="D23" t="s">
        <v>164</v>
      </c>
      <c r="E23" s="55">
        <v>0.88</v>
      </c>
      <c r="F23" t="s">
        <v>154</v>
      </c>
      <c r="G23" t="s">
        <v>155</v>
      </c>
      <c r="H23" s="56">
        <f>VLOOKUP(B23,'T-SMP'!$E$10:$F$48,2,0)</f>
        <v>0</v>
      </c>
      <c r="I23" t="s">
        <v>156</v>
      </c>
      <c r="J23" s="20">
        <f>ROUND(E23/I16* H23,5)</f>
        <v>0</v>
      </c>
      <c r="K23" s="57"/>
    </row>
    <row r="24" spans="2:11" x14ac:dyDescent="0.25">
      <c r="B24" t="s">
        <v>165</v>
      </c>
      <c r="C24" t="s">
        <v>98</v>
      </c>
      <c r="D24" t="s">
        <v>166</v>
      </c>
      <c r="E24" s="55">
        <v>0.44</v>
      </c>
      <c r="F24" t="s">
        <v>154</v>
      </c>
      <c r="G24" t="s">
        <v>155</v>
      </c>
      <c r="H24" s="56">
        <f>VLOOKUP(B24,'T-SMP'!$E$10:$F$48,2,0)</f>
        <v>0</v>
      </c>
      <c r="I24" t="s">
        <v>156</v>
      </c>
      <c r="J24" s="20">
        <f>ROUND(E24/I16* H24,5)</f>
        <v>0</v>
      </c>
      <c r="K24" s="57"/>
    </row>
    <row r="25" spans="2:11" x14ac:dyDescent="0.25">
      <c r="D25" s="21" t="s">
        <v>167</v>
      </c>
      <c r="E25" s="57"/>
      <c r="H25" s="57"/>
      <c r="K25" s="56">
        <f>SUM(J22:J24)</f>
        <v>0</v>
      </c>
    </row>
    <row r="26" spans="2:11" x14ac:dyDescent="0.25">
      <c r="B26" s="13" t="s">
        <v>168</v>
      </c>
      <c r="E26" s="57"/>
      <c r="H26" s="57"/>
      <c r="K26" s="57"/>
    </row>
    <row r="27" spans="2:11" x14ac:dyDescent="0.25">
      <c r="B27" t="s">
        <v>169</v>
      </c>
      <c r="C27" t="s">
        <v>170</v>
      </c>
      <c r="D27" t="s">
        <v>171</v>
      </c>
      <c r="E27" s="55">
        <v>0.1</v>
      </c>
      <c r="G27" t="s">
        <v>155</v>
      </c>
      <c r="H27" s="56">
        <f>VLOOKUP(B27,'T-SMP'!$E$10:$F$48,2,0)</f>
        <v>0</v>
      </c>
      <c r="I27" t="s">
        <v>156</v>
      </c>
      <c r="J27" s="20">
        <f>ROUND(E27* H27,5)</f>
        <v>0</v>
      </c>
      <c r="K27" s="57"/>
    </row>
    <row r="28" spans="2:11" x14ac:dyDescent="0.25">
      <c r="B28" t="s">
        <v>172</v>
      </c>
      <c r="C28" t="s">
        <v>170</v>
      </c>
      <c r="D28" t="s">
        <v>173</v>
      </c>
      <c r="E28" s="55">
        <v>0.2</v>
      </c>
      <c r="G28" t="s">
        <v>155</v>
      </c>
      <c r="H28" s="56">
        <f>VLOOKUP(B28,'T-SMP'!$E$10:$F$48,2,0)</f>
        <v>0</v>
      </c>
      <c r="I28" t="s">
        <v>156</v>
      </c>
      <c r="J28" s="20">
        <f>ROUND(E28* H28,5)</f>
        <v>0</v>
      </c>
      <c r="K28" s="57"/>
    </row>
    <row r="29" spans="2:11" x14ac:dyDescent="0.25">
      <c r="D29" s="21" t="s">
        <v>174</v>
      </c>
      <c r="E29" s="57"/>
      <c r="H29" s="57"/>
      <c r="K29" s="56">
        <f>SUM(J27:J28)</f>
        <v>0</v>
      </c>
    </row>
    <row r="30" spans="2:11" x14ac:dyDescent="0.25">
      <c r="E30" s="57"/>
      <c r="H30" s="57"/>
      <c r="K30" s="57"/>
    </row>
    <row r="31" spans="2:11" x14ac:dyDescent="0.25">
      <c r="D31" s="21" t="s">
        <v>175</v>
      </c>
      <c r="E31" s="57"/>
      <c r="H31" s="57">
        <v>1.5</v>
      </c>
      <c r="I31" t="s">
        <v>176</v>
      </c>
      <c r="J31">
        <f>ROUND(H31/100*K20,5)</f>
        <v>0</v>
      </c>
      <c r="K31" s="57"/>
    </row>
    <row r="32" spans="2:11" x14ac:dyDescent="0.25">
      <c r="D32" s="21" t="s">
        <v>177</v>
      </c>
      <c r="E32" s="57"/>
      <c r="H32" s="57"/>
      <c r="K32" s="58">
        <f>SUM(J17:J31)</f>
        <v>0</v>
      </c>
    </row>
    <row r="33" spans="1:27" x14ac:dyDescent="0.25">
      <c r="D33" s="21" t="s">
        <v>178</v>
      </c>
      <c r="E33" s="57"/>
      <c r="H33" s="57"/>
      <c r="K33" s="58">
        <f>SUM(K32:K32)</f>
        <v>0</v>
      </c>
    </row>
    <row r="35" spans="1:27" ht="45" customHeight="1" x14ac:dyDescent="0.25">
      <c r="A35" s="17" t="s">
        <v>179</v>
      </c>
      <c r="B35" s="17" t="s">
        <v>43</v>
      </c>
      <c r="C35" s="48" t="s">
        <v>15</v>
      </c>
      <c r="D35" s="68" t="s">
        <v>44</v>
      </c>
      <c r="E35" s="69"/>
      <c r="F35" s="69"/>
      <c r="G35" s="48"/>
      <c r="H35" s="19" t="s">
        <v>142</v>
      </c>
      <c r="I35" s="70">
        <v>1</v>
      </c>
      <c r="J35" s="71"/>
      <c r="K35" s="52">
        <f>ROUND(K52,2)</f>
        <v>0</v>
      </c>
      <c r="L35" s="47" t="s">
        <v>180</v>
      </c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spans="1:27" x14ac:dyDescent="0.25">
      <c r="B36" s="13" t="s">
        <v>151</v>
      </c>
    </row>
    <row r="37" spans="1:27" x14ac:dyDescent="0.25">
      <c r="B37" t="s">
        <v>152</v>
      </c>
      <c r="C37" t="s">
        <v>98</v>
      </c>
      <c r="D37" t="s">
        <v>153</v>
      </c>
      <c r="E37" s="55">
        <v>1.6</v>
      </c>
      <c r="F37" t="s">
        <v>154</v>
      </c>
      <c r="G37" t="s">
        <v>155</v>
      </c>
      <c r="H37" s="56">
        <f>VLOOKUP(B37,'T-SMP'!$E$10:$F$48,2,0)</f>
        <v>0</v>
      </c>
      <c r="I37" t="s">
        <v>156</v>
      </c>
      <c r="J37" s="20">
        <f>ROUND(E37/I35* H37,5)</f>
        <v>0</v>
      </c>
      <c r="K37" s="57"/>
    </row>
    <row r="38" spans="1:27" x14ac:dyDescent="0.25">
      <c r="B38" t="s">
        <v>157</v>
      </c>
      <c r="C38" t="s">
        <v>98</v>
      </c>
      <c r="D38" t="s">
        <v>158</v>
      </c>
      <c r="E38" s="55">
        <v>0.8</v>
      </c>
      <c r="F38" t="s">
        <v>154</v>
      </c>
      <c r="G38" t="s">
        <v>155</v>
      </c>
      <c r="H38" s="56">
        <f>VLOOKUP(B38,'T-SMP'!$E$10:$F$48,2,0)</f>
        <v>0</v>
      </c>
      <c r="I38" t="s">
        <v>156</v>
      </c>
      <c r="J38" s="20">
        <f>ROUND(E38/I35* H38,5)</f>
        <v>0</v>
      </c>
      <c r="K38" s="57"/>
    </row>
    <row r="39" spans="1:27" x14ac:dyDescent="0.25">
      <c r="D39" s="21" t="s">
        <v>159</v>
      </c>
      <c r="E39" s="57"/>
      <c r="H39" s="57"/>
      <c r="K39" s="56">
        <f>SUM(J37:J38)</f>
        <v>0</v>
      </c>
    </row>
    <row r="40" spans="1:27" x14ac:dyDescent="0.25">
      <c r="B40" s="13" t="s">
        <v>160</v>
      </c>
      <c r="E40" s="57"/>
      <c r="H40" s="57"/>
      <c r="K40" s="57"/>
    </row>
    <row r="41" spans="1:27" x14ac:dyDescent="0.25">
      <c r="B41" t="s">
        <v>181</v>
      </c>
      <c r="C41" t="s">
        <v>98</v>
      </c>
      <c r="D41" t="s">
        <v>182</v>
      </c>
      <c r="E41" s="55">
        <v>1</v>
      </c>
      <c r="F41" t="s">
        <v>154</v>
      </c>
      <c r="G41" t="s">
        <v>155</v>
      </c>
      <c r="H41" s="56">
        <f>VLOOKUP(B41,'T-SMP'!$E$10:$F$48,2,0)</f>
        <v>0</v>
      </c>
      <c r="I41" t="s">
        <v>156</v>
      </c>
      <c r="J41" s="20">
        <f>ROUND(E41/I35* H41,5)</f>
        <v>0</v>
      </c>
      <c r="K41" s="57"/>
    </row>
    <row r="42" spans="1:27" x14ac:dyDescent="0.25">
      <c r="B42" t="s">
        <v>163</v>
      </c>
      <c r="C42" t="s">
        <v>98</v>
      </c>
      <c r="D42" t="s">
        <v>164</v>
      </c>
      <c r="E42" s="55">
        <v>1.6</v>
      </c>
      <c r="F42" t="s">
        <v>154</v>
      </c>
      <c r="G42" t="s">
        <v>155</v>
      </c>
      <c r="H42" s="56">
        <f>VLOOKUP(B42,'T-SMP'!$E$10:$F$48,2,0)</f>
        <v>0</v>
      </c>
      <c r="I42" t="s">
        <v>156</v>
      </c>
      <c r="J42" s="20">
        <f>ROUND(E42/I35* H42,5)</f>
        <v>0</v>
      </c>
      <c r="K42" s="57"/>
    </row>
    <row r="43" spans="1:27" x14ac:dyDescent="0.25">
      <c r="B43" t="s">
        <v>165</v>
      </c>
      <c r="C43" t="s">
        <v>98</v>
      </c>
      <c r="D43" t="s">
        <v>166</v>
      </c>
      <c r="E43" s="55">
        <v>0.8</v>
      </c>
      <c r="F43" t="s">
        <v>154</v>
      </c>
      <c r="G43" t="s">
        <v>155</v>
      </c>
      <c r="H43" s="56">
        <f>VLOOKUP(B43,'T-SMP'!$E$10:$F$48,2,0)</f>
        <v>0</v>
      </c>
      <c r="I43" t="s">
        <v>156</v>
      </c>
      <c r="J43" s="20">
        <f>ROUND(E43/I35* H43,5)</f>
        <v>0</v>
      </c>
      <c r="K43" s="57"/>
    </row>
    <row r="44" spans="1:27" x14ac:dyDescent="0.25">
      <c r="D44" s="21" t="s">
        <v>167</v>
      </c>
      <c r="E44" s="57"/>
      <c r="H44" s="57"/>
      <c r="K44" s="56">
        <f>SUM(J41:J43)</f>
        <v>0</v>
      </c>
    </row>
    <row r="45" spans="1:27" x14ac:dyDescent="0.25">
      <c r="B45" s="13" t="s">
        <v>168</v>
      </c>
      <c r="E45" s="57"/>
      <c r="H45" s="57"/>
      <c r="K45" s="57"/>
    </row>
    <row r="46" spans="1:27" x14ac:dyDescent="0.25">
      <c r="B46" t="s">
        <v>169</v>
      </c>
      <c r="C46" t="s">
        <v>170</v>
      </c>
      <c r="D46" t="s">
        <v>171</v>
      </c>
      <c r="E46" s="55">
        <v>0.15</v>
      </c>
      <c r="G46" t="s">
        <v>155</v>
      </c>
      <c r="H46" s="56">
        <f>VLOOKUP(B46,'T-SMP'!$E$10:$F$48,2,0)</f>
        <v>0</v>
      </c>
      <c r="I46" t="s">
        <v>156</v>
      </c>
      <c r="J46" s="20">
        <f>ROUND(E46* H46,5)</f>
        <v>0</v>
      </c>
      <c r="K46" s="57"/>
    </row>
    <row r="47" spans="1:27" x14ac:dyDescent="0.25">
      <c r="B47" t="s">
        <v>172</v>
      </c>
      <c r="C47" t="s">
        <v>170</v>
      </c>
      <c r="D47" t="s">
        <v>173</v>
      </c>
      <c r="E47" s="55">
        <v>0.2</v>
      </c>
      <c r="G47" t="s">
        <v>155</v>
      </c>
      <c r="H47" s="56">
        <f>VLOOKUP(B47,'T-SMP'!$E$10:$F$48,2,0)</f>
        <v>0</v>
      </c>
      <c r="I47" t="s">
        <v>156</v>
      </c>
      <c r="J47" s="20">
        <f>ROUND(E47* H47,5)</f>
        <v>0</v>
      </c>
      <c r="K47" s="57"/>
    </row>
    <row r="48" spans="1:27" x14ac:dyDescent="0.25">
      <c r="D48" s="21" t="s">
        <v>174</v>
      </c>
      <c r="E48" s="57"/>
      <c r="H48" s="57"/>
      <c r="K48" s="56">
        <f>SUM(J46:J47)</f>
        <v>0</v>
      </c>
    </row>
    <row r="49" spans="1:27" x14ac:dyDescent="0.25">
      <c r="E49" s="57"/>
      <c r="H49" s="57"/>
      <c r="K49" s="57"/>
    </row>
    <row r="50" spans="1:27" x14ac:dyDescent="0.25">
      <c r="D50" s="21" t="s">
        <v>175</v>
      </c>
      <c r="E50" s="57"/>
      <c r="H50" s="57">
        <v>1.5</v>
      </c>
      <c r="I50" t="s">
        <v>176</v>
      </c>
      <c r="J50">
        <f>ROUND(H50/100*K39,5)</f>
        <v>0</v>
      </c>
      <c r="K50" s="57"/>
    </row>
    <row r="51" spans="1:27" x14ac:dyDescent="0.25">
      <c r="D51" s="21" t="s">
        <v>177</v>
      </c>
      <c r="E51" s="57"/>
      <c r="H51" s="57"/>
      <c r="K51" s="58">
        <f>SUM(J36:J50)</f>
        <v>0</v>
      </c>
    </row>
    <row r="52" spans="1:27" x14ac:dyDescent="0.25">
      <c r="D52" s="21" t="s">
        <v>178</v>
      </c>
      <c r="E52" s="57"/>
      <c r="H52" s="57"/>
      <c r="K52" s="58">
        <f>SUM(K51:K51)</f>
        <v>0</v>
      </c>
    </row>
    <row r="54" spans="1:27" ht="45" customHeight="1" x14ac:dyDescent="0.25">
      <c r="A54" s="17" t="s">
        <v>183</v>
      </c>
      <c r="B54" s="17" t="s">
        <v>52</v>
      </c>
      <c r="C54" s="48" t="s">
        <v>15</v>
      </c>
      <c r="D54" s="68" t="s">
        <v>53</v>
      </c>
      <c r="E54" s="69"/>
      <c r="F54" s="69"/>
      <c r="G54" s="48"/>
      <c r="H54" s="19" t="s">
        <v>142</v>
      </c>
      <c r="I54" s="70">
        <v>1</v>
      </c>
      <c r="J54" s="71"/>
      <c r="K54" s="52">
        <f>ROUND(K71,2)</f>
        <v>0</v>
      </c>
      <c r="L54" s="47" t="s">
        <v>184</v>
      </c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27" x14ac:dyDescent="0.25">
      <c r="B55" s="13" t="s">
        <v>151</v>
      </c>
    </row>
    <row r="56" spans="1:27" x14ac:dyDescent="0.25">
      <c r="B56" t="s">
        <v>152</v>
      </c>
      <c r="C56" t="s">
        <v>98</v>
      </c>
      <c r="D56" t="s">
        <v>153</v>
      </c>
      <c r="E56" s="55">
        <v>2.6</v>
      </c>
      <c r="F56" t="s">
        <v>154</v>
      </c>
      <c r="G56" t="s">
        <v>155</v>
      </c>
      <c r="H56" s="56">
        <f>VLOOKUP(B56,'T-SMP'!$E$10:$F$48,2,0)</f>
        <v>0</v>
      </c>
      <c r="I56" t="s">
        <v>156</v>
      </c>
      <c r="J56" s="20">
        <f>ROUND(E56/I54* H56,5)</f>
        <v>0</v>
      </c>
      <c r="K56" s="57"/>
    </row>
    <row r="57" spans="1:27" x14ac:dyDescent="0.25">
      <c r="B57" t="s">
        <v>157</v>
      </c>
      <c r="C57" t="s">
        <v>98</v>
      </c>
      <c r="D57" t="s">
        <v>158</v>
      </c>
      <c r="E57" s="55">
        <v>1.3</v>
      </c>
      <c r="F57" t="s">
        <v>154</v>
      </c>
      <c r="G57" t="s">
        <v>155</v>
      </c>
      <c r="H57" s="56">
        <f>VLOOKUP(B57,'T-SMP'!$E$10:$F$48,2,0)</f>
        <v>0</v>
      </c>
      <c r="I57" t="s">
        <v>156</v>
      </c>
      <c r="J57" s="20">
        <f>ROUND(E57/I54* H57,5)</f>
        <v>0</v>
      </c>
      <c r="K57" s="57"/>
    </row>
    <row r="58" spans="1:27" x14ac:dyDescent="0.25">
      <c r="D58" s="21" t="s">
        <v>159</v>
      </c>
      <c r="E58" s="57"/>
      <c r="H58" s="57"/>
      <c r="K58" s="56">
        <f>SUM(J56:J57)</f>
        <v>0</v>
      </c>
    </row>
    <row r="59" spans="1:27" x14ac:dyDescent="0.25">
      <c r="B59" s="13" t="s">
        <v>160</v>
      </c>
      <c r="E59" s="57"/>
      <c r="H59" s="57"/>
      <c r="K59" s="57"/>
    </row>
    <row r="60" spans="1:27" x14ac:dyDescent="0.25">
      <c r="B60" t="s">
        <v>181</v>
      </c>
      <c r="C60" t="s">
        <v>98</v>
      </c>
      <c r="D60" t="s">
        <v>182</v>
      </c>
      <c r="E60" s="55">
        <v>1.5</v>
      </c>
      <c r="F60" t="s">
        <v>154</v>
      </c>
      <c r="G60" t="s">
        <v>155</v>
      </c>
      <c r="H60" s="56">
        <f>VLOOKUP(B60,'T-SMP'!$E$10:$F$48,2,0)</f>
        <v>0</v>
      </c>
      <c r="I60" t="s">
        <v>156</v>
      </c>
      <c r="J60" s="20">
        <f>ROUND(E60/I54* H60,5)</f>
        <v>0</v>
      </c>
      <c r="K60" s="57"/>
    </row>
    <row r="61" spans="1:27" x14ac:dyDescent="0.25">
      <c r="B61" t="s">
        <v>163</v>
      </c>
      <c r="C61" t="s">
        <v>98</v>
      </c>
      <c r="D61" t="s">
        <v>164</v>
      </c>
      <c r="E61" s="55">
        <v>2.6</v>
      </c>
      <c r="F61" t="s">
        <v>154</v>
      </c>
      <c r="G61" t="s">
        <v>155</v>
      </c>
      <c r="H61" s="56">
        <f>VLOOKUP(B61,'T-SMP'!$E$10:$F$48,2,0)</f>
        <v>0</v>
      </c>
      <c r="I61" t="s">
        <v>156</v>
      </c>
      <c r="J61" s="20">
        <f>ROUND(E61/I54* H61,5)</f>
        <v>0</v>
      </c>
      <c r="K61" s="57"/>
    </row>
    <row r="62" spans="1:27" x14ac:dyDescent="0.25">
      <c r="B62" t="s">
        <v>165</v>
      </c>
      <c r="C62" t="s">
        <v>98</v>
      </c>
      <c r="D62" t="s">
        <v>166</v>
      </c>
      <c r="E62" s="55">
        <v>1.3</v>
      </c>
      <c r="F62" t="s">
        <v>154</v>
      </c>
      <c r="G62" t="s">
        <v>155</v>
      </c>
      <c r="H62" s="56">
        <f>VLOOKUP(B62,'T-SMP'!$E$10:$F$48,2,0)</f>
        <v>0</v>
      </c>
      <c r="I62" t="s">
        <v>156</v>
      </c>
      <c r="J62" s="20">
        <f>ROUND(E62/I54* H62,5)</f>
        <v>0</v>
      </c>
      <c r="K62" s="57"/>
    </row>
    <row r="63" spans="1:27" x14ac:dyDescent="0.25">
      <c r="D63" s="21" t="s">
        <v>167</v>
      </c>
      <c r="E63" s="57"/>
      <c r="H63" s="57"/>
      <c r="K63" s="56">
        <f>SUM(J60:J62)</f>
        <v>0</v>
      </c>
    </row>
    <row r="64" spans="1:27" x14ac:dyDescent="0.25">
      <c r="B64" s="13" t="s">
        <v>168</v>
      </c>
      <c r="E64" s="57"/>
      <c r="H64" s="57"/>
      <c r="K64" s="57"/>
    </row>
    <row r="65" spans="1:27" x14ac:dyDescent="0.25">
      <c r="B65" t="s">
        <v>172</v>
      </c>
      <c r="C65" t="s">
        <v>170</v>
      </c>
      <c r="D65" t="s">
        <v>173</v>
      </c>
      <c r="E65" s="55">
        <v>1.5</v>
      </c>
      <c r="G65" t="s">
        <v>155</v>
      </c>
      <c r="H65" s="56">
        <f>VLOOKUP(B65,'T-SMP'!$E$10:$F$48,2,0)</f>
        <v>0</v>
      </c>
      <c r="I65" t="s">
        <v>156</v>
      </c>
      <c r="J65" s="20">
        <f>ROUND(E65* H65,5)</f>
        <v>0</v>
      </c>
      <c r="K65" s="57"/>
    </row>
    <row r="66" spans="1:27" x14ac:dyDescent="0.25">
      <c r="B66" t="s">
        <v>169</v>
      </c>
      <c r="C66" t="s">
        <v>170</v>
      </c>
      <c r="D66" t="s">
        <v>171</v>
      </c>
      <c r="E66" s="55">
        <v>0.5</v>
      </c>
      <c r="G66" t="s">
        <v>155</v>
      </c>
      <c r="H66" s="56">
        <f>VLOOKUP(B66,'T-SMP'!$E$10:$F$48,2,0)</f>
        <v>0</v>
      </c>
      <c r="I66" t="s">
        <v>156</v>
      </c>
      <c r="J66" s="20">
        <f>ROUND(E66* H66,5)</f>
        <v>0</v>
      </c>
      <c r="K66" s="57"/>
    </row>
    <row r="67" spans="1:27" x14ac:dyDescent="0.25">
      <c r="D67" s="21" t="s">
        <v>174</v>
      </c>
      <c r="E67" s="57"/>
      <c r="H67" s="57"/>
      <c r="K67" s="56">
        <f>SUM(J65:J66)</f>
        <v>0</v>
      </c>
    </row>
    <row r="68" spans="1:27" x14ac:dyDescent="0.25">
      <c r="E68" s="57"/>
      <c r="H68" s="57"/>
      <c r="K68" s="57"/>
    </row>
    <row r="69" spans="1:27" x14ac:dyDescent="0.25">
      <c r="D69" s="21" t="s">
        <v>175</v>
      </c>
      <c r="E69" s="57"/>
      <c r="H69" s="57">
        <v>1.5</v>
      </c>
      <c r="I69" t="s">
        <v>176</v>
      </c>
      <c r="J69">
        <f>ROUND(H69/100*K58,5)</f>
        <v>0</v>
      </c>
      <c r="K69" s="57"/>
    </row>
    <row r="70" spans="1:27" x14ac:dyDescent="0.25">
      <c r="D70" s="21" t="s">
        <v>177</v>
      </c>
      <c r="E70" s="57"/>
      <c r="H70" s="57"/>
      <c r="K70" s="58">
        <f>SUM(J55:J69)</f>
        <v>0</v>
      </c>
    </row>
    <row r="71" spans="1:27" x14ac:dyDescent="0.25">
      <c r="D71" s="21" t="s">
        <v>178</v>
      </c>
      <c r="E71" s="57"/>
      <c r="H71" s="57"/>
      <c r="K71" s="58">
        <f>SUM(K70:K70)</f>
        <v>0</v>
      </c>
    </row>
    <row r="73" spans="1:27" ht="45" customHeight="1" x14ac:dyDescent="0.25">
      <c r="A73" s="17" t="s">
        <v>185</v>
      </c>
      <c r="B73" s="17" t="s">
        <v>80</v>
      </c>
      <c r="C73" s="48" t="s">
        <v>15</v>
      </c>
      <c r="D73" s="68" t="s">
        <v>81</v>
      </c>
      <c r="E73" s="69"/>
      <c r="F73" s="69"/>
      <c r="G73" s="48"/>
      <c r="H73" s="19" t="s">
        <v>142</v>
      </c>
      <c r="I73" s="70">
        <v>1</v>
      </c>
      <c r="J73" s="71"/>
      <c r="K73" s="52">
        <f>ROUND(K90,2)</f>
        <v>0</v>
      </c>
      <c r="L73" s="47" t="s">
        <v>186</v>
      </c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</row>
    <row r="74" spans="1:27" x14ac:dyDescent="0.25">
      <c r="B74" s="13" t="s">
        <v>151</v>
      </c>
    </row>
    <row r="75" spans="1:27" x14ac:dyDescent="0.25">
      <c r="B75" t="s">
        <v>152</v>
      </c>
      <c r="C75" t="s">
        <v>98</v>
      </c>
      <c r="D75" t="s">
        <v>153</v>
      </c>
      <c r="E75" s="55">
        <v>4</v>
      </c>
      <c r="F75" t="s">
        <v>154</v>
      </c>
      <c r="G75" t="s">
        <v>155</v>
      </c>
      <c r="H75" s="56">
        <f>VLOOKUP(B75,'T-SMP'!$E$10:$F$48,2,0)</f>
        <v>0</v>
      </c>
      <c r="I75" t="s">
        <v>156</v>
      </c>
      <c r="J75" s="20">
        <f>ROUND(E75/I73* H75,5)</f>
        <v>0</v>
      </c>
      <c r="K75" s="57"/>
    </row>
    <row r="76" spans="1:27" x14ac:dyDescent="0.25">
      <c r="B76" t="s">
        <v>157</v>
      </c>
      <c r="C76" t="s">
        <v>98</v>
      </c>
      <c r="D76" t="s">
        <v>158</v>
      </c>
      <c r="E76" s="55">
        <v>2.66</v>
      </c>
      <c r="F76" t="s">
        <v>154</v>
      </c>
      <c r="G76" t="s">
        <v>155</v>
      </c>
      <c r="H76" s="56">
        <f>VLOOKUP(B76,'T-SMP'!$E$10:$F$48,2,0)</f>
        <v>0</v>
      </c>
      <c r="I76" t="s">
        <v>156</v>
      </c>
      <c r="J76" s="20">
        <f>ROUND(E76/I73* H76,5)</f>
        <v>0</v>
      </c>
      <c r="K76" s="57"/>
    </row>
    <row r="77" spans="1:27" x14ac:dyDescent="0.25">
      <c r="D77" s="21" t="s">
        <v>159</v>
      </c>
      <c r="E77" s="57"/>
      <c r="H77" s="57"/>
      <c r="K77" s="56">
        <f>SUM(J75:J76)</f>
        <v>0</v>
      </c>
    </row>
    <row r="78" spans="1:27" x14ac:dyDescent="0.25">
      <c r="B78" s="13" t="s">
        <v>160</v>
      </c>
      <c r="E78" s="57"/>
      <c r="H78" s="57"/>
      <c r="K78" s="57"/>
    </row>
    <row r="79" spans="1:27" x14ac:dyDescent="0.25">
      <c r="B79" t="s">
        <v>187</v>
      </c>
      <c r="C79" t="s">
        <v>98</v>
      </c>
      <c r="D79" t="s">
        <v>188</v>
      </c>
      <c r="E79" s="55">
        <v>4</v>
      </c>
      <c r="F79" t="s">
        <v>154</v>
      </c>
      <c r="G79" t="s">
        <v>155</v>
      </c>
      <c r="H79" s="56">
        <f>VLOOKUP(B79,'T-SMP'!$E$10:$F$48,2,0)</f>
        <v>0</v>
      </c>
      <c r="I79" t="s">
        <v>156</v>
      </c>
      <c r="J79" s="20">
        <f>ROUND(E79/I73* H79,5)</f>
        <v>0</v>
      </c>
      <c r="K79" s="57"/>
    </row>
    <row r="80" spans="1:27" x14ac:dyDescent="0.25">
      <c r="B80" t="s">
        <v>163</v>
      </c>
      <c r="C80" t="s">
        <v>98</v>
      </c>
      <c r="D80" t="s">
        <v>164</v>
      </c>
      <c r="E80" s="55">
        <v>5.2</v>
      </c>
      <c r="F80" t="s">
        <v>154</v>
      </c>
      <c r="G80" t="s">
        <v>155</v>
      </c>
      <c r="H80" s="56">
        <f>VLOOKUP(B80,'T-SMP'!$E$10:$F$48,2,0)</f>
        <v>0</v>
      </c>
      <c r="I80" t="s">
        <v>156</v>
      </c>
      <c r="J80" s="20">
        <f>ROUND(E80/I73* H80,5)</f>
        <v>0</v>
      </c>
      <c r="K80" s="57"/>
    </row>
    <row r="81" spans="1:27" x14ac:dyDescent="0.25">
      <c r="B81" t="s">
        <v>181</v>
      </c>
      <c r="C81" t="s">
        <v>98</v>
      </c>
      <c r="D81" t="s">
        <v>182</v>
      </c>
      <c r="E81" s="55">
        <v>4</v>
      </c>
      <c r="F81" t="s">
        <v>154</v>
      </c>
      <c r="G81" t="s">
        <v>155</v>
      </c>
      <c r="H81" s="56">
        <f>VLOOKUP(B81,'T-SMP'!$E$10:$F$48,2,0)</f>
        <v>0</v>
      </c>
      <c r="I81" t="s">
        <v>156</v>
      </c>
      <c r="J81" s="20">
        <f>ROUND(E81/I73* H81,5)</f>
        <v>0</v>
      </c>
      <c r="K81" s="57"/>
    </row>
    <row r="82" spans="1:27" x14ac:dyDescent="0.25">
      <c r="D82" s="21" t="s">
        <v>167</v>
      </c>
      <c r="E82" s="57"/>
      <c r="H82" s="57"/>
      <c r="K82" s="56">
        <f>SUM(J79:J81)</f>
        <v>0</v>
      </c>
    </row>
    <row r="83" spans="1:27" x14ac:dyDescent="0.25">
      <c r="B83" s="13" t="s">
        <v>168</v>
      </c>
      <c r="E83" s="57"/>
      <c r="H83" s="57"/>
      <c r="K83" s="57"/>
    </row>
    <row r="84" spans="1:27" x14ac:dyDescent="0.25">
      <c r="B84" t="s">
        <v>172</v>
      </c>
      <c r="C84" t="s">
        <v>170</v>
      </c>
      <c r="D84" t="s">
        <v>173</v>
      </c>
      <c r="E84" s="55">
        <v>3.6</v>
      </c>
      <c r="G84" t="s">
        <v>155</v>
      </c>
      <c r="H84" s="56">
        <f>VLOOKUP(B84,'T-SMP'!$E$10:$F$48,2,0)</f>
        <v>0</v>
      </c>
      <c r="I84" t="s">
        <v>156</v>
      </c>
      <c r="J84" s="20">
        <f>ROUND(E84* H84,5)</f>
        <v>0</v>
      </c>
      <c r="K84" s="57"/>
    </row>
    <row r="85" spans="1:27" x14ac:dyDescent="0.25">
      <c r="B85" t="s">
        <v>169</v>
      </c>
      <c r="C85" t="s">
        <v>170</v>
      </c>
      <c r="D85" t="s">
        <v>171</v>
      </c>
      <c r="E85" s="55">
        <v>1</v>
      </c>
      <c r="G85" t="s">
        <v>155</v>
      </c>
      <c r="H85" s="56">
        <f>VLOOKUP(B85,'T-SMP'!$E$10:$F$48,2,0)</f>
        <v>0</v>
      </c>
      <c r="I85" t="s">
        <v>156</v>
      </c>
      <c r="J85" s="20">
        <f>ROUND(E85* H85,5)</f>
        <v>0</v>
      </c>
      <c r="K85" s="57"/>
    </row>
    <row r="86" spans="1:27" x14ac:dyDescent="0.25">
      <c r="D86" s="21" t="s">
        <v>174</v>
      </c>
      <c r="E86" s="57"/>
      <c r="H86" s="57"/>
      <c r="K86" s="56">
        <f>SUM(J84:J85)</f>
        <v>0</v>
      </c>
    </row>
    <row r="87" spans="1:27" x14ac:dyDescent="0.25">
      <c r="E87" s="57"/>
      <c r="H87" s="57"/>
      <c r="K87" s="57"/>
    </row>
    <row r="88" spans="1:27" x14ac:dyDescent="0.25">
      <c r="D88" s="21" t="s">
        <v>175</v>
      </c>
      <c r="E88" s="57"/>
      <c r="H88" s="57">
        <v>1.5</v>
      </c>
      <c r="I88" t="s">
        <v>176</v>
      </c>
      <c r="J88">
        <f>ROUND(H88/100*K77,5)</f>
        <v>0</v>
      </c>
      <c r="K88" s="57"/>
    </row>
    <row r="89" spans="1:27" x14ac:dyDescent="0.25">
      <c r="D89" s="21" t="s">
        <v>177</v>
      </c>
      <c r="E89" s="57"/>
      <c r="H89" s="57"/>
      <c r="K89" s="58">
        <f>SUM(J74:J88)</f>
        <v>0</v>
      </c>
    </row>
    <row r="90" spans="1:27" x14ac:dyDescent="0.25">
      <c r="D90" s="21" t="s">
        <v>178</v>
      </c>
      <c r="E90" s="57"/>
      <c r="H90" s="57"/>
      <c r="K90" s="58">
        <f>SUM(K89:K89)</f>
        <v>0</v>
      </c>
    </row>
    <row r="92" spans="1:27" ht="45" customHeight="1" x14ac:dyDescent="0.25">
      <c r="A92" s="17" t="s">
        <v>189</v>
      </c>
      <c r="B92" s="17" t="s">
        <v>37</v>
      </c>
      <c r="C92" s="48" t="s">
        <v>35</v>
      </c>
      <c r="D92" s="68" t="s">
        <v>38</v>
      </c>
      <c r="E92" s="69"/>
      <c r="F92" s="69"/>
      <c r="G92" s="48"/>
      <c r="H92" s="19" t="s">
        <v>142</v>
      </c>
      <c r="I92" s="70">
        <v>1</v>
      </c>
      <c r="J92" s="71"/>
      <c r="K92" s="52">
        <f>ROUND(K103,2)</f>
        <v>0</v>
      </c>
      <c r="L92" s="47" t="s">
        <v>190</v>
      </c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</row>
    <row r="93" spans="1:27" x14ac:dyDescent="0.25">
      <c r="B93" s="13" t="s">
        <v>151</v>
      </c>
    </row>
    <row r="94" spans="1:27" x14ac:dyDescent="0.25">
      <c r="B94" t="s">
        <v>157</v>
      </c>
      <c r="C94" t="s">
        <v>98</v>
      </c>
      <c r="D94" t="s">
        <v>158</v>
      </c>
      <c r="E94" s="55">
        <v>3.0000000000000001E-3</v>
      </c>
      <c r="F94" t="s">
        <v>154</v>
      </c>
      <c r="G94" t="s">
        <v>155</v>
      </c>
      <c r="H94" s="56">
        <f>VLOOKUP(B94,'T-SMP'!$E$10:$F$48,2,0)</f>
        <v>0</v>
      </c>
      <c r="I94" t="s">
        <v>156</v>
      </c>
      <c r="J94" s="20">
        <f>ROUND(E94/I92* H94,5)</f>
        <v>0</v>
      </c>
      <c r="K94" s="57"/>
    </row>
    <row r="95" spans="1:27" x14ac:dyDescent="0.25">
      <c r="B95" t="s">
        <v>152</v>
      </c>
      <c r="C95" t="s">
        <v>98</v>
      </c>
      <c r="D95" t="s">
        <v>153</v>
      </c>
      <c r="E95" s="55">
        <v>3.0000000000000001E-3</v>
      </c>
      <c r="F95" t="s">
        <v>154</v>
      </c>
      <c r="G95" t="s">
        <v>155</v>
      </c>
      <c r="H95" s="56">
        <f>VLOOKUP(B95,'T-SMP'!$E$10:$F$48,2,0)</f>
        <v>0</v>
      </c>
      <c r="I95" t="s">
        <v>156</v>
      </c>
      <c r="J95" s="20">
        <f>ROUND(E95/I92* H95,5)</f>
        <v>0</v>
      </c>
      <c r="K95" s="57"/>
    </row>
    <row r="96" spans="1:27" x14ac:dyDescent="0.25">
      <c r="D96" s="21" t="s">
        <v>159</v>
      </c>
      <c r="E96" s="57"/>
      <c r="H96" s="57"/>
      <c r="K96" s="56">
        <f>SUM(J94:J95)</f>
        <v>0</v>
      </c>
    </row>
    <row r="97" spans="1:27" x14ac:dyDescent="0.25">
      <c r="B97" s="13" t="s">
        <v>168</v>
      </c>
      <c r="E97" s="57"/>
      <c r="H97" s="57"/>
      <c r="K97" s="57"/>
    </row>
    <row r="98" spans="1:27" x14ac:dyDescent="0.25">
      <c r="B98" t="s">
        <v>191</v>
      </c>
      <c r="C98" t="s">
        <v>192</v>
      </c>
      <c r="D98" t="s">
        <v>193</v>
      </c>
      <c r="E98" s="55">
        <v>0.05</v>
      </c>
      <c r="G98" t="s">
        <v>155</v>
      </c>
      <c r="H98" s="56">
        <f>VLOOKUP(B98,'T-SMP'!$E$10:$F$48,2,0)</f>
        <v>0</v>
      </c>
      <c r="I98" t="s">
        <v>156</v>
      </c>
      <c r="J98" s="20">
        <f>ROUND(E98* H98,5)</f>
        <v>0</v>
      </c>
      <c r="K98" s="57"/>
    </row>
    <row r="99" spans="1:27" x14ac:dyDescent="0.25">
      <c r="D99" s="21" t="s">
        <v>174</v>
      </c>
      <c r="E99" s="57"/>
      <c r="H99" s="57"/>
      <c r="K99" s="56">
        <f>SUM(J98:J98)</f>
        <v>0</v>
      </c>
    </row>
    <row r="100" spans="1:27" x14ac:dyDescent="0.25">
      <c r="E100" s="57"/>
      <c r="H100" s="57"/>
      <c r="K100" s="57"/>
    </row>
    <row r="101" spans="1:27" x14ac:dyDescent="0.25">
      <c r="D101" s="21" t="s">
        <v>175</v>
      </c>
      <c r="E101" s="57"/>
      <c r="H101" s="57">
        <v>1.5</v>
      </c>
      <c r="I101" t="s">
        <v>176</v>
      </c>
      <c r="J101">
        <f>ROUND(H101/100*K96,5)</f>
        <v>0</v>
      </c>
      <c r="K101" s="57"/>
    </row>
    <row r="102" spans="1:27" x14ac:dyDescent="0.25">
      <c r="D102" s="21" t="s">
        <v>177</v>
      </c>
      <c r="E102" s="57"/>
      <c r="H102" s="57"/>
      <c r="K102" s="58">
        <f>SUM(J93:J101)</f>
        <v>0</v>
      </c>
    </row>
    <row r="103" spans="1:27" x14ac:dyDescent="0.25">
      <c r="D103" s="21" t="s">
        <v>178</v>
      </c>
      <c r="E103" s="57"/>
      <c r="H103" s="57"/>
      <c r="K103" s="58">
        <f>SUM(K102:K102)</f>
        <v>0</v>
      </c>
    </row>
    <row r="105" spans="1:27" ht="45" customHeight="1" x14ac:dyDescent="0.25">
      <c r="A105" s="17" t="s">
        <v>194</v>
      </c>
      <c r="B105" s="17" t="s">
        <v>60</v>
      </c>
      <c r="C105" s="48" t="s">
        <v>15</v>
      </c>
      <c r="D105" s="68" t="s">
        <v>61</v>
      </c>
      <c r="E105" s="69"/>
      <c r="F105" s="69"/>
      <c r="G105" s="48"/>
      <c r="H105" s="19" t="s">
        <v>142</v>
      </c>
      <c r="I105" s="70">
        <v>1</v>
      </c>
      <c r="J105" s="71"/>
      <c r="K105" s="52">
        <f>ROUND(K124,2)</f>
        <v>0</v>
      </c>
      <c r="L105" s="47" t="s">
        <v>195</v>
      </c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</row>
    <row r="106" spans="1:27" x14ac:dyDescent="0.25">
      <c r="B106" s="13" t="s">
        <v>151</v>
      </c>
    </row>
    <row r="107" spans="1:27" x14ac:dyDescent="0.25">
      <c r="B107" t="s">
        <v>152</v>
      </c>
      <c r="C107" t="s">
        <v>98</v>
      </c>
      <c r="D107" t="s">
        <v>153</v>
      </c>
      <c r="E107" s="55">
        <v>0.3</v>
      </c>
      <c r="F107" t="s">
        <v>154</v>
      </c>
      <c r="G107" t="s">
        <v>155</v>
      </c>
      <c r="H107" s="56">
        <f>VLOOKUP(B107,'T-SMP'!$E$10:$F$48,2,0)</f>
        <v>0</v>
      </c>
      <c r="I107" t="s">
        <v>156</v>
      </c>
      <c r="J107" s="20">
        <f>ROUND(E107/I105* H107,5)</f>
        <v>0</v>
      </c>
      <c r="K107" s="57"/>
    </row>
    <row r="108" spans="1:27" x14ac:dyDescent="0.25">
      <c r="B108" t="s">
        <v>157</v>
      </c>
      <c r="C108" t="s">
        <v>98</v>
      </c>
      <c r="D108" t="s">
        <v>158</v>
      </c>
      <c r="E108" s="55">
        <v>0.21</v>
      </c>
      <c r="F108" t="s">
        <v>154</v>
      </c>
      <c r="G108" t="s">
        <v>155</v>
      </c>
      <c r="H108" s="56">
        <f>VLOOKUP(B108,'T-SMP'!$E$10:$F$48,2,0)</f>
        <v>0</v>
      </c>
      <c r="I108" t="s">
        <v>156</v>
      </c>
      <c r="J108" s="20">
        <f>ROUND(E108/I105* H108,5)</f>
        <v>0</v>
      </c>
      <c r="K108" s="57"/>
    </row>
    <row r="109" spans="1:27" x14ac:dyDescent="0.25">
      <c r="D109" s="21" t="s">
        <v>159</v>
      </c>
      <c r="E109" s="57"/>
      <c r="H109" s="57"/>
      <c r="K109" s="56">
        <f>SUM(J107:J108)</f>
        <v>0</v>
      </c>
    </row>
    <row r="110" spans="1:27" x14ac:dyDescent="0.25">
      <c r="B110" s="13" t="s">
        <v>160</v>
      </c>
      <c r="E110" s="57"/>
      <c r="H110" s="57"/>
      <c r="K110" s="57"/>
    </row>
    <row r="111" spans="1:27" x14ac:dyDescent="0.25">
      <c r="B111" t="s">
        <v>196</v>
      </c>
      <c r="C111" t="s">
        <v>98</v>
      </c>
      <c r="D111" t="s">
        <v>197</v>
      </c>
      <c r="E111" s="55">
        <v>0.25359999999999999</v>
      </c>
      <c r="F111" t="s">
        <v>154</v>
      </c>
      <c r="G111" t="s">
        <v>155</v>
      </c>
      <c r="H111" s="56">
        <f>VLOOKUP(B111,'T-SMP'!$E$10:$F$48,2,0)</f>
        <v>0</v>
      </c>
      <c r="I111" t="s">
        <v>156</v>
      </c>
      <c r="J111" s="20">
        <f>ROUND(E111/I105* H111,5)</f>
        <v>0</v>
      </c>
      <c r="K111" s="57"/>
    </row>
    <row r="112" spans="1:27" x14ac:dyDescent="0.25">
      <c r="B112" t="s">
        <v>161</v>
      </c>
      <c r="C112" t="s">
        <v>98</v>
      </c>
      <c r="D112" t="s">
        <v>162</v>
      </c>
      <c r="E112" s="55">
        <v>0.13200000000000001</v>
      </c>
      <c r="F112" t="s">
        <v>154</v>
      </c>
      <c r="G112" t="s">
        <v>155</v>
      </c>
      <c r="H112" s="56">
        <f>VLOOKUP(B112,'T-SMP'!$E$10:$F$48,2,0)</f>
        <v>0</v>
      </c>
      <c r="I112" t="s">
        <v>156</v>
      </c>
      <c r="J112" s="20">
        <f>ROUND(E112/I105* H112,5)</f>
        <v>0</v>
      </c>
      <c r="K112" s="57"/>
    </row>
    <row r="113" spans="1:27" x14ac:dyDescent="0.25">
      <c r="B113" t="s">
        <v>198</v>
      </c>
      <c r="C113" t="s">
        <v>98</v>
      </c>
      <c r="D113" t="s">
        <v>199</v>
      </c>
      <c r="E113" s="55">
        <v>0.21</v>
      </c>
      <c r="F113" t="s">
        <v>154</v>
      </c>
      <c r="G113" t="s">
        <v>155</v>
      </c>
      <c r="H113" s="56">
        <f>VLOOKUP(B113,'T-SMP'!$E$10:$F$48,2,0)</f>
        <v>0</v>
      </c>
      <c r="I113" t="s">
        <v>156</v>
      </c>
      <c r="J113" s="20">
        <f>ROUND(E113/I105* H113,5)</f>
        <v>0</v>
      </c>
      <c r="K113" s="57"/>
    </row>
    <row r="114" spans="1:27" x14ac:dyDescent="0.25">
      <c r="B114" t="s">
        <v>200</v>
      </c>
      <c r="C114" t="s">
        <v>98</v>
      </c>
      <c r="D114" t="s">
        <v>201</v>
      </c>
      <c r="E114" s="55">
        <v>0.11</v>
      </c>
      <c r="F114" t="s">
        <v>154</v>
      </c>
      <c r="G114" t="s">
        <v>155</v>
      </c>
      <c r="H114" s="56">
        <f>VLOOKUP(B114,'T-SMP'!$E$10:$F$48,2,0)</f>
        <v>0</v>
      </c>
      <c r="I114" t="s">
        <v>156</v>
      </c>
      <c r="J114" s="20">
        <f>ROUND(E114/I105* H114,5)</f>
        <v>0</v>
      </c>
      <c r="K114" s="57"/>
    </row>
    <row r="115" spans="1:27" x14ac:dyDescent="0.25">
      <c r="D115" s="21" t="s">
        <v>167</v>
      </c>
      <c r="E115" s="57"/>
      <c r="H115" s="57"/>
      <c r="K115" s="56">
        <f>SUM(J111:J114)</f>
        <v>0</v>
      </c>
    </row>
    <row r="116" spans="1:27" x14ac:dyDescent="0.25">
      <c r="B116" s="13" t="s">
        <v>168</v>
      </c>
      <c r="E116" s="57"/>
      <c r="H116" s="57"/>
      <c r="K116" s="57"/>
    </row>
    <row r="117" spans="1:27" x14ac:dyDescent="0.25">
      <c r="B117" t="s">
        <v>202</v>
      </c>
      <c r="C117" t="s">
        <v>203</v>
      </c>
      <c r="D117" t="s">
        <v>204</v>
      </c>
      <c r="E117" s="55">
        <v>0.12</v>
      </c>
      <c r="G117" t="s">
        <v>155</v>
      </c>
      <c r="H117" s="56">
        <f>VLOOKUP(B117,'T-SMP'!$E$10:$F$48,2,0)</f>
        <v>0</v>
      </c>
      <c r="I117" t="s">
        <v>156</v>
      </c>
      <c r="J117" s="20">
        <f>ROUND(E117* H117,5)</f>
        <v>0</v>
      </c>
      <c r="K117" s="57"/>
    </row>
    <row r="118" spans="1:27" x14ac:dyDescent="0.25">
      <c r="B118" t="s">
        <v>205</v>
      </c>
      <c r="C118" t="s">
        <v>203</v>
      </c>
      <c r="D118" t="s">
        <v>206</v>
      </c>
      <c r="E118" s="55">
        <v>5.3999999999999999E-2</v>
      </c>
      <c r="G118" t="s">
        <v>155</v>
      </c>
      <c r="H118" s="56">
        <f>VLOOKUP(B118,'T-SMP'!$E$10:$F$48,2,0)</f>
        <v>0</v>
      </c>
      <c r="I118" t="s">
        <v>156</v>
      </c>
      <c r="J118" s="20">
        <f>ROUND(E118* H118,5)</f>
        <v>0</v>
      </c>
      <c r="K118" s="57"/>
    </row>
    <row r="119" spans="1:27" x14ac:dyDescent="0.25">
      <c r="B119" t="s">
        <v>207</v>
      </c>
      <c r="C119" t="s">
        <v>170</v>
      </c>
      <c r="D119" t="s">
        <v>208</v>
      </c>
      <c r="E119" s="55">
        <v>0.189</v>
      </c>
      <c r="G119" t="s">
        <v>155</v>
      </c>
      <c r="H119" s="56">
        <f>VLOOKUP(B119,'T-SMP'!$E$10:$F$48,2,0)</f>
        <v>0</v>
      </c>
      <c r="I119" t="s">
        <v>156</v>
      </c>
      <c r="J119" s="20">
        <f>ROUND(E119* H119,5)</f>
        <v>0</v>
      </c>
      <c r="K119" s="57"/>
    </row>
    <row r="120" spans="1:27" x14ac:dyDescent="0.25">
      <c r="D120" s="21" t="s">
        <v>174</v>
      </c>
      <c r="E120" s="57"/>
      <c r="H120" s="57"/>
      <c r="K120" s="56">
        <f>SUM(J117:J119)</f>
        <v>0</v>
      </c>
    </row>
    <row r="121" spans="1:27" x14ac:dyDescent="0.25">
      <c r="E121" s="57"/>
      <c r="H121" s="57"/>
      <c r="K121" s="57"/>
    </row>
    <row r="122" spans="1:27" x14ac:dyDescent="0.25">
      <c r="D122" s="21" t="s">
        <v>175</v>
      </c>
      <c r="E122" s="57"/>
      <c r="H122" s="57">
        <v>1.5</v>
      </c>
      <c r="I122" t="s">
        <v>176</v>
      </c>
      <c r="J122">
        <f>ROUND(H122/100*K109,5)</f>
        <v>0</v>
      </c>
      <c r="K122" s="57"/>
    </row>
    <row r="123" spans="1:27" x14ac:dyDescent="0.25">
      <c r="D123" s="21" t="s">
        <v>177</v>
      </c>
      <c r="E123" s="57"/>
      <c r="H123" s="57"/>
      <c r="K123" s="58">
        <f>SUM(J106:J122)</f>
        <v>0</v>
      </c>
    </row>
    <row r="124" spans="1:27" x14ac:dyDescent="0.25">
      <c r="D124" s="21" t="s">
        <v>178</v>
      </c>
      <c r="E124" s="57"/>
      <c r="H124" s="57"/>
      <c r="K124" s="58">
        <f>SUM(K123:K123)</f>
        <v>0</v>
      </c>
    </row>
    <row r="126" spans="1:27" ht="45" customHeight="1" x14ac:dyDescent="0.25">
      <c r="A126" s="17" t="s">
        <v>209</v>
      </c>
      <c r="B126" s="17" t="s">
        <v>17</v>
      </c>
      <c r="C126" s="48" t="s">
        <v>15</v>
      </c>
      <c r="D126" s="68" t="s">
        <v>18</v>
      </c>
      <c r="E126" s="69"/>
      <c r="F126" s="69"/>
      <c r="G126" s="48"/>
      <c r="H126" s="19" t="s">
        <v>142</v>
      </c>
      <c r="I126" s="70">
        <v>1</v>
      </c>
      <c r="J126" s="71"/>
      <c r="K126" s="52">
        <f>ROUND(K142,2)</f>
        <v>0</v>
      </c>
      <c r="L126" s="47" t="s">
        <v>210</v>
      </c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</row>
    <row r="127" spans="1:27" x14ac:dyDescent="0.25">
      <c r="B127" s="13" t="s">
        <v>151</v>
      </c>
    </row>
    <row r="128" spans="1:27" x14ac:dyDescent="0.25">
      <c r="B128" t="s">
        <v>157</v>
      </c>
      <c r="C128" t="s">
        <v>98</v>
      </c>
      <c r="D128" t="s">
        <v>158</v>
      </c>
      <c r="E128" s="55">
        <v>0.35</v>
      </c>
      <c r="F128" t="s">
        <v>154</v>
      </c>
      <c r="G128" t="s">
        <v>155</v>
      </c>
      <c r="H128" s="56">
        <f>VLOOKUP(B128,'T-SMP'!$E$10:$F$48,2,0)</f>
        <v>0</v>
      </c>
      <c r="I128" t="s">
        <v>156</v>
      </c>
      <c r="J128" s="20">
        <f>ROUND(E128/I126* H128,5)</f>
        <v>0</v>
      </c>
      <c r="K128" s="57"/>
    </row>
    <row r="129" spans="1:27" x14ac:dyDescent="0.25">
      <c r="B129" t="s">
        <v>152</v>
      </c>
      <c r="C129" t="s">
        <v>98</v>
      </c>
      <c r="D129" t="s">
        <v>153</v>
      </c>
      <c r="E129" s="55">
        <v>0.35</v>
      </c>
      <c r="F129" t="s">
        <v>154</v>
      </c>
      <c r="G129" t="s">
        <v>155</v>
      </c>
      <c r="H129" s="56">
        <f>VLOOKUP(B129,'T-SMP'!$E$10:$F$48,2,0)</f>
        <v>0</v>
      </c>
      <c r="I129" t="s">
        <v>156</v>
      </c>
      <c r="J129" s="20">
        <f>ROUND(E129/I126* H129,5)</f>
        <v>0</v>
      </c>
      <c r="K129" s="57"/>
    </row>
    <row r="130" spans="1:27" x14ac:dyDescent="0.25">
      <c r="D130" s="21" t="s">
        <v>159</v>
      </c>
      <c r="E130" s="57"/>
      <c r="H130" s="57"/>
      <c r="K130" s="56">
        <f>SUM(J128:J129)</f>
        <v>0</v>
      </c>
    </row>
    <row r="131" spans="1:27" x14ac:dyDescent="0.25">
      <c r="B131" s="13" t="s">
        <v>160</v>
      </c>
      <c r="E131" s="57"/>
      <c r="H131" s="57"/>
      <c r="K131" s="57"/>
    </row>
    <row r="132" spans="1:27" x14ac:dyDescent="0.25">
      <c r="B132" t="s">
        <v>161</v>
      </c>
      <c r="C132" t="s">
        <v>98</v>
      </c>
      <c r="D132" t="s">
        <v>162</v>
      </c>
      <c r="E132" s="55">
        <v>0.05</v>
      </c>
      <c r="F132" t="s">
        <v>154</v>
      </c>
      <c r="G132" t="s">
        <v>155</v>
      </c>
      <c r="H132" s="56">
        <f>VLOOKUP(B132,'T-SMP'!$E$10:$F$48,2,0)</f>
        <v>0</v>
      </c>
      <c r="I132" t="s">
        <v>156</v>
      </c>
      <c r="J132" s="20">
        <f>ROUND(E132/I126* H132,5)</f>
        <v>0</v>
      </c>
      <c r="K132" s="57"/>
    </row>
    <row r="133" spans="1:27" x14ac:dyDescent="0.25">
      <c r="B133" t="s">
        <v>163</v>
      </c>
      <c r="C133" t="s">
        <v>98</v>
      </c>
      <c r="D133" t="s">
        <v>164</v>
      </c>
      <c r="E133" s="55">
        <v>0.35</v>
      </c>
      <c r="F133" t="s">
        <v>154</v>
      </c>
      <c r="G133" t="s">
        <v>155</v>
      </c>
      <c r="H133" s="56">
        <f>VLOOKUP(B133,'T-SMP'!$E$10:$F$48,2,0)</f>
        <v>0</v>
      </c>
      <c r="I133" t="s">
        <v>156</v>
      </c>
      <c r="J133" s="20">
        <f>ROUND(E133/I126* H133,5)</f>
        <v>0</v>
      </c>
      <c r="K133" s="57"/>
    </row>
    <row r="134" spans="1:27" x14ac:dyDescent="0.25">
      <c r="B134" t="s">
        <v>211</v>
      </c>
      <c r="C134" t="s">
        <v>98</v>
      </c>
      <c r="D134" t="s">
        <v>212</v>
      </c>
      <c r="E134" s="55">
        <v>0.2</v>
      </c>
      <c r="F134" t="s">
        <v>154</v>
      </c>
      <c r="G134" t="s">
        <v>155</v>
      </c>
      <c r="H134" s="56">
        <f>VLOOKUP(B134,'T-SMP'!$E$10:$F$48,2,0)</f>
        <v>0</v>
      </c>
      <c r="I134" t="s">
        <v>156</v>
      </c>
      <c r="J134" s="20">
        <f>ROUND(E134/I126* H134,5)</f>
        <v>0</v>
      </c>
      <c r="K134" s="57"/>
    </row>
    <row r="135" spans="1:27" x14ac:dyDescent="0.25">
      <c r="D135" s="21" t="s">
        <v>167</v>
      </c>
      <c r="E135" s="57"/>
      <c r="H135" s="57"/>
      <c r="K135" s="56">
        <f>SUM(J132:J134)</f>
        <v>0</v>
      </c>
    </row>
    <row r="136" spans="1:27" x14ac:dyDescent="0.25">
      <c r="B136" s="13" t="s">
        <v>168</v>
      </c>
      <c r="E136" s="57"/>
      <c r="H136" s="57"/>
      <c r="K136" s="57"/>
    </row>
    <row r="137" spans="1:27" x14ac:dyDescent="0.25">
      <c r="B137" t="s">
        <v>169</v>
      </c>
      <c r="C137" t="s">
        <v>170</v>
      </c>
      <c r="D137" t="s">
        <v>171</v>
      </c>
      <c r="E137" s="55">
        <v>0.05</v>
      </c>
      <c r="G137" t="s">
        <v>155</v>
      </c>
      <c r="H137" s="56">
        <f>VLOOKUP(B137,'T-SMP'!$E$10:$F$48,2,0)</f>
        <v>0</v>
      </c>
      <c r="I137" t="s">
        <v>156</v>
      </c>
      <c r="J137" s="20">
        <f>ROUND(E137* H137,5)</f>
        <v>0</v>
      </c>
      <c r="K137" s="57"/>
    </row>
    <row r="138" spans="1:27" x14ac:dyDescent="0.25">
      <c r="D138" s="21" t="s">
        <v>174</v>
      </c>
      <c r="E138" s="57"/>
      <c r="H138" s="57"/>
      <c r="K138" s="56">
        <f>SUM(J137:J137)</f>
        <v>0</v>
      </c>
    </row>
    <row r="139" spans="1:27" x14ac:dyDescent="0.25">
      <c r="E139" s="57"/>
      <c r="H139" s="57"/>
      <c r="K139" s="57"/>
    </row>
    <row r="140" spans="1:27" x14ac:dyDescent="0.25">
      <c r="D140" s="21" t="s">
        <v>175</v>
      </c>
      <c r="E140" s="57"/>
      <c r="H140" s="57">
        <v>1.5</v>
      </c>
      <c r="I140" t="s">
        <v>176</v>
      </c>
      <c r="J140">
        <f>ROUND(H140/100*K130,5)</f>
        <v>0</v>
      </c>
      <c r="K140" s="57"/>
    </row>
    <row r="141" spans="1:27" x14ac:dyDescent="0.25">
      <c r="D141" s="21" t="s">
        <v>177</v>
      </c>
      <c r="E141" s="57"/>
      <c r="H141" s="57"/>
      <c r="K141" s="58">
        <f>SUM(J127:J140)</f>
        <v>0</v>
      </c>
    </row>
    <row r="142" spans="1:27" x14ac:dyDescent="0.25">
      <c r="D142" s="21" t="s">
        <v>178</v>
      </c>
      <c r="E142" s="57"/>
      <c r="H142" s="57"/>
      <c r="K142" s="58">
        <f>SUM(K141:K141)</f>
        <v>0</v>
      </c>
    </row>
    <row r="144" spans="1:27" ht="45" customHeight="1" x14ac:dyDescent="0.25">
      <c r="A144" s="17" t="s">
        <v>213</v>
      </c>
      <c r="B144" s="17" t="s">
        <v>45</v>
      </c>
      <c r="C144" s="48" t="s">
        <v>15</v>
      </c>
      <c r="D144" s="68" t="s">
        <v>46</v>
      </c>
      <c r="E144" s="69"/>
      <c r="F144" s="69"/>
      <c r="G144" s="48"/>
      <c r="H144" s="19" t="s">
        <v>142</v>
      </c>
      <c r="I144" s="70">
        <v>1</v>
      </c>
      <c r="J144" s="71"/>
      <c r="K144" s="52">
        <f>ROUND(K160,2)</f>
        <v>0</v>
      </c>
      <c r="L144" s="47" t="s">
        <v>214</v>
      </c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</row>
    <row r="145" spans="2:11" x14ac:dyDescent="0.25">
      <c r="B145" s="13" t="s">
        <v>151</v>
      </c>
    </row>
    <row r="146" spans="2:11" x14ac:dyDescent="0.25">
      <c r="B146" t="s">
        <v>157</v>
      </c>
      <c r="C146" t="s">
        <v>98</v>
      </c>
      <c r="D146" t="s">
        <v>158</v>
      </c>
      <c r="E146" s="55">
        <v>0.4</v>
      </c>
      <c r="F146" t="s">
        <v>154</v>
      </c>
      <c r="G146" t="s">
        <v>155</v>
      </c>
      <c r="H146" s="56">
        <f>VLOOKUP(B146,'T-SMP'!$E$10:$F$48,2,0)</f>
        <v>0</v>
      </c>
      <c r="I146" t="s">
        <v>156</v>
      </c>
      <c r="J146" s="20">
        <f>ROUND(E146/I144* H146,5)</f>
        <v>0</v>
      </c>
      <c r="K146" s="57"/>
    </row>
    <row r="147" spans="2:11" x14ac:dyDescent="0.25">
      <c r="B147" t="s">
        <v>152</v>
      </c>
      <c r="C147" t="s">
        <v>98</v>
      </c>
      <c r="D147" t="s">
        <v>153</v>
      </c>
      <c r="E147" s="55">
        <v>0.4</v>
      </c>
      <c r="F147" t="s">
        <v>154</v>
      </c>
      <c r="G147" t="s">
        <v>155</v>
      </c>
      <c r="H147" s="56">
        <f>VLOOKUP(B147,'T-SMP'!$E$10:$F$48,2,0)</f>
        <v>0</v>
      </c>
      <c r="I147" t="s">
        <v>156</v>
      </c>
      <c r="J147" s="20">
        <f>ROUND(E147/I144* H147,5)</f>
        <v>0</v>
      </c>
      <c r="K147" s="57"/>
    </row>
    <row r="148" spans="2:11" x14ac:dyDescent="0.25">
      <c r="D148" s="21" t="s">
        <v>159</v>
      </c>
      <c r="E148" s="57"/>
      <c r="H148" s="57"/>
      <c r="K148" s="56">
        <f>SUM(J146:J147)</f>
        <v>0</v>
      </c>
    </row>
    <row r="149" spans="2:11" x14ac:dyDescent="0.25">
      <c r="B149" s="13" t="s">
        <v>160</v>
      </c>
      <c r="E149" s="57"/>
      <c r="H149" s="57"/>
      <c r="K149" s="57"/>
    </row>
    <row r="150" spans="2:11" x14ac:dyDescent="0.25">
      <c r="B150" t="s">
        <v>211</v>
      </c>
      <c r="C150" t="s">
        <v>98</v>
      </c>
      <c r="D150" t="s">
        <v>212</v>
      </c>
      <c r="E150" s="55">
        <v>0.4</v>
      </c>
      <c r="F150" t="s">
        <v>154</v>
      </c>
      <c r="G150" t="s">
        <v>155</v>
      </c>
      <c r="H150" s="56">
        <f>VLOOKUP(B150,'T-SMP'!$E$10:$F$48,2,0)</f>
        <v>0</v>
      </c>
      <c r="I150" t="s">
        <v>156</v>
      </c>
      <c r="J150" s="20">
        <f>ROUND(E150/I144* H150,5)</f>
        <v>0</v>
      </c>
      <c r="K150" s="57"/>
    </row>
    <row r="151" spans="2:11" x14ac:dyDescent="0.25">
      <c r="B151" t="s">
        <v>181</v>
      </c>
      <c r="C151" t="s">
        <v>98</v>
      </c>
      <c r="D151" t="s">
        <v>182</v>
      </c>
      <c r="E151" s="55">
        <v>0.23499999999999999</v>
      </c>
      <c r="F151" t="s">
        <v>154</v>
      </c>
      <c r="G151" t="s">
        <v>155</v>
      </c>
      <c r="H151" s="56">
        <f>VLOOKUP(B151,'T-SMP'!$E$10:$F$48,2,0)</f>
        <v>0</v>
      </c>
      <c r="I151" t="s">
        <v>156</v>
      </c>
      <c r="J151" s="20">
        <f>ROUND(E151/I144* H151,5)</f>
        <v>0</v>
      </c>
      <c r="K151" s="57"/>
    </row>
    <row r="152" spans="2:11" x14ac:dyDescent="0.25">
      <c r="B152" t="s">
        <v>163</v>
      </c>
      <c r="C152" t="s">
        <v>98</v>
      </c>
      <c r="D152" t="s">
        <v>164</v>
      </c>
      <c r="E152" s="55">
        <v>0.4</v>
      </c>
      <c r="F152" t="s">
        <v>154</v>
      </c>
      <c r="G152" t="s">
        <v>155</v>
      </c>
      <c r="H152" s="56">
        <f>VLOOKUP(B152,'T-SMP'!$E$10:$F$48,2,0)</f>
        <v>0</v>
      </c>
      <c r="I152" t="s">
        <v>156</v>
      </c>
      <c r="J152" s="20">
        <f>ROUND(E152/I144* H152,5)</f>
        <v>0</v>
      </c>
      <c r="K152" s="57"/>
    </row>
    <row r="153" spans="2:11" x14ac:dyDescent="0.25">
      <c r="D153" s="21" t="s">
        <v>167</v>
      </c>
      <c r="E153" s="57"/>
      <c r="H153" s="57"/>
      <c r="K153" s="56">
        <f>SUM(J150:J152)</f>
        <v>0</v>
      </c>
    </row>
    <row r="154" spans="2:11" x14ac:dyDescent="0.25">
      <c r="B154" s="13" t="s">
        <v>168</v>
      </c>
      <c r="E154" s="57"/>
      <c r="H154" s="57"/>
      <c r="K154" s="57"/>
    </row>
    <row r="155" spans="2:11" x14ac:dyDescent="0.25">
      <c r="B155" t="s">
        <v>169</v>
      </c>
      <c r="C155" t="s">
        <v>170</v>
      </c>
      <c r="D155" t="s">
        <v>171</v>
      </c>
      <c r="E155" s="55">
        <v>0.1</v>
      </c>
      <c r="G155" t="s">
        <v>155</v>
      </c>
      <c r="H155" s="56">
        <f>VLOOKUP(B155,'T-SMP'!$E$10:$F$48,2,0)</f>
        <v>0</v>
      </c>
      <c r="I155" t="s">
        <v>156</v>
      </c>
      <c r="J155" s="20">
        <f>ROUND(E155* H155,5)</f>
        <v>0</v>
      </c>
      <c r="K155" s="57"/>
    </row>
    <row r="156" spans="2:11" x14ac:dyDescent="0.25">
      <c r="D156" s="21" t="s">
        <v>174</v>
      </c>
      <c r="E156" s="57"/>
      <c r="H156" s="57"/>
      <c r="K156" s="56">
        <f>SUM(J155:J155)</f>
        <v>0</v>
      </c>
    </row>
    <row r="157" spans="2:11" x14ac:dyDescent="0.25">
      <c r="E157" s="57"/>
      <c r="H157" s="57"/>
      <c r="K157" s="57"/>
    </row>
    <row r="158" spans="2:11" x14ac:dyDescent="0.25">
      <c r="D158" s="21" t="s">
        <v>175</v>
      </c>
      <c r="E158" s="57"/>
      <c r="H158" s="57">
        <v>1.5</v>
      </c>
      <c r="I158" t="s">
        <v>176</v>
      </c>
      <c r="J158">
        <f>ROUND(H158/100*K148,5)</f>
        <v>0</v>
      </c>
      <c r="K158" s="57"/>
    </row>
    <row r="159" spans="2:11" x14ac:dyDescent="0.25">
      <c r="D159" s="21" t="s">
        <v>177</v>
      </c>
      <c r="E159" s="57"/>
      <c r="H159" s="57"/>
      <c r="K159" s="58">
        <f>SUM(J145:J158)</f>
        <v>0</v>
      </c>
    </row>
    <row r="160" spans="2:11" x14ac:dyDescent="0.25">
      <c r="D160" s="21" t="s">
        <v>178</v>
      </c>
      <c r="E160" s="57"/>
      <c r="H160" s="57"/>
      <c r="K160" s="58">
        <f>SUM(K159:K159)</f>
        <v>0</v>
      </c>
    </row>
    <row r="162" spans="1:27" ht="45" customHeight="1" x14ac:dyDescent="0.25">
      <c r="A162" s="17" t="s">
        <v>215</v>
      </c>
      <c r="B162" s="17" t="s">
        <v>54</v>
      </c>
      <c r="C162" s="48" t="s">
        <v>15</v>
      </c>
      <c r="D162" s="68" t="s">
        <v>46</v>
      </c>
      <c r="E162" s="69"/>
      <c r="F162" s="69"/>
      <c r="G162" s="48"/>
      <c r="H162" s="19" t="s">
        <v>142</v>
      </c>
      <c r="I162" s="70">
        <v>1</v>
      </c>
      <c r="J162" s="71"/>
      <c r="K162" s="52">
        <f>ROUND(K178,2)</f>
        <v>0</v>
      </c>
      <c r="L162" s="47" t="s">
        <v>216</v>
      </c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</row>
    <row r="163" spans="1:27" x14ac:dyDescent="0.25">
      <c r="B163" s="13" t="s">
        <v>151</v>
      </c>
    </row>
    <row r="164" spans="1:27" x14ac:dyDescent="0.25">
      <c r="B164" t="s">
        <v>157</v>
      </c>
      <c r="C164" t="s">
        <v>98</v>
      </c>
      <c r="D164" t="s">
        <v>158</v>
      </c>
      <c r="E164" s="55">
        <v>0.56000000000000005</v>
      </c>
      <c r="F164" t="s">
        <v>154</v>
      </c>
      <c r="G164" t="s">
        <v>155</v>
      </c>
      <c r="H164" s="56">
        <f>VLOOKUP(B164,'T-SMP'!$E$10:$F$48,2,0)</f>
        <v>0</v>
      </c>
      <c r="I164" t="s">
        <v>156</v>
      </c>
      <c r="J164" s="20">
        <f>ROUND(E164/I162* H164,5)</f>
        <v>0</v>
      </c>
      <c r="K164" s="57"/>
    </row>
    <row r="165" spans="1:27" x14ac:dyDescent="0.25">
      <c r="B165" t="s">
        <v>152</v>
      </c>
      <c r="C165" t="s">
        <v>98</v>
      </c>
      <c r="D165" t="s">
        <v>153</v>
      </c>
      <c r="E165" s="55">
        <v>0.56000000000000005</v>
      </c>
      <c r="F165" t="s">
        <v>154</v>
      </c>
      <c r="G165" t="s">
        <v>155</v>
      </c>
      <c r="H165" s="56">
        <f>VLOOKUP(B165,'T-SMP'!$E$10:$F$48,2,0)</f>
        <v>0</v>
      </c>
      <c r="I165" t="s">
        <v>156</v>
      </c>
      <c r="J165" s="20">
        <f>ROUND(E165/I162* H165,5)</f>
        <v>0</v>
      </c>
      <c r="K165" s="57"/>
    </row>
    <row r="166" spans="1:27" x14ac:dyDescent="0.25">
      <c r="D166" s="21" t="s">
        <v>159</v>
      </c>
      <c r="E166" s="57"/>
      <c r="H166" s="57"/>
      <c r="K166" s="56">
        <f>SUM(J164:J165)</f>
        <v>0</v>
      </c>
    </row>
    <row r="167" spans="1:27" x14ac:dyDescent="0.25">
      <c r="B167" s="13" t="s">
        <v>160</v>
      </c>
      <c r="E167" s="57"/>
      <c r="H167" s="57"/>
      <c r="K167" s="57"/>
    </row>
    <row r="168" spans="1:27" x14ac:dyDescent="0.25">
      <c r="B168" t="s">
        <v>181</v>
      </c>
      <c r="C168" t="s">
        <v>98</v>
      </c>
      <c r="D168" t="s">
        <v>182</v>
      </c>
      <c r="E168" s="55">
        <v>0.27800000000000002</v>
      </c>
      <c r="F168" t="s">
        <v>154</v>
      </c>
      <c r="G168" t="s">
        <v>155</v>
      </c>
      <c r="H168" s="56">
        <f>VLOOKUP(B168,'T-SMP'!$E$10:$F$48,2,0)</f>
        <v>0</v>
      </c>
      <c r="I168" t="s">
        <v>156</v>
      </c>
      <c r="J168" s="20">
        <f>ROUND(E168/I162* H168,5)</f>
        <v>0</v>
      </c>
      <c r="K168" s="57"/>
    </row>
    <row r="169" spans="1:27" x14ac:dyDescent="0.25">
      <c r="B169" t="s">
        <v>163</v>
      </c>
      <c r="C169" t="s">
        <v>98</v>
      </c>
      <c r="D169" t="s">
        <v>164</v>
      </c>
      <c r="E169" s="55">
        <v>0.56000000000000005</v>
      </c>
      <c r="F169" t="s">
        <v>154</v>
      </c>
      <c r="G169" t="s">
        <v>155</v>
      </c>
      <c r="H169" s="56">
        <f>VLOOKUP(B169,'T-SMP'!$E$10:$F$48,2,0)</f>
        <v>0</v>
      </c>
      <c r="I169" t="s">
        <v>156</v>
      </c>
      <c r="J169" s="20">
        <f>ROUND(E169/I162* H169,5)</f>
        <v>0</v>
      </c>
      <c r="K169" s="57"/>
    </row>
    <row r="170" spans="1:27" x14ac:dyDescent="0.25">
      <c r="B170" t="s">
        <v>165</v>
      </c>
      <c r="C170" t="s">
        <v>98</v>
      </c>
      <c r="D170" t="s">
        <v>166</v>
      </c>
      <c r="E170" s="55">
        <v>0.4</v>
      </c>
      <c r="F170" t="s">
        <v>154</v>
      </c>
      <c r="G170" t="s">
        <v>155</v>
      </c>
      <c r="H170" s="56">
        <f>VLOOKUP(B170,'T-SMP'!$E$10:$F$48,2,0)</f>
        <v>0</v>
      </c>
      <c r="I170" t="s">
        <v>156</v>
      </c>
      <c r="J170" s="20">
        <f>ROUND(E170/I162* H170,5)</f>
        <v>0</v>
      </c>
      <c r="K170" s="57"/>
    </row>
    <row r="171" spans="1:27" x14ac:dyDescent="0.25">
      <c r="D171" s="21" t="s">
        <v>167</v>
      </c>
      <c r="E171" s="57"/>
      <c r="H171" s="57"/>
      <c r="K171" s="56">
        <f>SUM(J168:J170)</f>
        <v>0</v>
      </c>
    </row>
    <row r="172" spans="1:27" x14ac:dyDescent="0.25">
      <c r="B172" s="13" t="s">
        <v>168</v>
      </c>
      <c r="E172" s="57"/>
      <c r="H172" s="57"/>
      <c r="K172" s="57"/>
    </row>
    <row r="173" spans="1:27" x14ac:dyDescent="0.25">
      <c r="B173" t="s">
        <v>169</v>
      </c>
      <c r="C173" t="s">
        <v>170</v>
      </c>
      <c r="D173" t="s">
        <v>171</v>
      </c>
      <c r="E173" s="55">
        <v>0.125</v>
      </c>
      <c r="G173" t="s">
        <v>155</v>
      </c>
      <c r="H173" s="56">
        <f>VLOOKUP(B173,'T-SMP'!$E$10:$F$48,2,0)</f>
        <v>0</v>
      </c>
      <c r="I173" t="s">
        <v>156</v>
      </c>
      <c r="J173" s="20">
        <f>ROUND(E173* H173,5)</f>
        <v>0</v>
      </c>
      <c r="K173" s="57"/>
    </row>
    <row r="174" spans="1:27" x14ac:dyDescent="0.25">
      <c r="D174" s="21" t="s">
        <v>174</v>
      </c>
      <c r="E174" s="57"/>
      <c r="H174" s="57"/>
      <c r="K174" s="56">
        <f>SUM(J173:J173)</f>
        <v>0</v>
      </c>
    </row>
    <row r="175" spans="1:27" x14ac:dyDescent="0.25">
      <c r="E175" s="57"/>
      <c r="H175" s="57"/>
      <c r="K175" s="57"/>
    </row>
    <row r="176" spans="1:27" x14ac:dyDescent="0.25">
      <c r="D176" s="21" t="s">
        <v>175</v>
      </c>
      <c r="E176" s="57"/>
      <c r="H176" s="57">
        <v>1.5</v>
      </c>
      <c r="I176" t="s">
        <v>176</v>
      </c>
      <c r="J176">
        <f>ROUND(H176/100*K166,5)</f>
        <v>0</v>
      </c>
      <c r="K176" s="57"/>
    </row>
    <row r="177" spans="1:27" x14ac:dyDescent="0.25">
      <c r="D177" s="21" t="s">
        <v>177</v>
      </c>
      <c r="E177" s="57"/>
      <c r="H177" s="57"/>
      <c r="K177" s="58">
        <f>SUM(J163:J176)</f>
        <v>0</v>
      </c>
    </row>
    <row r="178" spans="1:27" x14ac:dyDescent="0.25">
      <c r="D178" s="21" t="s">
        <v>178</v>
      </c>
      <c r="E178" s="57"/>
      <c r="H178" s="57"/>
      <c r="K178" s="58">
        <f>SUM(K177:K177)</f>
        <v>0</v>
      </c>
    </row>
    <row r="180" spans="1:27" ht="45" customHeight="1" x14ac:dyDescent="0.25">
      <c r="A180" s="17" t="s">
        <v>217</v>
      </c>
      <c r="B180" s="17" t="s">
        <v>82</v>
      </c>
      <c r="C180" s="48" t="s">
        <v>15</v>
      </c>
      <c r="D180" s="68" t="s">
        <v>83</v>
      </c>
      <c r="E180" s="69"/>
      <c r="F180" s="69"/>
      <c r="G180" s="48"/>
      <c r="H180" s="19" t="s">
        <v>142</v>
      </c>
      <c r="I180" s="70">
        <v>1</v>
      </c>
      <c r="J180" s="71"/>
      <c r="K180" s="52">
        <f>ROUND(K197,2)</f>
        <v>0</v>
      </c>
      <c r="L180" s="47" t="s">
        <v>218</v>
      </c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</row>
    <row r="181" spans="1:27" x14ac:dyDescent="0.25">
      <c r="B181" s="13" t="s">
        <v>151</v>
      </c>
    </row>
    <row r="182" spans="1:27" x14ac:dyDescent="0.25">
      <c r="B182" t="s">
        <v>152</v>
      </c>
      <c r="C182" t="s">
        <v>98</v>
      </c>
      <c r="D182" t="s">
        <v>153</v>
      </c>
      <c r="E182" s="55">
        <v>0.83</v>
      </c>
      <c r="F182" t="s">
        <v>154</v>
      </c>
      <c r="G182" t="s">
        <v>155</v>
      </c>
      <c r="H182" s="56">
        <f>VLOOKUP(B182,'T-SMP'!$E$10:$F$48,2,0)</f>
        <v>0</v>
      </c>
      <c r="I182" t="s">
        <v>156</v>
      </c>
      <c r="J182" s="20">
        <f>ROUND(E182/I180* H182,5)</f>
        <v>0</v>
      </c>
      <c r="K182" s="57"/>
    </row>
    <row r="183" spans="1:27" x14ac:dyDescent="0.25">
      <c r="B183" t="s">
        <v>157</v>
      </c>
      <c r="C183" t="s">
        <v>98</v>
      </c>
      <c r="D183" t="s">
        <v>158</v>
      </c>
      <c r="E183" s="55">
        <v>0.83</v>
      </c>
      <c r="F183" t="s">
        <v>154</v>
      </c>
      <c r="G183" t="s">
        <v>155</v>
      </c>
      <c r="H183" s="56">
        <f>VLOOKUP(B183,'T-SMP'!$E$10:$F$48,2,0)</f>
        <v>0</v>
      </c>
      <c r="I183" t="s">
        <v>156</v>
      </c>
      <c r="J183" s="20">
        <f>ROUND(E183/I180* H183,5)</f>
        <v>0</v>
      </c>
      <c r="K183" s="57"/>
    </row>
    <row r="184" spans="1:27" x14ac:dyDescent="0.25">
      <c r="D184" s="21" t="s">
        <v>159</v>
      </c>
      <c r="E184" s="57"/>
      <c r="H184" s="57"/>
      <c r="K184" s="56">
        <f>SUM(J182:J183)</f>
        <v>0</v>
      </c>
    </row>
    <row r="185" spans="1:27" x14ac:dyDescent="0.25">
      <c r="B185" s="13" t="s">
        <v>160</v>
      </c>
      <c r="E185" s="57"/>
      <c r="H185" s="57"/>
      <c r="K185" s="57"/>
    </row>
    <row r="186" spans="1:27" x14ac:dyDescent="0.25">
      <c r="B186" t="s">
        <v>181</v>
      </c>
      <c r="C186" t="s">
        <v>98</v>
      </c>
      <c r="D186" t="s">
        <v>182</v>
      </c>
      <c r="E186" s="55">
        <v>0.55600000000000005</v>
      </c>
      <c r="F186" t="s">
        <v>154</v>
      </c>
      <c r="G186" t="s">
        <v>155</v>
      </c>
      <c r="H186" s="56">
        <f>VLOOKUP(B186,'T-SMP'!$E$10:$F$48,2,0)</f>
        <v>0</v>
      </c>
      <c r="I186" t="s">
        <v>156</v>
      </c>
      <c r="J186" s="20">
        <f>ROUND(E186/I180* H186,5)</f>
        <v>0</v>
      </c>
      <c r="K186" s="57"/>
    </row>
    <row r="187" spans="1:27" x14ac:dyDescent="0.25">
      <c r="B187" t="s">
        <v>163</v>
      </c>
      <c r="C187" t="s">
        <v>98</v>
      </c>
      <c r="D187" t="s">
        <v>164</v>
      </c>
      <c r="E187" s="55">
        <v>0.83</v>
      </c>
      <c r="F187" t="s">
        <v>154</v>
      </c>
      <c r="G187" t="s">
        <v>155</v>
      </c>
      <c r="H187" s="56">
        <f>VLOOKUP(B187,'T-SMP'!$E$10:$F$48,2,0)</f>
        <v>0</v>
      </c>
      <c r="I187" t="s">
        <v>156</v>
      </c>
      <c r="J187" s="20">
        <f>ROUND(E187/I180* H187,5)</f>
        <v>0</v>
      </c>
      <c r="K187" s="57"/>
    </row>
    <row r="188" spans="1:27" x14ac:dyDescent="0.25">
      <c r="B188" t="s">
        <v>187</v>
      </c>
      <c r="C188" t="s">
        <v>98</v>
      </c>
      <c r="D188" t="s">
        <v>188</v>
      </c>
      <c r="E188" s="55">
        <v>0.6</v>
      </c>
      <c r="F188" t="s">
        <v>154</v>
      </c>
      <c r="G188" t="s">
        <v>155</v>
      </c>
      <c r="H188" s="56">
        <f>VLOOKUP(B188,'T-SMP'!$E$10:$F$48,2,0)</f>
        <v>0</v>
      </c>
      <c r="I188" t="s">
        <v>156</v>
      </c>
      <c r="J188" s="20">
        <f>ROUND(E188/I180* H188,5)</f>
        <v>0</v>
      </c>
      <c r="K188" s="57"/>
    </row>
    <row r="189" spans="1:27" x14ac:dyDescent="0.25">
      <c r="B189" t="s">
        <v>219</v>
      </c>
      <c r="C189" t="s">
        <v>98</v>
      </c>
      <c r="D189" t="s">
        <v>220</v>
      </c>
      <c r="E189" s="55">
        <v>0.83</v>
      </c>
      <c r="F189" t="s">
        <v>154</v>
      </c>
      <c r="G189" t="s">
        <v>155</v>
      </c>
      <c r="H189" s="56">
        <f>VLOOKUP(B189,'T-SMP'!$E$10:$F$48,2,0)</f>
        <v>0</v>
      </c>
      <c r="I189" t="s">
        <v>156</v>
      </c>
      <c r="J189" s="20">
        <f>ROUND(E189/I180* H189,5)</f>
        <v>0</v>
      </c>
      <c r="K189" s="57"/>
    </row>
    <row r="190" spans="1:27" x14ac:dyDescent="0.25">
      <c r="D190" s="21" t="s">
        <v>167</v>
      </c>
      <c r="E190" s="57"/>
      <c r="H190" s="57"/>
      <c r="K190" s="56">
        <f>SUM(J186:J189)</f>
        <v>0</v>
      </c>
    </row>
    <row r="191" spans="1:27" x14ac:dyDescent="0.25">
      <c r="B191" s="13" t="s">
        <v>168</v>
      </c>
      <c r="E191" s="57"/>
      <c r="H191" s="57"/>
      <c r="K191" s="57"/>
    </row>
    <row r="192" spans="1:27" x14ac:dyDescent="0.25">
      <c r="B192" t="s">
        <v>169</v>
      </c>
      <c r="C192" t="s">
        <v>170</v>
      </c>
      <c r="D192" t="s">
        <v>171</v>
      </c>
      <c r="E192" s="55">
        <v>0.15</v>
      </c>
      <c r="G192" t="s">
        <v>155</v>
      </c>
      <c r="H192" s="56">
        <f>VLOOKUP(B192,'T-SMP'!$E$10:$F$48,2,0)</f>
        <v>0</v>
      </c>
      <c r="I192" t="s">
        <v>156</v>
      </c>
      <c r="J192" s="20">
        <f>ROUND(E192* H192,5)</f>
        <v>0</v>
      </c>
      <c r="K192" s="57"/>
    </row>
    <row r="193" spans="1:27" x14ac:dyDescent="0.25">
      <c r="D193" s="21" t="s">
        <v>174</v>
      </c>
      <c r="E193" s="57"/>
      <c r="H193" s="57"/>
      <c r="K193" s="56">
        <f>SUM(J192:J192)</f>
        <v>0</v>
      </c>
    </row>
    <row r="194" spans="1:27" x14ac:dyDescent="0.25">
      <c r="E194" s="57"/>
      <c r="H194" s="57"/>
      <c r="K194" s="57"/>
    </row>
    <row r="195" spans="1:27" x14ac:dyDescent="0.25">
      <c r="D195" s="21" t="s">
        <v>175</v>
      </c>
      <c r="E195" s="57"/>
      <c r="H195" s="57">
        <v>1.5</v>
      </c>
      <c r="I195" t="s">
        <v>176</v>
      </c>
      <c r="J195">
        <f>ROUND(H195/100*K184,5)</f>
        <v>0</v>
      </c>
      <c r="K195" s="57"/>
    </row>
    <row r="196" spans="1:27" x14ac:dyDescent="0.25">
      <c r="D196" s="21" t="s">
        <v>177</v>
      </c>
      <c r="E196" s="57"/>
      <c r="H196" s="57"/>
      <c r="K196" s="58">
        <f>SUM(J181:J195)</f>
        <v>0</v>
      </c>
    </row>
    <row r="197" spans="1:27" x14ac:dyDescent="0.25">
      <c r="D197" s="21" t="s">
        <v>178</v>
      </c>
      <c r="E197" s="57"/>
      <c r="H197" s="57"/>
      <c r="K197" s="58">
        <f>SUM(K196:K196)</f>
        <v>0</v>
      </c>
    </row>
    <row r="199" spans="1:27" ht="45" customHeight="1" x14ac:dyDescent="0.25">
      <c r="A199" s="17" t="s">
        <v>221</v>
      </c>
      <c r="B199" s="17" t="s">
        <v>62</v>
      </c>
      <c r="C199" s="48" t="s">
        <v>15</v>
      </c>
      <c r="D199" s="68" t="s">
        <v>63</v>
      </c>
      <c r="E199" s="69"/>
      <c r="F199" s="69"/>
      <c r="G199" s="48"/>
      <c r="H199" s="19" t="s">
        <v>142</v>
      </c>
      <c r="I199" s="70">
        <v>1</v>
      </c>
      <c r="J199" s="71"/>
      <c r="K199" s="52">
        <f>ROUND(K212,2)</f>
        <v>0</v>
      </c>
      <c r="L199" s="47" t="s">
        <v>222</v>
      </c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</row>
    <row r="200" spans="1:27" x14ac:dyDescent="0.25">
      <c r="B200" s="13" t="s">
        <v>151</v>
      </c>
    </row>
    <row r="201" spans="1:27" x14ac:dyDescent="0.25">
      <c r="B201" t="s">
        <v>157</v>
      </c>
      <c r="C201" t="s">
        <v>98</v>
      </c>
      <c r="D201" t="s">
        <v>158</v>
      </c>
      <c r="E201" s="55">
        <v>0.03</v>
      </c>
      <c r="F201" t="s">
        <v>154</v>
      </c>
      <c r="G201" t="s">
        <v>155</v>
      </c>
      <c r="H201" s="56">
        <f>VLOOKUP(B201,'T-SMP'!$E$10:$F$48,2,0)</f>
        <v>0</v>
      </c>
      <c r="I201" t="s">
        <v>156</v>
      </c>
      <c r="J201" s="20">
        <f>ROUND(E201/I199* H201,5)</f>
        <v>0</v>
      </c>
      <c r="K201" s="57"/>
    </row>
    <row r="202" spans="1:27" x14ac:dyDescent="0.25">
      <c r="D202" s="21" t="s">
        <v>159</v>
      </c>
      <c r="E202" s="57"/>
      <c r="H202" s="57"/>
      <c r="K202" s="56">
        <f>SUM(J201:J201)</f>
        <v>0</v>
      </c>
    </row>
    <row r="203" spans="1:27" x14ac:dyDescent="0.25">
      <c r="B203" s="13" t="s">
        <v>160</v>
      </c>
      <c r="E203" s="57"/>
      <c r="H203" s="57"/>
      <c r="K203" s="57"/>
    </row>
    <row r="204" spans="1:27" x14ac:dyDescent="0.25">
      <c r="B204" t="s">
        <v>200</v>
      </c>
      <c r="C204" t="s">
        <v>98</v>
      </c>
      <c r="D204" t="s">
        <v>201</v>
      </c>
      <c r="E204" s="55">
        <v>0.05</v>
      </c>
      <c r="F204" t="s">
        <v>154</v>
      </c>
      <c r="G204" t="s">
        <v>155</v>
      </c>
      <c r="H204" s="56">
        <f>VLOOKUP(B204,'T-SMP'!$E$10:$F$48,2,0)</f>
        <v>0</v>
      </c>
      <c r="I204" t="s">
        <v>156</v>
      </c>
      <c r="J204" s="20">
        <f>ROUND(E204/I199* H204,5)</f>
        <v>0</v>
      </c>
      <c r="K204" s="57"/>
    </row>
    <row r="205" spans="1:27" x14ac:dyDescent="0.25">
      <c r="D205" s="21" t="s">
        <v>167</v>
      </c>
      <c r="E205" s="57"/>
      <c r="H205" s="57"/>
      <c r="K205" s="56">
        <f>SUM(J204:J204)</f>
        <v>0</v>
      </c>
    </row>
    <row r="206" spans="1:27" x14ac:dyDescent="0.25">
      <c r="B206" s="13" t="s">
        <v>168</v>
      </c>
      <c r="E206" s="57"/>
      <c r="H206" s="57"/>
      <c r="K206" s="57"/>
    </row>
    <row r="207" spans="1:27" x14ac:dyDescent="0.25">
      <c r="B207" t="s">
        <v>202</v>
      </c>
      <c r="C207" t="s">
        <v>203</v>
      </c>
      <c r="D207" t="s">
        <v>204</v>
      </c>
      <c r="E207" s="55">
        <v>0.03</v>
      </c>
      <c r="G207" t="s">
        <v>155</v>
      </c>
      <c r="H207" s="56">
        <f>VLOOKUP(B207,'T-SMP'!$E$10:$F$48,2,0)</f>
        <v>0</v>
      </c>
      <c r="I207" t="s">
        <v>156</v>
      </c>
      <c r="J207" s="20">
        <f>ROUND(E207* H207,5)</f>
        <v>0</v>
      </c>
      <c r="K207" s="57"/>
    </row>
    <row r="208" spans="1:27" x14ac:dyDescent="0.25">
      <c r="D208" s="21" t="s">
        <v>174</v>
      </c>
      <c r="E208" s="57"/>
      <c r="H208" s="57"/>
      <c r="K208" s="56">
        <f>SUM(J207:J207)</f>
        <v>0</v>
      </c>
    </row>
    <row r="209" spans="1:27" x14ac:dyDescent="0.25">
      <c r="E209" s="57"/>
      <c r="H209" s="57"/>
      <c r="K209" s="57"/>
    </row>
    <row r="210" spans="1:27" x14ac:dyDescent="0.25">
      <c r="D210" s="21" t="s">
        <v>175</v>
      </c>
      <c r="E210" s="57"/>
      <c r="H210" s="57">
        <v>1.5</v>
      </c>
      <c r="I210" t="s">
        <v>176</v>
      </c>
      <c r="J210">
        <f>ROUND(H210/100*K202,5)</f>
        <v>0</v>
      </c>
      <c r="K210" s="57"/>
    </row>
    <row r="211" spans="1:27" x14ac:dyDescent="0.25">
      <c r="D211" s="21" t="s">
        <v>177</v>
      </c>
      <c r="E211" s="57"/>
      <c r="H211" s="57"/>
      <c r="K211" s="58">
        <f>SUM(J200:J210)</f>
        <v>0</v>
      </c>
    </row>
    <row r="212" spans="1:27" x14ac:dyDescent="0.25">
      <c r="D212" s="21" t="s">
        <v>178</v>
      </c>
      <c r="E212" s="57"/>
      <c r="H212" s="57"/>
      <c r="K212" s="58">
        <f>SUM(K211:K211)</f>
        <v>0</v>
      </c>
    </row>
    <row r="214" spans="1:27" ht="45" customHeight="1" x14ac:dyDescent="0.25">
      <c r="A214" s="17" t="s">
        <v>223</v>
      </c>
      <c r="B214" s="17" t="s">
        <v>64</v>
      </c>
      <c r="C214" s="48" t="s">
        <v>15</v>
      </c>
      <c r="D214" s="68" t="s">
        <v>65</v>
      </c>
      <c r="E214" s="69"/>
      <c r="F214" s="69"/>
      <c r="G214" s="48"/>
      <c r="H214" s="19" t="s">
        <v>142</v>
      </c>
      <c r="I214" s="70">
        <v>1</v>
      </c>
      <c r="J214" s="71"/>
      <c r="K214" s="52">
        <f>ROUND(K226,2)</f>
        <v>0</v>
      </c>
      <c r="L214" s="47" t="s">
        <v>224</v>
      </c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</row>
    <row r="215" spans="1:27" x14ac:dyDescent="0.25">
      <c r="B215" s="13" t="s">
        <v>151</v>
      </c>
    </row>
    <row r="216" spans="1:27" x14ac:dyDescent="0.25">
      <c r="B216" t="s">
        <v>157</v>
      </c>
      <c r="C216" t="s">
        <v>98</v>
      </c>
      <c r="D216" t="s">
        <v>158</v>
      </c>
      <c r="E216" s="55">
        <v>0.22800000000000001</v>
      </c>
      <c r="F216" t="s">
        <v>154</v>
      </c>
      <c r="G216" t="s">
        <v>155</v>
      </c>
      <c r="H216" s="56">
        <f>VLOOKUP(B216,'T-SMP'!$E$10:$F$48,2,0)</f>
        <v>0</v>
      </c>
      <c r="I216" t="s">
        <v>156</v>
      </c>
      <c r="J216" s="20">
        <f>ROUND(E216/I214* H216,5)</f>
        <v>0</v>
      </c>
      <c r="K216" s="57"/>
    </row>
    <row r="217" spans="1:27" x14ac:dyDescent="0.25">
      <c r="B217" t="s">
        <v>152</v>
      </c>
      <c r="C217" t="s">
        <v>98</v>
      </c>
      <c r="D217" t="s">
        <v>153</v>
      </c>
      <c r="E217" s="55">
        <v>0.22800000000000001</v>
      </c>
      <c r="F217" t="s">
        <v>154</v>
      </c>
      <c r="G217" t="s">
        <v>155</v>
      </c>
      <c r="H217" s="56">
        <f>VLOOKUP(B217,'T-SMP'!$E$10:$F$48,2,0)</f>
        <v>0</v>
      </c>
      <c r="I217" t="s">
        <v>156</v>
      </c>
      <c r="J217" s="20">
        <f>ROUND(E217/I214* H217,5)</f>
        <v>0</v>
      </c>
      <c r="K217" s="57"/>
    </row>
    <row r="218" spans="1:27" x14ac:dyDescent="0.25">
      <c r="D218" s="21" t="s">
        <v>159</v>
      </c>
      <c r="E218" s="57"/>
      <c r="H218" s="57"/>
      <c r="K218" s="56">
        <f>SUM(J216:J217)</f>
        <v>0</v>
      </c>
    </row>
    <row r="219" spans="1:27" x14ac:dyDescent="0.25">
      <c r="B219" s="13" t="s">
        <v>168</v>
      </c>
      <c r="E219" s="57"/>
      <c r="H219" s="57"/>
      <c r="K219" s="57"/>
    </row>
    <row r="220" spans="1:27" x14ac:dyDescent="0.25">
      <c r="B220" t="s">
        <v>225</v>
      </c>
      <c r="C220" t="s">
        <v>15</v>
      </c>
      <c r="D220" t="s">
        <v>226</v>
      </c>
      <c r="E220" s="55">
        <v>2</v>
      </c>
      <c r="G220" t="s">
        <v>155</v>
      </c>
      <c r="H220" s="56">
        <f>VLOOKUP(B220,'T-SMP'!$E$10:$F$48,2,0)</f>
        <v>0</v>
      </c>
      <c r="I220" t="s">
        <v>156</v>
      </c>
      <c r="J220" s="20">
        <f>ROUND(E220* H220,5)</f>
        <v>0</v>
      </c>
      <c r="K220" s="57"/>
    </row>
    <row r="221" spans="1:27" x14ac:dyDescent="0.25">
      <c r="B221" t="s">
        <v>227</v>
      </c>
      <c r="C221" t="s">
        <v>15</v>
      </c>
      <c r="D221" t="s">
        <v>228</v>
      </c>
      <c r="E221" s="55">
        <v>2</v>
      </c>
      <c r="G221" t="s">
        <v>155</v>
      </c>
      <c r="H221" s="56">
        <f>VLOOKUP(B221,'T-SMP'!$E$10:$F$48,2,0)</f>
        <v>0</v>
      </c>
      <c r="I221" t="s">
        <v>156</v>
      </c>
      <c r="J221" s="20">
        <f>ROUND(E221* H221,5)</f>
        <v>0</v>
      </c>
      <c r="K221" s="57"/>
    </row>
    <row r="222" spans="1:27" x14ac:dyDescent="0.25">
      <c r="D222" s="21" t="s">
        <v>174</v>
      </c>
      <c r="E222" s="57"/>
      <c r="H222" s="57"/>
      <c r="K222" s="56">
        <f>SUM(J220:J221)</f>
        <v>0</v>
      </c>
    </row>
    <row r="223" spans="1:27" x14ac:dyDescent="0.25">
      <c r="E223" s="57"/>
      <c r="H223" s="57"/>
      <c r="K223" s="57"/>
    </row>
    <row r="224" spans="1:27" x14ac:dyDescent="0.25">
      <c r="D224" s="21" t="s">
        <v>175</v>
      </c>
      <c r="E224" s="57"/>
      <c r="H224" s="57">
        <v>1.5</v>
      </c>
      <c r="I224" t="s">
        <v>176</v>
      </c>
      <c r="J224">
        <f>ROUND(H224/100*K218,5)</f>
        <v>0</v>
      </c>
      <c r="K224" s="57"/>
    </row>
    <row r="225" spans="1:27" x14ac:dyDescent="0.25">
      <c r="D225" s="21" t="s">
        <v>177</v>
      </c>
      <c r="E225" s="57"/>
      <c r="H225" s="57"/>
      <c r="K225" s="58">
        <f>SUM(J215:J224)</f>
        <v>0</v>
      </c>
    </row>
    <row r="226" spans="1:27" x14ac:dyDescent="0.25">
      <c r="D226" s="21" t="s">
        <v>178</v>
      </c>
      <c r="E226" s="57"/>
      <c r="H226" s="57"/>
      <c r="K226" s="58">
        <f>SUM(K225:K225)</f>
        <v>0</v>
      </c>
    </row>
    <row r="228" spans="1:27" ht="45" customHeight="1" x14ac:dyDescent="0.25">
      <c r="A228" s="17" t="s">
        <v>229</v>
      </c>
      <c r="B228" s="17" t="s">
        <v>34</v>
      </c>
      <c r="C228" s="48" t="s">
        <v>35</v>
      </c>
      <c r="D228" s="68" t="s">
        <v>36</v>
      </c>
      <c r="E228" s="69"/>
      <c r="F228" s="69"/>
      <c r="G228" s="48"/>
      <c r="H228" s="19" t="s">
        <v>142</v>
      </c>
      <c r="I228" s="70">
        <v>1</v>
      </c>
      <c r="J228" s="71"/>
      <c r="K228" s="52">
        <f>ROUND(K241,2)</f>
        <v>0</v>
      </c>
      <c r="L228" s="47" t="s">
        <v>230</v>
      </c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</row>
    <row r="229" spans="1:27" x14ac:dyDescent="0.25">
      <c r="B229" s="13" t="s">
        <v>151</v>
      </c>
    </row>
    <row r="230" spans="1:27" x14ac:dyDescent="0.25">
      <c r="B230" t="s">
        <v>157</v>
      </c>
      <c r="C230" t="s">
        <v>98</v>
      </c>
      <c r="D230" t="s">
        <v>158</v>
      </c>
      <c r="E230" s="55">
        <v>0.06</v>
      </c>
      <c r="F230" t="s">
        <v>154</v>
      </c>
      <c r="G230" t="s">
        <v>155</v>
      </c>
      <c r="H230" s="56">
        <f>VLOOKUP(B230,'T-SMP'!$E$10:$F$48,2,0)</f>
        <v>0</v>
      </c>
      <c r="I230" t="s">
        <v>156</v>
      </c>
      <c r="J230" s="20">
        <f>ROUND(E230/I228* H230,5)</f>
        <v>0</v>
      </c>
      <c r="K230" s="57"/>
    </row>
    <row r="231" spans="1:27" x14ac:dyDescent="0.25">
      <c r="D231" s="21" t="s">
        <v>159</v>
      </c>
      <c r="E231" s="57"/>
      <c r="H231" s="57"/>
      <c r="K231" s="56">
        <f>SUM(J230:J230)</f>
        <v>0</v>
      </c>
    </row>
    <row r="232" spans="1:27" x14ac:dyDescent="0.25">
      <c r="B232" s="13" t="s">
        <v>160</v>
      </c>
      <c r="E232" s="57"/>
      <c r="H232" s="57"/>
      <c r="K232" s="57"/>
    </row>
    <row r="233" spans="1:27" x14ac:dyDescent="0.25">
      <c r="B233" t="s">
        <v>161</v>
      </c>
      <c r="C233" t="s">
        <v>98</v>
      </c>
      <c r="D233" t="s">
        <v>162</v>
      </c>
      <c r="E233" s="55">
        <v>1E-3</v>
      </c>
      <c r="F233" t="s">
        <v>154</v>
      </c>
      <c r="G233" t="s">
        <v>155</v>
      </c>
      <c r="H233" s="56">
        <f>VLOOKUP(B233,'T-SMP'!$E$10:$F$48,2,0)</f>
        <v>0</v>
      </c>
      <c r="I233" t="s">
        <v>156</v>
      </c>
      <c r="J233" s="20">
        <f>ROUND(E233/I228* H233,5)</f>
        <v>0</v>
      </c>
      <c r="K233" s="57"/>
    </row>
    <row r="234" spans="1:27" x14ac:dyDescent="0.25">
      <c r="D234" s="21" t="s">
        <v>167</v>
      </c>
      <c r="E234" s="57"/>
      <c r="H234" s="57"/>
      <c r="K234" s="56">
        <f>SUM(J233:J233)</f>
        <v>0</v>
      </c>
    </row>
    <row r="235" spans="1:27" x14ac:dyDescent="0.25">
      <c r="B235" s="13" t="s">
        <v>168</v>
      </c>
      <c r="E235" s="57"/>
      <c r="H235" s="57"/>
      <c r="K235" s="57"/>
    </row>
    <row r="236" spans="1:27" x14ac:dyDescent="0.25">
      <c r="B236" t="s">
        <v>169</v>
      </c>
      <c r="C236" t="s">
        <v>170</v>
      </c>
      <c r="D236" t="s">
        <v>171</v>
      </c>
      <c r="E236" s="55">
        <v>1E-3</v>
      </c>
      <c r="G236" t="s">
        <v>155</v>
      </c>
      <c r="H236" s="56">
        <f>VLOOKUP(B236,'T-SMP'!$E$10:$F$48,2,0)</f>
        <v>0</v>
      </c>
      <c r="I236" t="s">
        <v>156</v>
      </c>
      <c r="J236" s="20">
        <f>ROUND(E236* H236,5)</f>
        <v>0</v>
      </c>
      <c r="K236" s="57"/>
    </row>
    <row r="237" spans="1:27" x14ac:dyDescent="0.25">
      <c r="D237" s="21" t="s">
        <v>174</v>
      </c>
      <c r="E237" s="57"/>
      <c r="H237" s="57"/>
      <c r="K237" s="56">
        <f>SUM(J236:J236)</f>
        <v>0</v>
      </c>
    </row>
    <row r="238" spans="1:27" x14ac:dyDescent="0.25">
      <c r="E238" s="57"/>
      <c r="H238" s="57"/>
      <c r="K238" s="57"/>
    </row>
    <row r="239" spans="1:27" x14ac:dyDescent="0.25">
      <c r="D239" s="21" t="s">
        <v>175</v>
      </c>
      <c r="E239" s="57"/>
      <c r="H239" s="57">
        <v>1.5</v>
      </c>
      <c r="I239" t="s">
        <v>176</v>
      </c>
      <c r="J239">
        <f>ROUND(H239/100*K231,5)</f>
        <v>0</v>
      </c>
      <c r="K239" s="57"/>
    </row>
    <row r="240" spans="1:27" x14ac:dyDescent="0.25">
      <c r="D240" s="21" t="s">
        <v>177</v>
      </c>
      <c r="E240" s="57"/>
      <c r="H240" s="57"/>
      <c r="K240" s="58">
        <f>SUM(J229:J239)</f>
        <v>0</v>
      </c>
    </row>
    <row r="241" spans="1:27" x14ac:dyDescent="0.25">
      <c r="D241" s="21" t="s">
        <v>178</v>
      </c>
      <c r="E241" s="57"/>
      <c r="H241" s="57"/>
      <c r="K241" s="58">
        <f>SUM(K240:K240)</f>
        <v>0</v>
      </c>
    </row>
    <row r="243" spans="1:27" ht="45" customHeight="1" x14ac:dyDescent="0.25">
      <c r="A243" s="17" t="s">
        <v>231</v>
      </c>
      <c r="B243" s="17" t="s">
        <v>19</v>
      </c>
      <c r="C243" s="48" t="s">
        <v>15</v>
      </c>
      <c r="D243" s="68" t="s">
        <v>20</v>
      </c>
      <c r="E243" s="69"/>
      <c r="F243" s="69"/>
      <c r="G243" s="48"/>
      <c r="H243" s="19" t="s">
        <v>142</v>
      </c>
      <c r="I243" s="70">
        <v>1</v>
      </c>
      <c r="J243" s="71"/>
      <c r="K243" s="52">
        <f>ROUND(K260,2)</f>
        <v>0</v>
      </c>
      <c r="L243" s="47" t="s">
        <v>232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</row>
    <row r="244" spans="1:27" x14ac:dyDescent="0.25">
      <c r="B244" s="13" t="s">
        <v>151</v>
      </c>
    </row>
    <row r="245" spans="1:27" x14ac:dyDescent="0.25">
      <c r="B245" t="s">
        <v>152</v>
      </c>
      <c r="C245" t="s">
        <v>98</v>
      </c>
      <c r="D245" t="s">
        <v>153</v>
      </c>
      <c r="E245" s="55">
        <v>0.15</v>
      </c>
      <c r="F245" t="s">
        <v>154</v>
      </c>
      <c r="G245" t="s">
        <v>155</v>
      </c>
      <c r="H245" s="56">
        <f>VLOOKUP(B245,'T-SMP'!$E$10:$F$48,2,0)</f>
        <v>0</v>
      </c>
      <c r="I245" t="s">
        <v>156</v>
      </c>
      <c r="J245" s="20">
        <f>ROUND(E245/I243* H245,5)</f>
        <v>0</v>
      </c>
      <c r="K245" s="57"/>
    </row>
    <row r="246" spans="1:27" x14ac:dyDescent="0.25">
      <c r="B246" t="s">
        <v>157</v>
      </c>
      <c r="C246" t="s">
        <v>98</v>
      </c>
      <c r="D246" t="s">
        <v>158</v>
      </c>
      <c r="E246" s="55">
        <v>0.15</v>
      </c>
      <c r="F246" t="s">
        <v>154</v>
      </c>
      <c r="G246" t="s">
        <v>155</v>
      </c>
      <c r="H246" s="56">
        <f>VLOOKUP(B246,'T-SMP'!$E$10:$F$48,2,0)</f>
        <v>0</v>
      </c>
      <c r="I246" t="s">
        <v>156</v>
      </c>
      <c r="J246" s="20">
        <f>ROUND(E246/I243* H246,5)</f>
        <v>0</v>
      </c>
      <c r="K246" s="57"/>
    </row>
    <row r="247" spans="1:27" x14ac:dyDescent="0.25">
      <c r="D247" s="21" t="s">
        <v>159</v>
      </c>
      <c r="E247" s="57"/>
      <c r="H247" s="57"/>
      <c r="K247" s="56">
        <f>SUM(J245:J246)</f>
        <v>0</v>
      </c>
    </row>
    <row r="248" spans="1:27" x14ac:dyDescent="0.25">
      <c r="B248" s="13" t="s">
        <v>160</v>
      </c>
      <c r="E248" s="57"/>
      <c r="H248" s="57"/>
      <c r="K248" s="57"/>
    </row>
    <row r="249" spans="1:27" x14ac:dyDescent="0.25">
      <c r="B249" t="s">
        <v>161</v>
      </c>
      <c r="C249" t="s">
        <v>98</v>
      </c>
      <c r="D249" t="s">
        <v>162</v>
      </c>
      <c r="E249" s="55">
        <v>0.08</v>
      </c>
      <c r="F249" t="s">
        <v>154</v>
      </c>
      <c r="G249" t="s">
        <v>155</v>
      </c>
      <c r="H249" s="56">
        <f>VLOOKUP(B249,'T-SMP'!$E$10:$F$48,2,0)</f>
        <v>0</v>
      </c>
      <c r="I249" t="s">
        <v>156</v>
      </c>
      <c r="J249" s="20">
        <f>ROUND(E249/I243* H249,5)</f>
        <v>0</v>
      </c>
      <c r="K249" s="57"/>
    </row>
    <row r="250" spans="1:27" x14ac:dyDescent="0.25">
      <c r="B250" t="s">
        <v>163</v>
      </c>
      <c r="C250" t="s">
        <v>98</v>
      </c>
      <c r="D250" t="s">
        <v>164</v>
      </c>
      <c r="E250" s="55">
        <v>0.15</v>
      </c>
      <c r="F250" t="s">
        <v>154</v>
      </c>
      <c r="G250" t="s">
        <v>155</v>
      </c>
      <c r="H250" s="56">
        <f>VLOOKUP(B250,'T-SMP'!$E$10:$F$48,2,0)</f>
        <v>0</v>
      </c>
      <c r="I250" t="s">
        <v>156</v>
      </c>
      <c r="J250" s="20">
        <f>ROUND(E250/I243* H250,5)</f>
        <v>0</v>
      </c>
      <c r="K250" s="57"/>
    </row>
    <row r="251" spans="1:27" x14ac:dyDescent="0.25">
      <c r="B251" t="s">
        <v>211</v>
      </c>
      <c r="C251" t="s">
        <v>98</v>
      </c>
      <c r="D251" t="s">
        <v>212</v>
      </c>
      <c r="E251" s="55">
        <v>0.15</v>
      </c>
      <c r="F251" t="s">
        <v>154</v>
      </c>
      <c r="G251" t="s">
        <v>155</v>
      </c>
      <c r="H251" s="56">
        <f>VLOOKUP(B251,'T-SMP'!$E$10:$F$48,2,0)</f>
        <v>0</v>
      </c>
      <c r="I251" t="s">
        <v>156</v>
      </c>
      <c r="J251" s="20">
        <f>ROUND(E251/I243* H251,5)</f>
        <v>0</v>
      </c>
      <c r="K251" s="57"/>
    </row>
    <row r="252" spans="1:27" x14ac:dyDescent="0.25">
      <c r="B252" t="s">
        <v>219</v>
      </c>
      <c r="C252" t="s">
        <v>98</v>
      </c>
      <c r="D252" t="s">
        <v>220</v>
      </c>
      <c r="E252" s="55">
        <v>0.15</v>
      </c>
      <c r="F252" t="s">
        <v>154</v>
      </c>
      <c r="G252" t="s">
        <v>155</v>
      </c>
      <c r="H252" s="56">
        <f>VLOOKUP(B252,'T-SMP'!$E$10:$F$48,2,0)</f>
        <v>0</v>
      </c>
      <c r="I252" t="s">
        <v>156</v>
      </c>
      <c r="J252" s="20">
        <f>ROUND(E252/I243* H252,5)</f>
        <v>0</v>
      </c>
      <c r="K252" s="57"/>
    </row>
    <row r="253" spans="1:27" x14ac:dyDescent="0.25">
      <c r="D253" s="21" t="s">
        <v>167</v>
      </c>
      <c r="E253" s="57"/>
      <c r="H253" s="57"/>
      <c r="K253" s="56">
        <f>SUM(J249:J252)</f>
        <v>0</v>
      </c>
    </row>
    <row r="254" spans="1:27" x14ac:dyDescent="0.25">
      <c r="B254" s="13" t="s">
        <v>168</v>
      </c>
      <c r="E254" s="57"/>
      <c r="H254" s="57"/>
      <c r="K254" s="57"/>
    </row>
    <row r="255" spans="1:27" x14ac:dyDescent="0.25">
      <c r="B255" t="s">
        <v>169</v>
      </c>
      <c r="C255" t="s">
        <v>170</v>
      </c>
      <c r="D255" t="s">
        <v>171</v>
      </c>
      <c r="E255" s="55">
        <v>0.02</v>
      </c>
      <c r="G255" t="s">
        <v>155</v>
      </c>
      <c r="H255" s="56">
        <f>VLOOKUP(B255,'T-SMP'!$E$10:$F$48,2,0)</f>
        <v>0</v>
      </c>
      <c r="I255" t="s">
        <v>156</v>
      </c>
      <c r="J255" s="20">
        <f>ROUND(E255* H255,5)</f>
        <v>0</v>
      </c>
      <c r="K255" s="57"/>
    </row>
    <row r="256" spans="1:27" x14ac:dyDescent="0.25">
      <c r="D256" s="21" t="s">
        <v>174</v>
      </c>
      <c r="E256" s="57"/>
      <c r="H256" s="57"/>
      <c r="K256" s="56">
        <f>SUM(J255:J255)</f>
        <v>0</v>
      </c>
    </row>
    <row r="257" spans="1:27" x14ac:dyDescent="0.25">
      <c r="E257" s="57"/>
      <c r="H257" s="57"/>
      <c r="K257" s="57"/>
    </row>
    <row r="258" spans="1:27" x14ac:dyDescent="0.25">
      <c r="D258" s="21" t="s">
        <v>175</v>
      </c>
      <c r="E258" s="57"/>
      <c r="H258" s="57">
        <v>1.5</v>
      </c>
      <c r="I258" t="s">
        <v>176</v>
      </c>
      <c r="J258">
        <f>ROUND(H258/100*K247,5)</f>
        <v>0</v>
      </c>
      <c r="K258" s="57"/>
    </row>
    <row r="259" spans="1:27" x14ac:dyDescent="0.25">
      <c r="D259" s="21" t="s">
        <v>177</v>
      </c>
      <c r="E259" s="57"/>
      <c r="H259" s="57"/>
      <c r="K259" s="58">
        <f>SUM(J244:J258)</f>
        <v>0</v>
      </c>
    </row>
    <row r="260" spans="1:27" x14ac:dyDescent="0.25">
      <c r="D260" s="21" t="s">
        <v>178</v>
      </c>
      <c r="E260" s="57"/>
      <c r="H260" s="57"/>
      <c r="K260" s="58">
        <f>SUM(K259:K259)</f>
        <v>0</v>
      </c>
    </row>
    <row r="262" spans="1:27" ht="45" customHeight="1" x14ac:dyDescent="0.25">
      <c r="A262" s="17" t="s">
        <v>233</v>
      </c>
      <c r="B262" s="17" t="s">
        <v>55</v>
      </c>
      <c r="C262" s="48" t="s">
        <v>15</v>
      </c>
      <c r="D262" s="68" t="s">
        <v>56</v>
      </c>
      <c r="E262" s="69"/>
      <c r="F262" s="69"/>
      <c r="G262" s="48"/>
      <c r="H262" s="19" t="s">
        <v>142</v>
      </c>
      <c r="I262" s="70">
        <v>1</v>
      </c>
      <c r="J262" s="71"/>
      <c r="K262" s="52">
        <f>ROUND(K279,2)</f>
        <v>0</v>
      </c>
      <c r="L262" s="47" t="s">
        <v>56</v>
      </c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</row>
    <row r="263" spans="1:27" x14ac:dyDescent="0.25">
      <c r="B263" s="13" t="s">
        <v>151</v>
      </c>
    </row>
    <row r="264" spans="1:27" x14ac:dyDescent="0.25">
      <c r="B264" t="s">
        <v>157</v>
      </c>
      <c r="C264" t="s">
        <v>98</v>
      </c>
      <c r="D264" t="s">
        <v>158</v>
      </c>
      <c r="E264" s="55">
        <v>0.28000000000000003</v>
      </c>
      <c r="F264" t="s">
        <v>154</v>
      </c>
      <c r="G264" t="s">
        <v>155</v>
      </c>
      <c r="H264" s="56">
        <f>VLOOKUP(B264,'T-SMP'!$E$10:$F$48,2,0)</f>
        <v>0</v>
      </c>
      <c r="I264" t="s">
        <v>156</v>
      </c>
      <c r="J264" s="20">
        <f>ROUND(E264/I262* H264,5)</f>
        <v>0</v>
      </c>
      <c r="K264" s="57"/>
    </row>
    <row r="265" spans="1:27" x14ac:dyDescent="0.25">
      <c r="B265" t="s">
        <v>152</v>
      </c>
      <c r="C265" t="s">
        <v>98</v>
      </c>
      <c r="D265" t="s">
        <v>153</v>
      </c>
      <c r="E265" s="55">
        <v>0.28000000000000003</v>
      </c>
      <c r="F265" t="s">
        <v>154</v>
      </c>
      <c r="G265" t="s">
        <v>155</v>
      </c>
      <c r="H265" s="56">
        <f>VLOOKUP(B265,'T-SMP'!$E$10:$F$48,2,0)</f>
        <v>0</v>
      </c>
      <c r="I265" t="s">
        <v>156</v>
      </c>
      <c r="J265" s="20">
        <f>ROUND(E265/I262* H265,5)</f>
        <v>0</v>
      </c>
      <c r="K265" s="57"/>
    </row>
    <row r="266" spans="1:27" x14ac:dyDescent="0.25">
      <c r="D266" s="21" t="s">
        <v>159</v>
      </c>
      <c r="E266" s="57"/>
      <c r="H266" s="57"/>
      <c r="K266" s="56">
        <f>SUM(J264:J265)</f>
        <v>0</v>
      </c>
    </row>
    <row r="267" spans="1:27" x14ac:dyDescent="0.25">
      <c r="B267" s="13" t="s">
        <v>160</v>
      </c>
      <c r="E267" s="57"/>
      <c r="H267" s="57"/>
      <c r="K267" s="57"/>
    </row>
    <row r="268" spans="1:27" x14ac:dyDescent="0.25">
      <c r="B268" t="s">
        <v>181</v>
      </c>
      <c r="C268" t="s">
        <v>98</v>
      </c>
      <c r="D268" t="s">
        <v>182</v>
      </c>
      <c r="E268" s="55">
        <v>0.14000000000000001</v>
      </c>
      <c r="F268" t="s">
        <v>154</v>
      </c>
      <c r="G268" t="s">
        <v>155</v>
      </c>
      <c r="H268" s="56">
        <f>VLOOKUP(B268,'T-SMP'!$E$10:$F$48,2,0)</f>
        <v>0</v>
      </c>
      <c r="I268" t="s">
        <v>156</v>
      </c>
      <c r="J268" s="20">
        <f>ROUND(E268/I262* H268,5)</f>
        <v>0</v>
      </c>
      <c r="K268" s="57"/>
    </row>
    <row r="269" spans="1:27" x14ac:dyDescent="0.25">
      <c r="B269" t="s">
        <v>165</v>
      </c>
      <c r="C269" t="s">
        <v>98</v>
      </c>
      <c r="D269" t="s">
        <v>166</v>
      </c>
      <c r="E269" s="55">
        <v>0.28000000000000003</v>
      </c>
      <c r="F269" t="s">
        <v>154</v>
      </c>
      <c r="G269" t="s">
        <v>155</v>
      </c>
      <c r="H269" s="56">
        <f>VLOOKUP(B269,'T-SMP'!$E$10:$F$48,2,0)</f>
        <v>0</v>
      </c>
      <c r="I269" t="s">
        <v>156</v>
      </c>
      <c r="J269" s="20">
        <f>ROUND(E269/I262* H269,5)</f>
        <v>0</v>
      </c>
      <c r="K269" s="57"/>
    </row>
    <row r="270" spans="1:27" x14ac:dyDescent="0.25">
      <c r="B270" t="s">
        <v>219</v>
      </c>
      <c r="C270" t="s">
        <v>98</v>
      </c>
      <c r="D270" t="s">
        <v>220</v>
      </c>
      <c r="E270" s="55">
        <v>0.28000000000000003</v>
      </c>
      <c r="F270" t="s">
        <v>154</v>
      </c>
      <c r="G270" t="s">
        <v>155</v>
      </c>
      <c r="H270" s="56">
        <f>VLOOKUP(B270,'T-SMP'!$E$10:$F$48,2,0)</f>
        <v>0</v>
      </c>
      <c r="I270" t="s">
        <v>156</v>
      </c>
      <c r="J270" s="20">
        <f>ROUND(E270/I262* H270,5)</f>
        <v>0</v>
      </c>
      <c r="K270" s="57"/>
    </row>
    <row r="271" spans="1:27" x14ac:dyDescent="0.25">
      <c r="B271" t="s">
        <v>163</v>
      </c>
      <c r="C271" t="s">
        <v>98</v>
      </c>
      <c r="D271" t="s">
        <v>164</v>
      </c>
      <c r="E271" s="55">
        <v>0.28000000000000003</v>
      </c>
      <c r="F271" t="s">
        <v>154</v>
      </c>
      <c r="G271" t="s">
        <v>155</v>
      </c>
      <c r="H271" s="56">
        <f>VLOOKUP(B271,'T-SMP'!$E$10:$F$48,2,0)</f>
        <v>0</v>
      </c>
      <c r="I271" t="s">
        <v>156</v>
      </c>
      <c r="J271" s="20">
        <f>ROUND(E271/I262* H271,5)</f>
        <v>0</v>
      </c>
      <c r="K271" s="57"/>
    </row>
    <row r="272" spans="1:27" x14ac:dyDescent="0.25">
      <c r="D272" s="21" t="s">
        <v>167</v>
      </c>
      <c r="E272" s="57"/>
      <c r="H272" s="57"/>
      <c r="K272" s="56">
        <f>SUM(J268:J271)</f>
        <v>0</v>
      </c>
    </row>
    <row r="273" spans="1:27" x14ac:dyDescent="0.25">
      <c r="B273" s="13" t="s">
        <v>168</v>
      </c>
      <c r="E273" s="57"/>
      <c r="H273" s="57"/>
      <c r="K273" s="57"/>
    </row>
    <row r="274" spans="1:27" x14ac:dyDescent="0.25">
      <c r="B274" t="s">
        <v>169</v>
      </c>
      <c r="C274" t="s">
        <v>170</v>
      </c>
      <c r="D274" t="s">
        <v>171</v>
      </c>
      <c r="E274" s="55">
        <v>0.06</v>
      </c>
      <c r="G274" t="s">
        <v>155</v>
      </c>
      <c r="H274" s="56">
        <f>VLOOKUP(B274,'T-SMP'!$E$10:$F$48,2,0)</f>
        <v>0</v>
      </c>
      <c r="I274" t="s">
        <v>156</v>
      </c>
      <c r="J274" s="20">
        <f>ROUND(E274* H274,5)</f>
        <v>0</v>
      </c>
      <c r="K274" s="57"/>
    </row>
    <row r="275" spans="1:27" x14ac:dyDescent="0.25">
      <c r="D275" s="21" t="s">
        <v>174</v>
      </c>
      <c r="E275" s="57"/>
      <c r="H275" s="57"/>
      <c r="K275" s="56">
        <f>SUM(J274:J274)</f>
        <v>0</v>
      </c>
    </row>
    <row r="276" spans="1:27" x14ac:dyDescent="0.25">
      <c r="E276" s="57"/>
      <c r="H276" s="57"/>
      <c r="K276" s="57"/>
    </row>
    <row r="277" spans="1:27" x14ac:dyDescent="0.25">
      <c r="D277" s="21" t="s">
        <v>175</v>
      </c>
      <c r="E277" s="57"/>
      <c r="H277" s="57">
        <v>1.5</v>
      </c>
      <c r="I277" t="s">
        <v>176</v>
      </c>
      <c r="J277">
        <f>ROUND(H277/100*K266,5)</f>
        <v>0</v>
      </c>
      <c r="K277" s="57"/>
    </row>
    <row r="278" spans="1:27" x14ac:dyDescent="0.25">
      <c r="D278" s="21" t="s">
        <v>177</v>
      </c>
      <c r="E278" s="57"/>
      <c r="H278" s="57"/>
      <c r="K278" s="58">
        <f>SUM(J263:J277)</f>
        <v>0</v>
      </c>
    </row>
    <row r="279" spans="1:27" x14ac:dyDescent="0.25">
      <c r="D279" s="21" t="s">
        <v>178</v>
      </c>
      <c r="E279" s="57"/>
      <c r="H279" s="57"/>
      <c r="K279" s="58">
        <f>SUM(K278:K278)</f>
        <v>0</v>
      </c>
    </row>
    <row r="281" spans="1:27" ht="45" customHeight="1" x14ac:dyDescent="0.25">
      <c r="A281" s="17" t="s">
        <v>234</v>
      </c>
      <c r="B281" s="17" t="s">
        <v>84</v>
      </c>
      <c r="C281" s="48" t="s">
        <v>15</v>
      </c>
      <c r="D281" s="68" t="s">
        <v>85</v>
      </c>
      <c r="E281" s="69"/>
      <c r="F281" s="69"/>
      <c r="G281" s="48"/>
      <c r="H281" s="19" t="s">
        <v>142</v>
      </c>
      <c r="I281" s="70">
        <v>1</v>
      </c>
      <c r="J281" s="71"/>
      <c r="K281" s="52">
        <f>ROUND(K298,2)</f>
        <v>0</v>
      </c>
      <c r="L281" s="47" t="s">
        <v>85</v>
      </c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</row>
    <row r="282" spans="1:27" x14ac:dyDescent="0.25">
      <c r="B282" s="13" t="s">
        <v>151</v>
      </c>
    </row>
    <row r="283" spans="1:27" x14ac:dyDescent="0.25">
      <c r="B283" t="s">
        <v>157</v>
      </c>
      <c r="C283" t="s">
        <v>98</v>
      </c>
      <c r="D283" t="s">
        <v>158</v>
      </c>
      <c r="E283" s="55">
        <v>0.41</v>
      </c>
      <c r="F283" t="s">
        <v>154</v>
      </c>
      <c r="G283" t="s">
        <v>155</v>
      </c>
      <c r="H283" s="56">
        <f>VLOOKUP(B283,'T-SMP'!$E$10:$F$48,2,0)</f>
        <v>0</v>
      </c>
      <c r="I283" t="s">
        <v>156</v>
      </c>
      <c r="J283" s="20">
        <f>ROUND(E283/I281* H283,5)</f>
        <v>0</v>
      </c>
      <c r="K283" s="57"/>
    </row>
    <row r="284" spans="1:27" x14ac:dyDescent="0.25">
      <c r="B284" t="s">
        <v>152</v>
      </c>
      <c r="C284" t="s">
        <v>98</v>
      </c>
      <c r="D284" t="s">
        <v>153</v>
      </c>
      <c r="E284" s="55">
        <v>0.41</v>
      </c>
      <c r="F284" t="s">
        <v>154</v>
      </c>
      <c r="G284" t="s">
        <v>155</v>
      </c>
      <c r="H284" s="56">
        <f>VLOOKUP(B284,'T-SMP'!$E$10:$F$48,2,0)</f>
        <v>0</v>
      </c>
      <c r="I284" t="s">
        <v>156</v>
      </c>
      <c r="J284" s="20">
        <f>ROUND(E284/I281* H284,5)</f>
        <v>0</v>
      </c>
      <c r="K284" s="57"/>
    </row>
    <row r="285" spans="1:27" x14ac:dyDescent="0.25">
      <c r="D285" s="21" t="s">
        <v>159</v>
      </c>
      <c r="E285" s="57"/>
      <c r="H285" s="57"/>
      <c r="K285" s="56">
        <f>SUM(J283:J284)</f>
        <v>0</v>
      </c>
    </row>
    <row r="286" spans="1:27" x14ac:dyDescent="0.25">
      <c r="B286" s="13" t="s">
        <v>160</v>
      </c>
      <c r="E286" s="57"/>
      <c r="H286" s="57"/>
      <c r="K286" s="57"/>
    </row>
    <row r="287" spans="1:27" x14ac:dyDescent="0.25">
      <c r="B287" t="s">
        <v>187</v>
      </c>
      <c r="C287" t="s">
        <v>98</v>
      </c>
      <c r="D287" t="s">
        <v>188</v>
      </c>
      <c r="E287" s="55">
        <v>0.41</v>
      </c>
      <c r="F287" t="s">
        <v>154</v>
      </c>
      <c r="G287" t="s">
        <v>155</v>
      </c>
      <c r="H287" s="56">
        <f>VLOOKUP(B287,'T-SMP'!$E$10:$F$48,2,0)</f>
        <v>0</v>
      </c>
      <c r="I287" t="s">
        <v>156</v>
      </c>
      <c r="J287" s="20">
        <f>ROUND(E287/I281* H287,5)</f>
        <v>0</v>
      </c>
      <c r="K287" s="57"/>
    </row>
    <row r="288" spans="1:27" x14ac:dyDescent="0.25">
      <c r="B288" t="s">
        <v>219</v>
      </c>
      <c r="C288" t="s">
        <v>98</v>
      </c>
      <c r="D288" t="s">
        <v>220</v>
      </c>
      <c r="E288" s="55">
        <v>0.41</v>
      </c>
      <c r="F288" t="s">
        <v>154</v>
      </c>
      <c r="G288" t="s">
        <v>155</v>
      </c>
      <c r="H288" s="56">
        <f>VLOOKUP(B288,'T-SMP'!$E$10:$F$48,2,0)</f>
        <v>0</v>
      </c>
      <c r="I288" t="s">
        <v>156</v>
      </c>
      <c r="J288" s="20">
        <f>ROUND(E288/I281* H288,5)</f>
        <v>0</v>
      </c>
      <c r="K288" s="57"/>
    </row>
    <row r="289" spans="1:27" x14ac:dyDescent="0.25">
      <c r="B289" t="s">
        <v>163</v>
      </c>
      <c r="C289" t="s">
        <v>98</v>
      </c>
      <c r="D289" t="s">
        <v>164</v>
      </c>
      <c r="E289" s="55">
        <v>0.41</v>
      </c>
      <c r="F289" t="s">
        <v>154</v>
      </c>
      <c r="G289" t="s">
        <v>155</v>
      </c>
      <c r="H289" s="56">
        <f>VLOOKUP(B289,'T-SMP'!$E$10:$F$48,2,0)</f>
        <v>0</v>
      </c>
      <c r="I289" t="s">
        <v>156</v>
      </c>
      <c r="J289" s="20">
        <f>ROUND(E289/I281* H289,5)</f>
        <v>0</v>
      </c>
      <c r="K289" s="57"/>
    </row>
    <row r="290" spans="1:27" x14ac:dyDescent="0.25">
      <c r="B290" t="s">
        <v>181</v>
      </c>
      <c r="C290" t="s">
        <v>98</v>
      </c>
      <c r="D290" t="s">
        <v>182</v>
      </c>
      <c r="E290" s="55">
        <v>0.28000000000000003</v>
      </c>
      <c r="F290" t="s">
        <v>154</v>
      </c>
      <c r="G290" t="s">
        <v>155</v>
      </c>
      <c r="H290" s="56">
        <f>VLOOKUP(B290,'T-SMP'!$E$10:$F$48,2,0)</f>
        <v>0</v>
      </c>
      <c r="I290" t="s">
        <v>156</v>
      </c>
      <c r="J290" s="20">
        <f>ROUND(E290/I281* H290,5)</f>
        <v>0</v>
      </c>
      <c r="K290" s="57"/>
    </row>
    <row r="291" spans="1:27" x14ac:dyDescent="0.25">
      <c r="D291" s="21" t="s">
        <v>167</v>
      </c>
      <c r="E291" s="57"/>
      <c r="H291" s="57"/>
      <c r="K291" s="56">
        <f>SUM(J287:J290)</f>
        <v>0</v>
      </c>
    </row>
    <row r="292" spans="1:27" x14ac:dyDescent="0.25">
      <c r="B292" s="13" t="s">
        <v>168</v>
      </c>
      <c r="E292" s="57"/>
      <c r="H292" s="57"/>
      <c r="K292" s="57"/>
    </row>
    <row r="293" spans="1:27" x14ac:dyDescent="0.25">
      <c r="B293" t="s">
        <v>169</v>
      </c>
      <c r="C293" t="s">
        <v>170</v>
      </c>
      <c r="D293" t="s">
        <v>171</v>
      </c>
      <c r="E293" s="55">
        <v>7.0000000000000007E-2</v>
      </c>
      <c r="G293" t="s">
        <v>155</v>
      </c>
      <c r="H293" s="56">
        <f>VLOOKUP(B293,'T-SMP'!$E$10:$F$48,2,0)</f>
        <v>0</v>
      </c>
      <c r="I293" t="s">
        <v>156</v>
      </c>
      <c r="J293" s="20">
        <f>ROUND(E293* H293,5)</f>
        <v>0</v>
      </c>
      <c r="K293" s="57"/>
    </row>
    <row r="294" spans="1:27" x14ac:dyDescent="0.25">
      <c r="D294" s="21" t="s">
        <v>174</v>
      </c>
      <c r="E294" s="57"/>
      <c r="H294" s="57"/>
      <c r="K294" s="56">
        <f>SUM(J293:J293)</f>
        <v>0</v>
      </c>
    </row>
    <row r="295" spans="1:27" x14ac:dyDescent="0.25">
      <c r="E295" s="57"/>
      <c r="H295" s="57"/>
      <c r="K295" s="57"/>
    </row>
    <row r="296" spans="1:27" x14ac:dyDescent="0.25">
      <c r="D296" s="21" t="s">
        <v>175</v>
      </c>
      <c r="E296" s="57"/>
      <c r="H296" s="57">
        <v>1.5</v>
      </c>
      <c r="I296" t="s">
        <v>176</v>
      </c>
      <c r="J296">
        <f>ROUND(H296/100*K285,5)</f>
        <v>0</v>
      </c>
      <c r="K296" s="57"/>
    </row>
    <row r="297" spans="1:27" x14ac:dyDescent="0.25">
      <c r="D297" s="21" t="s">
        <v>177</v>
      </c>
      <c r="E297" s="57"/>
      <c r="H297" s="57"/>
      <c r="K297" s="58">
        <f>SUM(J282:J296)</f>
        <v>0</v>
      </c>
    </row>
    <row r="298" spans="1:27" x14ac:dyDescent="0.25">
      <c r="D298" s="21" t="s">
        <v>178</v>
      </c>
      <c r="E298" s="57"/>
      <c r="H298" s="57"/>
      <c r="K298" s="58">
        <f>SUM(K297:K297)</f>
        <v>0</v>
      </c>
    </row>
    <row r="300" spans="1:27" ht="45" customHeight="1" x14ac:dyDescent="0.25">
      <c r="A300" s="17" t="s">
        <v>235</v>
      </c>
      <c r="B300" s="17" t="s">
        <v>21</v>
      </c>
      <c r="C300" s="48" t="s">
        <v>15</v>
      </c>
      <c r="D300" s="68" t="s">
        <v>22</v>
      </c>
      <c r="E300" s="69"/>
      <c r="F300" s="69"/>
      <c r="G300" s="48"/>
      <c r="H300" s="19" t="s">
        <v>142</v>
      </c>
      <c r="I300" s="70">
        <v>1</v>
      </c>
      <c r="J300" s="71"/>
      <c r="K300" s="52">
        <f>ROUND(K314,2)</f>
        <v>0</v>
      </c>
      <c r="L300" s="47" t="s">
        <v>236</v>
      </c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</row>
    <row r="301" spans="1:27" x14ac:dyDescent="0.25">
      <c r="B301" s="13" t="s">
        <v>151</v>
      </c>
    </row>
    <row r="302" spans="1:27" x14ac:dyDescent="0.25">
      <c r="B302" t="s">
        <v>157</v>
      </c>
      <c r="C302" t="s">
        <v>98</v>
      </c>
      <c r="D302" t="s">
        <v>158</v>
      </c>
      <c r="E302" s="55">
        <v>0.15</v>
      </c>
      <c r="F302" t="s">
        <v>154</v>
      </c>
      <c r="G302" t="s">
        <v>155</v>
      </c>
      <c r="H302" s="56">
        <f>VLOOKUP(B302,'T-SMP'!$E$10:$F$48,2,0)</f>
        <v>0</v>
      </c>
      <c r="I302" t="s">
        <v>156</v>
      </c>
      <c r="J302" s="20">
        <f>ROUND(E302/I300* H302,5)</f>
        <v>0</v>
      </c>
      <c r="K302" s="57"/>
    </row>
    <row r="303" spans="1:27" x14ac:dyDescent="0.25">
      <c r="D303" s="21" t="s">
        <v>159</v>
      </c>
      <c r="E303" s="57"/>
      <c r="H303" s="57"/>
      <c r="K303" s="56">
        <f>SUM(J302:J302)</f>
        <v>0</v>
      </c>
    </row>
    <row r="304" spans="1:27" x14ac:dyDescent="0.25">
      <c r="B304" s="13" t="s">
        <v>160</v>
      </c>
      <c r="E304" s="57"/>
      <c r="H304" s="57"/>
      <c r="K304" s="57"/>
    </row>
    <row r="305" spans="1:27" x14ac:dyDescent="0.25">
      <c r="B305" t="s">
        <v>161</v>
      </c>
      <c r="C305" t="s">
        <v>98</v>
      </c>
      <c r="D305" t="s">
        <v>162</v>
      </c>
      <c r="E305" s="55">
        <v>0.08</v>
      </c>
      <c r="F305" t="s">
        <v>154</v>
      </c>
      <c r="G305" t="s">
        <v>155</v>
      </c>
      <c r="H305" s="56">
        <f>VLOOKUP(B305,'T-SMP'!$E$10:$F$48,2,0)</f>
        <v>0</v>
      </c>
      <c r="I305" t="s">
        <v>156</v>
      </c>
      <c r="J305" s="20">
        <f>ROUND(E305/I300* H305,5)</f>
        <v>0</v>
      </c>
      <c r="K305" s="57"/>
    </row>
    <row r="306" spans="1:27" x14ac:dyDescent="0.25">
      <c r="B306" t="s">
        <v>219</v>
      </c>
      <c r="C306" t="s">
        <v>98</v>
      </c>
      <c r="D306" t="s">
        <v>220</v>
      </c>
      <c r="E306" s="55">
        <v>0.15</v>
      </c>
      <c r="F306" t="s">
        <v>154</v>
      </c>
      <c r="G306" t="s">
        <v>155</v>
      </c>
      <c r="H306" s="56">
        <f>VLOOKUP(B306,'T-SMP'!$E$10:$F$48,2,0)</f>
        <v>0</v>
      </c>
      <c r="I306" t="s">
        <v>156</v>
      </c>
      <c r="J306" s="20">
        <f>ROUND(E306/I300* H306,5)</f>
        <v>0</v>
      </c>
      <c r="K306" s="57"/>
    </row>
    <row r="307" spans="1:27" x14ac:dyDescent="0.25">
      <c r="D307" s="21" t="s">
        <v>167</v>
      </c>
      <c r="E307" s="57"/>
      <c r="H307" s="57"/>
      <c r="K307" s="56">
        <f>SUM(J305:J306)</f>
        <v>0</v>
      </c>
    </row>
    <row r="308" spans="1:27" x14ac:dyDescent="0.25">
      <c r="B308" s="13" t="s">
        <v>168</v>
      </c>
      <c r="E308" s="57"/>
      <c r="H308" s="57"/>
      <c r="K308" s="57"/>
    </row>
    <row r="309" spans="1:27" x14ac:dyDescent="0.25">
      <c r="B309" t="s">
        <v>169</v>
      </c>
      <c r="C309" t="s">
        <v>170</v>
      </c>
      <c r="D309" t="s">
        <v>171</v>
      </c>
      <c r="E309" s="55">
        <v>0.02</v>
      </c>
      <c r="G309" t="s">
        <v>155</v>
      </c>
      <c r="H309" s="56">
        <f>VLOOKUP(B309,'T-SMP'!$E$10:$F$48,2,0)</f>
        <v>0</v>
      </c>
      <c r="I309" t="s">
        <v>156</v>
      </c>
      <c r="J309" s="20">
        <f>ROUND(E309* H309,5)</f>
        <v>0</v>
      </c>
      <c r="K309" s="57"/>
    </row>
    <row r="310" spans="1:27" x14ac:dyDescent="0.25">
      <c r="D310" s="21" t="s">
        <v>174</v>
      </c>
      <c r="E310" s="57"/>
      <c r="H310" s="57"/>
      <c r="K310" s="56">
        <f>SUM(J309:J309)</f>
        <v>0</v>
      </c>
    </row>
    <row r="311" spans="1:27" x14ac:dyDescent="0.25">
      <c r="E311" s="57"/>
      <c r="H311" s="57"/>
      <c r="K311" s="57"/>
    </row>
    <row r="312" spans="1:27" x14ac:dyDescent="0.25">
      <c r="D312" s="21" t="s">
        <v>175</v>
      </c>
      <c r="E312" s="57"/>
      <c r="H312" s="57">
        <v>1.5</v>
      </c>
      <c r="I312" t="s">
        <v>176</v>
      </c>
      <c r="J312">
        <f>ROUND(H312/100*K303,5)</f>
        <v>0</v>
      </c>
      <c r="K312" s="57"/>
    </row>
    <row r="313" spans="1:27" x14ac:dyDescent="0.25">
      <c r="D313" s="21" t="s">
        <v>177</v>
      </c>
      <c r="E313" s="57"/>
      <c r="H313" s="57"/>
      <c r="K313" s="58">
        <f>SUM(J301:J312)</f>
        <v>0</v>
      </c>
    </row>
    <row r="314" spans="1:27" x14ac:dyDescent="0.25">
      <c r="D314" s="21" t="s">
        <v>178</v>
      </c>
      <c r="E314" s="57"/>
      <c r="H314" s="57"/>
      <c r="K314" s="58">
        <f>SUM(K313:K313)</f>
        <v>0</v>
      </c>
    </row>
    <row r="316" spans="1:27" ht="45" customHeight="1" x14ac:dyDescent="0.25">
      <c r="A316" s="17" t="s">
        <v>237</v>
      </c>
      <c r="B316" s="17" t="s">
        <v>23</v>
      </c>
      <c r="C316" s="48" t="s">
        <v>24</v>
      </c>
      <c r="D316" s="68" t="s">
        <v>25</v>
      </c>
      <c r="E316" s="69"/>
      <c r="F316" s="69"/>
      <c r="G316" s="48"/>
      <c r="H316" s="19" t="s">
        <v>142</v>
      </c>
      <c r="I316" s="70">
        <v>1</v>
      </c>
      <c r="J316" s="71"/>
      <c r="K316" s="52">
        <f>ROUND(K331,2)</f>
        <v>0</v>
      </c>
      <c r="L316" s="47" t="s">
        <v>25</v>
      </c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</row>
    <row r="317" spans="1:27" x14ac:dyDescent="0.25">
      <c r="B317" s="13" t="s">
        <v>151</v>
      </c>
    </row>
    <row r="318" spans="1:27" x14ac:dyDescent="0.25">
      <c r="B318" t="s">
        <v>157</v>
      </c>
      <c r="C318" t="s">
        <v>98</v>
      </c>
      <c r="D318" t="s">
        <v>158</v>
      </c>
      <c r="E318" s="55">
        <v>0.2</v>
      </c>
      <c r="F318" t="s">
        <v>154</v>
      </c>
      <c r="G318" t="s">
        <v>155</v>
      </c>
      <c r="H318" s="56">
        <f>VLOOKUP(B318,'T-SMP'!$E$10:$F$48,2,0)</f>
        <v>0</v>
      </c>
      <c r="I318" t="s">
        <v>156</v>
      </c>
      <c r="J318" s="20">
        <f>ROUND(E318/I316* H318,5)</f>
        <v>0</v>
      </c>
      <c r="K318" s="57"/>
    </row>
    <row r="319" spans="1:27" x14ac:dyDescent="0.25">
      <c r="B319" t="s">
        <v>152</v>
      </c>
      <c r="C319" t="s">
        <v>98</v>
      </c>
      <c r="D319" t="s">
        <v>153</v>
      </c>
      <c r="E319" s="55">
        <v>0.2</v>
      </c>
      <c r="F319" t="s">
        <v>154</v>
      </c>
      <c r="G319" t="s">
        <v>155</v>
      </c>
      <c r="H319" s="56">
        <f>VLOOKUP(B319,'T-SMP'!$E$10:$F$48,2,0)</f>
        <v>0</v>
      </c>
      <c r="I319" t="s">
        <v>156</v>
      </c>
      <c r="J319" s="20">
        <f>ROUND(E319/I316* H319,5)</f>
        <v>0</v>
      </c>
      <c r="K319" s="57"/>
    </row>
    <row r="320" spans="1:27" x14ac:dyDescent="0.25">
      <c r="D320" s="21" t="s">
        <v>159</v>
      </c>
      <c r="E320" s="57"/>
      <c r="H320" s="57"/>
      <c r="K320" s="56">
        <f>SUM(J318:J319)</f>
        <v>0</v>
      </c>
    </row>
    <row r="321" spans="1:27" x14ac:dyDescent="0.25">
      <c r="B321" s="13" t="s">
        <v>160</v>
      </c>
      <c r="E321" s="57"/>
      <c r="H321" s="57"/>
      <c r="K321" s="57"/>
    </row>
    <row r="322" spans="1:27" x14ac:dyDescent="0.25">
      <c r="B322" t="s">
        <v>163</v>
      </c>
      <c r="C322" t="s">
        <v>98</v>
      </c>
      <c r="D322" t="s">
        <v>164</v>
      </c>
      <c r="E322" s="55">
        <v>0.1</v>
      </c>
      <c r="F322" t="s">
        <v>154</v>
      </c>
      <c r="G322" t="s">
        <v>155</v>
      </c>
      <c r="H322" s="56">
        <f>VLOOKUP(B322,'T-SMP'!$E$10:$F$48,2,0)</f>
        <v>0</v>
      </c>
      <c r="I322" t="s">
        <v>156</v>
      </c>
      <c r="J322" s="20">
        <f>ROUND(E322/I316* H322,5)</f>
        <v>0</v>
      </c>
      <c r="K322" s="57"/>
    </row>
    <row r="323" spans="1:27" x14ac:dyDescent="0.25">
      <c r="B323" t="s">
        <v>161</v>
      </c>
      <c r="C323" t="s">
        <v>98</v>
      </c>
      <c r="D323" t="s">
        <v>162</v>
      </c>
      <c r="E323" s="55">
        <v>0.2</v>
      </c>
      <c r="F323" t="s">
        <v>154</v>
      </c>
      <c r="G323" t="s">
        <v>155</v>
      </c>
      <c r="H323" s="56">
        <f>VLOOKUP(B323,'T-SMP'!$E$10:$F$48,2,0)</f>
        <v>0</v>
      </c>
      <c r="I323" t="s">
        <v>156</v>
      </c>
      <c r="J323" s="20">
        <f>ROUND(E323/I316* H323,5)</f>
        <v>0</v>
      </c>
      <c r="K323" s="57"/>
    </row>
    <row r="324" spans="1:27" x14ac:dyDescent="0.25">
      <c r="D324" s="21" t="s">
        <v>167</v>
      </c>
      <c r="E324" s="57"/>
      <c r="H324" s="57"/>
      <c r="K324" s="56">
        <f>SUM(J322:J323)</f>
        <v>0</v>
      </c>
    </row>
    <row r="325" spans="1:27" x14ac:dyDescent="0.25">
      <c r="B325" s="13" t="s">
        <v>168</v>
      </c>
      <c r="E325" s="57"/>
      <c r="H325" s="57"/>
      <c r="K325" s="57"/>
    </row>
    <row r="326" spans="1:27" x14ac:dyDescent="0.25">
      <c r="B326" t="s">
        <v>169</v>
      </c>
      <c r="C326" t="s">
        <v>170</v>
      </c>
      <c r="D326" t="s">
        <v>171</v>
      </c>
      <c r="E326" s="55">
        <v>0.01</v>
      </c>
      <c r="G326" t="s">
        <v>155</v>
      </c>
      <c r="H326" s="56">
        <f>VLOOKUP(B326,'T-SMP'!$E$10:$F$48,2,0)</f>
        <v>0</v>
      </c>
      <c r="I326" t="s">
        <v>156</v>
      </c>
      <c r="J326" s="20">
        <f>ROUND(E326* H326,5)</f>
        <v>0</v>
      </c>
      <c r="K326" s="57"/>
    </row>
    <row r="327" spans="1:27" x14ac:dyDescent="0.25">
      <c r="D327" s="21" t="s">
        <v>174</v>
      </c>
      <c r="E327" s="57"/>
      <c r="H327" s="57"/>
      <c r="K327" s="56">
        <f>SUM(J326:J326)</f>
        <v>0</v>
      </c>
    </row>
    <row r="328" spans="1:27" x14ac:dyDescent="0.25">
      <c r="E328" s="57"/>
      <c r="H328" s="57"/>
      <c r="K328" s="57"/>
    </row>
    <row r="329" spans="1:27" x14ac:dyDescent="0.25">
      <c r="D329" s="21" t="s">
        <v>175</v>
      </c>
      <c r="E329" s="57"/>
      <c r="H329" s="57">
        <v>1.5</v>
      </c>
      <c r="I329" t="s">
        <v>176</v>
      </c>
      <c r="J329">
        <f>ROUND(H329/100*K320,5)</f>
        <v>0</v>
      </c>
      <c r="K329" s="57"/>
    </row>
    <row r="330" spans="1:27" x14ac:dyDescent="0.25">
      <c r="D330" s="21" t="s">
        <v>177</v>
      </c>
      <c r="E330" s="57"/>
      <c r="H330" s="57"/>
      <c r="K330" s="58">
        <f>SUM(J317:J329)</f>
        <v>0</v>
      </c>
    </row>
    <row r="331" spans="1:27" x14ac:dyDescent="0.25">
      <c r="D331" s="21" t="s">
        <v>178</v>
      </c>
      <c r="E331" s="57"/>
      <c r="H331" s="57"/>
      <c r="K331" s="58">
        <f>SUM(K330:K330)</f>
        <v>0</v>
      </c>
    </row>
    <row r="333" spans="1:27" ht="45" customHeight="1" x14ac:dyDescent="0.25">
      <c r="A333" s="17" t="s">
        <v>238</v>
      </c>
      <c r="B333" s="17" t="s">
        <v>118</v>
      </c>
      <c r="C333" s="48" t="s">
        <v>119</v>
      </c>
      <c r="D333" s="68" t="s">
        <v>120</v>
      </c>
      <c r="E333" s="69"/>
      <c r="F333" s="69"/>
      <c r="G333" s="48"/>
      <c r="H333" s="19" t="s">
        <v>142</v>
      </c>
      <c r="I333" s="70">
        <v>1</v>
      </c>
      <c r="J333" s="71"/>
      <c r="K333" s="52">
        <f>ROUND(K345,2)</f>
        <v>0</v>
      </c>
      <c r="L333" s="47" t="s">
        <v>120</v>
      </c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</row>
    <row r="334" spans="1:27" x14ac:dyDescent="0.25">
      <c r="B334" s="13" t="s">
        <v>151</v>
      </c>
    </row>
    <row r="335" spans="1:27" x14ac:dyDescent="0.25">
      <c r="B335" t="s">
        <v>152</v>
      </c>
      <c r="C335" t="s">
        <v>98</v>
      </c>
      <c r="D335" t="s">
        <v>153</v>
      </c>
      <c r="E335" s="55">
        <v>1</v>
      </c>
      <c r="F335" t="s">
        <v>154</v>
      </c>
      <c r="G335" t="s">
        <v>155</v>
      </c>
      <c r="H335" s="56">
        <f>VLOOKUP(B335,'T-SMP'!$E$10:$F$48,2,0)</f>
        <v>0</v>
      </c>
      <c r="I335" t="s">
        <v>156</v>
      </c>
      <c r="J335" s="20">
        <f>ROUND(E335/I333* H335,5)</f>
        <v>0</v>
      </c>
      <c r="K335" s="57"/>
    </row>
    <row r="336" spans="1:27" x14ac:dyDescent="0.25">
      <c r="B336" t="s">
        <v>157</v>
      </c>
      <c r="C336" t="s">
        <v>98</v>
      </c>
      <c r="D336" t="s">
        <v>158</v>
      </c>
      <c r="E336" s="55">
        <v>1</v>
      </c>
      <c r="F336" t="s">
        <v>154</v>
      </c>
      <c r="G336" t="s">
        <v>155</v>
      </c>
      <c r="H336" s="56">
        <f>VLOOKUP(B336,'T-SMP'!$E$10:$F$48,2,0)</f>
        <v>0</v>
      </c>
      <c r="I336" t="s">
        <v>156</v>
      </c>
      <c r="J336" s="20">
        <f>ROUND(E336/I333* H336,5)</f>
        <v>0</v>
      </c>
      <c r="K336" s="57"/>
    </row>
    <row r="337" spans="1:27" x14ac:dyDescent="0.25">
      <c r="D337" s="21" t="s">
        <v>159</v>
      </c>
      <c r="E337" s="57"/>
      <c r="H337" s="57"/>
      <c r="K337" s="56">
        <f>SUM(J335:J336)</f>
        <v>0</v>
      </c>
    </row>
    <row r="338" spans="1:27" x14ac:dyDescent="0.25">
      <c r="B338" s="13" t="s">
        <v>160</v>
      </c>
      <c r="E338" s="57"/>
      <c r="H338" s="57"/>
      <c r="K338" s="57"/>
    </row>
    <row r="339" spans="1:27" x14ac:dyDescent="0.25">
      <c r="B339" t="s">
        <v>239</v>
      </c>
      <c r="C339" t="s">
        <v>98</v>
      </c>
      <c r="D339" t="s">
        <v>240</v>
      </c>
      <c r="E339" s="55">
        <v>1E-3</v>
      </c>
      <c r="F339" t="s">
        <v>154</v>
      </c>
      <c r="G339" t="s">
        <v>155</v>
      </c>
      <c r="H339" s="56">
        <f>VLOOKUP(B339,'T-SMP'!$E$10:$F$48,2,0)</f>
        <v>0</v>
      </c>
      <c r="I339" t="s">
        <v>156</v>
      </c>
      <c r="J339" s="20">
        <f>ROUND(E339/I333* H339,5)</f>
        <v>0</v>
      </c>
      <c r="K339" s="57"/>
    </row>
    <row r="340" spans="1:27" x14ac:dyDescent="0.25">
      <c r="B340" t="s">
        <v>163</v>
      </c>
      <c r="C340" t="s">
        <v>98</v>
      </c>
      <c r="D340" t="s">
        <v>164</v>
      </c>
      <c r="E340" s="55">
        <v>0.02</v>
      </c>
      <c r="F340" t="s">
        <v>154</v>
      </c>
      <c r="G340" t="s">
        <v>155</v>
      </c>
      <c r="H340" s="56">
        <f>VLOOKUP(B340,'T-SMP'!$E$10:$F$48,2,0)</f>
        <v>0</v>
      </c>
      <c r="I340" t="s">
        <v>156</v>
      </c>
      <c r="J340" s="20">
        <f>ROUND(E340/I333* H340,5)</f>
        <v>0</v>
      </c>
      <c r="K340" s="57"/>
    </row>
    <row r="341" spans="1:27" x14ac:dyDescent="0.25">
      <c r="D341" s="21" t="s">
        <v>167</v>
      </c>
      <c r="E341" s="57"/>
      <c r="H341" s="57"/>
      <c r="K341" s="56">
        <f>SUM(J339:J340)</f>
        <v>0</v>
      </c>
    </row>
    <row r="342" spans="1:27" x14ac:dyDescent="0.25">
      <c r="E342" s="57"/>
      <c r="H342" s="57"/>
      <c r="K342" s="57"/>
    </row>
    <row r="343" spans="1:27" x14ac:dyDescent="0.25">
      <c r="D343" s="21" t="s">
        <v>175</v>
      </c>
      <c r="E343" s="57"/>
      <c r="H343" s="57">
        <v>1.5</v>
      </c>
      <c r="I343" t="s">
        <v>176</v>
      </c>
      <c r="J343">
        <f>ROUND(H343/100*K337,5)</f>
        <v>0</v>
      </c>
      <c r="K343" s="57"/>
    </row>
    <row r="344" spans="1:27" x14ac:dyDescent="0.25">
      <c r="D344" s="21" t="s">
        <v>177</v>
      </c>
      <c r="E344" s="57"/>
      <c r="H344" s="57"/>
      <c r="K344" s="58">
        <f>SUM(J334:J343)</f>
        <v>0</v>
      </c>
    </row>
    <row r="345" spans="1:27" x14ac:dyDescent="0.25">
      <c r="D345" s="21" t="s">
        <v>178</v>
      </c>
      <c r="E345" s="57"/>
      <c r="H345" s="57"/>
      <c r="K345" s="58">
        <f>SUM(K344:K344)</f>
        <v>0</v>
      </c>
    </row>
    <row r="347" spans="1:27" ht="45" customHeight="1" x14ac:dyDescent="0.25">
      <c r="A347" s="17" t="s">
        <v>241</v>
      </c>
      <c r="B347" s="17" t="s">
        <v>28</v>
      </c>
      <c r="C347" s="48" t="s">
        <v>15</v>
      </c>
      <c r="D347" s="68" t="s">
        <v>29</v>
      </c>
      <c r="E347" s="69"/>
      <c r="F347" s="69"/>
      <c r="G347" s="48"/>
      <c r="H347" s="19" t="s">
        <v>142</v>
      </c>
      <c r="I347" s="70">
        <v>1</v>
      </c>
      <c r="J347" s="71"/>
      <c r="K347" s="52">
        <f>ROUND(K361,2)</f>
        <v>0</v>
      </c>
      <c r="L347" s="47" t="s">
        <v>242</v>
      </c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</row>
    <row r="348" spans="1:27" x14ac:dyDescent="0.25">
      <c r="B348" s="13" t="s">
        <v>151</v>
      </c>
    </row>
    <row r="349" spans="1:27" x14ac:dyDescent="0.25">
      <c r="B349" t="s">
        <v>157</v>
      </c>
      <c r="C349" t="s">
        <v>98</v>
      </c>
      <c r="D349" t="s">
        <v>158</v>
      </c>
      <c r="E349" s="55">
        <v>0.05</v>
      </c>
      <c r="F349" t="s">
        <v>154</v>
      </c>
      <c r="G349" t="s">
        <v>155</v>
      </c>
      <c r="H349" s="56">
        <f>VLOOKUP(B349,'T-SMP'!$E$10:$F$48,2,0)</f>
        <v>0</v>
      </c>
      <c r="I349" t="s">
        <v>156</v>
      </c>
      <c r="J349" s="20">
        <f>ROUND(E349/I347* H349,5)</f>
        <v>0</v>
      </c>
      <c r="K349" s="57"/>
    </row>
    <row r="350" spans="1:27" x14ac:dyDescent="0.25">
      <c r="B350" t="s">
        <v>152</v>
      </c>
      <c r="C350" t="s">
        <v>98</v>
      </c>
      <c r="D350" t="s">
        <v>153</v>
      </c>
      <c r="E350" s="55">
        <v>0.05</v>
      </c>
      <c r="F350" t="s">
        <v>154</v>
      </c>
      <c r="G350" t="s">
        <v>155</v>
      </c>
      <c r="H350" s="56">
        <f>VLOOKUP(B350,'T-SMP'!$E$10:$F$48,2,0)</f>
        <v>0</v>
      </c>
      <c r="I350" t="s">
        <v>156</v>
      </c>
      <c r="J350" s="20">
        <f>ROUND(E350/I347* H350,5)</f>
        <v>0</v>
      </c>
      <c r="K350" s="57"/>
    </row>
    <row r="351" spans="1:27" x14ac:dyDescent="0.25">
      <c r="D351" s="21" t="s">
        <v>159</v>
      </c>
      <c r="E351" s="57"/>
      <c r="H351" s="57"/>
      <c r="K351" s="56">
        <f>SUM(J349:J350)</f>
        <v>0</v>
      </c>
    </row>
    <row r="352" spans="1:27" x14ac:dyDescent="0.25">
      <c r="B352" s="13" t="s">
        <v>160</v>
      </c>
      <c r="E352" s="57"/>
      <c r="H352" s="57"/>
      <c r="K352" s="57"/>
    </row>
    <row r="353" spans="1:27" x14ac:dyDescent="0.25">
      <c r="B353" t="s">
        <v>243</v>
      </c>
      <c r="C353" t="s">
        <v>98</v>
      </c>
      <c r="D353" t="s">
        <v>244</v>
      </c>
      <c r="E353" s="55">
        <v>2.5000000000000001E-2</v>
      </c>
      <c r="F353" t="s">
        <v>154</v>
      </c>
      <c r="G353" t="s">
        <v>155</v>
      </c>
      <c r="H353" s="56">
        <f>VLOOKUP(B353,'T-SMP'!$E$10:$F$48,2,0)</f>
        <v>0</v>
      </c>
      <c r="I353" t="s">
        <v>156</v>
      </c>
      <c r="J353" s="20">
        <f>ROUND(E353/I347* H353,5)</f>
        <v>0</v>
      </c>
      <c r="K353" s="57"/>
    </row>
    <row r="354" spans="1:27" x14ac:dyDescent="0.25">
      <c r="D354" s="21" t="s">
        <v>167</v>
      </c>
      <c r="E354" s="57"/>
      <c r="H354" s="57"/>
      <c r="K354" s="56">
        <f>SUM(J353:J353)</f>
        <v>0</v>
      </c>
    </row>
    <row r="355" spans="1:27" x14ac:dyDescent="0.25">
      <c r="B355" s="13" t="s">
        <v>168</v>
      </c>
      <c r="E355" s="57"/>
      <c r="H355" s="57"/>
      <c r="K355" s="57"/>
    </row>
    <row r="356" spans="1:27" x14ac:dyDescent="0.25">
      <c r="B356" t="s">
        <v>245</v>
      </c>
      <c r="C356" t="s">
        <v>192</v>
      </c>
      <c r="D356" t="s">
        <v>246</v>
      </c>
      <c r="E356" s="55">
        <v>1E-3</v>
      </c>
      <c r="G356" t="s">
        <v>155</v>
      </c>
      <c r="H356" s="56">
        <f>VLOOKUP(B356,'T-SMP'!$E$10:$F$48,2,0)</f>
        <v>0</v>
      </c>
      <c r="I356" t="s">
        <v>156</v>
      </c>
      <c r="J356" s="20">
        <f>ROUND(E356* H356,5)</f>
        <v>0</v>
      </c>
      <c r="K356" s="57"/>
    </row>
    <row r="357" spans="1:27" x14ac:dyDescent="0.25">
      <c r="D357" s="21" t="s">
        <v>174</v>
      </c>
      <c r="E357" s="57"/>
      <c r="H357" s="57"/>
      <c r="K357" s="56">
        <f>SUM(J356:J356)</f>
        <v>0</v>
      </c>
    </row>
    <row r="358" spans="1:27" x14ac:dyDescent="0.25">
      <c r="E358" s="57"/>
      <c r="H358" s="57"/>
      <c r="K358" s="57"/>
    </row>
    <row r="359" spans="1:27" x14ac:dyDescent="0.25">
      <c r="D359" s="21" t="s">
        <v>175</v>
      </c>
      <c r="E359" s="57"/>
      <c r="H359" s="57">
        <v>1.5</v>
      </c>
      <c r="I359" t="s">
        <v>176</v>
      </c>
      <c r="J359">
        <f>ROUND(H359/100*K351,5)</f>
        <v>0</v>
      </c>
      <c r="K359" s="57"/>
    </row>
    <row r="360" spans="1:27" x14ac:dyDescent="0.25">
      <c r="D360" s="21" t="s">
        <v>177</v>
      </c>
      <c r="E360" s="57"/>
      <c r="H360" s="57"/>
      <c r="K360" s="58">
        <f>SUM(J348:J359)</f>
        <v>0</v>
      </c>
    </row>
    <row r="361" spans="1:27" x14ac:dyDescent="0.25">
      <c r="D361" s="21" t="s">
        <v>178</v>
      </c>
      <c r="E361" s="57"/>
      <c r="H361" s="57"/>
      <c r="K361" s="58">
        <f>SUM(K360:K360)</f>
        <v>0</v>
      </c>
    </row>
    <row r="363" spans="1:27" ht="45" customHeight="1" x14ac:dyDescent="0.25">
      <c r="A363" s="17" t="s">
        <v>247</v>
      </c>
      <c r="B363" s="17" t="s">
        <v>47</v>
      </c>
      <c r="C363" s="48" t="s">
        <v>15</v>
      </c>
      <c r="D363" s="68" t="s">
        <v>48</v>
      </c>
      <c r="E363" s="69"/>
      <c r="F363" s="69"/>
      <c r="G363" s="48"/>
      <c r="H363" s="19" t="s">
        <v>142</v>
      </c>
      <c r="I363" s="70">
        <v>1</v>
      </c>
      <c r="J363" s="71"/>
      <c r="K363" s="52">
        <f>ROUND(K377,2)</f>
        <v>0</v>
      </c>
      <c r="L363" s="47" t="s">
        <v>248</v>
      </c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</row>
    <row r="364" spans="1:27" x14ac:dyDescent="0.25">
      <c r="B364" s="13" t="s">
        <v>151</v>
      </c>
    </row>
    <row r="365" spans="1:27" x14ac:dyDescent="0.25">
      <c r="B365" t="s">
        <v>152</v>
      </c>
      <c r="C365" t="s">
        <v>98</v>
      </c>
      <c r="D365" t="s">
        <v>153</v>
      </c>
      <c r="E365" s="55">
        <v>0.08</v>
      </c>
      <c r="F365" t="s">
        <v>154</v>
      </c>
      <c r="G365" t="s">
        <v>155</v>
      </c>
      <c r="H365" s="56">
        <f>VLOOKUP(B365,'T-SMP'!$E$10:$F$48,2,0)</f>
        <v>0</v>
      </c>
      <c r="I365" t="s">
        <v>156</v>
      </c>
      <c r="J365" s="20">
        <f>ROUND(E365/I363* H365,5)</f>
        <v>0</v>
      </c>
      <c r="K365" s="57"/>
    </row>
    <row r="366" spans="1:27" x14ac:dyDescent="0.25">
      <c r="B366" t="s">
        <v>157</v>
      </c>
      <c r="C366" t="s">
        <v>98</v>
      </c>
      <c r="D366" t="s">
        <v>158</v>
      </c>
      <c r="E366" s="55">
        <v>0.08</v>
      </c>
      <c r="F366" t="s">
        <v>154</v>
      </c>
      <c r="G366" t="s">
        <v>155</v>
      </c>
      <c r="H366" s="56">
        <f>VLOOKUP(B366,'T-SMP'!$E$10:$F$48,2,0)</f>
        <v>0</v>
      </c>
      <c r="I366" t="s">
        <v>156</v>
      </c>
      <c r="J366" s="20">
        <f>ROUND(E366/I363* H366,5)</f>
        <v>0</v>
      </c>
      <c r="K366" s="57"/>
    </row>
    <row r="367" spans="1:27" x14ac:dyDescent="0.25">
      <c r="D367" s="21" t="s">
        <v>159</v>
      </c>
      <c r="E367" s="57"/>
      <c r="H367" s="57"/>
      <c r="K367" s="56">
        <f>SUM(J365:J366)</f>
        <v>0</v>
      </c>
    </row>
    <row r="368" spans="1:27" x14ac:dyDescent="0.25">
      <c r="B368" s="13" t="s">
        <v>160</v>
      </c>
      <c r="E368" s="57"/>
      <c r="H368" s="57"/>
      <c r="K368" s="57"/>
    </row>
    <row r="369" spans="1:27" x14ac:dyDescent="0.25">
      <c r="B369" t="s">
        <v>243</v>
      </c>
      <c r="C369" t="s">
        <v>98</v>
      </c>
      <c r="D369" t="s">
        <v>244</v>
      </c>
      <c r="E369" s="55">
        <v>0.04</v>
      </c>
      <c r="F369" t="s">
        <v>154</v>
      </c>
      <c r="G369" t="s">
        <v>155</v>
      </c>
      <c r="H369" s="56">
        <f>VLOOKUP(B369,'T-SMP'!$E$10:$F$48,2,0)</f>
        <v>0</v>
      </c>
      <c r="I369" t="s">
        <v>156</v>
      </c>
      <c r="J369" s="20">
        <f>ROUND(E369/I363* H369,5)</f>
        <v>0</v>
      </c>
      <c r="K369" s="57"/>
    </row>
    <row r="370" spans="1:27" x14ac:dyDescent="0.25">
      <c r="D370" s="21" t="s">
        <v>167</v>
      </c>
      <c r="E370" s="57"/>
      <c r="H370" s="57"/>
      <c r="K370" s="56">
        <f>SUM(J369:J369)</f>
        <v>0</v>
      </c>
    </row>
    <row r="371" spans="1:27" x14ac:dyDescent="0.25">
      <c r="B371" s="13" t="s">
        <v>168</v>
      </c>
      <c r="E371" s="57"/>
      <c r="H371" s="57"/>
      <c r="K371" s="57"/>
    </row>
    <row r="372" spans="1:27" x14ac:dyDescent="0.25">
      <c r="B372" t="s">
        <v>245</v>
      </c>
      <c r="C372" t="s">
        <v>192</v>
      </c>
      <c r="D372" t="s">
        <v>246</v>
      </c>
      <c r="E372" s="55">
        <v>2E-3</v>
      </c>
      <c r="G372" t="s">
        <v>155</v>
      </c>
      <c r="H372" s="56">
        <f>VLOOKUP(B372,'T-SMP'!$E$10:$F$48,2,0)</f>
        <v>0</v>
      </c>
      <c r="I372" t="s">
        <v>156</v>
      </c>
      <c r="J372" s="20">
        <f>ROUND(E372* H372,5)</f>
        <v>0</v>
      </c>
      <c r="K372" s="57"/>
    </row>
    <row r="373" spans="1:27" x14ac:dyDescent="0.25">
      <c r="D373" s="21" t="s">
        <v>174</v>
      </c>
      <c r="E373" s="57"/>
      <c r="H373" s="57"/>
      <c r="K373" s="56">
        <f>SUM(J372:J372)</f>
        <v>0</v>
      </c>
    </row>
    <row r="374" spans="1:27" x14ac:dyDescent="0.25">
      <c r="E374" s="57"/>
      <c r="H374" s="57"/>
      <c r="K374" s="57"/>
    </row>
    <row r="375" spans="1:27" x14ac:dyDescent="0.25">
      <c r="D375" s="21" t="s">
        <v>175</v>
      </c>
      <c r="E375" s="57"/>
      <c r="H375" s="57">
        <v>1.5</v>
      </c>
      <c r="I375" t="s">
        <v>176</v>
      </c>
      <c r="J375">
        <f>ROUND(H375/100*K367,5)</f>
        <v>0</v>
      </c>
      <c r="K375" s="57"/>
    </row>
    <row r="376" spans="1:27" x14ac:dyDescent="0.25">
      <c r="D376" s="21" t="s">
        <v>177</v>
      </c>
      <c r="E376" s="57"/>
      <c r="H376" s="57"/>
      <c r="K376" s="58">
        <f>SUM(J364:J375)</f>
        <v>0</v>
      </c>
    </row>
    <row r="377" spans="1:27" x14ac:dyDescent="0.25">
      <c r="D377" s="21" t="s">
        <v>178</v>
      </c>
      <c r="E377" s="57"/>
      <c r="H377" s="57"/>
      <c r="K377" s="58">
        <f>SUM(K376:K376)</f>
        <v>0</v>
      </c>
    </row>
    <row r="379" spans="1:27" ht="45" customHeight="1" x14ac:dyDescent="0.25">
      <c r="A379" s="17" t="s">
        <v>249</v>
      </c>
      <c r="B379" s="17" t="s">
        <v>26</v>
      </c>
      <c r="C379" s="48" t="s">
        <v>15</v>
      </c>
      <c r="D379" s="68" t="s">
        <v>27</v>
      </c>
      <c r="E379" s="69"/>
      <c r="F379" s="69"/>
      <c r="G379" s="48"/>
      <c r="H379" s="19" t="s">
        <v>142</v>
      </c>
      <c r="I379" s="70">
        <v>1</v>
      </c>
      <c r="J379" s="71"/>
      <c r="K379" s="52">
        <f>ROUND(K393,2)</f>
        <v>0</v>
      </c>
      <c r="L379" s="47" t="s">
        <v>27</v>
      </c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</row>
    <row r="380" spans="1:27" x14ac:dyDescent="0.25">
      <c r="B380" s="13" t="s">
        <v>151</v>
      </c>
    </row>
    <row r="381" spans="1:27" x14ac:dyDescent="0.25">
      <c r="B381" t="s">
        <v>152</v>
      </c>
      <c r="C381" t="s">
        <v>98</v>
      </c>
      <c r="D381" t="s">
        <v>153</v>
      </c>
      <c r="E381" s="55">
        <v>0.1</v>
      </c>
      <c r="F381" t="s">
        <v>154</v>
      </c>
      <c r="G381" t="s">
        <v>155</v>
      </c>
      <c r="H381" s="56">
        <f>VLOOKUP(B381,'T-SMP'!$E$10:$F$48,2,0)</f>
        <v>0</v>
      </c>
      <c r="I381" t="s">
        <v>156</v>
      </c>
      <c r="J381" s="20">
        <f>ROUND(E381/I379* H381,5)</f>
        <v>0</v>
      </c>
      <c r="K381" s="57"/>
    </row>
    <row r="382" spans="1:27" x14ac:dyDescent="0.25">
      <c r="B382" t="s">
        <v>157</v>
      </c>
      <c r="C382" t="s">
        <v>98</v>
      </c>
      <c r="D382" t="s">
        <v>158</v>
      </c>
      <c r="E382" s="55">
        <v>0.25</v>
      </c>
      <c r="F382" t="s">
        <v>154</v>
      </c>
      <c r="G382" t="s">
        <v>155</v>
      </c>
      <c r="H382" s="56">
        <f>VLOOKUP(B382,'T-SMP'!$E$10:$F$48,2,0)</f>
        <v>0</v>
      </c>
      <c r="I382" t="s">
        <v>156</v>
      </c>
      <c r="J382" s="20">
        <f>ROUND(E382/I379* H382,5)</f>
        <v>0</v>
      </c>
      <c r="K382" s="57"/>
    </row>
    <row r="383" spans="1:27" x14ac:dyDescent="0.25">
      <c r="D383" s="21" t="s">
        <v>159</v>
      </c>
      <c r="E383" s="57"/>
      <c r="H383" s="57"/>
      <c r="K383" s="56">
        <f>SUM(J381:J382)</f>
        <v>0</v>
      </c>
    </row>
    <row r="384" spans="1:27" x14ac:dyDescent="0.25">
      <c r="B384" s="13" t="s">
        <v>160</v>
      </c>
      <c r="E384" s="57"/>
      <c r="H384" s="57"/>
      <c r="K384" s="57"/>
    </row>
    <row r="385" spans="1:27" x14ac:dyDescent="0.25">
      <c r="B385" t="s">
        <v>250</v>
      </c>
      <c r="C385" t="s">
        <v>98</v>
      </c>
      <c r="D385" t="s">
        <v>251</v>
      </c>
      <c r="E385" s="55">
        <v>0.2</v>
      </c>
      <c r="F385" t="s">
        <v>154</v>
      </c>
      <c r="G385" t="s">
        <v>155</v>
      </c>
      <c r="H385" s="56">
        <f>VLOOKUP(B385,'T-SMP'!$E$10:$F$48,2,0)</f>
        <v>0</v>
      </c>
      <c r="I385" t="s">
        <v>156</v>
      </c>
      <c r="J385" s="20">
        <f>ROUND(E385/I379* H385,5)</f>
        <v>0</v>
      </c>
      <c r="K385" s="57"/>
    </row>
    <row r="386" spans="1:27" x14ac:dyDescent="0.25">
      <c r="D386" s="21" t="s">
        <v>167</v>
      </c>
      <c r="E386" s="57"/>
      <c r="H386" s="57"/>
      <c r="K386" s="56">
        <f>SUM(J385:J385)</f>
        <v>0</v>
      </c>
    </row>
    <row r="387" spans="1:27" x14ac:dyDescent="0.25">
      <c r="B387" s="13" t="s">
        <v>168</v>
      </c>
      <c r="E387" s="57"/>
      <c r="H387" s="57"/>
      <c r="K387" s="57"/>
    </row>
    <row r="388" spans="1:27" x14ac:dyDescent="0.25">
      <c r="B388" t="s">
        <v>245</v>
      </c>
      <c r="C388" t="s">
        <v>192</v>
      </c>
      <c r="D388" t="s">
        <v>246</v>
      </c>
      <c r="E388" s="55">
        <v>0.25</v>
      </c>
      <c r="G388" t="s">
        <v>155</v>
      </c>
      <c r="H388" s="56">
        <f>VLOOKUP(B388,'T-SMP'!$E$10:$F$48,2,0)</f>
        <v>0</v>
      </c>
      <c r="I388" t="s">
        <v>156</v>
      </c>
      <c r="J388" s="20">
        <f>ROUND(E388* H388,5)</f>
        <v>0</v>
      </c>
      <c r="K388" s="57"/>
    </row>
    <row r="389" spans="1:27" x14ac:dyDescent="0.25">
      <c r="D389" s="21" t="s">
        <v>174</v>
      </c>
      <c r="E389" s="57"/>
      <c r="H389" s="57"/>
      <c r="K389" s="56">
        <f>SUM(J388:J388)</f>
        <v>0</v>
      </c>
    </row>
    <row r="390" spans="1:27" x14ac:dyDescent="0.25">
      <c r="E390" s="57"/>
      <c r="H390" s="57"/>
      <c r="K390" s="57"/>
    </row>
    <row r="391" spans="1:27" x14ac:dyDescent="0.25">
      <c r="D391" s="21" t="s">
        <v>175</v>
      </c>
      <c r="E391" s="57"/>
      <c r="H391" s="57">
        <v>1.5</v>
      </c>
      <c r="I391" t="s">
        <v>176</v>
      </c>
      <c r="J391">
        <f>ROUND(H391/100*K383,5)</f>
        <v>0</v>
      </c>
      <c r="K391" s="57"/>
    </row>
    <row r="392" spans="1:27" x14ac:dyDescent="0.25">
      <c r="D392" s="21" t="s">
        <v>177</v>
      </c>
      <c r="E392" s="57"/>
      <c r="H392" s="57"/>
      <c r="K392" s="58">
        <f>SUM(J380:J391)</f>
        <v>0</v>
      </c>
    </row>
    <row r="393" spans="1:27" x14ac:dyDescent="0.25">
      <c r="D393" s="21" t="s">
        <v>178</v>
      </c>
      <c r="E393" s="57"/>
      <c r="H393" s="57"/>
      <c r="K393" s="58">
        <f>SUM(K392:K392)</f>
        <v>0</v>
      </c>
    </row>
    <row r="395" spans="1:27" ht="45" customHeight="1" x14ac:dyDescent="0.25">
      <c r="A395" s="17" t="s">
        <v>252</v>
      </c>
      <c r="B395" s="17" t="s">
        <v>30</v>
      </c>
      <c r="C395" s="48" t="s">
        <v>15</v>
      </c>
      <c r="D395" s="68" t="s">
        <v>31</v>
      </c>
      <c r="E395" s="69"/>
      <c r="F395" s="69"/>
      <c r="G395" s="48"/>
      <c r="H395" s="19" t="s">
        <v>142</v>
      </c>
      <c r="I395" s="70">
        <v>1</v>
      </c>
      <c r="J395" s="71"/>
      <c r="K395" s="52">
        <f>ROUND(K402,2)</f>
        <v>0</v>
      </c>
      <c r="L395" s="47" t="s">
        <v>31</v>
      </c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</row>
    <row r="396" spans="1:27" x14ac:dyDescent="0.25">
      <c r="B396" s="13" t="s">
        <v>151</v>
      </c>
    </row>
    <row r="397" spans="1:27" x14ac:dyDescent="0.25">
      <c r="B397" t="s">
        <v>157</v>
      </c>
      <c r="C397" t="s">
        <v>98</v>
      </c>
      <c r="D397" t="s">
        <v>158</v>
      </c>
      <c r="E397" s="55">
        <v>0.3</v>
      </c>
      <c r="F397" t="s">
        <v>154</v>
      </c>
      <c r="G397" t="s">
        <v>155</v>
      </c>
      <c r="H397" s="56">
        <f>VLOOKUP(B397,'T-SMP'!$E$10:$F$48,2,0)</f>
        <v>0</v>
      </c>
      <c r="I397" t="s">
        <v>156</v>
      </c>
      <c r="J397" s="20">
        <f>ROUND(E397/I395* H397,5)</f>
        <v>0</v>
      </c>
      <c r="K397" s="57"/>
    </row>
    <row r="398" spans="1:27" x14ac:dyDescent="0.25">
      <c r="D398" s="21" t="s">
        <v>159</v>
      </c>
      <c r="E398" s="57"/>
      <c r="H398" s="57"/>
      <c r="K398" s="56">
        <f>SUM(J397:J397)</f>
        <v>0</v>
      </c>
    </row>
    <row r="399" spans="1:27" x14ac:dyDescent="0.25">
      <c r="E399" s="57"/>
      <c r="H399" s="57"/>
      <c r="K399" s="57"/>
    </row>
    <row r="400" spans="1:27" x14ac:dyDescent="0.25">
      <c r="D400" s="21" t="s">
        <v>175</v>
      </c>
      <c r="E400" s="57"/>
      <c r="H400" s="57">
        <v>1.5</v>
      </c>
      <c r="I400" t="s">
        <v>176</v>
      </c>
      <c r="J400">
        <f>ROUND(H400/100*K398,5)</f>
        <v>0</v>
      </c>
      <c r="K400" s="57"/>
    </row>
    <row r="401" spans="1:27" x14ac:dyDescent="0.25">
      <c r="D401" s="21" t="s">
        <v>177</v>
      </c>
      <c r="E401" s="57"/>
      <c r="H401" s="57"/>
      <c r="K401" s="58">
        <f>SUM(J396:J400)</f>
        <v>0</v>
      </c>
    </row>
    <row r="402" spans="1:27" x14ac:dyDescent="0.25">
      <c r="D402" s="21" t="s">
        <v>178</v>
      </c>
      <c r="E402" s="57"/>
      <c r="H402" s="57"/>
      <c r="K402" s="58">
        <f>SUM(K401:K401)</f>
        <v>0</v>
      </c>
    </row>
    <row r="404" spans="1:27" ht="45" customHeight="1" x14ac:dyDescent="0.25">
      <c r="A404" s="17" t="s">
        <v>253</v>
      </c>
      <c r="B404" s="17" t="s">
        <v>32</v>
      </c>
      <c r="C404" s="48" t="s">
        <v>15</v>
      </c>
      <c r="D404" s="68" t="s">
        <v>33</v>
      </c>
      <c r="E404" s="69"/>
      <c r="F404" s="69"/>
      <c r="G404" s="48"/>
      <c r="H404" s="19" t="s">
        <v>142</v>
      </c>
      <c r="I404" s="70">
        <v>1</v>
      </c>
      <c r="J404" s="71"/>
      <c r="K404" s="52">
        <f>ROUND(K415,2)</f>
        <v>0</v>
      </c>
      <c r="L404" s="47" t="s">
        <v>33</v>
      </c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</row>
    <row r="405" spans="1:27" x14ac:dyDescent="0.25">
      <c r="B405" s="13" t="s">
        <v>151</v>
      </c>
    </row>
    <row r="406" spans="1:27" x14ac:dyDescent="0.25">
      <c r="B406" t="s">
        <v>157</v>
      </c>
      <c r="C406" t="s">
        <v>98</v>
      </c>
      <c r="D406" t="s">
        <v>158</v>
      </c>
      <c r="E406" s="55">
        <v>0.15</v>
      </c>
      <c r="F406" t="s">
        <v>154</v>
      </c>
      <c r="G406" t="s">
        <v>155</v>
      </c>
      <c r="H406" s="56">
        <f>VLOOKUP(B406,'T-SMP'!$E$10:$F$48,2,0)</f>
        <v>0</v>
      </c>
      <c r="I406" t="s">
        <v>156</v>
      </c>
      <c r="J406" s="20">
        <f>ROUND(E406/I404* H406,5)</f>
        <v>0</v>
      </c>
      <c r="K406" s="57"/>
    </row>
    <row r="407" spans="1:27" x14ac:dyDescent="0.25">
      <c r="B407" t="s">
        <v>152</v>
      </c>
      <c r="C407" t="s">
        <v>98</v>
      </c>
      <c r="D407" t="s">
        <v>153</v>
      </c>
      <c r="E407" s="55">
        <v>0.15</v>
      </c>
      <c r="F407" t="s">
        <v>154</v>
      </c>
      <c r="G407" t="s">
        <v>155</v>
      </c>
      <c r="H407" s="56">
        <f>VLOOKUP(B407,'T-SMP'!$E$10:$F$48,2,0)</f>
        <v>0</v>
      </c>
      <c r="I407" t="s">
        <v>156</v>
      </c>
      <c r="J407" s="20">
        <f>ROUND(E407/I404* H407,5)</f>
        <v>0</v>
      </c>
      <c r="K407" s="57"/>
    </row>
    <row r="408" spans="1:27" x14ac:dyDescent="0.25">
      <c r="D408" s="21" t="s">
        <v>159</v>
      </c>
      <c r="E408" s="57"/>
      <c r="H408" s="57"/>
      <c r="K408" s="56">
        <f>SUM(J406:J407)</f>
        <v>0</v>
      </c>
    </row>
    <row r="409" spans="1:27" x14ac:dyDescent="0.25">
      <c r="B409" s="13" t="s">
        <v>160</v>
      </c>
      <c r="E409" s="57"/>
      <c r="H409" s="57"/>
      <c r="K409" s="57"/>
    </row>
    <row r="410" spans="1:27" x14ac:dyDescent="0.25">
      <c r="B410" t="s">
        <v>211</v>
      </c>
      <c r="C410" t="s">
        <v>98</v>
      </c>
      <c r="D410" t="s">
        <v>212</v>
      </c>
      <c r="E410" s="55">
        <v>0.35</v>
      </c>
      <c r="F410" t="s">
        <v>154</v>
      </c>
      <c r="G410" t="s">
        <v>155</v>
      </c>
      <c r="H410" s="56">
        <f>VLOOKUP(B410,'T-SMP'!$E$10:$F$48,2,0)</f>
        <v>0</v>
      </c>
      <c r="I410" t="s">
        <v>156</v>
      </c>
      <c r="J410" s="20">
        <f>ROUND(E410/I404* H410,5)</f>
        <v>0</v>
      </c>
      <c r="K410" s="57"/>
    </row>
    <row r="411" spans="1:27" x14ac:dyDescent="0.25">
      <c r="D411" s="21" t="s">
        <v>167</v>
      </c>
      <c r="E411" s="57"/>
      <c r="H411" s="57"/>
      <c r="K411" s="56">
        <f>SUM(J410:J410)</f>
        <v>0</v>
      </c>
    </row>
    <row r="412" spans="1:27" x14ac:dyDescent="0.25">
      <c r="E412" s="57"/>
      <c r="H412" s="57"/>
      <c r="K412" s="57"/>
    </row>
    <row r="413" spans="1:27" x14ac:dyDescent="0.25">
      <c r="D413" s="21" t="s">
        <v>175</v>
      </c>
      <c r="E413" s="57"/>
      <c r="H413" s="57">
        <v>1.5</v>
      </c>
      <c r="I413" t="s">
        <v>176</v>
      </c>
      <c r="J413">
        <f>ROUND(H413/100*K408,5)</f>
        <v>0</v>
      </c>
      <c r="K413" s="57"/>
    </row>
    <row r="414" spans="1:27" x14ac:dyDescent="0.25">
      <c r="D414" s="21" t="s">
        <v>177</v>
      </c>
      <c r="E414" s="57"/>
      <c r="H414" s="57"/>
      <c r="K414" s="58">
        <f>SUM(J405:J413)</f>
        <v>0</v>
      </c>
    </row>
    <row r="415" spans="1:27" x14ac:dyDescent="0.25">
      <c r="D415" s="21" t="s">
        <v>178</v>
      </c>
      <c r="E415" s="57"/>
      <c r="H415" s="57"/>
      <c r="K415" s="58">
        <f>SUM(K414:K414)</f>
        <v>0</v>
      </c>
    </row>
    <row r="417" spans="1:27" ht="45" customHeight="1" x14ac:dyDescent="0.25">
      <c r="A417" s="17" t="s">
        <v>254</v>
      </c>
      <c r="B417" s="17" t="s">
        <v>91</v>
      </c>
      <c r="C417" s="48" t="s">
        <v>15</v>
      </c>
      <c r="D417" s="68" t="s">
        <v>92</v>
      </c>
      <c r="E417" s="69"/>
      <c r="F417" s="69"/>
      <c r="G417" s="48"/>
      <c r="H417" s="19" t="s">
        <v>142</v>
      </c>
      <c r="I417" s="70">
        <v>1</v>
      </c>
      <c r="J417" s="71"/>
      <c r="K417" s="52">
        <f>ROUND(K435,2)</f>
        <v>0</v>
      </c>
      <c r="L417" s="47" t="s">
        <v>92</v>
      </c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</row>
    <row r="418" spans="1:27" x14ac:dyDescent="0.25">
      <c r="B418" s="13" t="s">
        <v>151</v>
      </c>
    </row>
    <row r="419" spans="1:27" x14ac:dyDescent="0.25">
      <c r="B419" t="s">
        <v>157</v>
      </c>
      <c r="C419" t="s">
        <v>98</v>
      </c>
      <c r="D419" t="s">
        <v>158</v>
      </c>
      <c r="E419" s="55">
        <v>2.6</v>
      </c>
      <c r="F419" t="s">
        <v>154</v>
      </c>
      <c r="G419" t="s">
        <v>155</v>
      </c>
      <c r="H419" s="56">
        <f>VLOOKUP(B419,'T-SMP'!$E$10:$F$48,2,0)</f>
        <v>0</v>
      </c>
      <c r="I419" t="s">
        <v>156</v>
      </c>
      <c r="J419" s="20">
        <f>ROUND(E419/I417* H419,5)</f>
        <v>0</v>
      </c>
      <c r="K419" s="57"/>
    </row>
    <row r="420" spans="1:27" x14ac:dyDescent="0.25">
      <c r="B420" t="s">
        <v>152</v>
      </c>
      <c r="C420" t="s">
        <v>98</v>
      </c>
      <c r="D420" t="s">
        <v>153</v>
      </c>
      <c r="E420" s="55">
        <v>4</v>
      </c>
      <c r="F420" t="s">
        <v>154</v>
      </c>
      <c r="G420" t="s">
        <v>155</v>
      </c>
      <c r="H420" s="56">
        <f>VLOOKUP(B420,'T-SMP'!$E$10:$F$48,2,0)</f>
        <v>0</v>
      </c>
      <c r="I420" t="s">
        <v>156</v>
      </c>
      <c r="J420" s="20">
        <f>ROUND(E420/I417* H420,5)</f>
        <v>0</v>
      </c>
      <c r="K420" s="57"/>
    </row>
    <row r="421" spans="1:27" x14ac:dyDescent="0.25">
      <c r="D421" s="21" t="s">
        <v>159</v>
      </c>
      <c r="E421" s="57"/>
      <c r="H421" s="57"/>
      <c r="K421" s="56">
        <f>SUM(J419:J420)</f>
        <v>0</v>
      </c>
    </row>
    <row r="422" spans="1:27" x14ac:dyDescent="0.25">
      <c r="B422" s="13" t="s">
        <v>160</v>
      </c>
      <c r="E422" s="57"/>
      <c r="H422" s="57"/>
      <c r="K422" s="57"/>
    </row>
    <row r="423" spans="1:27" x14ac:dyDescent="0.25">
      <c r="B423" t="s">
        <v>163</v>
      </c>
      <c r="C423" t="s">
        <v>98</v>
      </c>
      <c r="D423" t="s">
        <v>164</v>
      </c>
      <c r="E423" s="55">
        <v>5.2</v>
      </c>
      <c r="F423" t="s">
        <v>154</v>
      </c>
      <c r="G423" t="s">
        <v>155</v>
      </c>
      <c r="H423" s="56">
        <f>VLOOKUP(B423,'T-SMP'!$E$10:$F$48,2,0)</f>
        <v>0</v>
      </c>
      <c r="I423" t="s">
        <v>156</v>
      </c>
      <c r="J423" s="20">
        <f>ROUND(E423/I417* H423,5)</f>
        <v>0</v>
      </c>
      <c r="K423" s="57"/>
    </row>
    <row r="424" spans="1:27" x14ac:dyDescent="0.25">
      <c r="B424" t="s">
        <v>181</v>
      </c>
      <c r="C424" t="s">
        <v>98</v>
      </c>
      <c r="D424" t="s">
        <v>182</v>
      </c>
      <c r="E424" s="55">
        <v>4</v>
      </c>
      <c r="F424" t="s">
        <v>154</v>
      </c>
      <c r="G424" t="s">
        <v>155</v>
      </c>
      <c r="H424" s="56">
        <f>VLOOKUP(B424,'T-SMP'!$E$10:$F$48,2,0)</f>
        <v>0</v>
      </c>
      <c r="I424" t="s">
        <v>156</v>
      </c>
      <c r="J424" s="20">
        <f>ROUND(E424/I417* H424,5)</f>
        <v>0</v>
      </c>
      <c r="K424" s="57"/>
    </row>
    <row r="425" spans="1:27" x14ac:dyDescent="0.25">
      <c r="B425" t="s">
        <v>196</v>
      </c>
      <c r="C425" t="s">
        <v>98</v>
      </c>
      <c r="D425" t="s">
        <v>197</v>
      </c>
      <c r="E425" s="55">
        <v>1</v>
      </c>
      <c r="F425" t="s">
        <v>154</v>
      </c>
      <c r="G425" t="s">
        <v>155</v>
      </c>
      <c r="H425" s="56">
        <f>VLOOKUP(B425,'T-SMP'!$E$10:$F$48,2,0)</f>
        <v>0</v>
      </c>
      <c r="I425" t="s">
        <v>156</v>
      </c>
      <c r="J425" s="20">
        <f>ROUND(E425/I417* H425,5)</f>
        <v>0</v>
      </c>
      <c r="K425" s="57"/>
    </row>
    <row r="426" spans="1:27" x14ac:dyDescent="0.25">
      <c r="D426" s="21" t="s">
        <v>167</v>
      </c>
      <c r="E426" s="57"/>
      <c r="H426" s="57"/>
      <c r="K426" s="56">
        <f>SUM(J423:J425)</f>
        <v>0</v>
      </c>
    </row>
    <row r="427" spans="1:27" x14ac:dyDescent="0.25">
      <c r="B427" s="13" t="s">
        <v>168</v>
      </c>
      <c r="E427" s="57"/>
      <c r="H427" s="57"/>
      <c r="K427" s="57"/>
    </row>
    <row r="428" spans="1:27" x14ac:dyDescent="0.25">
      <c r="B428" t="s">
        <v>255</v>
      </c>
      <c r="C428" t="s">
        <v>203</v>
      </c>
      <c r="D428" t="s">
        <v>256</v>
      </c>
      <c r="E428" s="55">
        <v>4.5</v>
      </c>
      <c r="G428" t="s">
        <v>155</v>
      </c>
      <c r="H428" s="56">
        <f>VLOOKUP(B428,'T-SMP'!$E$10:$F$48,2,0)</f>
        <v>0</v>
      </c>
      <c r="I428" t="s">
        <v>156</v>
      </c>
      <c r="J428" s="20">
        <f>ROUND(E428* H428,5)</f>
        <v>0</v>
      </c>
      <c r="K428" s="57"/>
    </row>
    <row r="429" spans="1:27" x14ac:dyDescent="0.25">
      <c r="B429" t="s">
        <v>172</v>
      </c>
      <c r="C429" t="s">
        <v>170</v>
      </c>
      <c r="D429" t="s">
        <v>173</v>
      </c>
      <c r="E429" s="55">
        <v>3.6</v>
      </c>
      <c r="G429" t="s">
        <v>155</v>
      </c>
      <c r="H429" s="56">
        <f>VLOOKUP(B429,'T-SMP'!$E$10:$F$48,2,0)</f>
        <v>0</v>
      </c>
      <c r="I429" t="s">
        <v>156</v>
      </c>
      <c r="J429" s="20">
        <f>ROUND(E429* H429,5)</f>
        <v>0</v>
      </c>
      <c r="K429" s="57"/>
    </row>
    <row r="430" spans="1:27" x14ac:dyDescent="0.25">
      <c r="B430" t="s">
        <v>169</v>
      </c>
      <c r="C430" t="s">
        <v>170</v>
      </c>
      <c r="D430" t="s">
        <v>171</v>
      </c>
      <c r="E430" s="55">
        <v>1</v>
      </c>
      <c r="G430" t="s">
        <v>155</v>
      </c>
      <c r="H430" s="56">
        <f>VLOOKUP(B430,'T-SMP'!$E$10:$F$48,2,0)</f>
        <v>0</v>
      </c>
      <c r="I430" t="s">
        <v>156</v>
      </c>
      <c r="J430" s="20">
        <f>ROUND(E430* H430,5)</f>
        <v>0</v>
      </c>
      <c r="K430" s="57"/>
    </row>
    <row r="431" spans="1:27" x14ac:dyDescent="0.25">
      <c r="D431" s="21" t="s">
        <v>174</v>
      </c>
      <c r="E431" s="57"/>
      <c r="H431" s="57"/>
      <c r="K431" s="56">
        <f>SUM(J428:J430)</f>
        <v>0</v>
      </c>
    </row>
    <row r="432" spans="1:27" x14ac:dyDescent="0.25">
      <c r="E432" s="57"/>
      <c r="H432" s="57"/>
      <c r="K432" s="57"/>
    </row>
    <row r="433" spans="1:27" x14ac:dyDescent="0.25">
      <c r="D433" s="21" t="s">
        <v>175</v>
      </c>
      <c r="E433" s="57"/>
      <c r="H433" s="57">
        <v>1.5</v>
      </c>
      <c r="I433" t="s">
        <v>176</v>
      </c>
      <c r="J433">
        <f>ROUND(H433/100*K421,5)</f>
        <v>0</v>
      </c>
      <c r="K433" s="57"/>
    </row>
    <row r="434" spans="1:27" x14ac:dyDescent="0.25">
      <c r="D434" s="21" t="s">
        <v>177</v>
      </c>
      <c r="E434" s="57"/>
      <c r="H434" s="57"/>
      <c r="K434" s="58">
        <f>SUM(J418:J433)</f>
        <v>0</v>
      </c>
    </row>
    <row r="435" spans="1:27" x14ac:dyDescent="0.25">
      <c r="D435" s="21" t="s">
        <v>178</v>
      </c>
      <c r="E435" s="57"/>
      <c r="H435" s="57"/>
      <c r="K435" s="58">
        <f>SUM(K434:K434)</f>
        <v>0</v>
      </c>
    </row>
    <row r="437" spans="1:27" ht="45" customHeight="1" x14ac:dyDescent="0.25">
      <c r="A437" s="17" t="s">
        <v>257</v>
      </c>
      <c r="B437" s="17" t="s">
        <v>93</v>
      </c>
      <c r="C437" s="48" t="s">
        <v>15</v>
      </c>
      <c r="D437" s="68" t="s">
        <v>94</v>
      </c>
      <c r="E437" s="69"/>
      <c r="F437" s="69"/>
      <c r="G437" s="48"/>
      <c r="H437" s="19" t="s">
        <v>142</v>
      </c>
      <c r="I437" s="70">
        <v>1</v>
      </c>
      <c r="J437" s="71"/>
      <c r="K437" s="52">
        <f>ROUND(K456,2)</f>
        <v>0</v>
      </c>
      <c r="L437" s="47" t="s">
        <v>94</v>
      </c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</row>
    <row r="438" spans="1:27" x14ac:dyDescent="0.25">
      <c r="B438" s="13" t="s">
        <v>151</v>
      </c>
    </row>
    <row r="439" spans="1:27" x14ac:dyDescent="0.25">
      <c r="B439" t="s">
        <v>157</v>
      </c>
      <c r="C439" t="s">
        <v>98</v>
      </c>
      <c r="D439" t="s">
        <v>158</v>
      </c>
      <c r="E439" s="55">
        <v>2.6</v>
      </c>
      <c r="F439" t="s">
        <v>154</v>
      </c>
      <c r="G439" t="s">
        <v>155</v>
      </c>
      <c r="H439" s="56">
        <f>VLOOKUP(B439,'T-SMP'!$E$10:$F$48,2,0)</f>
        <v>0</v>
      </c>
      <c r="I439" t="s">
        <v>156</v>
      </c>
      <c r="J439" s="20">
        <f>ROUND(E439/I437* H439,5)</f>
        <v>0</v>
      </c>
      <c r="K439" s="57"/>
    </row>
    <row r="440" spans="1:27" x14ac:dyDescent="0.25">
      <c r="B440" t="s">
        <v>152</v>
      </c>
      <c r="C440" t="s">
        <v>98</v>
      </c>
      <c r="D440" t="s">
        <v>153</v>
      </c>
      <c r="E440" s="55">
        <v>4</v>
      </c>
      <c r="F440" t="s">
        <v>154</v>
      </c>
      <c r="G440" t="s">
        <v>155</v>
      </c>
      <c r="H440" s="56">
        <f>VLOOKUP(B440,'T-SMP'!$E$10:$F$48,2,0)</f>
        <v>0</v>
      </c>
      <c r="I440" t="s">
        <v>156</v>
      </c>
      <c r="J440" s="20">
        <f>ROUND(E440/I437* H440,5)</f>
        <v>0</v>
      </c>
      <c r="K440" s="57"/>
    </row>
    <row r="441" spans="1:27" x14ac:dyDescent="0.25">
      <c r="D441" s="21" t="s">
        <v>159</v>
      </c>
      <c r="E441" s="57"/>
      <c r="H441" s="57"/>
      <c r="K441" s="56">
        <f>SUM(J439:J440)</f>
        <v>0</v>
      </c>
    </row>
    <row r="442" spans="1:27" x14ac:dyDescent="0.25">
      <c r="B442" s="13" t="s">
        <v>160</v>
      </c>
      <c r="E442" s="57"/>
      <c r="H442" s="57"/>
      <c r="K442" s="57"/>
    </row>
    <row r="443" spans="1:27" x14ac:dyDescent="0.25">
      <c r="B443" t="s">
        <v>196</v>
      </c>
      <c r="C443" t="s">
        <v>98</v>
      </c>
      <c r="D443" t="s">
        <v>197</v>
      </c>
      <c r="E443" s="55">
        <v>1</v>
      </c>
      <c r="F443" t="s">
        <v>154</v>
      </c>
      <c r="G443" t="s">
        <v>155</v>
      </c>
      <c r="H443" s="56">
        <f>VLOOKUP(B443,'T-SMP'!$E$10:$F$48,2,0)</f>
        <v>0</v>
      </c>
      <c r="I443" t="s">
        <v>156</v>
      </c>
      <c r="J443" s="20">
        <f>ROUND(E443/I437* H443,5)</f>
        <v>0</v>
      </c>
      <c r="K443" s="57"/>
    </row>
    <row r="444" spans="1:27" x14ac:dyDescent="0.25">
      <c r="B444" t="s">
        <v>258</v>
      </c>
      <c r="C444" t="s">
        <v>15</v>
      </c>
      <c r="D444" t="s">
        <v>259</v>
      </c>
      <c r="E444" s="55">
        <v>1</v>
      </c>
      <c r="F444" t="s">
        <v>154</v>
      </c>
      <c r="G444" t="s">
        <v>155</v>
      </c>
      <c r="H444" s="56">
        <f>VLOOKUP(B444,'T-SMP'!$E$10:$F$48,2,0)</f>
        <v>0</v>
      </c>
      <c r="I444" t="s">
        <v>156</v>
      </c>
      <c r="J444" s="20">
        <f>ROUND(E444/I437* H444,5)</f>
        <v>0</v>
      </c>
      <c r="K444" s="57"/>
    </row>
    <row r="445" spans="1:27" x14ac:dyDescent="0.25">
      <c r="B445" t="s">
        <v>181</v>
      </c>
      <c r="C445" t="s">
        <v>98</v>
      </c>
      <c r="D445" t="s">
        <v>182</v>
      </c>
      <c r="E445" s="55">
        <v>4</v>
      </c>
      <c r="F445" t="s">
        <v>154</v>
      </c>
      <c r="G445" t="s">
        <v>155</v>
      </c>
      <c r="H445" s="56">
        <f>VLOOKUP(B445,'T-SMP'!$E$10:$F$48,2,0)</f>
        <v>0</v>
      </c>
      <c r="I445" t="s">
        <v>156</v>
      </c>
      <c r="J445" s="20">
        <f>ROUND(E445/I437* H445,5)</f>
        <v>0</v>
      </c>
      <c r="K445" s="57"/>
    </row>
    <row r="446" spans="1:27" x14ac:dyDescent="0.25">
      <c r="B446" t="s">
        <v>163</v>
      </c>
      <c r="C446" t="s">
        <v>98</v>
      </c>
      <c r="D446" t="s">
        <v>164</v>
      </c>
      <c r="E446" s="55">
        <v>5.2</v>
      </c>
      <c r="F446" t="s">
        <v>154</v>
      </c>
      <c r="G446" t="s">
        <v>155</v>
      </c>
      <c r="H446" s="56">
        <f>VLOOKUP(B446,'T-SMP'!$E$10:$F$48,2,0)</f>
        <v>0</v>
      </c>
      <c r="I446" t="s">
        <v>156</v>
      </c>
      <c r="J446" s="20">
        <f>ROUND(E446/I437* H446,5)</f>
        <v>0</v>
      </c>
      <c r="K446" s="57"/>
    </row>
    <row r="447" spans="1:27" x14ac:dyDescent="0.25">
      <c r="D447" s="21" t="s">
        <v>167</v>
      </c>
      <c r="E447" s="57"/>
      <c r="H447" s="57"/>
      <c r="K447" s="56">
        <f>SUM(J443:J446)</f>
        <v>0</v>
      </c>
    </row>
    <row r="448" spans="1:27" x14ac:dyDescent="0.25">
      <c r="B448" s="13" t="s">
        <v>168</v>
      </c>
      <c r="E448" s="57"/>
      <c r="H448" s="57"/>
      <c r="K448" s="57"/>
    </row>
    <row r="449" spans="1:27" x14ac:dyDescent="0.25">
      <c r="B449" t="s">
        <v>255</v>
      </c>
      <c r="C449" t="s">
        <v>203</v>
      </c>
      <c r="D449" t="s">
        <v>256</v>
      </c>
      <c r="E449" s="55">
        <v>4.5</v>
      </c>
      <c r="G449" t="s">
        <v>155</v>
      </c>
      <c r="H449" s="56">
        <f>VLOOKUP(B449,'T-SMP'!$E$10:$F$48,2,0)</f>
        <v>0</v>
      </c>
      <c r="I449" t="s">
        <v>156</v>
      </c>
      <c r="J449" s="20">
        <f>ROUND(E449* H449,5)</f>
        <v>0</v>
      </c>
      <c r="K449" s="57"/>
    </row>
    <row r="450" spans="1:27" x14ac:dyDescent="0.25">
      <c r="B450" t="s">
        <v>172</v>
      </c>
      <c r="C450" t="s">
        <v>170</v>
      </c>
      <c r="D450" t="s">
        <v>173</v>
      </c>
      <c r="E450" s="55">
        <v>3.6</v>
      </c>
      <c r="G450" t="s">
        <v>155</v>
      </c>
      <c r="H450" s="56">
        <f>VLOOKUP(B450,'T-SMP'!$E$10:$F$48,2,0)</f>
        <v>0</v>
      </c>
      <c r="I450" t="s">
        <v>156</v>
      </c>
      <c r="J450" s="20">
        <f>ROUND(E450* H450,5)</f>
        <v>0</v>
      </c>
      <c r="K450" s="57"/>
    </row>
    <row r="451" spans="1:27" x14ac:dyDescent="0.25">
      <c r="B451" t="s">
        <v>169</v>
      </c>
      <c r="C451" t="s">
        <v>170</v>
      </c>
      <c r="D451" t="s">
        <v>171</v>
      </c>
      <c r="E451" s="55">
        <v>1</v>
      </c>
      <c r="G451" t="s">
        <v>155</v>
      </c>
      <c r="H451" s="56">
        <f>VLOOKUP(B451,'T-SMP'!$E$10:$F$48,2,0)</f>
        <v>0</v>
      </c>
      <c r="I451" t="s">
        <v>156</v>
      </c>
      <c r="J451" s="20">
        <f>ROUND(E451* H451,5)</f>
        <v>0</v>
      </c>
      <c r="K451" s="57"/>
    </row>
    <row r="452" spans="1:27" x14ac:dyDescent="0.25">
      <c r="D452" s="21" t="s">
        <v>174</v>
      </c>
      <c r="E452" s="57"/>
      <c r="H452" s="57"/>
      <c r="K452" s="56">
        <f>SUM(J449:J451)</f>
        <v>0</v>
      </c>
    </row>
    <row r="453" spans="1:27" x14ac:dyDescent="0.25">
      <c r="E453" s="57"/>
      <c r="H453" s="57"/>
      <c r="K453" s="57"/>
    </row>
    <row r="454" spans="1:27" x14ac:dyDescent="0.25">
      <c r="D454" s="21" t="s">
        <v>175</v>
      </c>
      <c r="E454" s="57"/>
      <c r="H454" s="57">
        <v>1.5</v>
      </c>
      <c r="I454" t="s">
        <v>176</v>
      </c>
      <c r="J454">
        <f>ROUND(H454/100*K441,5)</f>
        <v>0</v>
      </c>
      <c r="K454" s="57"/>
    </row>
    <row r="455" spans="1:27" x14ac:dyDescent="0.25">
      <c r="D455" s="21" t="s">
        <v>177</v>
      </c>
      <c r="E455" s="57"/>
      <c r="H455" s="57"/>
      <c r="K455" s="58">
        <f>SUM(J438:J454)</f>
        <v>0</v>
      </c>
    </row>
    <row r="456" spans="1:27" x14ac:dyDescent="0.25">
      <c r="D456" s="21" t="s">
        <v>178</v>
      </c>
      <c r="E456" s="57"/>
      <c r="H456" s="57"/>
      <c r="K456" s="58">
        <f>SUM(K455:K455)</f>
        <v>0</v>
      </c>
    </row>
    <row r="458" spans="1:27" ht="45" customHeight="1" x14ac:dyDescent="0.25">
      <c r="A458" s="17" t="s">
        <v>260</v>
      </c>
      <c r="B458" s="17" t="s">
        <v>95</v>
      </c>
      <c r="C458" s="48" t="s">
        <v>15</v>
      </c>
      <c r="D458" s="68" t="s">
        <v>96</v>
      </c>
      <c r="E458" s="69"/>
      <c r="F458" s="69"/>
      <c r="G458" s="48"/>
      <c r="H458" s="19" t="s">
        <v>142</v>
      </c>
      <c r="I458" s="70">
        <v>1</v>
      </c>
      <c r="J458" s="71"/>
      <c r="K458" s="52">
        <f>ROUND(K468,2)</f>
        <v>0</v>
      </c>
      <c r="L458" s="47" t="s">
        <v>96</v>
      </c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</row>
    <row r="459" spans="1:27" x14ac:dyDescent="0.25">
      <c r="B459" s="13" t="s">
        <v>160</v>
      </c>
    </row>
    <row r="460" spans="1:27" x14ac:dyDescent="0.25">
      <c r="B460" t="s">
        <v>196</v>
      </c>
      <c r="C460" t="s">
        <v>98</v>
      </c>
      <c r="D460" t="s">
        <v>197</v>
      </c>
      <c r="E460" s="55">
        <v>0.5</v>
      </c>
      <c r="F460" t="s">
        <v>154</v>
      </c>
      <c r="G460" t="s">
        <v>155</v>
      </c>
      <c r="H460" s="56">
        <f>VLOOKUP(B460,'T-SMP'!$E$10:$F$48,2,0)</f>
        <v>0</v>
      </c>
      <c r="I460" t="s">
        <v>156</v>
      </c>
      <c r="J460" s="20">
        <f>ROUND(E460/I458* H460,5)</f>
        <v>0</v>
      </c>
      <c r="K460" s="57"/>
    </row>
    <row r="461" spans="1:27" x14ac:dyDescent="0.25">
      <c r="B461" t="s">
        <v>181</v>
      </c>
      <c r="C461" t="s">
        <v>98</v>
      </c>
      <c r="D461" t="s">
        <v>182</v>
      </c>
      <c r="E461" s="55">
        <v>1</v>
      </c>
      <c r="F461" t="s">
        <v>154</v>
      </c>
      <c r="G461" t="s">
        <v>155</v>
      </c>
      <c r="H461" s="56">
        <f>VLOOKUP(B461,'T-SMP'!$E$10:$F$48,2,0)</f>
        <v>0</v>
      </c>
      <c r="I461" t="s">
        <v>156</v>
      </c>
      <c r="J461" s="20">
        <f>ROUND(E461/I458* H461,5)</f>
        <v>0</v>
      </c>
      <c r="K461" s="57"/>
    </row>
    <row r="462" spans="1:27" x14ac:dyDescent="0.25">
      <c r="D462" s="21" t="s">
        <v>167</v>
      </c>
      <c r="E462" s="57"/>
      <c r="H462" s="57"/>
      <c r="K462" s="56">
        <f>SUM(J460:J461)</f>
        <v>0</v>
      </c>
    </row>
    <row r="463" spans="1:27" x14ac:dyDescent="0.25">
      <c r="B463" s="13" t="s">
        <v>168</v>
      </c>
      <c r="E463" s="57"/>
      <c r="H463" s="57"/>
      <c r="K463" s="57"/>
    </row>
    <row r="464" spans="1:27" x14ac:dyDescent="0.25">
      <c r="B464" t="s">
        <v>255</v>
      </c>
      <c r="C464" t="s">
        <v>203</v>
      </c>
      <c r="D464" t="s">
        <v>256</v>
      </c>
      <c r="E464" s="55">
        <v>2.5</v>
      </c>
      <c r="G464" t="s">
        <v>155</v>
      </c>
      <c r="H464" s="56">
        <f>VLOOKUP(B464,'T-SMP'!$E$10:$F$48,2,0)</f>
        <v>0</v>
      </c>
      <c r="I464" t="s">
        <v>156</v>
      </c>
      <c r="J464" s="20">
        <f>ROUND(E464* H464,5)</f>
        <v>0</v>
      </c>
      <c r="K464" s="57"/>
    </row>
    <row r="465" spans="1:27" x14ac:dyDescent="0.25">
      <c r="B465" t="s">
        <v>172</v>
      </c>
      <c r="C465" t="s">
        <v>170</v>
      </c>
      <c r="D465" t="s">
        <v>173</v>
      </c>
      <c r="E465" s="55">
        <v>2</v>
      </c>
      <c r="G465" t="s">
        <v>155</v>
      </c>
      <c r="H465" s="56">
        <f>VLOOKUP(B465,'T-SMP'!$E$10:$F$48,2,0)</f>
        <v>0</v>
      </c>
      <c r="I465" t="s">
        <v>156</v>
      </c>
      <c r="J465" s="20">
        <f>ROUND(E465* H465,5)</f>
        <v>0</v>
      </c>
      <c r="K465" s="57"/>
    </row>
    <row r="466" spans="1:27" x14ac:dyDescent="0.25">
      <c r="D466" s="21" t="s">
        <v>174</v>
      </c>
      <c r="E466" s="57"/>
      <c r="H466" s="57"/>
      <c r="K466" s="56">
        <f>SUM(J464:J465)</f>
        <v>0</v>
      </c>
    </row>
    <row r="467" spans="1:27" x14ac:dyDescent="0.25">
      <c r="D467" s="21" t="s">
        <v>177</v>
      </c>
      <c r="E467" s="57"/>
      <c r="H467" s="57"/>
      <c r="K467" s="58">
        <f>SUM(J459:J466)</f>
        <v>0</v>
      </c>
    </row>
    <row r="468" spans="1:27" x14ac:dyDescent="0.25">
      <c r="D468" s="21" t="s">
        <v>178</v>
      </c>
      <c r="E468" s="57"/>
      <c r="H468" s="57"/>
      <c r="K468" s="58">
        <f>SUM(K467:K467)</f>
        <v>0</v>
      </c>
    </row>
    <row r="470" spans="1:27" ht="45" customHeight="1" x14ac:dyDescent="0.25">
      <c r="A470" s="17" t="s">
        <v>261</v>
      </c>
      <c r="B470" s="17" t="s">
        <v>97</v>
      </c>
      <c r="C470" s="48" t="s">
        <v>98</v>
      </c>
      <c r="D470" s="68" t="s">
        <v>99</v>
      </c>
      <c r="E470" s="69"/>
      <c r="F470" s="69"/>
      <c r="G470" s="48"/>
      <c r="H470" s="19" t="s">
        <v>142</v>
      </c>
      <c r="I470" s="70">
        <v>1</v>
      </c>
      <c r="J470" s="71"/>
      <c r="K470" s="52">
        <f>ROUND(K487,2)</f>
        <v>0</v>
      </c>
      <c r="L470" s="47" t="s">
        <v>262</v>
      </c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</row>
    <row r="471" spans="1:27" x14ac:dyDescent="0.25">
      <c r="B471" s="13" t="s">
        <v>151</v>
      </c>
    </row>
    <row r="472" spans="1:27" x14ac:dyDescent="0.25">
      <c r="B472" t="s">
        <v>157</v>
      </c>
      <c r="C472" t="s">
        <v>98</v>
      </c>
      <c r="D472" t="s">
        <v>158</v>
      </c>
      <c r="E472" s="55">
        <v>1</v>
      </c>
      <c r="F472" t="s">
        <v>154</v>
      </c>
      <c r="G472" t="s">
        <v>155</v>
      </c>
      <c r="H472" s="56">
        <f>VLOOKUP(B472,'T-SMP'!$E$10:$F$48,2,0)</f>
        <v>0</v>
      </c>
      <c r="I472" t="s">
        <v>156</v>
      </c>
      <c r="J472" s="20">
        <f>ROUND(E472/I470* H472,5)</f>
        <v>0</v>
      </c>
      <c r="K472" s="57"/>
    </row>
    <row r="473" spans="1:27" x14ac:dyDescent="0.25">
      <c r="B473" t="s">
        <v>263</v>
      </c>
      <c r="C473" t="s">
        <v>98</v>
      </c>
      <c r="D473" t="s">
        <v>264</v>
      </c>
      <c r="E473" s="55">
        <v>1</v>
      </c>
      <c r="F473" t="s">
        <v>154</v>
      </c>
      <c r="G473" t="s">
        <v>155</v>
      </c>
      <c r="H473" s="56">
        <f>VLOOKUP(B473,'T-SMP'!$E$10:$F$48,2,0)</f>
        <v>0</v>
      </c>
      <c r="I473" t="s">
        <v>156</v>
      </c>
      <c r="J473" s="20">
        <f>ROUND(E473/I470* H473,5)</f>
        <v>0</v>
      </c>
      <c r="K473" s="57"/>
    </row>
    <row r="474" spans="1:27" x14ac:dyDescent="0.25">
      <c r="D474" s="21" t="s">
        <v>159</v>
      </c>
      <c r="E474" s="57"/>
      <c r="H474" s="57"/>
      <c r="K474" s="56">
        <f>SUM(J472:J473)</f>
        <v>0</v>
      </c>
    </row>
    <row r="475" spans="1:27" x14ac:dyDescent="0.25">
      <c r="B475" s="13" t="s">
        <v>160</v>
      </c>
      <c r="E475" s="57"/>
      <c r="H475" s="57"/>
      <c r="K475" s="57"/>
    </row>
    <row r="476" spans="1:27" x14ac:dyDescent="0.25">
      <c r="B476" t="s">
        <v>163</v>
      </c>
      <c r="C476" t="s">
        <v>98</v>
      </c>
      <c r="D476" t="s">
        <v>164</v>
      </c>
      <c r="E476" s="55">
        <v>1</v>
      </c>
      <c r="F476" t="s">
        <v>154</v>
      </c>
      <c r="G476" t="s">
        <v>155</v>
      </c>
      <c r="H476" s="56">
        <f>VLOOKUP(B476,'T-SMP'!$E$10:$F$48,2,0)</f>
        <v>0</v>
      </c>
      <c r="I476" t="s">
        <v>156</v>
      </c>
      <c r="J476" s="20">
        <f>ROUND(E476/I470* H476,5)</f>
        <v>0</v>
      </c>
      <c r="K476" s="57"/>
    </row>
    <row r="477" spans="1:27" x14ac:dyDescent="0.25">
      <c r="B477" t="s">
        <v>265</v>
      </c>
      <c r="C477" t="s">
        <v>98</v>
      </c>
      <c r="D477" t="s">
        <v>266</v>
      </c>
      <c r="E477" s="55">
        <v>0.125</v>
      </c>
      <c r="F477" t="s">
        <v>154</v>
      </c>
      <c r="G477" t="s">
        <v>155</v>
      </c>
      <c r="H477" s="56">
        <f>VLOOKUP(B477,'T-SMP'!$E$10:$F$48,2,0)</f>
        <v>0</v>
      </c>
      <c r="I477" t="s">
        <v>156</v>
      </c>
      <c r="J477" s="20">
        <f>ROUND(E477/I470* H477,5)</f>
        <v>0</v>
      </c>
      <c r="K477" s="57"/>
    </row>
    <row r="478" spans="1:27" x14ac:dyDescent="0.25">
      <c r="B478" t="s">
        <v>181</v>
      </c>
      <c r="C478" t="s">
        <v>98</v>
      </c>
      <c r="D478" t="s">
        <v>182</v>
      </c>
      <c r="E478" s="55">
        <v>0.1</v>
      </c>
      <c r="F478" t="s">
        <v>154</v>
      </c>
      <c r="G478" t="s">
        <v>155</v>
      </c>
      <c r="H478" s="56">
        <f>VLOOKUP(B478,'T-SMP'!$E$10:$F$48,2,0)</f>
        <v>0</v>
      </c>
      <c r="I478" t="s">
        <v>156</v>
      </c>
      <c r="J478" s="20">
        <f>ROUND(E478/I470* H478,5)</f>
        <v>0</v>
      </c>
      <c r="K478" s="57"/>
    </row>
    <row r="479" spans="1:27" x14ac:dyDescent="0.25">
      <c r="B479" t="s">
        <v>258</v>
      </c>
      <c r="C479" t="s">
        <v>15</v>
      </c>
      <c r="D479" t="s">
        <v>259</v>
      </c>
      <c r="E479" s="55">
        <v>1</v>
      </c>
      <c r="F479" t="s">
        <v>154</v>
      </c>
      <c r="G479" t="s">
        <v>155</v>
      </c>
      <c r="H479" s="56">
        <f>VLOOKUP(B479,'T-SMP'!$E$10:$F$48,2,0)</f>
        <v>0</v>
      </c>
      <c r="I479" t="s">
        <v>156</v>
      </c>
      <c r="J479" s="20">
        <f>ROUND(E479/I470* H479,5)</f>
        <v>0</v>
      </c>
      <c r="K479" s="57"/>
    </row>
    <row r="480" spans="1:27" x14ac:dyDescent="0.25">
      <c r="D480" s="21" t="s">
        <v>167</v>
      </c>
      <c r="E480" s="57"/>
      <c r="H480" s="57"/>
      <c r="K480" s="56">
        <f>SUM(J476:J479)</f>
        <v>0</v>
      </c>
    </row>
    <row r="481" spans="1:27" x14ac:dyDescent="0.25">
      <c r="B481" s="13" t="s">
        <v>168</v>
      </c>
      <c r="E481" s="57"/>
      <c r="H481" s="57"/>
      <c r="K481" s="57"/>
    </row>
    <row r="482" spans="1:27" x14ac:dyDescent="0.25">
      <c r="B482" t="s">
        <v>169</v>
      </c>
      <c r="C482" t="s">
        <v>170</v>
      </c>
      <c r="D482" t="s">
        <v>171</v>
      </c>
      <c r="E482" s="55">
        <v>0.1</v>
      </c>
      <c r="G482" t="s">
        <v>155</v>
      </c>
      <c r="H482" s="56">
        <f>VLOOKUP(B482,'T-SMP'!$E$10:$F$48,2,0)</f>
        <v>0</v>
      </c>
      <c r="I482" t="s">
        <v>156</v>
      </c>
      <c r="J482" s="20">
        <f>ROUND(E482* H482,5)</f>
        <v>0</v>
      </c>
      <c r="K482" s="57"/>
    </row>
    <row r="483" spans="1:27" x14ac:dyDescent="0.25">
      <c r="D483" s="21" t="s">
        <v>174</v>
      </c>
      <c r="E483" s="57"/>
      <c r="H483" s="57"/>
      <c r="K483" s="56">
        <f>SUM(J482:J482)</f>
        <v>0</v>
      </c>
    </row>
    <row r="484" spans="1:27" x14ac:dyDescent="0.25">
      <c r="E484" s="57"/>
      <c r="H484" s="57"/>
      <c r="K484" s="57"/>
    </row>
    <row r="485" spans="1:27" x14ac:dyDescent="0.25">
      <c r="D485" s="21" t="s">
        <v>175</v>
      </c>
      <c r="E485" s="57"/>
      <c r="H485" s="57">
        <v>1.5</v>
      </c>
      <c r="I485" t="s">
        <v>176</v>
      </c>
      <c r="J485">
        <f>ROUND(H485/100*K474,5)</f>
        <v>0</v>
      </c>
      <c r="K485" s="57"/>
    </row>
    <row r="486" spans="1:27" x14ac:dyDescent="0.25">
      <c r="D486" s="21" t="s">
        <v>177</v>
      </c>
      <c r="E486" s="57"/>
      <c r="H486" s="57"/>
      <c r="K486" s="58">
        <f>SUM(J471:J485)</f>
        <v>0</v>
      </c>
    </row>
    <row r="487" spans="1:27" x14ac:dyDescent="0.25">
      <c r="D487" s="21" t="s">
        <v>178</v>
      </c>
      <c r="E487" s="57"/>
      <c r="H487" s="57"/>
      <c r="K487" s="58">
        <f>SUM(K486:K486)</f>
        <v>0</v>
      </c>
    </row>
    <row r="489" spans="1:27" ht="45" customHeight="1" x14ac:dyDescent="0.25">
      <c r="A489" s="17" t="s">
        <v>267</v>
      </c>
      <c r="B489" s="17" t="s">
        <v>109</v>
      </c>
      <c r="C489" s="48" t="s">
        <v>107</v>
      </c>
      <c r="D489" s="68" t="s">
        <v>108</v>
      </c>
      <c r="E489" s="69"/>
      <c r="F489" s="69"/>
      <c r="G489" s="48"/>
      <c r="H489" s="19" t="s">
        <v>142</v>
      </c>
      <c r="I489" s="70">
        <v>1</v>
      </c>
      <c r="J489" s="71"/>
      <c r="K489" s="52">
        <f>ROUND(K495,2)</f>
        <v>0</v>
      </c>
      <c r="L489" s="47" t="s">
        <v>268</v>
      </c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</row>
    <row r="490" spans="1:27" x14ac:dyDescent="0.25">
      <c r="B490" s="13" t="s">
        <v>168</v>
      </c>
    </row>
    <row r="491" spans="1:27" x14ac:dyDescent="0.25">
      <c r="B491" t="s">
        <v>269</v>
      </c>
      <c r="C491" t="s">
        <v>270</v>
      </c>
      <c r="D491" t="s">
        <v>271</v>
      </c>
      <c r="E491" s="55">
        <v>1</v>
      </c>
      <c r="G491" t="s">
        <v>155</v>
      </c>
      <c r="H491" s="56">
        <f>VLOOKUP(B491,'T-SMP'!$E$10:$F$48,2,0)</f>
        <v>0</v>
      </c>
      <c r="I491" t="s">
        <v>156</v>
      </c>
      <c r="J491" s="20">
        <f>ROUND(E491* H491,5)</f>
        <v>0</v>
      </c>
      <c r="K491" s="57"/>
    </row>
    <row r="492" spans="1:27" x14ac:dyDescent="0.25">
      <c r="B492" t="s">
        <v>272</v>
      </c>
      <c r="C492" t="s">
        <v>270</v>
      </c>
      <c r="D492" t="s">
        <v>273</v>
      </c>
      <c r="E492" s="55">
        <v>0.3</v>
      </c>
      <c r="G492" t="s">
        <v>155</v>
      </c>
      <c r="H492" s="56">
        <f>VLOOKUP(B492,'T-SMP'!$E$10:$F$48,2,0)</f>
        <v>0</v>
      </c>
      <c r="I492" t="s">
        <v>156</v>
      </c>
      <c r="J492" s="20">
        <f>ROUND(E492* H492,5)</f>
        <v>0</v>
      </c>
      <c r="K492" s="57"/>
    </row>
    <row r="493" spans="1:27" x14ac:dyDescent="0.25">
      <c r="D493" s="21" t="s">
        <v>174</v>
      </c>
      <c r="E493" s="57"/>
      <c r="H493" s="57"/>
      <c r="K493" s="56">
        <f>SUM(J491:J492)</f>
        <v>0</v>
      </c>
    </row>
    <row r="494" spans="1:27" x14ac:dyDescent="0.25">
      <c r="D494" s="21" t="s">
        <v>177</v>
      </c>
      <c r="E494" s="57"/>
      <c r="H494" s="57"/>
      <c r="K494" s="58">
        <f>SUM(J490:J493)</f>
        <v>0</v>
      </c>
    </row>
    <row r="495" spans="1:27" x14ac:dyDescent="0.25">
      <c r="D495" s="21" t="s">
        <v>178</v>
      </c>
      <c r="E495" s="57"/>
      <c r="H495" s="57"/>
      <c r="K495" s="58">
        <f>SUM(K494:K494)</f>
        <v>0</v>
      </c>
    </row>
    <row r="497" spans="1:27" ht="45" customHeight="1" x14ac:dyDescent="0.25">
      <c r="A497" s="17" t="s">
        <v>274</v>
      </c>
      <c r="B497" s="17" t="s">
        <v>110</v>
      </c>
      <c r="C497" s="48" t="s">
        <v>107</v>
      </c>
      <c r="D497" s="68" t="s">
        <v>108</v>
      </c>
      <c r="E497" s="69"/>
      <c r="F497" s="69"/>
      <c r="G497" s="48"/>
      <c r="H497" s="19" t="s">
        <v>142</v>
      </c>
      <c r="I497" s="70">
        <v>1</v>
      </c>
      <c r="J497" s="71"/>
      <c r="K497" s="52">
        <f>ROUND(K503,2)</f>
        <v>0</v>
      </c>
      <c r="L497" s="47" t="s">
        <v>275</v>
      </c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</row>
    <row r="498" spans="1:27" x14ac:dyDescent="0.25">
      <c r="B498" s="13" t="s">
        <v>168</v>
      </c>
    </row>
    <row r="499" spans="1:27" x14ac:dyDescent="0.25">
      <c r="B499" t="s">
        <v>272</v>
      </c>
      <c r="C499" t="s">
        <v>270</v>
      </c>
      <c r="D499" t="s">
        <v>273</v>
      </c>
      <c r="E499" s="55">
        <v>0.3</v>
      </c>
      <c r="G499" t="s">
        <v>155</v>
      </c>
      <c r="H499" s="56">
        <f>VLOOKUP(B499,'T-SMP'!$E$10:$F$48,2,0)</f>
        <v>0</v>
      </c>
      <c r="I499" t="s">
        <v>156</v>
      </c>
      <c r="J499" s="20">
        <f>ROUND(E499* H499,5)</f>
        <v>0</v>
      </c>
      <c r="K499" s="57"/>
    </row>
    <row r="500" spans="1:27" x14ac:dyDescent="0.25">
      <c r="B500" t="s">
        <v>276</v>
      </c>
      <c r="C500" t="s">
        <v>270</v>
      </c>
      <c r="D500" t="s">
        <v>277</v>
      </c>
      <c r="E500" s="55">
        <v>1</v>
      </c>
      <c r="G500" t="s">
        <v>155</v>
      </c>
      <c r="H500" s="56">
        <f>VLOOKUP(B500,'T-SMP'!$E$10:$F$48,2,0)</f>
        <v>0</v>
      </c>
      <c r="I500" t="s">
        <v>156</v>
      </c>
      <c r="J500" s="20">
        <f>ROUND(E500* H500,5)</f>
        <v>0</v>
      </c>
      <c r="K500" s="57"/>
    </row>
    <row r="501" spans="1:27" x14ac:dyDescent="0.25">
      <c r="D501" s="21" t="s">
        <v>174</v>
      </c>
      <c r="E501" s="57"/>
      <c r="H501" s="57"/>
      <c r="K501" s="56">
        <f>SUM(J499:J500)</f>
        <v>0</v>
      </c>
    </row>
    <row r="502" spans="1:27" x14ac:dyDescent="0.25">
      <c r="D502" s="21" t="s">
        <v>177</v>
      </c>
      <c r="E502" s="57"/>
      <c r="H502" s="57"/>
      <c r="K502" s="58">
        <f>SUM(J498:J501)</f>
        <v>0</v>
      </c>
    </row>
    <row r="503" spans="1:27" x14ac:dyDescent="0.25">
      <c r="D503" s="21" t="s">
        <v>178</v>
      </c>
      <c r="E503" s="57"/>
      <c r="H503" s="57"/>
      <c r="K503" s="58">
        <f>SUM(K502:K502)</f>
        <v>0</v>
      </c>
    </row>
    <row r="505" spans="1:27" ht="45" customHeight="1" x14ac:dyDescent="0.25">
      <c r="A505" s="17" t="s">
        <v>278</v>
      </c>
      <c r="B505" s="17" t="s">
        <v>111</v>
      </c>
      <c r="C505" s="48" t="s">
        <v>107</v>
      </c>
      <c r="D505" s="68" t="s">
        <v>108</v>
      </c>
      <c r="E505" s="69"/>
      <c r="F505" s="69"/>
      <c r="G505" s="48"/>
      <c r="H505" s="19" t="s">
        <v>142</v>
      </c>
      <c r="I505" s="70">
        <v>1</v>
      </c>
      <c r="J505" s="71"/>
      <c r="K505" s="52">
        <f>ROUND(K511,2)</f>
        <v>0</v>
      </c>
      <c r="L505" s="47" t="s">
        <v>279</v>
      </c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</row>
    <row r="506" spans="1:27" x14ac:dyDescent="0.25">
      <c r="B506" s="13" t="s">
        <v>168</v>
      </c>
    </row>
    <row r="507" spans="1:27" x14ac:dyDescent="0.25">
      <c r="B507" t="s">
        <v>280</v>
      </c>
      <c r="C507" t="s">
        <v>270</v>
      </c>
      <c r="D507" t="s">
        <v>281</v>
      </c>
      <c r="E507" s="55">
        <v>1</v>
      </c>
      <c r="G507" t="s">
        <v>155</v>
      </c>
      <c r="H507" s="56">
        <f>VLOOKUP(B507,'T-SMP'!$E$10:$F$48,2,0)</f>
        <v>0</v>
      </c>
      <c r="I507" t="s">
        <v>156</v>
      </c>
      <c r="J507" s="20">
        <f>ROUND(E507* H507,5)</f>
        <v>0</v>
      </c>
      <c r="K507" s="57"/>
    </row>
    <row r="508" spans="1:27" x14ac:dyDescent="0.25">
      <c r="B508" t="s">
        <v>282</v>
      </c>
      <c r="C508" t="s">
        <v>270</v>
      </c>
      <c r="D508" t="s">
        <v>283</v>
      </c>
      <c r="E508" s="55">
        <v>0.3</v>
      </c>
      <c r="G508" t="s">
        <v>155</v>
      </c>
      <c r="H508" s="56">
        <f>VLOOKUP(B508,'T-SMP'!$E$10:$F$48,2,0)</f>
        <v>0</v>
      </c>
      <c r="I508" t="s">
        <v>156</v>
      </c>
      <c r="J508" s="20">
        <f>ROUND(E508* H508,5)</f>
        <v>0</v>
      </c>
      <c r="K508" s="57"/>
    </row>
    <row r="509" spans="1:27" x14ac:dyDescent="0.25">
      <c r="D509" s="21" t="s">
        <v>174</v>
      </c>
      <c r="E509" s="57"/>
      <c r="H509" s="57"/>
      <c r="K509" s="56">
        <f>SUM(J507:J508)</f>
        <v>0</v>
      </c>
    </row>
    <row r="510" spans="1:27" x14ac:dyDescent="0.25">
      <c r="D510" s="21" t="s">
        <v>177</v>
      </c>
      <c r="E510" s="57"/>
      <c r="H510" s="57"/>
      <c r="K510" s="58">
        <f>SUM(J506:J509)</f>
        <v>0</v>
      </c>
    </row>
    <row r="511" spans="1:27" x14ac:dyDescent="0.25">
      <c r="D511" s="21" t="s">
        <v>178</v>
      </c>
      <c r="E511" s="57"/>
      <c r="H511" s="57"/>
      <c r="K511" s="58">
        <f>SUM(K510:K510)</f>
        <v>0</v>
      </c>
    </row>
    <row r="513" spans="1:27" ht="45" customHeight="1" x14ac:dyDescent="0.25">
      <c r="A513" s="17" t="s">
        <v>284</v>
      </c>
      <c r="B513" s="17" t="s">
        <v>112</v>
      </c>
      <c r="C513" s="48" t="s">
        <v>107</v>
      </c>
      <c r="D513" s="68" t="s">
        <v>108</v>
      </c>
      <c r="E513" s="69"/>
      <c r="F513" s="69"/>
      <c r="G513" s="48"/>
      <c r="H513" s="19" t="s">
        <v>142</v>
      </c>
      <c r="I513" s="70">
        <v>1</v>
      </c>
      <c r="J513" s="71"/>
      <c r="K513" s="52">
        <f>ROUND(K519,2)</f>
        <v>0</v>
      </c>
      <c r="L513" s="47" t="s">
        <v>285</v>
      </c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</row>
    <row r="514" spans="1:27" x14ac:dyDescent="0.25">
      <c r="B514" s="13" t="s">
        <v>168</v>
      </c>
    </row>
    <row r="515" spans="1:27" x14ac:dyDescent="0.25">
      <c r="B515" t="s">
        <v>272</v>
      </c>
      <c r="C515" t="s">
        <v>270</v>
      </c>
      <c r="D515" t="s">
        <v>273</v>
      </c>
      <c r="E515" s="55">
        <v>0.3</v>
      </c>
      <c r="G515" t="s">
        <v>155</v>
      </c>
      <c r="H515" s="56">
        <f>VLOOKUP(B515,'T-SMP'!$E$10:$F$48,2,0)</f>
        <v>0</v>
      </c>
      <c r="I515" t="s">
        <v>156</v>
      </c>
      <c r="J515" s="20">
        <f>ROUND(E515* H515,5)</f>
        <v>0</v>
      </c>
      <c r="K515" s="57"/>
    </row>
    <row r="516" spans="1:27" x14ac:dyDescent="0.25">
      <c r="B516" t="s">
        <v>286</v>
      </c>
      <c r="C516" t="s">
        <v>270</v>
      </c>
      <c r="D516" t="s">
        <v>287</v>
      </c>
      <c r="E516" s="55">
        <v>1</v>
      </c>
      <c r="G516" t="s">
        <v>155</v>
      </c>
      <c r="H516" s="56">
        <f>VLOOKUP(B516,'T-SMP'!$E$10:$F$48,2,0)</f>
        <v>0</v>
      </c>
      <c r="I516" t="s">
        <v>156</v>
      </c>
      <c r="J516" s="20">
        <f>ROUND(E516* H516,5)</f>
        <v>0</v>
      </c>
      <c r="K516" s="57"/>
    </row>
    <row r="517" spans="1:27" x14ac:dyDescent="0.25">
      <c r="D517" s="21" t="s">
        <v>174</v>
      </c>
      <c r="E517" s="57"/>
      <c r="H517" s="57"/>
      <c r="K517" s="56">
        <f>SUM(J515:J516)</f>
        <v>0</v>
      </c>
    </row>
    <row r="518" spans="1:27" x14ac:dyDescent="0.25">
      <c r="D518" s="21" t="s">
        <v>177</v>
      </c>
      <c r="E518" s="57"/>
      <c r="H518" s="57"/>
      <c r="K518" s="58">
        <f>SUM(J514:J517)</f>
        <v>0</v>
      </c>
    </row>
    <row r="519" spans="1:27" x14ac:dyDescent="0.25">
      <c r="D519" s="21" t="s">
        <v>178</v>
      </c>
      <c r="E519" s="57"/>
      <c r="H519" s="57"/>
      <c r="K519" s="58">
        <f>SUM(K518:K518)</f>
        <v>0</v>
      </c>
    </row>
    <row r="521" spans="1:27" ht="45" customHeight="1" x14ac:dyDescent="0.25">
      <c r="A521" s="17" t="s">
        <v>288</v>
      </c>
      <c r="B521" s="17" t="s">
        <v>106</v>
      </c>
      <c r="C521" s="48" t="s">
        <v>107</v>
      </c>
      <c r="D521" s="68" t="s">
        <v>108</v>
      </c>
      <c r="E521" s="69"/>
      <c r="F521" s="69"/>
      <c r="G521" s="48"/>
      <c r="H521" s="19" t="s">
        <v>142</v>
      </c>
      <c r="I521" s="70">
        <v>1</v>
      </c>
      <c r="J521" s="71"/>
      <c r="K521" s="52">
        <f>ROUND(K527,2)</f>
        <v>0</v>
      </c>
      <c r="L521" s="47" t="s">
        <v>289</v>
      </c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</row>
    <row r="522" spans="1:27" x14ac:dyDescent="0.25">
      <c r="B522" s="13" t="s">
        <v>168</v>
      </c>
    </row>
    <row r="523" spans="1:27" x14ac:dyDescent="0.25">
      <c r="B523" t="s">
        <v>282</v>
      </c>
      <c r="C523" t="s">
        <v>270</v>
      </c>
      <c r="D523" t="s">
        <v>283</v>
      </c>
      <c r="E523" s="55">
        <v>0.3</v>
      </c>
      <c r="G523" t="s">
        <v>155</v>
      </c>
      <c r="H523" s="56">
        <f>VLOOKUP(B523,'T-SMP'!$E$10:$F$48,2,0)</f>
        <v>0</v>
      </c>
      <c r="I523" t="s">
        <v>156</v>
      </c>
      <c r="J523" s="20">
        <f>ROUND(E523* H523,5)</f>
        <v>0</v>
      </c>
      <c r="K523" s="57"/>
    </row>
    <row r="524" spans="1:27" x14ac:dyDescent="0.25">
      <c r="B524" t="s">
        <v>290</v>
      </c>
      <c r="C524" t="s">
        <v>270</v>
      </c>
      <c r="D524" t="s">
        <v>291</v>
      </c>
      <c r="E524" s="55">
        <v>1</v>
      </c>
      <c r="G524" t="s">
        <v>155</v>
      </c>
      <c r="H524" s="56">
        <f>VLOOKUP(B524,'T-SMP'!$E$10:$F$48,2,0)</f>
        <v>0</v>
      </c>
      <c r="I524" t="s">
        <v>156</v>
      </c>
      <c r="J524" s="20">
        <f>ROUND(E524* H524,5)</f>
        <v>0</v>
      </c>
      <c r="K524" s="57"/>
    </row>
    <row r="525" spans="1:27" x14ac:dyDescent="0.25">
      <c r="D525" s="21" t="s">
        <v>174</v>
      </c>
      <c r="E525" s="57"/>
      <c r="H525" s="57"/>
      <c r="K525" s="56">
        <f>SUM(J523:J524)</f>
        <v>0</v>
      </c>
    </row>
    <row r="526" spans="1:27" x14ac:dyDescent="0.25">
      <c r="D526" s="21" t="s">
        <v>177</v>
      </c>
      <c r="E526" s="57"/>
      <c r="H526" s="57"/>
      <c r="K526" s="58">
        <f>SUM(J522:J525)</f>
        <v>0</v>
      </c>
    </row>
    <row r="527" spans="1:27" x14ac:dyDescent="0.25">
      <c r="D527" s="21" t="s">
        <v>178</v>
      </c>
      <c r="E527" s="57"/>
      <c r="H527" s="57"/>
      <c r="K527" s="58">
        <f>SUM(K526:K526)</f>
        <v>0</v>
      </c>
    </row>
    <row r="529" spans="1:27" ht="45" customHeight="1" x14ac:dyDescent="0.25">
      <c r="A529" s="17" t="s">
        <v>292</v>
      </c>
      <c r="B529" s="17" t="s">
        <v>100</v>
      </c>
      <c r="C529" s="48" t="s">
        <v>101</v>
      </c>
      <c r="D529" s="68" t="s">
        <v>102</v>
      </c>
      <c r="E529" s="69"/>
      <c r="F529" s="69"/>
      <c r="G529" s="48"/>
      <c r="H529" s="19" t="s">
        <v>142</v>
      </c>
      <c r="I529" s="70">
        <v>1</v>
      </c>
      <c r="J529" s="71"/>
      <c r="K529" s="52">
        <f>ROUND(K543,2)</f>
        <v>0</v>
      </c>
      <c r="L529" s="47" t="s">
        <v>102</v>
      </c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</row>
    <row r="530" spans="1:27" x14ac:dyDescent="0.25">
      <c r="B530" s="13" t="s">
        <v>151</v>
      </c>
    </row>
    <row r="531" spans="1:27" x14ac:dyDescent="0.25">
      <c r="B531" t="s">
        <v>157</v>
      </c>
      <c r="C531" t="s">
        <v>98</v>
      </c>
      <c r="D531" t="s">
        <v>158</v>
      </c>
      <c r="E531" s="55">
        <v>6</v>
      </c>
      <c r="F531" t="s">
        <v>154</v>
      </c>
      <c r="G531" t="s">
        <v>155</v>
      </c>
      <c r="H531" s="56">
        <f>VLOOKUP(B531,'T-SMP'!$E$10:$F$48,2,0)</f>
        <v>0</v>
      </c>
      <c r="I531" t="s">
        <v>156</v>
      </c>
      <c r="J531" s="20">
        <f>ROUND(E531/I529* H531,5)</f>
        <v>0</v>
      </c>
      <c r="K531" s="57"/>
    </row>
    <row r="532" spans="1:27" x14ac:dyDescent="0.25">
      <c r="B532" t="s">
        <v>152</v>
      </c>
      <c r="C532" t="s">
        <v>98</v>
      </c>
      <c r="D532" t="s">
        <v>153</v>
      </c>
      <c r="E532" s="55">
        <v>6</v>
      </c>
      <c r="F532" t="s">
        <v>154</v>
      </c>
      <c r="G532" t="s">
        <v>155</v>
      </c>
      <c r="H532" s="56">
        <f>VLOOKUP(B532,'T-SMP'!$E$10:$F$48,2,0)</f>
        <v>0</v>
      </c>
      <c r="I532" t="s">
        <v>156</v>
      </c>
      <c r="J532" s="20">
        <f>ROUND(E532/I529* H532,5)</f>
        <v>0</v>
      </c>
      <c r="K532" s="57"/>
    </row>
    <row r="533" spans="1:27" x14ac:dyDescent="0.25">
      <c r="D533" s="21" t="s">
        <v>159</v>
      </c>
      <c r="E533" s="57"/>
      <c r="H533" s="57"/>
      <c r="K533" s="56">
        <f>SUM(J531:J532)</f>
        <v>0</v>
      </c>
    </row>
    <row r="534" spans="1:27" x14ac:dyDescent="0.25">
      <c r="B534" s="13" t="s">
        <v>160</v>
      </c>
      <c r="E534" s="57"/>
      <c r="H534" s="57"/>
      <c r="K534" s="57"/>
    </row>
    <row r="535" spans="1:27" x14ac:dyDescent="0.25">
      <c r="B535" t="s">
        <v>243</v>
      </c>
      <c r="C535" t="s">
        <v>98</v>
      </c>
      <c r="D535" t="s">
        <v>244</v>
      </c>
      <c r="E535" s="55">
        <v>6</v>
      </c>
      <c r="F535" t="s">
        <v>154</v>
      </c>
      <c r="G535" t="s">
        <v>155</v>
      </c>
      <c r="H535" s="56">
        <f>VLOOKUP(B535,'T-SMP'!$E$10:$F$48,2,0)</f>
        <v>0</v>
      </c>
      <c r="I535" t="s">
        <v>156</v>
      </c>
      <c r="J535" s="20">
        <f>ROUND(E535/I529* H535,5)</f>
        <v>0</v>
      </c>
      <c r="K535" s="57"/>
    </row>
    <row r="536" spans="1:27" x14ac:dyDescent="0.25">
      <c r="D536" s="21" t="s">
        <v>167</v>
      </c>
      <c r="E536" s="57"/>
      <c r="H536" s="57"/>
      <c r="K536" s="56">
        <f>SUM(J535:J535)</f>
        <v>0</v>
      </c>
    </row>
    <row r="537" spans="1:27" x14ac:dyDescent="0.25">
      <c r="B537" s="13" t="s">
        <v>168</v>
      </c>
      <c r="E537" s="57"/>
      <c r="H537" s="57"/>
      <c r="K537" s="57"/>
    </row>
    <row r="538" spans="1:27" x14ac:dyDescent="0.25">
      <c r="B538" t="s">
        <v>245</v>
      </c>
      <c r="C538" t="s">
        <v>192</v>
      </c>
      <c r="D538" t="s">
        <v>246</v>
      </c>
      <c r="E538" s="55">
        <v>1.25</v>
      </c>
      <c r="G538" t="s">
        <v>155</v>
      </c>
      <c r="H538" s="56">
        <f>VLOOKUP(B538,'T-SMP'!$E$10:$F$48,2,0)</f>
        <v>0</v>
      </c>
      <c r="I538" t="s">
        <v>156</v>
      </c>
      <c r="J538" s="20">
        <f>ROUND(E538* H538,5)</f>
        <v>0</v>
      </c>
      <c r="K538" s="57"/>
    </row>
    <row r="539" spans="1:27" x14ac:dyDescent="0.25">
      <c r="D539" s="21" t="s">
        <v>174</v>
      </c>
      <c r="E539" s="57"/>
      <c r="H539" s="57"/>
      <c r="K539" s="56">
        <f>SUM(J538:J538)</f>
        <v>0</v>
      </c>
    </row>
    <row r="540" spans="1:27" x14ac:dyDescent="0.25">
      <c r="E540" s="57"/>
      <c r="H540" s="57"/>
      <c r="K540" s="57"/>
    </row>
    <row r="541" spans="1:27" x14ac:dyDescent="0.25">
      <c r="D541" s="21" t="s">
        <v>175</v>
      </c>
      <c r="E541" s="57"/>
      <c r="H541" s="57">
        <v>1.5</v>
      </c>
      <c r="I541" t="s">
        <v>176</v>
      </c>
      <c r="J541">
        <f>ROUND(H541/100*K533,5)</f>
        <v>0</v>
      </c>
      <c r="K541" s="57"/>
    </row>
    <row r="542" spans="1:27" x14ac:dyDescent="0.25">
      <c r="D542" s="21" t="s">
        <v>177</v>
      </c>
      <c r="E542" s="57"/>
      <c r="H542" s="57"/>
      <c r="K542" s="58">
        <f>SUM(J530:J541)</f>
        <v>0</v>
      </c>
    </row>
    <row r="543" spans="1:27" x14ac:dyDescent="0.25">
      <c r="D543" s="21" t="s">
        <v>178</v>
      </c>
      <c r="E543" s="57"/>
      <c r="H543" s="57"/>
      <c r="K543" s="58">
        <f>SUM(K542:K542)</f>
        <v>0</v>
      </c>
    </row>
    <row r="545" spans="1:27" ht="45" customHeight="1" x14ac:dyDescent="0.25">
      <c r="A545" s="17" t="s">
        <v>293</v>
      </c>
      <c r="B545" s="17" t="s">
        <v>103</v>
      </c>
      <c r="C545" s="48" t="s">
        <v>104</v>
      </c>
      <c r="D545" s="68" t="s">
        <v>105</v>
      </c>
      <c r="E545" s="69"/>
      <c r="F545" s="69"/>
      <c r="G545" s="48"/>
      <c r="H545" s="19" t="s">
        <v>142</v>
      </c>
      <c r="I545" s="70">
        <v>1</v>
      </c>
      <c r="J545" s="71"/>
      <c r="K545" s="52">
        <f>ROUND(K558,2)</f>
        <v>0</v>
      </c>
      <c r="L545" s="47" t="s">
        <v>294</v>
      </c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</row>
    <row r="546" spans="1:27" x14ac:dyDescent="0.25">
      <c r="B546" s="13" t="s">
        <v>151</v>
      </c>
    </row>
    <row r="547" spans="1:27" x14ac:dyDescent="0.25">
      <c r="B547" t="s">
        <v>152</v>
      </c>
      <c r="C547" t="s">
        <v>98</v>
      </c>
      <c r="D547" t="s">
        <v>153</v>
      </c>
      <c r="E547" s="55">
        <v>5.4999999999999997E-3</v>
      </c>
      <c r="F547" t="s">
        <v>154</v>
      </c>
      <c r="G547" t="s">
        <v>155</v>
      </c>
      <c r="H547" s="56">
        <f>VLOOKUP(B547,'T-SMP'!$E$10:$F$48,2,0)</f>
        <v>0</v>
      </c>
      <c r="I547" t="s">
        <v>156</v>
      </c>
      <c r="J547" s="20">
        <f>ROUND(E547/I545* H547,5)</f>
        <v>0</v>
      </c>
      <c r="K547" s="57"/>
    </row>
    <row r="548" spans="1:27" x14ac:dyDescent="0.25">
      <c r="D548" s="21" t="s">
        <v>159</v>
      </c>
      <c r="E548" s="57"/>
      <c r="H548" s="57"/>
      <c r="K548" s="56">
        <f>SUM(J547:J547)</f>
        <v>0</v>
      </c>
    </row>
    <row r="549" spans="1:27" x14ac:dyDescent="0.25">
      <c r="B549" s="13" t="s">
        <v>160</v>
      </c>
      <c r="E549" s="57"/>
      <c r="H549" s="57"/>
      <c r="K549" s="57"/>
    </row>
    <row r="550" spans="1:27" x14ac:dyDescent="0.25">
      <c r="B550" t="s">
        <v>239</v>
      </c>
      <c r="C550" t="s">
        <v>98</v>
      </c>
      <c r="D550" t="s">
        <v>240</v>
      </c>
      <c r="E550" s="55">
        <v>5.4999999999999997E-3</v>
      </c>
      <c r="F550" t="s">
        <v>154</v>
      </c>
      <c r="G550" t="s">
        <v>155</v>
      </c>
      <c r="H550" s="56">
        <f>VLOOKUP(B550,'T-SMP'!$E$10:$F$48,2,0)</f>
        <v>0</v>
      </c>
      <c r="I550" t="s">
        <v>156</v>
      </c>
      <c r="J550" s="20">
        <f>ROUND(E550/I545* H550,5)</f>
        <v>0</v>
      </c>
      <c r="K550" s="57"/>
    </row>
    <row r="551" spans="1:27" x14ac:dyDescent="0.25">
      <c r="D551" s="21" t="s">
        <v>167</v>
      </c>
      <c r="E551" s="57"/>
      <c r="H551" s="57"/>
      <c r="K551" s="56">
        <f>SUM(J550:J550)</f>
        <v>0</v>
      </c>
    </row>
    <row r="552" spans="1:27" x14ac:dyDescent="0.25">
      <c r="B552" s="13" t="s">
        <v>168</v>
      </c>
      <c r="E552" s="57"/>
      <c r="H552" s="57"/>
      <c r="K552" s="57"/>
    </row>
    <row r="553" spans="1:27" x14ac:dyDescent="0.25">
      <c r="B553" t="s">
        <v>295</v>
      </c>
      <c r="C553" t="s">
        <v>104</v>
      </c>
      <c r="D553" t="s">
        <v>296</v>
      </c>
      <c r="E553" s="55">
        <v>1</v>
      </c>
      <c r="G553" t="s">
        <v>155</v>
      </c>
      <c r="H553" s="56">
        <f>VLOOKUP(B553,'T-SMP'!$E$10:$F$48,2,0)</f>
        <v>0</v>
      </c>
      <c r="I553" t="s">
        <v>156</v>
      </c>
      <c r="J553" s="20">
        <f>ROUND(E553* H553,5)</f>
        <v>0</v>
      </c>
      <c r="K553" s="57"/>
    </row>
    <row r="554" spans="1:27" x14ac:dyDescent="0.25">
      <c r="D554" s="21" t="s">
        <v>174</v>
      </c>
      <c r="E554" s="57"/>
      <c r="H554" s="57"/>
      <c r="K554" s="56">
        <f>SUM(J553:J553)</f>
        <v>0</v>
      </c>
    </row>
    <row r="555" spans="1:27" x14ac:dyDescent="0.25">
      <c r="E555" s="57"/>
      <c r="H555" s="57"/>
      <c r="K555" s="57"/>
    </row>
    <row r="556" spans="1:27" x14ac:dyDescent="0.25">
      <c r="D556" s="21" t="s">
        <v>175</v>
      </c>
      <c r="E556" s="57"/>
      <c r="H556" s="57">
        <v>1.5</v>
      </c>
      <c r="I556" t="s">
        <v>176</v>
      </c>
      <c r="J556">
        <f>ROUND(H556/100*K548,5)</f>
        <v>0</v>
      </c>
      <c r="K556" s="57"/>
    </row>
    <row r="557" spans="1:27" x14ac:dyDescent="0.25">
      <c r="D557" s="21" t="s">
        <v>177</v>
      </c>
      <c r="E557" s="57"/>
      <c r="H557" s="57"/>
      <c r="K557" s="58">
        <f>SUM(J546:J556)</f>
        <v>0</v>
      </c>
    </row>
    <row r="558" spans="1:27" x14ac:dyDescent="0.25">
      <c r="D558" s="21" t="s">
        <v>178</v>
      </c>
      <c r="E558" s="57"/>
      <c r="H558" s="57"/>
      <c r="K558" s="58">
        <f>SUM(K557:K557)</f>
        <v>0</v>
      </c>
    </row>
    <row r="560" spans="1:27" ht="45" customHeight="1" x14ac:dyDescent="0.25">
      <c r="A560" s="17" t="s">
        <v>297</v>
      </c>
      <c r="B560" s="17" t="s">
        <v>113</v>
      </c>
      <c r="C560" s="48" t="s">
        <v>101</v>
      </c>
      <c r="D560" s="68" t="s">
        <v>114</v>
      </c>
      <c r="E560" s="69"/>
      <c r="F560" s="69"/>
      <c r="G560" s="48"/>
      <c r="H560" s="19" t="s">
        <v>142</v>
      </c>
      <c r="I560" s="70">
        <v>1</v>
      </c>
      <c r="J560" s="71"/>
      <c r="K560" s="52">
        <f>ROUND(K571,2)</f>
        <v>0</v>
      </c>
      <c r="L560" s="47" t="s">
        <v>298</v>
      </c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</row>
    <row r="561" spans="2:11" x14ac:dyDescent="0.25">
      <c r="B561" s="13" t="s">
        <v>151</v>
      </c>
    </row>
    <row r="562" spans="2:11" x14ac:dyDescent="0.25">
      <c r="B562" t="s">
        <v>157</v>
      </c>
      <c r="C562" t="s">
        <v>98</v>
      </c>
      <c r="D562" t="s">
        <v>158</v>
      </c>
      <c r="E562" s="55">
        <v>18</v>
      </c>
      <c r="F562" t="s">
        <v>154</v>
      </c>
      <c r="G562" t="s">
        <v>155</v>
      </c>
      <c r="H562" s="56">
        <f>VLOOKUP(B562,'T-SMP'!$E$10:$F$48,2,0)</f>
        <v>0</v>
      </c>
      <c r="I562" t="s">
        <v>156</v>
      </c>
      <c r="J562" s="20">
        <f>ROUND(E562/I560* H562,5)</f>
        <v>0</v>
      </c>
      <c r="K562" s="57"/>
    </row>
    <row r="563" spans="2:11" x14ac:dyDescent="0.25">
      <c r="B563" t="s">
        <v>152</v>
      </c>
      <c r="C563" t="s">
        <v>98</v>
      </c>
      <c r="D563" t="s">
        <v>153</v>
      </c>
      <c r="E563" s="55">
        <v>9</v>
      </c>
      <c r="F563" t="s">
        <v>154</v>
      </c>
      <c r="G563" t="s">
        <v>155</v>
      </c>
      <c r="H563" s="56">
        <f>VLOOKUP(B563,'T-SMP'!$E$10:$F$48,2,0)</f>
        <v>0</v>
      </c>
      <c r="I563" t="s">
        <v>156</v>
      </c>
      <c r="J563" s="20">
        <f>ROUND(E563/I560* H563,5)</f>
        <v>0</v>
      </c>
      <c r="K563" s="57"/>
    </row>
    <row r="564" spans="2:11" x14ac:dyDescent="0.25">
      <c r="D564" s="21" t="s">
        <v>159</v>
      </c>
      <c r="E564" s="57"/>
      <c r="H564" s="57"/>
      <c r="K564" s="56">
        <f>SUM(J562:J563)</f>
        <v>0</v>
      </c>
    </row>
    <row r="565" spans="2:11" x14ac:dyDescent="0.25">
      <c r="B565" s="13" t="s">
        <v>160</v>
      </c>
      <c r="E565" s="57"/>
      <c r="H565" s="57"/>
      <c r="K565" s="57"/>
    </row>
    <row r="566" spans="2:11" x14ac:dyDescent="0.25">
      <c r="B566" t="s">
        <v>239</v>
      </c>
      <c r="C566" t="s">
        <v>98</v>
      </c>
      <c r="D566" t="s">
        <v>240</v>
      </c>
      <c r="E566" s="55">
        <v>9</v>
      </c>
      <c r="F566" t="s">
        <v>154</v>
      </c>
      <c r="G566" t="s">
        <v>155</v>
      </c>
      <c r="H566" s="56">
        <f>VLOOKUP(B566,'T-SMP'!$E$10:$F$48,2,0)</f>
        <v>0</v>
      </c>
      <c r="I566" t="s">
        <v>156</v>
      </c>
      <c r="J566" s="20">
        <f>ROUND(E566/I560* H566,5)</f>
        <v>0</v>
      </c>
      <c r="K566" s="57"/>
    </row>
    <row r="567" spans="2:11" x14ac:dyDescent="0.25">
      <c r="B567" t="s">
        <v>299</v>
      </c>
      <c r="C567" t="s">
        <v>98</v>
      </c>
      <c r="D567" t="s">
        <v>300</v>
      </c>
      <c r="E567" s="55">
        <v>9</v>
      </c>
      <c r="F567" t="s">
        <v>154</v>
      </c>
      <c r="G567" t="s">
        <v>155</v>
      </c>
      <c r="H567" s="56">
        <f>VLOOKUP(B567,'T-SMP'!$E$10:$F$48,2,0)</f>
        <v>0</v>
      </c>
      <c r="I567" t="s">
        <v>156</v>
      </c>
      <c r="J567" s="20">
        <f>ROUND(E567/I560* H567,5)</f>
        <v>0</v>
      </c>
      <c r="K567" s="57"/>
    </row>
    <row r="568" spans="2:11" x14ac:dyDescent="0.25">
      <c r="E568" s="57"/>
      <c r="H568" s="57"/>
      <c r="K568" s="57"/>
    </row>
    <row r="569" spans="2:11" x14ac:dyDescent="0.25">
      <c r="D569" s="21" t="s">
        <v>175</v>
      </c>
      <c r="E569" s="57"/>
      <c r="H569" s="57">
        <v>1.5</v>
      </c>
      <c r="I569" t="s">
        <v>176</v>
      </c>
      <c r="J569">
        <f>ROUND(H569/100*K564,5)</f>
        <v>0</v>
      </c>
      <c r="K569" s="57"/>
    </row>
    <row r="570" spans="2:11" x14ac:dyDescent="0.25">
      <c r="D570" s="21" t="s">
        <v>177</v>
      </c>
      <c r="E570" s="57"/>
      <c r="H570" s="57"/>
      <c r="K570" s="58">
        <f>SUM(J561:J569)</f>
        <v>0</v>
      </c>
    </row>
    <row r="571" spans="2:11" x14ac:dyDescent="0.25">
      <c r="D571" s="21" t="s">
        <v>178</v>
      </c>
      <c r="E571" s="57"/>
      <c r="H571" s="57"/>
      <c r="K571" s="58">
        <f>SUM(K570:K570)</f>
        <v>0</v>
      </c>
    </row>
  </sheetData>
  <sheetProtection algorithmName="SHA-512" hashValue="pWK5iRGb+tDZT69VfchyLJV8sPLgrq1immucoX8h0+0TBUQOPpLcYJp0epN/e5b8lPqY8WO3oVxiufjxlGRDOQ==" saltValue="B0YfviPIQbgbTOQGXMOiYg==" spinCount="100000" sheet="1" objects="1" scenarios="1"/>
  <mergeCells count="85">
    <mergeCell ref="D560:F560"/>
    <mergeCell ref="I560:J560"/>
    <mergeCell ref="D521:F521"/>
    <mergeCell ref="I521:J521"/>
    <mergeCell ref="D529:F529"/>
    <mergeCell ref="I529:J529"/>
    <mergeCell ref="D545:F545"/>
    <mergeCell ref="I545:J545"/>
    <mergeCell ref="D497:F497"/>
    <mergeCell ref="I497:J497"/>
    <mergeCell ref="D505:F505"/>
    <mergeCell ref="I505:J505"/>
    <mergeCell ref="D513:F513"/>
    <mergeCell ref="I513:J513"/>
    <mergeCell ref="D458:F458"/>
    <mergeCell ref="I458:J458"/>
    <mergeCell ref="D470:F470"/>
    <mergeCell ref="I470:J470"/>
    <mergeCell ref="D489:F489"/>
    <mergeCell ref="I489:J489"/>
    <mergeCell ref="D404:F404"/>
    <mergeCell ref="I404:J404"/>
    <mergeCell ref="D417:F417"/>
    <mergeCell ref="I417:J417"/>
    <mergeCell ref="D437:F437"/>
    <mergeCell ref="I437:J437"/>
    <mergeCell ref="D363:F363"/>
    <mergeCell ref="I363:J363"/>
    <mergeCell ref="D379:F379"/>
    <mergeCell ref="I379:J379"/>
    <mergeCell ref="D395:F395"/>
    <mergeCell ref="I395:J395"/>
    <mergeCell ref="D316:F316"/>
    <mergeCell ref="I316:J316"/>
    <mergeCell ref="D333:F333"/>
    <mergeCell ref="I333:J333"/>
    <mergeCell ref="D347:F347"/>
    <mergeCell ref="I347:J347"/>
    <mergeCell ref="D262:F262"/>
    <mergeCell ref="I262:J262"/>
    <mergeCell ref="D281:F281"/>
    <mergeCell ref="I281:J281"/>
    <mergeCell ref="D300:F300"/>
    <mergeCell ref="I300:J300"/>
    <mergeCell ref="D214:F214"/>
    <mergeCell ref="I214:J214"/>
    <mergeCell ref="D228:F228"/>
    <mergeCell ref="I228:J228"/>
    <mergeCell ref="D243:F243"/>
    <mergeCell ref="I243:J243"/>
    <mergeCell ref="D162:F162"/>
    <mergeCell ref="I162:J162"/>
    <mergeCell ref="D180:F180"/>
    <mergeCell ref="I180:J180"/>
    <mergeCell ref="D199:F199"/>
    <mergeCell ref="I199:J199"/>
    <mergeCell ref="D105:F105"/>
    <mergeCell ref="I105:J105"/>
    <mergeCell ref="D126:F126"/>
    <mergeCell ref="I126:J126"/>
    <mergeCell ref="D144:F144"/>
    <mergeCell ref="I144:J144"/>
    <mergeCell ref="D54:F54"/>
    <mergeCell ref="I54:J54"/>
    <mergeCell ref="D73:F73"/>
    <mergeCell ref="I73:J73"/>
    <mergeCell ref="D92:F92"/>
    <mergeCell ref="I92:J92"/>
    <mergeCell ref="D14:F14"/>
    <mergeCell ref="I14:J14"/>
    <mergeCell ref="D16:F16"/>
    <mergeCell ref="I16:J16"/>
    <mergeCell ref="D35:F35"/>
    <mergeCell ref="I35:J35"/>
    <mergeCell ref="D11:F11"/>
    <mergeCell ref="I11:J11"/>
    <mergeCell ref="D12:F12"/>
    <mergeCell ref="I12:J12"/>
    <mergeCell ref="D13:F13"/>
    <mergeCell ref="I13:J13"/>
    <mergeCell ref="A1:K1"/>
    <mergeCell ref="A2:K2"/>
    <mergeCell ref="A3:K3"/>
    <mergeCell ref="A4:K4"/>
    <mergeCell ref="A6:K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H170"/>
  <sheetViews>
    <sheetView topLeftCell="B1" zoomScaleNormal="100" workbookViewId="0">
      <pane ySplit="8" topLeftCell="A9" activePane="bottomLeft" state="frozenSplit"/>
      <selection pane="bottomLeft" activeCell="B1" sqref="A1:XFD1048576"/>
    </sheetView>
  </sheetViews>
  <sheetFormatPr defaultRowHeight="15" x14ac:dyDescent="0.2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48.7109375" customWidth="1"/>
    <col min="6" max="7" width="12.7109375" customWidth="1"/>
    <col min="8" max="8" width="13.7109375" customWidth="1"/>
  </cols>
  <sheetData>
    <row r="1" spans="1:8" x14ac:dyDescent="0.25">
      <c r="E1" s="72" t="s">
        <v>0</v>
      </c>
      <c r="F1" s="72" t="s">
        <v>0</v>
      </c>
      <c r="G1" s="72" t="s">
        <v>0</v>
      </c>
      <c r="H1" s="72" t="s">
        <v>0</v>
      </c>
    </row>
    <row r="2" spans="1:8" x14ac:dyDescent="0.25">
      <c r="E2" s="72"/>
      <c r="F2" s="72"/>
      <c r="G2" s="72"/>
      <c r="H2" s="72"/>
    </row>
    <row r="3" spans="1:8" ht="18.75" x14ac:dyDescent="0.3">
      <c r="E3" s="67" t="str">
        <f>'T-SMP'!D3</f>
        <v>NOM EMPRESA</v>
      </c>
      <c r="F3" s="67"/>
      <c r="G3" s="67"/>
      <c r="H3" s="67"/>
    </row>
    <row r="4" spans="1:8" x14ac:dyDescent="0.25">
      <c r="E4" s="72"/>
      <c r="F4" s="72"/>
      <c r="G4" s="72"/>
      <c r="H4" s="72"/>
    </row>
    <row r="6" spans="1:8" ht="18.75" x14ac:dyDescent="0.3">
      <c r="C6" s="4"/>
      <c r="D6" s="4"/>
      <c r="E6" s="46" t="s">
        <v>1</v>
      </c>
      <c r="F6" s="4"/>
      <c r="G6" s="4"/>
      <c r="H6" s="4"/>
    </row>
    <row r="8" spans="1:8" x14ac:dyDescent="0.25">
      <c r="F8" s="5" t="s">
        <v>2</v>
      </c>
      <c r="G8" s="5" t="s">
        <v>3</v>
      </c>
      <c r="H8" s="5" t="s">
        <v>4</v>
      </c>
    </row>
    <row r="10" spans="1:8" x14ac:dyDescent="0.25">
      <c r="C10" s="6" t="s">
        <v>5</v>
      </c>
      <c r="D10" s="7" t="s">
        <v>6</v>
      </c>
      <c r="E10" s="6" t="s">
        <v>7</v>
      </c>
    </row>
    <row r="11" spans="1:8" x14ac:dyDescent="0.25">
      <c r="C11" s="6" t="s">
        <v>8</v>
      </c>
      <c r="D11" s="7" t="s">
        <v>6</v>
      </c>
      <c r="E11" s="6" t="s">
        <v>9</v>
      </c>
    </row>
    <row r="12" spans="1:8" x14ac:dyDescent="0.25">
      <c r="C12" s="6" t="s">
        <v>10</v>
      </c>
      <c r="D12" s="7" t="s">
        <v>11</v>
      </c>
      <c r="E12" s="6" t="s">
        <v>12</v>
      </c>
    </row>
    <row r="14" spans="1:8" x14ac:dyDescent="0.25">
      <c r="A14" s="49" t="s">
        <v>13</v>
      </c>
      <c r="B14" s="49">
        <v>1</v>
      </c>
      <c r="C14" s="49" t="s">
        <v>14</v>
      </c>
      <c r="D14" s="8" t="s">
        <v>15</v>
      </c>
      <c r="E14" s="49" t="s">
        <v>16</v>
      </c>
      <c r="F14" s="59">
        <f>VLOOKUP(C14,PREU_FEINA!$B$11:$K$571,10,0)</f>
        <v>0</v>
      </c>
      <c r="G14" s="9">
        <v>2</v>
      </c>
      <c r="H14" s="10">
        <f t="shared" ref="H14:H24" si="0">ROUND(ROUND(F14,2)*ROUND(G14,3),2)</f>
        <v>0</v>
      </c>
    </row>
    <row r="15" spans="1:8" x14ac:dyDescent="0.25">
      <c r="A15" s="49" t="s">
        <v>13</v>
      </c>
      <c r="B15" s="49">
        <v>2</v>
      </c>
      <c r="C15" s="49" t="s">
        <v>17</v>
      </c>
      <c r="D15" s="8" t="s">
        <v>15</v>
      </c>
      <c r="E15" s="49" t="s">
        <v>18</v>
      </c>
      <c r="F15" s="59">
        <f>VLOOKUP(C15,PREU_FEINA!$B$11:$K$571,10,0)</f>
        <v>0</v>
      </c>
      <c r="G15" s="9">
        <v>1.06</v>
      </c>
      <c r="H15" s="10">
        <f t="shared" si="0"/>
        <v>0</v>
      </c>
    </row>
    <row r="16" spans="1:8" x14ac:dyDescent="0.25">
      <c r="A16" s="49" t="s">
        <v>13</v>
      </c>
      <c r="B16" s="49">
        <v>3</v>
      </c>
      <c r="C16" s="49" t="s">
        <v>19</v>
      </c>
      <c r="D16" s="8" t="s">
        <v>15</v>
      </c>
      <c r="E16" s="49" t="s">
        <v>20</v>
      </c>
      <c r="F16" s="59">
        <f>VLOOKUP(C16,PREU_FEINA!$B$11:$K$571,10,0)</f>
        <v>0</v>
      </c>
      <c r="G16" s="9">
        <v>5.3</v>
      </c>
      <c r="H16" s="10">
        <f t="shared" si="0"/>
        <v>0</v>
      </c>
    </row>
    <row r="17" spans="1:8" x14ac:dyDescent="0.25">
      <c r="A17" s="49" t="s">
        <v>13</v>
      </c>
      <c r="B17" s="49">
        <v>4</v>
      </c>
      <c r="C17" s="49" t="s">
        <v>21</v>
      </c>
      <c r="D17" s="8" t="s">
        <v>15</v>
      </c>
      <c r="E17" s="49" t="s">
        <v>22</v>
      </c>
      <c r="F17" s="59">
        <f>VLOOKUP(C17,PREU_FEINA!$B$11:$K$571,10,0)</f>
        <v>0</v>
      </c>
      <c r="G17" s="9">
        <v>10.6</v>
      </c>
      <c r="H17" s="10">
        <f t="shared" si="0"/>
        <v>0</v>
      </c>
    </row>
    <row r="18" spans="1:8" x14ac:dyDescent="0.25">
      <c r="A18" s="49" t="s">
        <v>13</v>
      </c>
      <c r="B18" s="49">
        <v>5</v>
      </c>
      <c r="C18" s="49" t="s">
        <v>23</v>
      </c>
      <c r="D18" s="8" t="s">
        <v>24</v>
      </c>
      <c r="E18" s="49" t="s">
        <v>25</v>
      </c>
      <c r="F18" s="59">
        <f>VLOOKUP(C18,PREU_FEINA!$B$11:$K$571,10,0)</f>
        <v>0</v>
      </c>
      <c r="G18" s="9">
        <v>5.3</v>
      </c>
      <c r="H18" s="10">
        <f t="shared" si="0"/>
        <v>0</v>
      </c>
    </row>
    <row r="19" spans="1:8" x14ac:dyDescent="0.25">
      <c r="A19" s="49" t="s">
        <v>13</v>
      </c>
      <c r="B19" s="49">
        <v>6</v>
      </c>
      <c r="C19" s="49" t="s">
        <v>26</v>
      </c>
      <c r="D19" s="8" t="s">
        <v>15</v>
      </c>
      <c r="E19" s="49" t="s">
        <v>27</v>
      </c>
      <c r="F19" s="59">
        <f>VLOOKUP(C19,PREU_FEINA!$B$11:$K$571,10,0)</f>
        <v>0</v>
      </c>
      <c r="G19" s="9">
        <v>21.2</v>
      </c>
      <c r="H19" s="10">
        <f t="shared" si="0"/>
        <v>0</v>
      </c>
    </row>
    <row r="20" spans="1:8" x14ac:dyDescent="0.25">
      <c r="A20" s="49" t="s">
        <v>13</v>
      </c>
      <c r="B20" s="49">
        <v>7</v>
      </c>
      <c r="C20" s="49" t="s">
        <v>28</v>
      </c>
      <c r="D20" s="8" t="s">
        <v>15</v>
      </c>
      <c r="E20" s="49" t="s">
        <v>29</v>
      </c>
      <c r="F20" s="59">
        <f>VLOOKUP(C20,PREU_FEINA!$B$11:$K$571,10,0)</f>
        <v>0</v>
      </c>
      <c r="G20" s="9">
        <v>10.6</v>
      </c>
      <c r="H20" s="10">
        <f t="shared" si="0"/>
        <v>0</v>
      </c>
    </row>
    <row r="21" spans="1:8" x14ac:dyDescent="0.25">
      <c r="A21" s="49" t="s">
        <v>13</v>
      </c>
      <c r="B21" s="49">
        <v>8</v>
      </c>
      <c r="C21" s="49" t="s">
        <v>30</v>
      </c>
      <c r="D21" s="8" t="s">
        <v>15</v>
      </c>
      <c r="E21" s="49" t="s">
        <v>31</v>
      </c>
      <c r="F21" s="59">
        <f>VLOOKUP(C21,PREU_FEINA!$B$11:$K$571,10,0)</f>
        <v>0</v>
      </c>
      <c r="G21" s="9">
        <v>10.6</v>
      </c>
      <c r="H21" s="10">
        <f t="shared" si="0"/>
        <v>0</v>
      </c>
    </row>
    <row r="22" spans="1:8" x14ac:dyDescent="0.25">
      <c r="A22" s="49" t="s">
        <v>13</v>
      </c>
      <c r="B22" s="49">
        <v>9</v>
      </c>
      <c r="C22" s="49" t="s">
        <v>32</v>
      </c>
      <c r="D22" s="8" t="s">
        <v>15</v>
      </c>
      <c r="E22" s="49" t="s">
        <v>33</v>
      </c>
      <c r="F22" s="59">
        <f>VLOOKUP(C22,PREU_FEINA!$B$11:$K$571,10,0)</f>
        <v>0</v>
      </c>
      <c r="G22" s="9">
        <v>0</v>
      </c>
      <c r="H22" s="10">
        <f t="shared" si="0"/>
        <v>0</v>
      </c>
    </row>
    <row r="23" spans="1:8" x14ac:dyDescent="0.25">
      <c r="A23" s="49" t="s">
        <v>13</v>
      </c>
      <c r="B23" s="49">
        <v>10</v>
      </c>
      <c r="C23" s="49" t="s">
        <v>34</v>
      </c>
      <c r="D23" s="8" t="s">
        <v>35</v>
      </c>
      <c r="E23" s="49" t="s">
        <v>36</v>
      </c>
      <c r="F23" s="59">
        <f>VLOOKUP(C23,PREU_FEINA!$B$11:$K$571,10,0)</f>
        <v>0</v>
      </c>
      <c r="G23" s="9">
        <v>318</v>
      </c>
      <c r="H23" s="10">
        <f t="shared" si="0"/>
        <v>0</v>
      </c>
    </row>
    <row r="24" spans="1:8" x14ac:dyDescent="0.25">
      <c r="A24" s="49" t="s">
        <v>13</v>
      </c>
      <c r="B24" s="49">
        <v>11</v>
      </c>
      <c r="C24" s="49" t="s">
        <v>37</v>
      </c>
      <c r="D24" s="8" t="s">
        <v>35</v>
      </c>
      <c r="E24" s="49" t="s">
        <v>38</v>
      </c>
      <c r="F24" s="59">
        <f>VLOOKUP(C24,PREU_FEINA!$B$11:$K$571,10,0)</f>
        <v>0</v>
      </c>
      <c r="G24" s="9">
        <v>106</v>
      </c>
      <c r="H24" s="10">
        <f t="shared" si="0"/>
        <v>0</v>
      </c>
    </row>
    <row r="25" spans="1:8" x14ac:dyDescent="0.25">
      <c r="E25" s="6" t="s">
        <v>39</v>
      </c>
      <c r="F25" s="6"/>
      <c r="G25" s="6"/>
      <c r="H25" s="11">
        <f>SUM(H14:H24)</f>
        <v>0</v>
      </c>
    </row>
    <row r="27" spans="1:8" x14ac:dyDescent="0.25">
      <c r="C27" s="6" t="s">
        <v>5</v>
      </c>
      <c r="D27" s="7" t="s">
        <v>6</v>
      </c>
      <c r="E27" s="6" t="s">
        <v>7</v>
      </c>
    </row>
    <row r="28" spans="1:8" x14ac:dyDescent="0.25">
      <c r="C28" s="6" t="s">
        <v>8</v>
      </c>
      <c r="D28" s="7" t="s">
        <v>6</v>
      </c>
      <c r="E28" s="6" t="s">
        <v>9</v>
      </c>
    </row>
    <row r="29" spans="1:8" x14ac:dyDescent="0.25">
      <c r="C29" s="6" t="s">
        <v>10</v>
      </c>
      <c r="D29" s="7" t="s">
        <v>40</v>
      </c>
      <c r="E29" s="6" t="s">
        <v>41</v>
      </c>
    </row>
    <row r="31" spans="1:8" x14ac:dyDescent="0.25">
      <c r="A31" s="49" t="s">
        <v>42</v>
      </c>
      <c r="B31" s="49">
        <v>1</v>
      </c>
      <c r="C31" s="49" t="s">
        <v>43</v>
      </c>
      <c r="D31" s="8" t="s">
        <v>15</v>
      </c>
      <c r="E31" s="49" t="s">
        <v>44</v>
      </c>
      <c r="F31" s="59">
        <f>VLOOKUP(C31,PREU_FEINA!$B$11:$K$571,10,0)</f>
        <v>0</v>
      </c>
      <c r="G31" s="9">
        <v>1</v>
      </c>
      <c r="H31" s="10">
        <f t="shared" ref="H31:H40" si="1">ROUND(ROUND(F31,2)*ROUND(G31,3),2)</f>
        <v>0</v>
      </c>
    </row>
    <row r="32" spans="1:8" x14ac:dyDescent="0.25">
      <c r="A32" s="49" t="s">
        <v>42</v>
      </c>
      <c r="B32" s="49">
        <v>2</v>
      </c>
      <c r="C32" s="49" t="s">
        <v>45</v>
      </c>
      <c r="D32" s="8" t="s">
        <v>15</v>
      </c>
      <c r="E32" s="49" t="s">
        <v>46</v>
      </c>
      <c r="F32" s="59">
        <f>VLOOKUP(C32,PREU_FEINA!$B$11:$K$571,10,0)</f>
        <v>0</v>
      </c>
      <c r="G32" s="9">
        <v>7</v>
      </c>
      <c r="H32" s="10">
        <f t="shared" si="1"/>
        <v>0</v>
      </c>
    </row>
    <row r="33" spans="1:8" x14ac:dyDescent="0.25">
      <c r="A33" s="49" t="s">
        <v>42</v>
      </c>
      <c r="B33" s="49">
        <v>3</v>
      </c>
      <c r="C33" s="49" t="s">
        <v>19</v>
      </c>
      <c r="D33" s="8" t="s">
        <v>15</v>
      </c>
      <c r="E33" s="49" t="s">
        <v>20</v>
      </c>
      <c r="F33" s="59">
        <f>VLOOKUP(C33,PREU_FEINA!$B$11:$K$571,10,0)</f>
        <v>0</v>
      </c>
      <c r="G33" s="9">
        <v>1.4</v>
      </c>
      <c r="H33" s="10">
        <f t="shared" si="1"/>
        <v>0</v>
      </c>
    </row>
    <row r="34" spans="1:8" x14ac:dyDescent="0.25">
      <c r="A34" s="49" t="s">
        <v>42</v>
      </c>
      <c r="B34" s="49">
        <v>4</v>
      </c>
      <c r="C34" s="49" t="s">
        <v>21</v>
      </c>
      <c r="D34" s="8" t="s">
        <v>15</v>
      </c>
      <c r="E34" s="49" t="s">
        <v>22</v>
      </c>
      <c r="F34" s="59">
        <f>VLOOKUP(C34,PREU_FEINA!$B$11:$K$571,10,0)</f>
        <v>0</v>
      </c>
      <c r="G34" s="9">
        <v>1.4</v>
      </c>
      <c r="H34" s="10">
        <f t="shared" si="1"/>
        <v>0</v>
      </c>
    </row>
    <row r="35" spans="1:8" x14ac:dyDescent="0.25">
      <c r="A35" s="49" t="s">
        <v>42</v>
      </c>
      <c r="B35" s="49">
        <v>5</v>
      </c>
      <c r="C35" s="49" t="s">
        <v>23</v>
      </c>
      <c r="D35" s="8" t="s">
        <v>24</v>
      </c>
      <c r="E35" s="49" t="s">
        <v>25</v>
      </c>
      <c r="F35" s="59">
        <f>VLOOKUP(C35,PREU_FEINA!$B$11:$K$571,10,0)</f>
        <v>0</v>
      </c>
      <c r="G35" s="9">
        <v>1.4</v>
      </c>
      <c r="H35" s="10">
        <f t="shared" si="1"/>
        <v>0</v>
      </c>
    </row>
    <row r="36" spans="1:8" x14ac:dyDescent="0.25">
      <c r="A36" s="49" t="s">
        <v>42</v>
      </c>
      <c r="B36" s="49">
        <v>6</v>
      </c>
      <c r="C36" s="49" t="s">
        <v>26</v>
      </c>
      <c r="D36" s="8" t="s">
        <v>15</v>
      </c>
      <c r="E36" s="49" t="s">
        <v>27</v>
      </c>
      <c r="F36" s="59">
        <f>VLOOKUP(C36,PREU_FEINA!$B$11:$K$571,10,0)</f>
        <v>0</v>
      </c>
      <c r="G36" s="9">
        <v>5.6</v>
      </c>
      <c r="H36" s="10">
        <f t="shared" si="1"/>
        <v>0</v>
      </c>
    </row>
    <row r="37" spans="1:8" x14ac:dyDescent="0.25">
      <c r="A37" s="49" t="s">
        <v>42</v>
      </c>
      <c r="B37" s="49">
        <v>7</v>
      </c>
      <c r="C37" s="49" t="s">
        <v>47</v>
      </c>
      <c r="D37" s="8" t="s">
        <v>15</v>
      </c>
      <c r="E37" s="49" t="s">
        <v>48</v>
      </c>
      <c r="F37" s="59">
        <f>VLOOKUP(C37,PREU_FEINA!$B$11:$K$571,10,0)</f>
        <v>0</v>
      </c>
      <c r="G37" s="9">
        <v>2.8</v>
      </c>
      <c r="H37" s="10">
        <f t="shared" si="1"/>
        <v>0</v>
      </c>
    </row>
    <row r="38" spans="1:8" x14ac:dyDescent="0.25">
      <c r="A38" s="49" t="s">
        <v>42</v>
      </c>
      <c r="B38" s="49">
        <v>8</v>
      </c>
      <c r="C38" s="49" t="s">
        <v>30</v>
      </c>
      <c r="D38" s="8" t="s">
        <v>15</v>
      </c>
      <c r="E38" s="49" t="s">
        <v>31</v>
      </c>
      <c r="F38" s="59">
        <f>VLOOKUP(C38,PREU_FEINA!$B$11:$K$571,10,0)</f>
        <v>0</v>
      </c>
      <c r="G38" s="9">
        <v>0</v>
      </c>
      <c r="H38" s="10">
        <f t="shared" si="1"/>
        <v>0</v>
      </c>
    </row>
    <row r="39" spans="1:8" x14ac:dyDescent="0.25">
      <c r="A39" s="49" t="s">
        <v>42</v>
      </c>
      <c r="B39" s="49">
        <v>9</v>
      </c>
      <c r="C39" s="49" t="s">
        <v>32</v>
      </c>
      <c r="D39" s="8" t="s">
        <v>15</v>
      </c>
      <c r="E39" s="49" t="s">
        <v>33</v>
      </c>
      <c r="F39" s="59">
        <f>VLOOKUP(C39,PREU_FEINA!$B$11:$K$571,10,0)</f>
        <v>0</v>
      </c>
      <c r="G39" s="9">
        <v>0</v>
      </c>
      <c r="H39" s="10">
        <f t="shared" si="1"/>
        <v>0</v>
      </c>
    </row>
    <row r="40" spans="1:8" x14ac:dyDescent="0.25">
      <c r="A40" s="49" t="s">
        <v>42</v>
      </c>
      <c r="B40" s="49">
        <v>10</v>
      </c>
      <c r="C40" s="49" t="s">
        <v>34</v>
      </c>
      <c r="D40" s="8" t="s">
        <v>35</v>
      </c>
      <c r="E40" s="49" t="s">
        <v>36</v>
      </c>
      <c r="F40" s="59">
        <f>VLOOKUP(C40,PREU_FEINA!$B$11:$K$571,10,0)</f>
        <v>0</v>
      </c>
      <c r="G40" s="9">
        <v>84</v>
      </c>
      <c r="H40" s="10">
        <f t="shared" si="1"/>
        <v>0</v>
      </c>
    </row>
    <row r="41" spans="1:8" x14ac:dyDescent="0.25">
      <c r="E41" s="6" t="s">
        <v>39</v>
      </c>
      <c r="F41" s="6"/>
      <c r="G41" s="6"/>
      <c r="H41" s="11">
        <f>SUM(H31:H40)</f>
        <v>0</v>
      </c>
    </row>
    <row r="43" spans="1:8" x14ac:dyDescent="0.25">
      <c r="C43" s="6" t="s">
        <v>5</v>
      </c>
      <c r="D43" s="7" t="s">
        <v>6</v>
      </c>
      <c r="E43" s="6" t="s">
        <v>7</v>
      </c>
    </row>
    <row r="44" spans="1:8" x14ac:dyDescent="0.25">
      <c r="C44" s="6" t="s">
        <v>8</v>
      </c>
      <c r="D44" s="7" t="s">
        <v>6</v>
      </c>
      <c r="E44" s="6" t="s">
        <v>9</v>
      </c>
    </row>
    <row r="45" spans="1:8" x14ac:dyDescent="0.25">
      <c r="C45" s="6" t="s">
        <v>10</v>
      </c>
      <c r="D45" s="7" t="s">
        <v>49</v>
      </c>
      <c r="E45" s="6" t="s">
        <v>50</v>
      </c>
    </row>
    <row r="47" spans="1:8" x14ac:dyDescent="0.25">
      <c r="A47" s="49" t="s">
        <v>51</v>
      </c>
      <c r="B47" s="49">
        <v>1</v>
      </c>
      <c r="C47" s="49" t="s">
        <v>52</v>
      </c>
      <c r="D47" s="8" t="s">
        <v>15</v>
      </c>
      <c r="E47" s="49" t="s">
        <v>53</v>
      </c>
      <c r="F47" s="59">
        <f>VLOOKUP(C47,PREU_FEINA!$B$11:$K$571,10,0)</f>
        <v>0</v>
      </c>
      <c r="G47" s="9">
        <v>1</v>
      </c>
      <c r="H47" s="10">
        <f t="shared" ref="H47:H56" si="2">ROUND(ROUND(F47,2)*ROUND(G47,3),2)</f>
        <v>0</v>
      </c>
    </row>
    <row r="48" spans="1:8" x14ac:dyDescent="0.25">
      <c r="A48" s="49" t="s">
        <v>51</v>
      </c>
      <c r="B48" s="49">
        <v>2</v>
      </c>
      <c r="C48" s="49" t="s">
        <v>54</v>
      </c>
      <c r="D48" s="8" t="s">
        <v>15</v>
      </c>
      <c r="E48" s="49" t="s">
        <v>46</v>
      </c>
      <c r="F48" s="59">
        <f>VLOOKUP(C48,PREU_FEINA!$B$11:$K$571,10,0)</f>
        <v>0</v>
      </c>
      <c r="G48" s="9">
        <v>19.2</v>
      </c>
      <c r="H48" s="10">
        <f t="shared" si="2"/>
        <v>0</v>
      </c>
    </row>
    <row r="49" spans="1:8" x14ac:dyDescent="0.25">
      <c r="A49" s="49" t="s">
        <v>51</v>
      </c>
      <c r="B49" s="49">
        <v>3</v>
      </c>
      <c r="C49" s="49" t="s">
        <v>55</v>
      </c>
      <c r="D49" s="8" t="s">
        <v>15</v>
      </c>
      <c r="E49" s="49" t="s">
        <v>56</v>
      </c>
      <c r="F49" s="59">
        <f>VLOOKUP(C49,PREU_FEINA!$B$11:$K$571,10,0)</f>
        <v>0</v>
      </c>
      <c r="G49" s="9">
        <v>19.2</v>
      </c>
      <c r="H49" s="10">
        <f t="shared" si="2"/>
        <v>0</v>
      </c>
    </row>
    <row r="50" spans="1:8" x14ac:dyDescent="0.25">
      <c r="A50" s="49" t="s">
        <v>51</v>
      </c>
      <c r="B50" s="49">
        <v>4</v>
      </c>
      <c r="C50" s="49" t="s">
        <v>21</v>
      </c>
      <c r="D50" s="8" t="s">
        <v>15</v>
      </c>
      <c r="E50" s="49" t="s">
        <v>22</v>
      </c>
      <c r="F50" s="59">
        <f>VLOOKUP(C50,PREU_FEINA!$B$11:$K$571,10,0)</f>
        <v>0</v>
      </c>
      <c r="G50" s="9">
        <v>19.2</v>
      </c>
      <c r="H50" s="10">
        <f t="shared" si="2"/>
        <v>0</v>
      </c>
    </row>
    <row r="51" spans="1:8" x14ac:dyDescent="0.25">
      <c r="A51" s="49" t="s">
        <v>51</v>
      </c>
      <c r="B51" s="49">
        <v>5</v>
      </c>
      <c r="C51" s="49" t="s">
        <v>23</v>
      </c>
      <c r="D51" s="8" t="s">
        <v>24</v>
      </c>
      <c r="E51" s="49" t="s">
        <v>25</v>
      </c>
      <c r="F51" s="59">
        <f>VLOOKUP(C51,PREU_FEINA!$B$11:$K$571,10,0)</f>
        <v>0</v>
      </c>
      <c r="G51" s="9">
        <v>9.6</v>
      </c>
      <c r="H51" s="10">
        <f t="shared" si="2"/>
        <v>0</v>
      </c>
    </row>
    <row r="52" spans="1:8" x14ac:dyDescent="0.25">
      <c r="A52" s="49" t="s">
        <v>51</v>
      </c>
      <c r="B52" s="49">
        <v>6</v>
      </c>
      <c r="C52" s="49" t="s">
        <v>26</v>
      </c>
      <c r="D52" s="8" t="s">
        <v>15</v>
      </c>
      <c r="E52" s="49" t="s">
        <v>27</v>
      </c>
      <c r="F52" s="59">
        <f>VLOOKUP(C52,PREU_FEINA!$B$11:$K$571,10,0)</f>
        <v>0</v>
      </c>
      <c r="G52" s="9">
        <v>38.4</v>
      </c>
      <c r="H52" s="10">
        <f t="shared" si="2"/>
        <v>0</v>
      </c>
    </row>
    <row r="53" spans="1:8" x14ac:dyDescent="0.25">
      <c r="A53" s="49" t="s">
        <v>51</v>
      </c>
      <c r="B53" s="49">
        <v>7</v>
      </c>
      <c r="C53" s="49" t="s">
        <v>47</v>
      </c>
      <c r="D53" s="8" t="s">
        <v>15</v>
      </c>
      <c r="E53" s="49" t="s">
        <v>48</v>
      </c>
      <c r="F53" s="59">
        <f>VLOOKUP(C53,PREU_FEINA!$B$11:$K$571,10,0)</f>
        <v>0</v>
      </c>
      <c r="G53" s="9">
        <v>19.2</v>
      </c>
      <c r="H53" s="10">
        <f t="shared" si="2"/>
        <v>0</v>
      </c>
    </row>
    <row r="54" spans="1:8" x14ac:dyDescent="0.25">
      <c r="A54" s="49" t="s">
        <v>51</v>
      </c>
      <c r="B54" s="49">
        <v>8</v>
      </c>
      <c r="C54" s="49" t="s">
        <v>30</v>
      </c>
      <c r="D54" s="8" t="s">
        <v>15</v>
      </c>
      <c r="E54" s="49" t="s">
        <v>31</v>
      </c>
      <c r="F54" s="59">
        <f>VLOOKUP(C54,PREU_FEINA!$B$11:$K$571,10,0)</f>
        <v>0</v>
      </c>
      <c r="G54" s="9">
        <v>0</v>
      </c>
      <c r="H54" s="10">
        <f t="shared" si="2"/>
        <v>0</v>
      </c>
    </row>
    <row r="55" spans="1:8" x14ac:dyDescent="0.25">
      <c r="A55" s="49" t="s">
        <v>51</v>
      </c>
      <c r="B55" s="49">
        <v>9</v>
      </c>
      <c r="C55" s="49" t="s">
        <v>32</v>
      </c>
      <c r="D55" s="8" t="s">
        <v>15</v>
      </c>
      <c r="E55" s="49" t="s">
        <v>33</v>
      </c>
      <c r="F55" s="59">
        <f>VLOOKUP(C55,PREU_FEINA!$B$11:$K$571,10,0)</f>
        <v>0</v>
      </c>
      <c r="G55" s="9">
        <v>0</v>
      </c>
      <c r="H55" s="10">
        <f t="shared" si="2"/>
        <v>0</v>
      </c>
    </row>
    <row r="56" spans="1:8" x14ac:dyDescent="0.25">
      <c r="A56" s="49" t="s">
        <v>51</v>
      </c>
      <c r="B56" s="49">
        <v>10</v>
      </c>
      <c r="C56" s="49" t="s">
        <v>34</v>
      </c>
      <c r="D56" s="8" t="s">
        <v>35</v>
      </c>
      <c r="E56" s="49" t="s">
        <v>36</v>
      </c>
      <c r="F56" s="59">
        <f>VLOOKUP(C56,PREU_FEINA!$B$11:$K$571,10,0)</f>
        <v>0</v>
      </c>
      <c r="G56" s="9">
        <v>576</v>
      </c>
      <c r="H56" s="10">
        <f t="shared" si="2"/>
        <v>0</v>
      </c>
    </row>
    <row r="57" spans="1:8" x14ac:dyDescent="0.25">
      <c r="E57" s="6" t="s">
        <v>39</v>
      </c>
      <c r="F57" s="6"/>
      <c r="G57" s="6"/>
      <c r="H57" s="11">
        <f>SUM(H47:H56)</f>
        <v>0</v>
      </c>
    </row>
    <row r="59" spans="1:8" x14ac:dyDescent="0.25">
      <c r="C59" s="6" t="s">
        <v>5</v>
      </c>
      <c r="D59" s="7" t="s">
        <v>6</v>
      </c>
      <c r="E59" s="6" t="s">
        <v>7</v>
      </c>
    </row>
    <row r="60" spans="1:8" x14ac:dyDescent="0.25">
      <c r="C60" s="6" t="s">
        <v>8</v>
      </c>
      <c r="D60" s="7" t="s">
        <v>6</v>
      </c>
      <c r="E60" s="6" t="s">
        <v>9</v>
      </c>
    </row>
    <row r="61" spans="1:8" x14ac:dyDescent="0.25">
      <c r="C61" s="6" t="s">
        <v>10</v>
      </c>
      <c r="D61" s="7" t="s">
        <v>57</v>
      </c>
      <c r="E61" s="6" t="s">
        <v>58</v>
      </c>
    </row>
    <row r="63" spans="1:8" x14ac:dyDescent="0.25">
      <c r="A63" s="49" t="s">
        <v>59</v>
      </c>
      <c r="B63" s="49">
        <v>1</v>
      </c>
      <c r="C63" s="49" t="s">
        <v>60</v>
      </c>
      <c r="D63" s="8" t="s">
        <v>15</v>
      </c>
      <c r="E63" s="49" t="s">
        <v>61</v>
      </c>
      <c r="F63" s="59">
        <f>VLOOKUP(C63,PREU_FEINA!$B$11:$K$571,10,0)</f>
        <v>0</v>
      </c>
      <c r="G63" s="9">
        <v>3</v>
      </c>
      <c r="H63" s="10">
        <f>ROUND(ROUND(F63,2)*ROUND(G63,3),2)</f>
        <v>0</v>
      </c>
    </row>
    <row r="64" spans="1:8" x14ac:dyDescent="0.25">
      <c r="A64" s="49" t="s">
        <v>59</v>
      </c>
      <c r="B64" s="49">
        <v>2</v>
      </c>
      <c r="C64" s="49" t="s">
        <v>62</v>
      </c>
      <c r="D64" s="8" t="s">
        <v>15</v>
      </c>
      <c r="E64" s="49" t="s">
        <v>63</v>
      </c>
      <c r="F64" s="59">
        <f>VLOOKUP(C64,PREU_FEINA!$B$11:$K$571,10,0)</f>
        <v>0</v>
      </c>
      <c r="G64" s="9">
        <v>18</v>
      </c>
      <c r="H64" s="10">
        <f>ROUND(ROUND(F64,2)*ROUND(G64,3),2)</f>
        <v>0</v>
      </c>
    </row>
    <row r="65" spans="1:8" x14ac:dyDescent="0.25">
      <c r="A65" s="49" t="s">
        <v>59</v>
      </c>
      <c r="B65" s="49">
        <v>3</v>
      </c>
      <c r="C65" s="49" t="s">
        <v>64</v>
      </c>
      <c r="D65" s="8" t="s">
        <v>15</v>
      </c>
      <c r="E65" s="49" t="s">
        <v>65</v>
      </c>
      <c r="F65" s="59">
        <f>VLOOKUP(C65,PREU_FEINA!$B$11:$K$571,10,0)</f>
        <v>0</v>
      </c>
      <c r="G65" s="9">
        <v>3</v>
      </c>
      <c r="H65" s="10">
        <f>ROUND(ROUND(F65,2)*ROUND(G65,3),2)</f>
        <v>0</v>
      </c>
    </row>
    <row r="66" spans="1:8" x14ac:dyDescent="0.25">
      <c r="E66" s="6" t="s">
        <v>39</v>
      </c>
      <c r="F66" s="6"/>
      <c r="G66" s="6"/>
      <c r="H66" s="11">
        <f>SUM(H63:H65)</f>
        <v>0</v>
      </c>
    </row>
    <row r="68" spans="1:8" x14ac:dyDescent="0.25">
      <c r="C68" s="6" t="s">
        <v>5</v>
      </c>
      <c r="D68" s="7" t="s">
        <v>6</v>
      </c>
      <c r="E68" s="6" t="s">
        <v>7</v>
      </c>
    </row>
    <row r="69" spans="1:8" x14ac:dyDescent="0.25">
      <c r="C69" s="6" t="s">
        <v>8</v>
      </c>
      <c r="D69" s="7" t="s">
        <v>66</v>
      </c>
      <c r="E69" s="6" t="s">
        <v>67</v>
      </c>
    </row>
    <row r="70" spans="1:8" x14ac:dyDescent="0.25">
      <c r="C70" s="6" t="s">
        <v>10</v>
      </c>
      <c r="D70" s="7" t="s">
        <v>68</v>
      </c>
      <c r="E70" s="6" t="s">
        <v>69</v>
      </c>
    </row>
    <row r="72" spans="1:8" x14ac:dyDescent="0.25">
      <c r="A72" s="49" t="s">
        <v>70</v>
      </c>
      <c r="B72" s="49">
        <v>1</v>
      </c>
      <c r="C72" s="49" t="s">
        <v>14</v>
      </c>
      <c r="D72" s="8" t="s">
        <v>15</v>
      </c>
      <c r="E72" s="49" t="s">
        <v>16</v>
      </c>
      <c r="F72" s="59">
        <f>VLOOKUP(C72,PREU_FEINA!$B$11:$K$571,10,0)</f>
        <v>0</v>
      </c>
      <c r="G72" s="9">
        <v>1</v>
      </c>
      <c r="H72" s="10">
        <f t="shared" ref="H72:H80" si="3">ROUND(ROUND(F72,2)*ROUND(G72,3),2)</f>
        <v>0</v>
      </c>
    </row>
    <row r="73" spans="1:8" x14ac:dyDescent="0.25">
      <c r="A73" s="49" t="s">
        <v>70</v>
      </c>
      <c r="B73" s="49">
        <v>2</v>
      </c>
      <c r="C73" s="49" t="s">
        <v>17</v>
      </c>
      <c r="D73" s="8" t="s">
        <v>15</v>
      </c>
      <c r="E73" s="49" t="s">
        <v>18</v>
      </c>
      <c r="F73" s="59">
        <f>VLOOKUP(C73,PREU_FEINA!$B$11:$K$571,10,0)</f>
        <v>0</v>
      </c>
      <c r="G73" s="9">
        <v>2.1</v>
      </c>
      <c r="H73" s="10">
        <f t="shared" si="3"/>
        <v>0</v>
      </c>
    </row>
    <row r="74" spans="1:8" x14ac:dyDescent="0.25">
      <c r="A74" s="49" t="s">
        <v>70</v>
      </c>
      <c r="B74" s="49">
        <v>3</v>
      </c>
      <c r="C74" s="49" t="s">
        <v>19</v>
      </c>
      <c r="D74" s="8" t="s">
        <v>15</v>
      </c>
      <c r="E74" s="49" t="s">
        <v>20</v>
      </c>
      <c r="F74" s="59">
        <f>VLOOKUP(C74,PREU_FEINA!$B$11:$K$571,10,0)</f>
        <v>0</v>
      </c>
      <c r="G74" s="9">
        <v>2.1</v>
      </c>
      <c r="H74" s="10">
        <f t="shared" si="3"/>
        <v>0</v>
      </c>
    </row>
    <row r="75" spans="1:8" x14ac:dyDescent="0.25">
      <c r="A75" s="49" t="s">
        <v>70</v>
      </c>
      <c r="B75" s="49">
        <v>4</v>
      </c>
      <c r="C75" s="49" t="s">
        <v>21</v>
      </c>
      <c r="D75" s="8" t="s">
        <v>15</v>
      </c>
      <c r="E75" s="49" t="s">
        <v>22</v>
      </c>
      <c r="F75" s="59">
        <f>VLOOKUP(C75,PREU_FEINA!$B$11:$K$571,10,0)</f>
        <v>0</v>
      </c>
      <c r="G75" s="9">
        <v>14</v>
      </c>
      <c r="H75" s="10">
        <f t="shared" si="3"/>
        <v>0</v>
      </c>
    </row>
    <row r="76" spans="1:8" x14ac:dyDescent="0.25">
      <c r="A76" s="49" t="s">
        <v>70</v>
      </c>
      <c r="B76" s="49">
        <v>5</v>
      </c>
      <c r="C76" s="49" t="s">
        <v>23</v>
      </c>
      <c r="D76" s="8" t="s">
        <v>24</v>
      </c>
      <c r="E76" s="49" t="s">
        <v>25</v>
      </c>
      <c r="F76" s="59">
        <f>VLOOKUP(C76,PREU_FEINA!$B$11:$K$571,10,0)</f>
        <v>0</v>
      </c>
      <c r="G76" s="9">
        <v>2.1</v>
      </c>
      <c r="H76" s="10">
        <f t="shared" si="3"/>
        <v>0</v>
      </c>
    </row>
    <row r="77" spans="1:8" x14ac:dyDescent="0.25">
      <c r="A77" s="49" t="s">
        <v>70</v>
      </c>
      <c r="B77" s="49">
        <v>6</v>
      </c>
      <c r="C77" s="49" t="s">
        <v>26</v>
      </c>
      <c r="D77" s="8" t="s">
        <v>15</v>
      </c>
      <c r="E77" s="49" t="s">
        <v>27</v>
      </c>
      <c r="F77" s="59">
        <f>VLOOKUP(C77,PREU_FEINA!$B$11:$K$571,10,0)</f>
        <v>0</v>
      </c>
      <c r="G77" s="9">
        <v>2.8</v>
      </c>
      <c r="H77" s="10">
        <f t="shared" si="3"/>
        <v>0</v>
      </c>
    </row>
    <row r="78" spans="1:8" x14ac:dyDescent="0.25">
      <c r="A78" s="49" t="s">
        <v>70</v>
      </c>
      <c r="B78" s="49">
        <v>7</v>
      </c>
      <c r="C78" s="49" t="s">
        <v>28</v>
      </c>
      <c r="D78" s="8" t="s">
        <v>15</v>
      </c>
      <c r="E78" s="49" t="s">
        <v>29</v>
      </c>
      <c r="F78" s="59">
        <f>VLOOKUP(C78,PREU_FEINA!$B$11:$K$571,10,0)</f>
        <v>0</v>
      </c>
      <c r="G78" s="9">
        <v>1.4</v>
      </c>
      <c r="H78" s="10">
        <f t="shared" si="3"/>
        <v>0</v>
      </c>
    </row>
    <row r="79" spans="1:8" x14ac:dyDescent="0.25">
      <c r="A79" s="49" t="s">
        <v>70</v>
      </c>
      <c r="B79" s="49">
        <v>8</v>
      </c>
      <c r="C79" s="49" t="s">
        <v>30</v>
      </c>
      <c r="D79" s="8" t="s">
        <v>15</v>
      </c>
      <c r="E79" s="49" t="s">
        <v>31</v>
      </c>
      <c r="F79" s="59">
        <f>VLOOKUP(C79,PREU_FEINA!$B$11:$K$571,10,0)</f>
        <v>0</v>
      </c>
      <c r="G79" s="9">
        <v>0</v>
      </c>
      <c r="H79" s="10">
        <f t="shared" si="3"/>
        <v>0</v>
      </c>
    </row>
    <row r="80" spans="1:8" x14ac:dyDescent="0.25">
      <c r="A80" s="49" t="s">
        <v>70</v>
      </c>
      <c r="B80" s="49">
        <v>9</v>
      </c>
      <c r="C80" s="49" t="s">
        <v>32</v>
      </c>
      <c r="D80" s="8" t="s">
        <v>15</v>
      </c>
      <c r="E80" s="49" t="s">
        <v>33</v>
      </c>
      <c r="F80" s="59">
        <f>VLOOKUP(C80,PREU_FEINA!$B$11:$K$571,10,0)</f>
        <v>0</v>
      </c>
      <c r="G80" s="9">
        <v>0</v>
      </c>
      <c r="H80" s="10">
        <f t="shared" si="3"/>
        <v>0</v>
      </c>
    </row>
    <row r="81" spans="1:8" x14ac:dyDescent="0.25">
      <c r="E81" s="6" t="s">
        <v>39</v>
      </c>
      <c r="F81" s="6"/>
      <c r="G81" s="6"/>
      <c r="H81" s="11">
        <f>SUM(H72:H80)</f>
        <v>0</v>
      </c>
    </row>
    <row r="83" spans="1:8" x14ac:dyDescent="0.25">
      <c r="C83" s="6" t="s">
        <v>5</v>
      </c>
      <c r="D83" s="7" t="s">
        <v>6</v>
      </c>
      <c r="E83" s="6" t="s">
        <v>7</v>
      </c>
    </row>
    <row r="84" spans="1:8" x14ac:dyDescent="0.25">
      <c r="C84" s="6" t="s">
        <v>8</v>
      </c>
      <c r="D84" s="7" t="s">
        <v>66</v>
      </c>
      <c r="E84" s="6" t="s">
        <v>67</v>
      </c>
    </row>
    <row r="85" spans="1:8" x14ac:dyDescent="0.25">
      <c r="C85" s="6" t="s">
        <v>10</v>
      </c>
      <c r="D85" s="7" t="s">
        <v>71</v>
      </c>
      <c r="E85" s="6" t="s">
        <v>72</v>
      </c>
    </row>
    <row r="87" spans="1:8" x14ac:dyDescent="0.25">
      <c r="A87" s="49" t="s">
        <v>73</v>
      </c>
      <c r="B87" s="49">
        <v>1</v>
      </c>
      <c r="C87" s="49" t="s">
        <v>43</v>
      </c>
      <c r="D87" s="8" t="s">
        <v>15</v>
      </c>
      <c r="E87" s="49" t="s">
        <v>44</v>
      </c>
      <c r="F87" s="59">
        <f>VLOOKUP(C87,PREU_FEINA!$B$11:$K$571,10,0)</f>
        <v>0</v>
      </c>
      <c r="G87" s="9">
        <v>1</v>
      </c>
      <c r="H87" s="10">
        <f t="shared" ref="H87:H95" si="4">ROUND(ROUND(F87,2)*ROUND(G87,3),2)</f>
        <v>0</v>
      </c>
    </row>
    <row r="88" spans="1:8" x14ac:dyDescent="0.25">
      <c r="A88" s="49" t="s">
        <v>73</v>
      </c>
      <c r="B88" s="49">
        <v>2</v>
      </c>
      <c r="C88" s="49" t="s">
        <v>45</v>
      </c>
      <c r="D88" s="8" t="s">
        <v>15</v>
      </c>
      <c r="E88" s="49" t="s">
        <v>46</v>
      </c>
      <c r="F88" s="59">
        <f>VLOOKUP(C88,PREU_FEINA!$B$11:$K$571,10,0)</f>
        <v>0</v>
      </c>
      <c r="G88" s="9">
        <v>1.1879999999999999</v>
      </c>
      <c r="H88" s="10">
        <f t="shared" si="4"/>
        <v>0</v>
      </c>
    </row>
    <row r="89" spans="1:8" x14ac:dyDescent="0.25">
      <c r="A89" s="49" t="s">
        <v>73</v>
      </c>
      <c r="B89" s="49">
        <v>3</v>
      </c>
      <c r="C89" s="49" t="s">
        <v>19</v>
      </c>
      <c r="D89" s="8" t="s">
        <v>15</v>
      </c>
      <c r="E89" s="49" t="s">
        <v>20</v>
      </c>
      <c r="F89" s="59">
        <f>VLOOKUP(C89,PREU_FEINA!$B$11:$K$571,10,0)</f>
        <v>0</v>
      </c>
      <c r="G89" s="9">
        <v>3.6</v>
      </c>
      <c r="H89" s="10">
        <f t="shared" si="4"/>
        <v>0</v>
      </c>
    </row>
    <row r="90" spans="1:8" x14ac:dyDescent="0.25">
      <c r="A90" s="49" t="s">
        <v>73</v>
      </c>
      <c r="B90" s="49">
        <v>4</v>
      </c>
      <c r="C90" s="49" t="s">
        <v>21</v>
      </c>
      <c r="D90" s="8" t="s">
        <v>15</v>
      </c>
      <c r="E90" s="49" t="s">
        <v>22</v>
      </c>
      <c r="F90" s="59">
        <f>VLOOKUP(C90,PREU_FEINA!$B$11:$K$571,10,0)</f>
        <v>0</v>
      </c>
      <c r="G90" s="9">
        <v>3.6</v>
      </c>
      <c r="H90" s="10">
        <f t="shared" si="4"/>
        <v>0</v>
      </c>
    </row>
    <row r="91" spans="1:8" x14ac:dyDescent="0.25">
      <c r="A91" s="49" t="s">
        <v>73</v>
      </c>
      <c r="B91" s="49">
        <v>5</v>
      </c>
      <c r="C91" s="49" t="s">
        <v>23</v>
      </c>
      <c r="D91" s="8" t="s">
        <v>24</v>
      </c>
      <c r="E91" s="49" t="s">
        <v>25</v>
      </c>
      <c r="F91" s="59">
        <f>VLOOKUP(C91,PREU_FEINA!$B$11:$K$571,10,0)</f>
        <v>0</v>
      </c>
      <c r="G91" s="9">
        <v>3.6</v>
      </c>
      <c r="H91" s="10">
        <f t="shared" si="4"/>
        <v>0</v>
      </c>
    </row>
    <row r="92" spans="1:8" x14ac:dyDescent="0.25">
      <c r="A92" s="49" t="s">
        <v>73</v>
      </c>
      <c r="B92" s="49">
        <v>6</v>
      </c>
      <c r="C92" s="49" t="s">
        <v>26</v>
      </c>
      <c r="D92" s="8" t="s">
        <v>15</v>
      </c>
      <c r="E92" s="49" t="s">
        <v>27</v>
      </c>
      <c r="F92" s="59">
        <f>VLOOKUP(C92,PREU_FEINA!$B$11:$K$571,10,0)</f>
        <v>0</v>
      </c>
      <c r="G92" s="9">
        <v>3.6</v>
      </c>
      <c r="H92" s="10">
        <f t="shared" si="4"/>
        <v>0</v>
      </c>
    </row>
    <row r="93" spans="1:8" x14ac:dyDescent="0.25">
      <c r="A93" s="49" t="s">
        <v>73</v>
      </c>
      <c r="B93" s="49">
        <v>7</v>
      </c>
      <c r="C93" s="49" t="s">
        <v>47</v>
      </c>
      <c r="D93" s="8" t="s">
        <v>15</v>
      </c>
      <c r="E93" s="49" t="s">
        <v>48</v>
      </c>
      <c r="F93" s="59">
        <f>VLOOKUP(C93,PREU_FEINA!$B$11:$K$571,10,0)</f>
        <v>0</v>
      </c>
      <c r="G93" s="9">
        <v>1.8</v>
      </c>
      <c r="H93" s="10">
        <f t="shared" si="4"/>
        <v>0</v>
      </c>
    </row>
    <row r="94" spans="1:8" x14ac:dyDescent="0.25">
      <c r="A94" s="49" t="s">
        <v>73</v>
      </c>
      <c r="B94" s="49">
        <v>8</v>
      </c>
      <c r="C94" s="49" t="s">
        <v>30</v>
      </c>
      <c r="D94" s="8" t="s">
        <v>15</v>
      </c>
      <c r="E94" s="49" t="s">
        <v>31</v>
      </c>
      <c r="F94" s="59">
        <f>VLOOKUP(C94,PREU_FEINA!$B$11:$K$571,10,0)</f>
        <v>0</v>
      </c>
      <c r="G94" s="9">
        <v>0</v>
      </c>
      <c r="H94" s="10">
        <f t="shared" si="4"/>
        <v>0</v>
      </c>
    </row>
    <row r="95" spans="1:8" x14ac:dyDescent="0.25">
      <c r="A95" s="49" t="s">
        <v>73</v>
      </c>
      <c r="B95" s="49">
        <v>9</v>
      </c>
      <c r="C95" s="49" t="s">
        <v>32</v>
      </c>
      <c r="D95" s="8" t="s">
        <v>15</v>
      </c>
      <c r="E95" s="49" t="s">
        <v>33</v>
      </c>
      <c r="F95" s="59">
        <f>VLOOKUP(C95,PREU_FEINA!$B$11:$K$571,10,0)</f>
        <v>0</v>
      </c>
      <c r="G95" s="9">
        <v>0</v>
      </c>
      <c r="H95" s="10">
        <f t="shared" si="4"/>
        <v>0</v>
      </c>
    </row>
    <row r="96" spans="1:8" x14ac:dyDescent="0.25">
      <c r="E96" s="6" t="s">
        <v>39</v>
      </c>
      <c r="F96" s="6"/>
      <c r="G96" s="6"/>
      <c r="H96" s="11">
        <f>SUM(H87:H95)</f>
        <v>0</v>
      </c>
    </row>
    <row r="98" spans="1:8" x14ac:dyDescent="0.25">
      <c r="C98" s="6" t="s">
        <v>5</v>
      </c>
      <c r="D98" s="7" t="s">
        <v>6</v>
      </c>
      <c r="E98" s="6" t="s">
        <v>7</v>
      </c>
    </row>
    <row r="99" spans="1:8" x14ac:dyDescent="0.25">
      <c r="C99" s="6" t="s">
        <v>8</v>
      </c>
      <c r="D99" s="7" t="s">
        <v>66</v>
      </c>
      <c r="E99" s="6" t="s">
        <v>67</v>
      </c>
    </row>
    <row r="100" spans="1:8" x14ac:dyDescent="0.25">
      <c r="C100" s="6" t="s">
        <v>10</v>
      </c>
      <c r="D100" s="7" t="s">
        <v>74</v>
      </c>
      <c r="E100" s="6" t="s">
        <v>75</v>
      </c>
    </row>
    <row r="102" spans="1:8" x14ac:dyDescent="0.25">
      <c r="A102" s="49" t="s">
        <v>76</v>
      </c>
      <c r="B102" s="49">
        <v>1</v>
      </c>
      <c r="C102" s="49" t="s">
        <v>52</v>
      </c>
      <c r="D102" s="8" t="s">
        <v>15</v>
      </c>
      <c r="E102" s="49" t="s">
        <v>53</v>
      </c>
      <c r="F102" s="59">
        <f>VLOOKUP(C102,PREU_FEINA!$B$11:$K$571,10,0)</f>
        <v>0</v>
      </c>
      <c r="G102" s="9">
        <v>1</v>
      </c>
      <c r="H102" s="10">
        <f t="shared" ref="H102:H110" si="5">ROUND(ROUND(F102,2)*ROUND(G102,3),2)</f>
        <v>0</v>
      </c>
    </row>
    <row r="103" spans="1:8" x14ac:dyDescent="0.25">
      <c r="A103" s="49" t="s">
        <v>76</v>
      </c>
      <c r="B103" s="49">
        <v>2</v>
      </c>
      <c r="C103" s="49" t="s">
        <v>54</v>
      </c>
      <c r="D103" s="8" t="s">
        <v>15</v>
      </c>
      <c r="E103" s="49" t="s">
        <v>46</v>
      </c>
      <c r="F103" s="59">
        <f>VLOOKUP(C103,PREU_FEINA!$B$11:$K$571,10,0)</f>
        <v>0</v>
      </c>
      <c r="G103" s="9">
        <v>3.1</v>
      </c>
      <c r="H103" s="10">
        <f t="shared" si="5"/>
        <v>0</v>
      </c>
    </row>
    <row r="104" spans="1:8" x14ac:dyDescent="0.25">
      <c r="A104" s="49" t="s">
        <v>76</v>
      </c>
      <c r="B104" s="49">
        <v>3</v>
      </c>
      <c r="C104" s="49" t="s">
        <v>55</v>
      </c>
      <c r="D104" s="8" t="s">
        <v>15</v>
      </c>
      <c r="E104" s="49" t="s">
        <v>56</v>
      </c>
      <c r="F104" s="59">
        <f>VLOOKUP(C104,PREU_FEINA!$B$11:$K$571,10,0)</f>
        <v>0</v>
      </c>
      <c r="G104" s="9">
        <v>6.2</v>
      </c>
      <c r="H104" s="10">
        <f t="shared" si="5"/>
        <v>0</v>
      </c>
    </row>
    <row r="105" spans="1:8" x14ac:dyDescent="0.25">
      <c r="A105" s="49" t="s">
        <v>76</v>
      </c>
      <c r="B105" s="49">
        <v>4</v>
      </c>
      <c r="C105" s="49" t="s">
        <v>21</v>
      </c>
      <c r="D105" s="8" t="s">
        <v>15</v>
      </c>
      <c r="E105" s="49" t="s">
        <v>22</v>
      </c>
      <c r="F105" s="59">
        <f>VLOOKUP(C105,PREU_FEINA!$B$11:$K$571,10,0)</f>
        <v>0</v>
      </c>
      <c r="G105" s="9">
        <v>6.2</v>
      </c>
      <c r="H105" s="10">
        <f t="shared" si="5"/>
        <v>0</v>
      </c>
    </row>
    <row r="106" spans="1:8" x14ac:dyDescent="0.25">
      <c r="A106" s="49" t="s">
        <v>76</v>
      </c>
      <c r="B106" s="49">
        <v>5</v>
      </c>
      <c r="C106" s="49" t="s">
        <v>23</v>
      </c>
      <c r="D106" s="8" t="s">
        <v>24</v>
      </c>
      <c r="E106" s="49" t="s">
        <v>25</v>
      </c>
      <c r="F106" s="59">
        <f>VLOOKUP(C106,PREU_FEINA!$B$11:$K$571,10,0)</f>
        <v>0</v>
      </c>
      <c r="G106" s="9">
        <v>3.1</v>
      </c>
      <c r="H106" s="10">
        <f t="shared" si="5"/>
        <v>0</v>
      </c>
    </row>
    <row r="107" spans="1:8" x14ac:dyDescent="0.25">
      <c r="A107" s="49" t="s">
        <v>76</v>
      </c>
      <c r="B107" s="49">
        <v>6</v>
      </c>
      <c r="C107" s="49" t="s">
        <v>26</v>
      </c>
      <c r="D107" s="8" t="s">
        <v>15</v>
      </c>
      <c r="E107" s="49" t="s">
        <v>27</v>
      </c>
      <c r="F107" s="59">
        <f>VLOOKUP(C107,PREU_FEINA!$B$11:$K$571,10,0)</f>
        <v>0</v>
      </c>
      <c r="G107" s="9">
        <v>6.2</v>
      </c>
      <c r="H107" s="10">
        <f t="shared" si="5"/>
        <v>0</v>
      </c>
    </row>
    <row r="108" spans="1:8" x14ac:dyDescent="0.25">
      <c r="A108" s="49" t="s">
        <v>76</v>
      </c>
      <c r="B108" s="49">
        <v>7</v>
      </c>
      <c r="C108" s="49" t="s">
        <v>47</v>
      </c>
      <c r="D108" s="8" t="s">
        <v>15</v>
      </c>
      <c r="E108" s="49" t="s">
        <v>48</v>
      </c>
      <c r="F108" s="59">
        <f>VLOOKUP(C108,PREU_FEINA!$B$11:$K$571,10,0)</f>
        <v>0</v>
      </c>
      <c r="G108" s="9">
        <v>62</v>
      </c>
      <c r="H108" s="10">
        <f t="shared" si="5"/>
        <v>0</v>
      </c>
    </row>
    <row r="109" spans="1:8" x14ac:dyDescent="0.25">
      <c r="A109" s="49" t="s">
        <v>76</v>
      </c>
      <c r="B109" s="49">
        <v>8</v>
      </c>
      <c r="C109" s="49" t="s">
        <v>30</v>
      </c>
      <c r="D109" s="8" t="s">
        <v>15</v>
      </c>
      <c r="E109" s="49" t="s">
        <v>31</v>
      </c>
      <c r="F109" s="59">
        <f>VLOOKUP(C109,PREU_FEINA!$B$11:$K$571,10,0)</f>
        <v>0</v>
      </c>
      <c r="G109" s="9">
        <v>4</v>
      </c>
      <c r="H109" s="10">
        <f t="shared" si="5"/>
        <v>0</v>
      </c>
    </row>
    <row r="110" spans="1:8" x14ac:dyDescent="0.25">
      <c r="A110" s="49" t="s">
        <v>76</v>
      </c>
      <c r="B110" s="49">
        <v>9</v>
      </c>
      <c r="C110" s="49" t="s">
        <v>32</v>
      </c>
      <c r="D110" s="8" t="s">
        <v>15</v>
      </c>
      <c r="E110" s="49" t="s">
        <v>33</v>
      </c>
      <c r="F110" s="59">
        <f>VLOOKUP(C110,PREU_FEINA!$B$11:$K$571,10,0)</f>
        <v>0</v>
      </c>
      <c r="G110" s="9">
        <v>0</v>
      </c>
      <c r="H110" s="10">
        <f t="shared" si="5"/>
        <v>0</v>
      </c>
    </row>
    <row r="111" spans="1:8" x14ac:dyDescent="0.25">
      <c r="E111" s="6" t="s">
        <v>39</v>
      </c>
      <c r="F111" s="6"/>
      <c r="G111" s="6"/>
      <c r="H111" s="11">
        <f>SUM(H102:H110)</f>
        <v>0</v>
      </c>
    </row>
    <row r="113" spans="1:8" x14ac:dyDescent="0.25">
      <c r="C113" s="6" t="s">
        <v>5</v>
      </c>
      <c r="D113" s="7" t="s">
        <v>6</v>
      </c>
      <c r="E113" s="6" t="s">
        <v>7</v>
      </c>
    </row>
    <row r="114" spans="1:8" x14ac:dyDescent="0.25">
      <c r="C114" s="6" t="s">
        <v>8</v>
      </c>
      <c r="D114" s="7" t="s">
        <v>66</v>
      </c>
      <c r="E114" s="6" t="s">
        <v>67</v>
      </c>
    </row>
    <row r="115" spans="1:8" x14ac:dyDescent="0.25">
      <c r="C115" s="6" t="s">
        <v>10</v>
      </c>
      <c r="D115" s="7" t="s">
        <v>77</v>
      </c>
      <c r="E115" s="6" t="s">
        <v>78</v>
      </c>
    </row>
    <row r="117" spans="1:8" x14ac:dyDescent="0.25">
      <c r="A117" s="49" t="s">
        <v>79</v>
      </c>
      <c r="B117" s="49">
        <v>1</v>
      </c>
      <c r="C117" s="49" t="s">
        <v>80</v>
      </c>
      <c r="D117" s="8" t="s">
        <v>15</v>
      </c>
      <c r="E117" s="49" t="s">
        <v>81</v>
      </c>
      <c r="F117" s="59">
        <f>VLOOKUP(C117,PREU_FEINA!$B$11:$K$571,10,0)</f>
        <v>0</v>
      </c>
      <c r="G117" s="9">
        <v>1</v>
      </c>
      <c r="H117" s="10">
        <f t="shared" ref="H117:H125" si="6">ROUND(ROUND(F117,2)*ROUND(G117,3),2)</f>
        <v>0</v>
      </c>
    </row>
    <row r="118" spans="1:8" x14ac:dyDescent="0.25">
      <c r="A118" s="49" t="s">
        <v>79</v>
      </c>
      <c r="B118" s="49">
        <v>2</v>
      </c>
      <c r="C118" s="49" t="s">
        <v>82</v>
      </c>
      <c r="D118" s="8" t="s">
        <v>15</v>
      </c>
      <c r="E118" s="49" t="s">
        <v>83</v>
      </c>
      <c r="F118" s="59">
        <f>VLOOKUP(C118,PREU_FEINA!$B$11:$K$571,10,0)</f>
        <v>0</v>
      </c>
      <c r="G118" s="9">
        <v>3</v>
      </c>
      <c r="H118" s="10">
        <f t="shared" si="6"/>
        <v>0</v>
      </c>
    </row>
    <row r="119" spans="1:8" x14ac:dyDescent="0.25">
      <c r="A119" s="49" t="s">
        <v>79</v>
      </c>
      <c r="B119" s="49">
        <v>3</v>
      </c>
      <c r="C119" s="49" t="s">
        <v>84</v>
      </c>
      <c r="D119" s="8" t="s">
        <v>15</v>
      </c>
      <c r="E119" s="49" t="s">
        <v>85</v>
      </c>
      <c r="F119" s="59">
        <f>VLOOKUP(C119,PREU_FEINA!$B$11:$K$571,10,0)</f>
        <v>0</v>
      </c>
      <c r="G119" s="9">
        <v>0.6</v>
      </c>
      <c r="H119" s="10">
        <f t="shared" si="6"/>
        <v>0</v>
      </c>
    </row>
    <row r="120" spans="1:8" x14ac:dyDescent="0.25">
      <c r="A120" s="49" t="s">
        <v>79</v>
      </c>
      <c r="B120" s="49">
        <v>4</v>
      </c>
      <c r="C120" s="49" t="s">
        <v>21</v>
      </c>
      <c r="D120" s="8" t="s">
        <v>15</v>
      </c>
      <c r="E120" s="49" t="s">
        <v>22</v>
      </c>
      <c r="F120" s="59">
        <f>VLOOKUP(C120,PREU_FEINA!$B$11:$K$571,10,0)</f>
        <v>0</v>
      </c>
      <c r="G120" s="9">
        <v>6</v>
      </c>
      <c r="H120" s="10">
        <f t="shared" si="6"/>
        <v>0</v>
      </c>
    </row>
    <row r="121" spans="1:8" x14ac:dyDescent="0.25">
      <c r="A121" s="49" t="s">
        <v>79</v>
      </c>
      <c r="B121" s="49">
        <v>5</v>
      </c>
      <c r="C121" s="49" t="s">
        <v>23</v>
      </c>
      <c r="D121" s="8" t="s">
        <v>24</v>
      </c>
      <c r="E121" s="49" t="s">
        <v>25</v>
      </c>
      <c r="F121" s="59">
        <f>VLOOKUP(C121,PREU_FEINA!$B$11:$K$571,10,0)</f>
        <v>0</v>
      </c>
      <c r="G121" s="9">
        <v>0.6</v>
      </c>
      <c r="H121" s="10">
        <f t="shared" si="6"/>
        <v>0</v>
      </c>
    </row>
    <row r="122" spans="1:8" x14ac:dyDescent="0.25">
      <c r="A122" s="49" t="s">
        <v>79</v>
      </c>
      <c r="B122" s="49">
        <v>6</v>
      </c>
      <c r="C122" s="49" t="s">
        <v>26</v>
      </c>
      <c r="D122" s="8" t="s">
        <v>15</v>
      </c>
      <c r="E122" s="49" t="s">
        <v>27</v>
      </c>
      <c r="F122" s="59">
        <f>VLOOKUP(C122,PREU_FEINA!$B$11:$K$571,10,0)</f>
        <v>0</v>
      </c>
      <c r="G122" s="9">
        <v>1.2</v>
      </c>
      <c r="H122" s="10">
        <f t="shared" si="6"/>
        <v>0</v>
      </c>
    </row>
    <row r="123" spans="1:8" x14ac:dyDescent="0.25">
      <c r="A123" s="49" t="s">
        <v>79</v>
      </c>
      <c r="B123" s="49">
        <v>7</v>
      </c>
      <c r="C123" s="49" t="s">
        <v>30</v>
      </c>
      <c r="D123" s="8" t="s">
        <v>15</v>
      </c>
      <c r="E123" s="49" t="s">
        <v>31</v>
      </c>
      <c r="F123" s="59">
        <f>VLOOKUP(C123,PREU_FEINA!$B$11:$K$571,10,0)</f>
        <v>0</v>
      </c>
      <c r="G123" s="9">
        <v>6</v>
      </c>
      <c r="H123" s="10">
        <f t="shared" si="6"/>
        <v>0</v>
      </c>
    </row>
    <row r="124" spans="1:8" x14ac:dyDescent="0.25">
      <c r="A124" s="49" t="s">
        <v>79</v>
      </c>
      <c r="B124" s="49">
        <v>8</v>
      </c>
      <c r="C124" s="49" t="s">
        <v>32</v>
      </c>
      <c r="D124" s="8" t="s">
        <v>15</v>
      </c>
      <c r="E124" s="49" t="s">
        <v>33</v>
      </c>
      <c r="F124" s="59">
        <f>VLOOKUP(C124,PREU_FEINA!$B$11:$K$571,10,0)</f>
        <v>0</v>
      </c>
      <c r="G124" s="9">
        <v>0</v>
      </c>
      <c r="H124" s="10">
        <f t="shared" si="6"/>
        <v>0</v>
      </c>
    </row>
    <row r="125" spans="1:8" x14ac:dyDescent="0.25">
      <c r="A125" s="49" t="s">
        <v>79</v>
      </c>
      <c r="B125" s="49">
        <v>9</v>
      </c>
      <c r="C125" s="49" t="s">
        <v>47</v>
      </c>
      <c r="D125" s="8" t="s">
        <v>15</v>
      </c>
      <c r="E125" s="49" t="s">
        <v>48</v>
      </c>
      <c r="F125" s="59">
        <f>VLOOKUP(C125,PREU_FEINA!$B$11:$K$571,10,0)</f>
        <v>0</v>
      </c>
      <c r="G125" s="9">
        <v>6</v>
      </c>
      <c r="H125" s="10">
        <f t="shared" si="6"/>
        <v>0</v>
      </c>
    </row>
    <row r="126" spans="1:8" x14ac:dyDescent="0.25">
      <c r="E126" s="6" t="s">
        <v>39</v>
      </c>
      <c r="F126" s="6"/>
      <c r="G126" s="6"/>
      <c r="H126" s="11">
        <f>SUM(H117:H125)</f>
        <v>0</v>
      </c>
    </row>
    <row r="128" spans="1:8" x14ac:dyDescent="0.25">
      <c r="C128" s="6" t="s">
        <v>5</v>
      </c>
      <c r="D128" s="7" t="s">
        <v>6</v>
      </c>
      <c r="E128" s="6" t="s">
        <v>7</v>
      </c>
    </row>
    <row r="129" spans="1:8" x14ac:dyDescent="0.25">
      <c r="C129" s="6" t="s">
        <v>8</v>
      </c>
      <c r="D129" s="7" t="s">
        <v>66</v>
      </c>
      <c r="E129" s="6" t="s">
        <v>67</v>
      </c>
    </row>
    <row r="130" spans="1:8" x14ac:dyDescent="0.25">
      <c r="C130" s="6" t="s">
        <v>10</v>
      </c>
      <c r="D130" s="7" t="s">
        <v>86</v>
      </c>
      <c r="E130" s="6" t="s">
        <v>58</v>
      </c>
    </row>
    <row r="132" spans="1:8" x14ac:dyDescent="0.25">
      <c r="A132" s="49" t="s">
        <v>87</v>
      </c>
      <c r="B132" s="49">
        <v>1</v>
      </c>
      <c r="C132" s="49" t="s">
        <v>60</v>
      </c>
      <c r="D132" s="8" t="s">
        <v>15</v>
      </c>
      <c r="E132" s="49" t="s">
        <v>61</v>
      </c>
      <c r="F132" s="59">
        <f>VLOOKUP(C132,PREU_FEINA!$B$11:$K$571,10,0)</f>
        <v>0</v>
      </c>
      <c r="G132" s="9">
        <v>3</v>
      </c>
      <c r="H132" s="10">
        <f>ROUND(ROUND(F132,2)*ROUND(G132,3),2)</f>
        <v>0</v>
      </c>
    </row>
    <row r="133" spans="1:8" x14ac:dyDescent="0.25">
      <c r="A133" s="49" t="s">
        <v>87</v>
      </c>
      <c r="B133" s="49">
        <v>2</v>
      </c>
      <c r="C133" s="49" t="s">
        <v>62</v>
      </c>
      <c r="D133" s="8" t="s">
        <v>15</v>
      </c>
      <c r="E133" s="49" t="s">
        <v>63</v>
      </c>
      <c r="F133" s="59">
        <f>VLOOKUP(C133,PREU_FEINA!$B$11:$K$571,10,0)</f>
        <v>0</v>
      </c>
      <c r="G133" s="9">
        <v>18</v>
      </c>
      <c r="H133" s="10">
        <f>ROUND(ROUND(F133,2)*ROUND(G133,3),2)</f>
        <v>0</v>
      </c>
    </row>
    <row r="134" spans="1:8" x14ac:dyDescent="0.25">
      <c r="A134" s="49" t="s">
        <v>87</v>
      </c>
      <c r="B134" s="49">
        <v>3</v>
      </c>
      <c r="C134" s="49" t="s">
        <v>64</v>
      </c>
      <c r="D134" s="8" t="s">
        <v>15</v>
      </c>
      <c r="E134" s="49" t="s">
        <v>65</v>
      </c>
      <c r="F134" s="59">
        <f>VLOOKUP(C134,PREU_FEINA!$B$11:$K$571,10,0)</f>
        <v>0</v>
      </c>
      <c r="G134" s="9">
        <v>3</v>
      </c>
      <c r="H134" s="10">
        <f>ROUND(ROUND(F134,2)*ROUND(G134,3),2)</f>
        <v>0</v>
      </c>
    </row>
    <row r="135" spans="1:8" x14ac:dyDescent="0.25">
      <c r="E135" s="6" t="s">
        <v>39</v>
      </c>
      <c r="F135" s="6"/>
      <c r="G135" s="6"/>
      <c r="H135" s="11">
        <f>SUM(H132:H134)</f>
        <v>0</v>
      </c>
    </row>
    <row r="137" spans="1:8" x14ac:dyDescent="0.25">
      <c r="C137" s="6" t="s">
        <v>5</v>
      </c>
      <c r="D137" s="7" t="s">
        <v>6</v>
      </c>
      <c r="E137" s="6" t="s">
        <v>7</v>
      </c>
    </row>
    <row r="138" spans="1:8" x14ac:dyDescent="0.25">
      <c r="C138" s="6" t="s">
        <v>8</v>
      </c>
      <c r="D138" s="7" t="s">
        <v>88</v>
      </c>
      <c r="E138" s="6" t="s">
        <v>89</v>
      </c>
    </row>
    <row r="140" spans="1:8" x14ac:dyDescent="0.25">
      <c r="A140" s="49" t="s">
        <v>90</v>
      </c>
      <c r="B140" s="49">
        <v>1</v>
      </c>
      <c r="C140" s="49" t="s">
        <v>91</v>
      </c>
      <c r="D140" s="8" t="s">
        <v>15</v>
      </c>
      <c r="E140" s="49" t="s">
        <v>92</v>
      </c>
      <c r="F140" s="59">
        <f>VLOOKUP(C140,PREU_FEINA!$B$11:$K$571,10,0)</f>
        <v>0</v>
      </c>
      <c r="G140" s="9">
        <v>1</v>
      </c>
      <c r="H140" s="10">
        <f t="shared" ref="H140:H152" si="7">ROUND(ROUND(F140,2)*ROUND(G140,3),2)</f>
        <v>0</v>
      </c>
    </row>
    <row r="141" spans="1:8" x14ac:dyDescent="0.25">
      <c r="A141" s="49" t="s">
        <v>90</v>
      </c>
      <c r="B141" s="49">
        <v>2</v>
      </c>
      <c r="C141" s="49" t="s">
        <v>93</v>
      </c>
      <c r="D141" s="8" t="s">
        <v>15</v>
      </c>
      <c r="E141" s="49" t="s">
        <v>94</v>
      </c>
      <c r="F141" s="59">
        <f>VLOOKUP(C141,PREU_FEINA!$B$11:$K$571,10,0)</f>
        <v>0</v>
      </c>
      <c r="G141" s="9">
        <v>1</v>
      </c>
      <c r="H141" s="10">
        <f t="shared" si="7"/>
        <v>0</v>
      </c>
    </row>
    <row r="142" spans="1:8" x14ac:dyDescent="0.25">
      <c r="A142" s="49" t="s">
        <v>90</v>
      </c>
      <c r="B142" s="49">
        <v>3</v>
      </c>
      <c r="C142" s="49" t="s">
        <v>95</v>
      </c>
      <c r="D142" s="8" t="s">
        <v>15</v>
      </c>
      <c r="E142" s="49" t="s">
        <v>96</v>
      </c>
      <c r="F142" s="59">
        <f>VLOOKUP(C142,PREU_FEINA!$B$11:$K$571,10,0)</f>
        <v>0</v>
      </c>
      <c r="G142" s="9">
        <v>2</v>
      </c>
      <c r="H142" s="10">
        <f t="shared" si="7"/>
        <v>0</v>
      </c>
    </row>
    <row r="143" spans="1:8" x14ac:dyDescent="0.25">
      <c r="A143" s="49" t="s">
        <v>90</v>
      </c>
      <c r="B143" s="49">
        <v>4</v>
      </c>
      <c r="C143" s="49" t="s">
        <v>97</v>
      </c>
      <c r="D143" s="8" t="s">
        <v>98</v>
      </c>
      <c r="E143" s="49" t="s">
        <v>99</v>
      </c>
      <c r="F143" s="59">
        <f>VLOOKUP(C143,PREU_FEINA!$B$11:$K$571,10,0)</f>
        <v>0</v>
      </c>
      <c r="G143" s="9">
        <v>400</v>
      </c>
      <c r="H143" s="10">
        <f t="shared" si="7"/>
        <v>0</v>
      </c>
    </row>
    <row r="144" spans="1:8" x14ac:dyDescent="0.25">
      <c r="A144" s="49" t="s">
        <v>90</v>
      </c>
      <c r="B144" s="49">
        <v>5</v>
      </c>
      <c r="C144" s="49" t="s">
        <v>100</v>
      </c>
      <c r="D144" s="8" t="s">
        <v>101</v>
      </c>
      <c r="E144" s="49" t="s">
        <v>102</v>
      </c>
      <c r="F144" s="59">
        <f>VLOOKUP(C144,PREU_FEINA!$B$11:$K$571,10,0)</f>
        <v>0</v>
      </c>
      <c r="G144" s="9">
        <v>2</v>
      </c>
      <c r="H144" s="10">
        <f t="shared" si="7"/>
        <v>0</v>
      </c>
    </row>
    <row r="145" spans="1:8" x14ac:dyDescent="0.25">
      <c r="A145" s="49" t="s">
        <v>90</v>
      </c>
      <c r="B145" s="49">
        <v>6</v>
      </c>
      <c r="C145" s="49" t="s">
        <v>21</v>
      </c>
      <c r="D145" s="8" t="s">
        <v>15</v>
      </c>
      <c r="E145" s="49" t="s">
        <v>22</v>
      </c>
      <c r="F145" s="59">
        <f>VLOOKUP(C145,PREU_FEINA!$B$11:$K$571,10,0)</f>
        <v>0</v>
      </c>
      <c r="G145" s="9">
        <v>300</v>
      </c>
      <c r="H145" s="10">
        <f t="shared" si="7"/>
        <v>0</v>
      </c>
    </row>
    <row r="146" spans="1:8" x14ac:dyDescent="0.25">
      <c r="A146" s="49" t="s">
        <v>90</v>
      </c>
      <c r="B146" s="49">
        <v>7</v>
      </c>
      <c r="C146" s="49" t="s">
        <v>103</v>
      </c>
      <c r="D146" s="8" t="s">
        <v>104</v>
      </c>
      <c r="E146" s="49" t="s">
        <v>105</v>
      </c>
      <c r="F146" s="59">
        <f>VLOOKUP(C146,PREU_FEINA!$B$11:$K$571,10,0)</f>
        <v>0</v>
      </c>
      <c r="G146" s="9">
        <v>1200</v>
      </c>
      <c r="H146" s="10">
        <f t="shared" si="7"/>
        <v>0</v>
      </c>
    </row>
    <row r="147" spans="1:8" x14ac:dyDescent="0.25">
      <c r="A147" s="49" t="s">
        <v>90</v>
      </c>
      <c r="B147" s="49">
        <v>8</v>
      </c>
      <c r="C147" s="49" t="s">
        <v>106</v>
      </c>
      <c r="D147" s="8" t="s">
        <v>107</v>
      </c>
      <c r="E147" s="49" t="s">
        <v>108</v>
      </c>
      <c r="F147" s="59">
        <f>VLOOKUP(C147,PREU_FEINA!$B$11:$K$571,10,0)</f>
        <v>0</v>
      </c>
      <c r="G147" s="9">
        <v>20</v>
      </c>
      <c r="H147" s="10">
        <f t="shared" si="7"/>
        <v>0</v>
      </c>
    </row>
    <row r="148" spans="1:8" x14ac:dyDescent="0.25">
      <c r="A148" s="49" t="s">
        <v>90</v>
      </c>
      <c r="B148" s="49">
        <v>9</v>
      </c>
      <c r="C148" s="49" t="s">
        <v>109</v>
      </c>
      <c r="D148" s="8" t="s">
        <v>107</v>
      </c>
      <c r="E148" s="49" t="s">
        <v>108</v>
      </c>
      <c r="F148" s="59">
        <f>VLOOKUP(C148,PREU_FEINA!$B$11:$K$571,10,0)</f>
        <v>0</v>
      </c>
      <c r="G148" s="9">
        <v>20</v>
      </c>
      <c r="H148" s="10">
        <f t="shared" si="7"/>
        <v>0</v>
      </c>
    </row>
    <row r="149" spans="1:8" x14ac:dyDescent="0.25">
      <c r="A149" s="49" t="s">
        <v>90</v>
      </c>
      <c r="B149" s="49">
        <v>10</v>
      </c>
      <c r="C149" s="49" t="s">
        <v>110</v>
      </c>
      <c r="D149" s="8" t="s">
        <v>107</v>
      </c>
      <c r="E149" s="49" t="s">
        <v>108</v>
      </c>
      <c r="F149" s="59">
        <f>VLOOKUP(C149,PREU_FEINA!$B$11:$K$571,10,0)</f>
        <v>0</v>
      </c>
      <c r="G149" s="9">
        <v>20</v>
      </c>
      <c r="H149" s="10">
        <f t="shared" si="7"/>
        <v>0</v>
      </c>
    </row>
    <row r="150" spans="1:8" x14ac:dyDescent="0.25">
      <c r="A150" s="49" t="s">
        <v>90</v>
      </c>
      <c r="B150" s="49">
        <v>11</v>
      </c>
      <c r="C150" s="49" t="s">
        <v>111</v>
      </c>
      <c r="D150" s="8" t="s">
        <v>107</v>
      </c>
      <c r="E150" s="49" t="s">
        <v>108</v>
      </c>
      <c r="F150" s="59">
        <f>VLOOKUP(C150,PREU_FEINA!$B$11:$K$571,10,0)</f>
        <v>0</v>
      </c>
      <c r="G150" s="9">
        <v>20</v>
      </c>
      <c r="H150" s="10">
        <f t="shared" si="7"/>
        <v>0</v>
      </c>
    </row>
    <row r="151" spans="1:8" x14ac:dyDescent="0.25">
      <c r="A151" s="49" t="s">
        <v>90</v>
      </c>
      <c r="B151" s="49">
        <v>12</v>
      </c>
      <c r="C151" s="49" t="s">
        <v>112</v>
      </c>
      <c r="D151" s="8" t="s">
        <v>107</v>
      </c>
      <c r="E151" s="49" t="s">
        <v>108</v>
      </c>
      <c r="F151" s="59">
        <f>VLOOKUP(C151,PREU_FEINA!$B$11:$K$571,10,0)</f>
        <v>0</v>
      </c>
      <c r="G151" s="9">
        <v>20</v>
      </c>
      <c r="H151" s="10">
        <f t="shared" si="7"/>
        <v>0</v>
      </c>
    </row>
    <row r="152" spans="1:8" x14ac:dyDescent="0.25">
      <c r="A152" s="49" t="s">
        <v>90</v>
      </c>
      <c r="B152" s="49">
        <v>13</v>
      </c>
      <c r="C152" s="49" t="s">
        <v>113</v>
      </c>
      <c r="D152" s="8" t="s">
        <v>101</v>
      </c>
      <c r="E152" s="49" t="s">
        <v>114</v>
      </c>
      <c r="F152" s="59">
        <f>VLOOKUP(C152,PREU_FEINA!$B$11:$K$571,10,0)</f>
        <v>0</v>
      </c>
      <c r="G152" s="9">
        <v>6</v>
      </c>
      <c r="H152" s="10">
        <f t="shared" si="7"/>
        <v>0</v>
      </c>
    </row>
    <row r="153" spans="1:8" x14ac:dyDescent="0.25">
      <c r="E153" s="6" t="s">
        <v>39</v>
      </c>
      <c r="F153" s="6"/>
      <c r="G153" s="6"/>
      <c r="H153" s="11">
        <f>SUM(H140:H152)</f>
        <v>0</v>
      </c>
    </row>
    <row r="155" spans="1:8" x14ac:dyDescent="0.25">
      <c r="C155" s="6" t="s">
        <v>5</v>
      </c>
      <c r="D155" s="7" t="s">
        <v>6</v>
      </c>
      <c r="E155" s="6" t="s">
        <v>7</v>
      </c>
    </row>
    <row r="156" spans="1:8" x14ac:dyDescent="0.25">
      <c r="C156" s="6" t="s">
        <v>8</v>
      </c>
      <c r="D156" s="7" t="s">
        <v>115</v>
      </c>
      <c r="E156" s="6" t="s">
        <v>116</v>
      </c>
    </row>
    <row r="158" spans="1:8" x14ac:dyDescent="0.25">
      <c r="A158" s="49" t="s">
        <v>117</v>
      </c>
      <c r="B158" s="49">
        <v>1</v>
      </c>
      <c r="C158" s="49" t="s">
        <v>118</v>
      </c>
      <c r="D158" s="8" t="s">
        <v>119</v>
      </c>
      <c r="E158" s="49" t="s">
        <v>120</v>
      </c>
      <c r="F158" s="59">
        <f>VLOOKUP(C158,PREU_FEINA!$B$11:$K$571,10,0)</f>
        <v>0</v>
      </c>
      <c r="G158" s="9">
        <v>40</v>
      </c>
      <c r="H158" s="10">
        <f>ROUND(ROUND(F158,2)*ROUND(G158,3),2)</f>
        <v>0</v>
      </c>
    </row>
    <row r="159" spans="1:8" x14ac:dyDescent="0.25">
      <c r="E159" s="6" t="s">
        <v>39</v>
      </c>
      <c r="F159" s="6"/>
      <c r="G159" s="6"/>
      <c r="H159" s="11">
        <f>SUM(H158:H158)</f>
        <v>0</v>
      </c>
    </row>
    <row r="161" spans="1:8" x14ac:dyDescent="0.25">
      <c r="C161" s="6" t="s">
        <v>5</v>
      </c>
      <c r="D161" s="7" t="s">
        <v>6</v>
      </c>
      <c r="E161" s="6" t="s">
        <v>7</v>
      </c>
    </row>
    <row r="162" spans="1:8" x14ac:dyDescent="0.25">
      <c r="C162" s="6" t="s">
        <v>8</v>
      </c>
      <c r="D162" s="7" t="s">
        <v>121</v>
      </c>
      <c r="E162" s="6" t="s">
        <v>122</v>
      </c>
    </row>
    <row r="164" spans="1:8" x14ac:dyDescent="0.25">
      <c r="A164" s="49" t="s">
        <v>123</v>
      </c>
      <c r="B164" s="49">
        <v>1</v>
      </c>
      <c r="C164" s="49" t="s">
        <v>124</v>
      </c>
      <c r="D164" s="8" t="s">
        <v>125</v>
      </c>
      <c r="E164" s="49" t="s">
        <v>126</v>
      </c>
      <c r="F164" s="59">
        <f>VLOOKUP(C164,PREU_FEINA!$B$11:$K$571,10,0)</f>
        <v>0</v>
      </c>
      <c r="G164" s="9">
        <v>12</v>
      </c>
      <c r="H164" s="10">
        <f>ROUND(ROUND(F164,2)*ROUND(G164,3),2)</f>
        <v>0</v>
      </c>
    </row>
    <row r="165" spans="1:8" ht="57" x14ac:dyDescent="0.25">
      <c r="A165" s="49" t="s">
        <v>123</v>
      </c>
      <c r="B165" s="49">
        <v>2</v>
      </c>
      <c r="C165" s="49" t="s">
        <v>127</v>
      </c>
      <c r="D165" s="8" t="s">
        <v>125</v>
      </c>
      <c r="E165" s="12" t="s">
        <v>128</v>
      </c>
      <c r="F165" s="59">
        <f>VLOOKUP(C165,PREU_FEINA!$B$11:$K$571,10,0)</f>
        <v>0</v>
      </c>
      <c r="G165" s="9">
        <v>6</v>
      </c>
      <c r="H165" s="10">
        <f>ROUND(ROUND(F165,2)*ROUND(G165,3),2)</f>
        <v>0</v>
      </c>
    </row>
    <row r="166" spans="1:8" x14ac:dyDescent="0.25">
      <c r="A166" s="49" t="s">
        <v>123</v>
      </c>
      <c r="B166" s="49">
        <v>3</v>
      </c>
      <c r="C166" s="49" t="s">
        <v>129</v>
      </c>
      <c r="D166" s="8" t="s">
        <v>125</v>
      </c>
      <c r="E166" s="49" t="s">
        <v>130</v>
      </c>
      <c r="F166" s="59">
        <f>VLOOKUP(C166,PREU_FEINA!$B$11:$K$571,10,0)</f>
        <v>0</v>
      </c>
      <c r="G166" s="9">
        <v>1</v>
      </c>
      <c r="H166" s="10">
        <f>ROUND(ROUND(F166,2)*ROUND(G166,3),2)</f>
        <v>0</v>
      </c>
    </row>
    <row r="167" spans="1:8" ht="68.25" x14ac:dyDescent="0.25">
      <c r="A167" s="49" t="s">
        <v>123</v>
      </c>
      <c r="B167" s="49">
        <v>4</v>
      </c>
      <c r="C167" s="49" t="s">
        <v>131</v>
      </c>
      <c r="D167" s="8" t="s">
        <v>125</v>
      </c>
      <c r="E167" s="12" t="s">
        <v>132</v>
      </c>
      <c r="F167" s="59">
        <f>VLOOKUP(C167,PREU_FEINA!$B$11:$K$571,10,0)</f>
        <v>0</v>
      </c>
      <c r="G167" s="9">
        <v>1</v>
      </c>
      <c r="H167" s="10">
        <f>ROUND(ROUND(F167,2)*ROUND(G167,3),2)</f>
        <v>0</v>
      </c>
    </row>
    <row r="168" spans="1:8" x14ac:dyDescent="0.25">
      <c r="E168" s="6" t="s">
        <v>39</v>
      </c>
      <c r="F168" s="6"/>
      <c r="G168" s="6"/>
      <c r="H168" s="11">
        <f>SUM(H164:H167)</f>
        <v>0</v>
      </c>
    </row>
    <row r="170" spans="1:8" x14ac:dyDescent="0.25">
      <c r="E170" s="13" t="s">
        <v>133</v>
      </c>
      <c r="H170" s="14">
        <f>SUM(H9:H169)/2</f>
        <v>0</v>
      </c>
    </row>
  </sheetData>
  <sheetProtection algorithmName="SHA-512" hashValue="3IkRgQ6q729ExCzqDLh4PwJpvsQoc4CCeDIouF94ViGZ3QyPW/a8pHeXYkGLma7pOVXhl7FKUP0X71IKInS7mA==" saltValue="aLMy66flbtLZ/INxMCTQoQ==" spinCount="100000" sheet="1" objects="1" scenarios="1"/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pageSetUpPr fitToPage="1"/>
  </sheetPr>
  <dimension ref="B1:I20"/>
  <sheetViews>
    <sheetView workbookViewId="0">
      <selection sqref="A1:XFD1048576"/>
    </sheetView>
  </sheetViews>
  <sheetFormatPr defaultRowHeight="15" x14ac:dyDescent="0.25"/>
  <cols>
    <col min="9" max="9" width="22" customWidth="1"/>
  </cols>
  <sheetData>
    <row r="1" spans="2:9" x14ac:dyDescent="0.25">
      <c r="B1" s="73" t="s">
        <v>349</v>
      </c>
      <c r="C1" s="73"/>
      <c r="D1" s="73"/>
      <c r="E1" s="73"/>
      <c r="F1" s="73"/>
      <c r="G1" s="73"/>
      <c r="H1" s="73"/>
      <c r="I1" s="73"/>
    </row>
    <row r="3" spans="2:9" ht="18.75" x14ac:dyDescent="0.3">
      <c r="B3" s="67" t="str">
        <f>'T-SMP'!D3</f>
        <v>NOM EMPRESA</v>
      </c>
      <c r="C3" s="67"/>
      <c r="D3" s="67"/>
      <c r="E3" s="67"/>
    </row>
    <row r="5" spans="2:9" x14ac:dyDescent="0.25">
      <c r="B5" s="13" t="s">
        <v>340</v>
      </c>
    </row>
    <row r="7" spans="2:9" x14ac:dyDescent="0.25">
      <c r="H7" s="21" t="s">
        <v>341</v>
      </c>
      <c r="I7" s="36">
        <f>PRESSUPOST!H170</f>
        <v>0</v>
      </c>
    </row>
    <row r="8" spans="2:9" x14ac:dyDescent="0.25">
      <c r="H8" s="21" t="s">
        <v>342</v>
      </c>
      <c r="I8" s="37">
        <f>+I7*0.05</f>
        <v>0</v>
      </c>
    </row>
    <row r="9" spans="2:9" x14ac:dyDescent="0.25">
      <c r="H9" s="21"/>
      <c r="I9" s="37"/>
    </row>
    <row r="10" spans="2:9" x14ac:dyDescent="0.25">
      <c r="H10" s="21" t="s">
        <v>343</v>
      </c>
      <c r="I10" s="37">
        <f>+I8+I7</f>
        <v>0</v>
      </c>
    </row>
    <row r="11" spans="2:9" x14ac:dyDescent="0.25">
      <c r="I11" s="37"/>
    </row>
    <row r="12" spans="2:9" x14ac:dyDescent="0.25">
      <c r="H12" s="21" t="s">
        <v>344</v>
      </c>
      <c r="I12" s="37">
        <f>+I10*0.05</f>
        <v>0</v>
      </c>
    </row>
    <row r="13" spans="2:9" x14ac:dyDescent="0.25">
      <c r="E13" s="38"/>
      <c r="F13" s="38"/>
      <c r="G13" s="38"/>
      <c r="H13" s="39" t="s">
        <v>345</v>
      </c>
      <c r="I13" s="40">
        <f>+I10*0.06</f>
        <v>0</v>
      </c>
    </row>
    <row r="14" spans="2:9" x14ac:dyDescent="0.25">
      <c r="H14" s="21"/>
      <c r="I14" s="37">
        <f>+I13+I12+I10</f>
        <v>0</v>
      </c>
    </row>
    <row r="15" spans="2:9" x14ac:dyDescent="0.25">
      <c r="H15" s="21"/>
      <c r="I15" s="37"/>
    </row>
    <row r="16" spans="2:9" x14ac:dyDescent="0.25">
      <c r="E16" s="38"/>
      <c r="F16" s="38"/>
      <c r="G16" s="38"/>
      <c r="H16" s="39" t="s">
        <v>346</v>
      </c>
      <c r="I16" s="40">
        <f>+I14*0.21</f>
        <v>0</v>
      </c>
    </row>
    <row r="17" spans="8:9" x14ac:dyDescent="0.25">
      <c r="H17" s="41" t="s">
        <v>39</v>
      </c>
      <c r="I17" s="42">
        <f>+I16+I14</f>
        <v>0</v>
      </c>
    </row>
    <row r="19" spans="8:9" ht="15.75" x14ac:dyDescent="0.25">
      <c r="H19" s="43" t="s">
        <v>347</v>
      </c>
      <c r="I19" s="44">
        <f>I14</f>
        <v>0</v>
      </c>
    </row>
    <row r="20" spans="8:9" ht="15.75" x14ac:dyDescent="0.25">
      <c r="H20" s="43" t="s">
        <v>348</v>
      </c>
      <c r="I20" s="44">
        <f>I17</f>
        <v>0</v>
      </c>
    </row>
  </sheetData>
  <sheetProtection algorithmName="SHA-512" hashValue="c2QWvT3hKEEKJAIgG5hH3MMQPBtMRbgZYaDQIKTNomnPkpd+iLiMqDsHCuHoyVcbPgUbBs8HzNYXg4Ma3x9BBQ==" saltValue="8U+nXdRfC5ozolJMUtj9Fw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Geis Nielsen, Christian</cp:lastModifiedBy>
  <cp:lastPrinted>2025-03-06T13:27:14Z</cp:lastPrinted>
  <dcterms:created xsi:type="dcterms:W3CDTF">2025-03-06T13:21:25Z</dcterms:created>
  <dcterms:modified xsi:type="dcterms:W3CDTF">2025-06-20T06:42:18Z</dcterms:modified>
</cp:coreProperties>
</file>