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68 Fases 2 i 4 Comptadors digitals/"/>
    </mc:Choice>
  </mc:AlternateContent>
  <xr:revisionPtr revIDLastSave="157" documentId="8_{83D70348-79D7-4E6A-B30E-7A7480C97EBC}" xr6:coauthVersionLast="47" xr6:coauthVersionMax="47" xr10:uidLastSave="{92F11F82-D4FF-47BE-98D9-EF9EEE011CB3}"/>
  <bookViews>
    <workbookView xWindow="2685" yWindow="2685" windowWidth="23040" windowHeight="11985" xr2:uid="{23974622-EC39-43BA-A856-13DA90A01ABA}"/>
  </bookViews>
  <sheets>
    <sheet name="FASE-2i4 Subministra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 l="1"/>
  <c r="J72" i="1"/>
  <c r="H74" i="1"/>
  <c r="J67" i="1"/>
  <c r="H67" i="1"/>
  <c r="J68" i="1"/>
  <c r="H68" i="1"/>
  <c r="J66" i="1"/>
  <c r="H66" i="1"/>
  <c r="J69" i="1"/>
  <c r="H69" i="1"/>
  <c r="H57" i="1"/>
  <c r="H49" i="1"/>
  <c r="H41" i="1"/>
  <c r="H28" i="1"/>
  <c r="H20" i="1"/>
  <c r="H12" i="1"/>
  <c r="H70" i="1" l="1"/>
  <c r="J70" i="1"/>
  <c r="H42" i="1"/>
  <c r="H50" i="1"/>
  <c r="H58" i="1"/>
  <c r="J57" i="1"/>
  <c r="J58" i="1" s="1"/>
  <c r="J49" i="1"/>
  <c r="J50" i="1" s="1"/>
  <c r="J41" i="1"/>
  <c r="J42" i="1" s="1"/>
  <c r="H72" i="1" l="1"/>
  <c r="J28" i="1"/>
  <c r="J20" i="1"/>
  <c r="J12" i="1"/>
  <c r="H75" i="1" l="1"/>
  <c r="J75" i="1"/>
  <c r="J13" i="1"/>
  <c r="H21" i="1"/>
  <c r="H29" i="1"/>
  <c r="H13" i="1"/>
  <c r="J29" i="1"/>
  <c r="J21" i="1"/>
  <c r="H33" i="1" l="1"/>
  <c r="H77" i="1" s="1"/>
  <c r="H78" i="1" s="1"/>
  <c r="J33" i="1"/>
  <c r="H31" i="1"/>
  <c r="J31" i="1"/>
  <c r="H34" i="1" l="1"/>
  <c r="H79" i="1"/>
  <c r="J34" i="1"/>
  <c r="J77" i="1"/>
  <c r="J78" i="1" s="1"/>
  <c r="H80" i="1" l="1"/>
  <c r="H81" i="1" s="1"/>
  <c r="H82" i="1" s="1"/>
  <c r="J79" i="1"/>
  <c r="J80" i="1" l="1"/>
  <c r="J81" i="1" s="1"/>
  <c r="J82" i="1" s="1"/>
</calcChain>
</file>

<file path=xl/sharedStrings.xml><?xml version="1.0" encoding="utf-8"?>
<sst xmlns="http://schemas.openxmlformats.org/spreadsheetml/2006/main" count="155" uniqueCount="55">
  <si>
    <t>2025_04_03_P23_06_PJ_Santa Julita_Fase_01</t>
  </si>
  <si>
    <t>PRESSUPOST</t>
  </si>
  <si>
    <t>Preu licitació</t>
  </si>
  <si>
    <t>Amidament</t>
  </si>
  <si>
    <t>Import licitació</t>
  </si>
  <si>
    <t>Obra</t>
  </si>
  <si>
    <t>01</t>
  </si>
  <si>
    <t>Capítol</t>
  </si>
  <si>
    <t>Titol 3</t>
  </si>
  <si>
    <t>TOTAL</t>
  </si>
  <si>
    <t>02</t>
  </si>
  <si>
    <t>03</t>
  </si>
  <si>
    <t>u</t>
  </si>
  <si>
    <t>Preu OFERTA</t>
  </si>
  <si>
    <t>Import OFERTA</t>
  </si>
  <si>
    <t>PressupostFASE 2</t>
  </si>
  <si>
    <t>FASE 2 - 1.000 COMPTADORS</t>
  </si>
  <si>
    <t>Subcapítol</t>
  </si>
  <si>
    <t>IMPORT TOTAL DEL PRESSUPOST FASE 2</t>
  </si>
  <si>
    <r>
      <t xml:space="preserve">Pressupost per a la redacció del Projecte d'instal·lació de 1.000 comptadors digitals per la millora de la gestió de l'aigua mitjançant l'augment de l'eficiència de la xarxa d'abastament i distribució d'aigua potable de Sant Quirze del Vallès - </t>
    </r>
    <r>
      <rPr>
        <b/>
        <sz val="12"/>
        <color rgb="FF000000"/>
        <rFont val="Figtree"/>
      </rPr>
      <t>FASES 2 i 4</t>
    </r>
  </si>
  <si>
    <t>TOTAL FASE 4</t>
  </si>
  <si>
    <t>IMPORT TOTAL DEL PRESSUPOST FASE 4</t>
  </si>
  <si>
    <t>PressupostFASE 4</t>
  </si>
  <si>
    <t>FASE 4 - 3.000 COMPTADORS</t>
  </si>
  <si>
    <t>TOTAL FASES 2 i 4</t>
  </si>
  <si>
    <t xml:space="preserve">6% Benefici Industrial </t>
  </si>
  <si>
    <t>TOTAL PRESSUPOST DE LICITACIÓ (IVA EXCLÒS)</t>
  </si>
  <si>
    <t>IVA 21%</t>
  </si>
  <si>
    <t>TOTAL PRESSUPOST DE LICITACIÓ (IVA INCLÒS)</t>
  </si>
  <si>
    <t>Subministraments</t>
  </si>
  <si>
    <t>Comptadors domiciliaris</t>
  </si>
  <si>
    <t>01.01.03.01</t>
  </si>
  <si>
    <t>PJM3-AJ01</t>
  </si>
  <si>
    <t>Subministrament de Comptador de mesura per ultrasons, amb detecció acústica de fuites, amb cos de PPS amb un 40% de fibra de vidre, grau de protecció IP68. 
Inclou alimentació per bateria de liti tipus C (16 anys), filtre premuntat, i comunicació Wireless Mbus C1 (868MHz).
- Marca: Kamstrup o equivalent
- Model: FLOWIQ 2200 Multical Ultrasonic.
- Dimensió comptador: 110mm / DN15.
- Cabal: Q3 de 2.5 m3/h.
- Connexions: G3/4 (R1/32).
- Pressió nominal: PN16.
- Rang dinàmic: R250.
S'inclou:
- Joc de racors i junta DN15 per connexió a canonada existent.
- Accessoris de muntatge.</t>
  </si>
  <si>
    <t>Comptadors divisionaris</t>
  </si>
  <si>
    <t>01.01.03.02</t>
  </si>
  <si>
    <t>PJM45-AJ01</t>
  </si>
  <si>
    <t>Subministrament de comptador de districte d'aigua freda flowIQ® 3200, amb connexions embridades. Amb Wireless M-Bus/linkIQ® (868 MHz) i interfície cablejada per Pulse. Connexió de sortida o passarel·la. Bateria de liti D-cell. Tipus MID homologat i provat segons OIML R49.
- Marca: Kamstrup o equivalent
- Model: FLOWIQ 3200 Ultrasonic.
- Dimensió comptador: 270mm / DN50.
- Cabal: Q3 de 25.0 m3/h.
- Pressió nominal: PN16.
- Rang dinàmic: R250 embridat.
S'inclou:
- Joc de racors i junta DN50 per connexió a canonada existent.
- Accessoris de muntatge.</t>
  </si>
  <si>
    <t>Xarxa de concentradors</t>
  </si>
  <si>
    <t>01.01.03.03</t>
  </si>
  <si>
    <t>PJM3-AJ12</t>
  </si>
  <si>
    <t>Subministrament de concentrador M-Bus inalàmbric intel·ligent, de la marca Kamstrup i model READy Concentrator o equivalent, amb envolvent de material plàstic.
Inclou:
- Mini antena per a comunicació GSM/GPRES/WiFi amb cable de 2,5 metres.
- 2 antenes OMNI exteriors per a lectura de senyal dels comptadors, amb tecnologia Wireless M-Bus, amb cable de 20 metres.
- Accesoris com:
     - Antena OMNI 1.8.
     - Wireless M-BUS OMMNI antena.
     - Base amb mòdem.
     - Torreta arriostrada zincada de 24 metres.</t>
  </si>
  <si>
    <t>Subministraments F2 i F4</t>
  </si>
  <si>
    <t>04</t>
  </si>
  <si>
    <t>Programa de gestió de dades</t>
  </si>
  <si>
    <t>01.01.03.04</t>
  </si>
  <si>
    <t>PJM3-AJ07</t>
  </si>
  <si>
    <t>Subministrament de software de gestió de dades fins a 7.500 punts de mesura.
- Marca: Kamstrup o equivalent.
- Model: READy Manager.
Nota: Compra única. Aquest import únicament es paga a la instal·lació del programa.</t>
  </si>
  <si>
    <t>PJM3-AJ08</t>
  </si>
  <si>
    <t>Subministrament de programa de detecció acústica de fuites (ALD) fins a 7.500 punts de mesura.
- Marca: Kamstrup o equivalent
- Model: Mòdul LEAK Detector (ALD).</t>
  </si>
  <si>
    <t>PJM3-AJ09</t>
  </si>
  <si>
    <t>Subministrament de software per la llicència anual de dades fins a 7.500 punts de mesura.
- Marca: Kamstrup o equivalent
Nota: Quota de pagament anual.</t>
  </si>
  <si>
    <t>PJM3-AJ10</t>
  </si>
  <si>
    <t>Subministrament de la quota anual de servei fins a 7.500 punts de mesura.
- Marca: Kamstrup o equivalent.
- Model: DriveBy - Support and Hosting Agreement.
Nota: Quota de pagament anual.</t>
  </si>
  <si>
    <t>Emplenar les caselles grogues !!! Mai posar un valor superior al de licitació.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</si>
</sst>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#,###,##0.00"/>
    <numFmt numFmtId="165" formatCode="###,###,##0.000"/>
  </numFmts>
  <fonts count="7" x14ac:knownFonts="1">
    <font>
      <sz val="11"/>
      <color theme="1"/>
      <name val="Figtree"/>
      <family val="2"/>
    </font>
    <font>
      <sz val="11"/>
      <color rgb="FF000000"/>
      <name val="Calibri"/>
      <family val="2"/>
    </font>
    <font>
      <sz val="12"/>
      <color rgb="FF000000"/>
      <name val="Figtree"/>
    </font>
    <font>
      <b/>
      <sz val="12"/>
      <color rgb="FF000000"/>
      <name val="Figtree"/>
    </font>
    <font>
      <sz val="11"/>
      <color theme="1"/>
      <name val="Aptos Narrow"/>
      <family val="2"/>
      <scheme val="minor"/>
    </font>
    <font>
      <b/>
      <sz val="11"/>
      <color theme="1"/>
      <name val="Figtree"/>
    </font>
    <font>
      <sz val="11"/>
      <color theme="1"/>
      <name val="Figtree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 applyNumberFormat="0" applyBorder="0" applyAlignment="0"/>
  </cellStyleXfs>
  <cellXfs count="35">
    <xf numFmtId="0" fontId="0" fillId="0" borderId="0" xfId="0"/>
    <xf numFmtId="164" fontId="2" fillId="4" borderId="1" xfId="2" applyNumberFormat="1" applyFont="1" applyFill="1" applyBorder="1" applyProtection="1">
      <protection locked="0"/>
    </xf>
    <xf numFmtId="0" fontId="2" fillId="0" borderId="0" xfId="2" applyFont="1"/>
    <xf numFmtId="0" fontId="2" fillId="2" borderId="0" xfId="2" applyFont="1" applyFill="1"/>
    <xf numFmtId="0" fontId="3" fillId="2" borderId="0" xfId="2" applyFont="1" applyFill="1" applyAlignment="1">
      <alignment horizontal="center" wrapText="1"/>
    </xf>
    <xf numFmtId="44" fontId="2" fillId="2" borderId="0" xfId="1" applyFont="1" applyFill="1" applyProtection="1"/>
    <xf numFmtId="0" fontId="2" fillId="0" borderId="0" xfId="2" applyFont="1" applyAlignment="1">
      <alignment wrapText="1"/>
    </xf>
    <xf numFmtId="0" fontId="3" fillId="3" borderId="0" xfId="2" applyFont="1" applyFill="1" applyAlignment="1">
      <alignment horizontal="right"/>
    </xf>
    <xf numFmtId="44" fontId="3" fillId="3" borderId="0" xfId="1" applyFont="1" applyFill="1" applyAlignment="1" applyProtection="1">
      <alignment horizontal="right"/>
    </xf>
    <xf numFmtId="0" fontId="3" fillId="0" borderId="0" xfId="2" applyFont="1"/>
    <xf numFmtId="49" fontId="3" fillId="0" borderId="0" xfId="2" applyNumberFormat="1" applyFont="1"/>
    <xf numFmtId="0" fontId="3" fillId="0" borderId="0" xfId="2" applyFont="1" applyAlignment="1">
      <alignment wrapText="1"/>
    </xf>
    <xf numFmtId="44" fontId="2" fillId="0" borderId="0" xfId="1" applyFont="1" applyProtection="1"/>
    <xf numFmtId="0" fontId="2" fillId="0" borderId="1" xfId="2" applyFont="1" applyBorder="1"/>
    <xf numFmtId="49" fontId="2" fillId="0" borderId="1" xfId="2" applyNumberFormat="1" applyFont="1" applyBorder="1"/>
    <xf numFmtId="0" fontId="2" fillId="0" borderId="1" xfId="2" applyFont="1" applyBorder="1" applyAlignment="1">
      <alignment wrapText="1"/>
    </xf>
    <xf numFmtId="164" fontId="2" fillId="0" borderId="1" xfId="2" applyNumberFormat="1" applyFont="1" applyBorder="1"/>
    <xf numFmtId="44" fontId="2" fillId="0" borderId="1" xfId="1" applyFont="1" applyBorder="1" applyProtection="1"/>
    <xf numFmtId="0" fontId="3" fillId="0" borderId="1" xfId="2" applyFont="1" applyBorder="1" applyAlignment="1">
      <alignment wrapText="1"/>
    </xf>
    <xf numFmtId="0" fontId="3" fillId="0" borderId="1" xfId="2" applyFont="1" applyBorder="1"/>
    <xf numFmtId="44" fontId="3" fillId="0" borderId="1" xfId="1" applyFont="1" applyBorder="1" applyProtection="1"/>
    <xf numFmtId="0" fontId="2" fillId="0" borderId="0" xfId="2" applyFont="1" applyBorder="1"/>
    <xf numFmtId="0" fontId="3" fillId="0" borderId="0" xfId="2" applyFont="1" applyBorder="1" applyAlignment="1">
      <alignment wrapText="1"/>
    </xf>
    <xf numFmtId="0" fontId="3" fillId="0" borderId="0" xfId="2" applyFont="1" applyBorder="1"/>
    <xf numFmtId="44" fontId="3" fillId="0" borderId="0" xfId="1" applyFont="1" applyBorder="1" applyProtection="1"/>
    <xf numFmtId="44" fontId="5" fillId="0" borderId="1" xfId="1" applyFont="1" applyFill="1" applyBorder="1"/>
    <xf numFmtId="44" fontId="6" fillId="0" borderId="1" xfId="1" applyFont="1" applyFill="1" applyBorder="1"/>
    <xf numFmtId="0" fontId="2" fillId="2" borderId="0" xfId="2" applyFont="1" applyFill="1" applyAlignment="1">
      <alignment wrapText="1"/>
    </xf>
    <xf numFmtId="0" fontId="3" fillId="3" borderId="0" xfId="2" applyFont="1" applyFill="1" applyAlignment="1">
      <alignment horizontal="right" wrapText="1"/>
    </xf>
    <xf numFmtId="165" fontId="2" fillId="0" borderId="1" xfId="2" applyNumberFormat="1" applyFont="1" applyBorder="1" applyAlignment="1">
      <alignment wrapText="1"/>
    </xf>
    <xf numFmtId="0" fontId="3" fillId="0" borderId="1" xfId="2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0" xfId="2" applyFont="1" applyAlignment="1">
      <alignment wrapText="1"/>
    </xf>
    <xf numFmtId="0" fontId="3" fillId="5" borderId="2" xfId="2" applyFont="1" applyFill="1" applyBorder="1" applyAlignment="1">
      <alignment wrapText="1"/>
    </xf>
  </cellXfs>
  <cellStyles count="3">
    <cellStyle name="Moneda" xfId="1" builtinId="4"/>
    <cellStyle name="Normal" xfId="0" builtinId="0"/>
    <cellStyle name="Normal 2" xfId="2" xr:uid="{3B9A46DC-4FAD-4461-9E2A-7E4717CD8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F7A5-0689-47AB-B69D-163B607C2199}">
  <sheetPr>
    <pageSetUpPr fitToPage="1"/>
  </sheetPr>
  <dimension ref="A1:L82"/>
  <sheetViews>
    <sheetView showGridLines="0" tabSelected="1" topLeftCell="E1" workbookViewId="0">
      <pane ySplit="5" topLeftCell="A80" activePane="bottomLeft" state="frozenSplit"/>
      <selection pane="bottomLeft" activeCell="E33" sqref="E33"/>
    </sheetView>
  </sheetViews>
  <sheetFormatPr defaultColWidth="6.09765625" defaultRowHeight="15.75" x14ac:dyDescent="0.25"/>
  <cols>
    <col min="1" max="1" width="10.3984375" style="2" bestFit="1" customWidth="1"/>
    <col min="2" max="2" width="3.69921875" style="2" bestFit="1" customWidth="1"/>
    <col min="3" max="3" width="11.3984375" style="2" bestFit="1" customWidth="1"/>
    <col min="4" max="4" width="3.69921875" style="2" bestFit="1" customWidth="1"/>
    <col min="5" max="5" width="59" style="6" bestFit="1" customWidth="1"/>
    <col min="6" max="6" width="12.09765625" style="2" bestFit="1" customWidth="1"/>
    <col min="7" max="7" width="21.59765625" style="6" customWidth="1"/>
    <col min="8" max="8" width="17.796875" style="12" customWidth="1"/>
    <col min="9" max="9" width="12.19921875" style="2" bestFit="1" customWidth="1"/>
    <col min="10" max="10" width="15.59765625" style="12" bestFit="1" customWidth="1"/>
    <col min="11" max="16384" width="6.09765625" style="2"/>
  </cols>
  <sheetData>
    <row r="1" spans="1:12" ht="53.1" customHeight="1" x14ac:dyDescent="0.25">
      <c r="E1" s="33" t="s">
        <v>19</v>
      </c>
      <c r="F1" s="33" t="s">
        <v>0</v>
      </c>
      <c r="G1" s="33" t="s">
        <v>0</v>
      </c>
      <c r="H1" s="33" t="s">
        <v>0</v>
      </c>
      <c r="J1" s="2"/>
    </row>
    <row r="3" spans="1:12" x14ac:dyDescent="0.25">
      <c r="C3" s="3"/>
      <c r="D3" s="3"/>
      <c r="E3" s="4" t="s">
        <v>1</v>
      </c>
      <c r="F3" s="3"/>
      <c r="G3" s="27"/>
      <c r="H3" s="5"/>
      <c r="I3" s="3"/>
      <c r="J3" s="5"/>
    </row>
    <row r="5" spans="1:12" x14ac:dyDescent="0.25">
      <c r="F5" s="7" t="s">
        <v>2</v>
      </c>
      <c r="G5" s="28" t="s">
        <v>3</v>
      </c>
      <c r="H5" s="8" t="s">
        <v>4</v>
      </c>
      <c r="I5" s="7" t="s">
        <v>13</v>
      </c>
      <c r="J5" s="8" t="s">
        <v>14</v>
      </c>
    </row>
    <row r="7" spans="1:12" x14ac:dyDescent="0.25">
      <c r="C7" s="9" t="s">
        <v>5</v>
      </c>
      <c r="D7" s="10" t="s">
        <v>6</v>
      </c>
      <c r="E7" s="11" t="s">
        <v>15</v>
      </c>
    </row>
    <row r="8" spans="1:12" x14ac:dyDescent="0.25">
      <c r="C8" s="9" t="s">
        <v>7</v>
      </c>
      <c r="D8" s="10" t="s">
        <v>6</v>
      </c>
      <c r="E8" s="11" t="s">
        <v>16</v>
      </c>
    </row>
    <row r="9" spans="1:12" x14ac:dyDescent="0.25">
      <c r="C9" s="9" t="s">
        <v>17</v>
      </c>
      <c r="D9" s="10" t="s">
        <v>11</v>
      </c>
      <c r="E9" s="11" t="s">
        <v>29</v>
      </c>
    </row>
    <row r="10" spans="1:12" x14ac:dyDescent="0.25">
      <c r="C10" s="9" t="s">
        <v>8</v>
      </c>
      <c r="D10" s="10" t="s">
        <v>6</v>
      </c>
      <c r="E10" s="11" t="s">
        <v>30</v>
      </c>
    </row>
    <row r="12" spans="1:12" ht="267.75" x14ac:dyDescent="0.25">
      <c r="A12" s="13" t="s">
        <v>31</v>
      </c>
      <c r="B12" s="13">
        <v>1</v>
      </c>
      <c r="C12" s="13" t="s">
        <v>32</v>
      </c>
      <c r="D12" s="14" t="s">
        <v>12</v>
      </c>
      <c r="E12" s="15" t="s">
        <v>33</v>
      </c>
      <c r="F12" s="16">
        <v>88.65</v>
      </c>
      <c r="G12" s="29">
        <v>281</v>
      </c>
      <c r="H12" s="17">
        <f>ROUND(ROUND(F12,2)*ROUND(G12,3),2)</f>
        <v>24910.65</v>
      </c>
      <c r="I12" s="1">
        <v>0</v>
      </c>
      <c r="J12" s="17">
        <f>ROUND(ROUND(G12,2)*ROUND(I12,3),2)</f>
        <v>0</v>
      </c>
    </row>
    <row r="13" spans="1:12" x14ac:dyDescent="0.25">
      <c r="A13" s="13"/>
      <c r="B13" s="13"/>
      <c r="C13" s="13"/>
      <c r="D13" s="13"/>
      <c r="E13" s="18" t="s">
        <v>9</v>
      </c>
      <c r="F13" s="19"/>
      <c r="G13" s="18"/>
      <c r="H13" s="20">
        <f>SUM(H12:H12)</f>
        <v>24910.65</v>
      </c>
      <c r="I13" s="19"/>
      <c r="J13" s="20">
        <f>SUM(J12:J12)</f>
        <v>0</v>
      </c>
      <c r="L13" s="9"/>
    </row>
    <row r="15" spans="1:12" x14ac:dyDescent="0.25">
      <c r="C15" s="9" t="s">
        <v>5</v>
      </c>
      <c r="D15" s="10" t="s">
        <v>6</v>
      </c>
      <c r="E15" s="11" t="s">
        <v>15</v>
      </c>
    </row>
    <row r="16" spans="1:12" x14ac:dyDescent="0.25">
      <c r="C16" s="9" t="s">
        <v>7</v>
      </c>
      <c r="D16" s="10" t="s">
        <v>6</v>
      </c>
      <c r="E16" s="11" t="s">
        <v>16</v>
      </c>
    </row>
    <row r="17" spans="1:10" x14ac:dyDescent="0.25">
      <c r="C17" s="9" t="s">
        <v>17</v>
      </c>
      <c r="D17" s="10" t="s">
        <v>11</v>
      </c>
      <c r="E17" s="11" t="s">
        <v>29</v>
      </c>
    </row>
    <row r="18" spans="1:10" x14ac:dyDescent="0.25">
      <c r="C18" s="9" t="s">
        <v>8</v>
      </c>
      <c r="D18" s="10" t="s">
        <v>10</v>
      </c>
      <c r="E18" s="11" t="s">
        <v>34</v>
      </c>
    </row>
    <row r="20" spans="1:10" ht="236.25" x14ac:dyDescent="0.25">
      <c r="A20" s="13" t="s">
        <v>35</v>
      </c>
      <c r="B20" s="13">
        <v>1</v>
      </c>
      <c r="C20" s="13" t="s">
        <v>36</v>
      </c>
      <c r="D20" s="14" t="s">
        <v>12</v>
      </c>
      <c r="E20" s="15" t="s">
        <v>37</v>
      </c>
      <c r="F20" s="16">
        <v>656.89</v>
      </c>
      <c r="G20" s="29">
        <v>5</v>
      </c>
      <c r="H20" s="17">
        <f>ROUND(ROUND(F20,2)*ROUND(G20,3),2)</f>
        <v>3284.45</v>
      </c>
      <c r="I20" s="1">
        <v>0</v>
      </c>
      <c r="J20" s="17">
        <f t="shared" ref="J20" si="0">ROUND(ROUND(G20,2)*ROUND(I20,3),2)</f>
        <v>0</v>
      </c>
    </row>
    <row r="21" spans="1:10" x14ac:dyDescent="0.25">
      <c r="A21" s="13"/>
      <c r="B21" s="13"/>
      <c r="C21" s="13"/>
      <c r="D21" s="13"/>
      <c r="E21" s="18" t="s">
        <v>9</v>
      </c>
      <c r="F21" s="19"/>
      <c r="G21" s="18"/>
      <c r="H21" s="20">
        <f>SUM(H20:H20)</f>
        <v>3284.45</v>
      </c>
      <c r="I21" s="19"/>
      <c r="J21" s="20">
        <f>SUM(J20:J20)</f>
        <v>0</v>
      </c>
    </row>
    <row r="23" spans="1:10" x14ac:dyDescent="0.25">
      <c r="C23" s="9" t="s">
        <v>5</v>
      </c>
      <c r="D23" s="10" t="s">
        <v>6</v>
      </c>
      <c r="E23" s="11" t="s">
        <v>15</v>
      </c>
    </row>
    <row r="24" spans="1:10" x14ac:dyDescent="0.25">
      <c r="C24" s="9" t="s">
        <v>7</v>
      </c>
      <c r="D24" s="10" t="s">
        <v>6</v>
      </c>
      <c r="E24" s="11" t="s">
        <v>16</v>
      </c>
    </row>
    <row r="25" spans="1:10" x14ac:dyDescent="0.25">
      <c r="C25" s="9" t="s">
        <v>17</v>
      </c>
      <c r="D25" s="10" t="s">
        <v>11</v>
      </c>
      <c r="E25" s="11" t="s">
        <v>29</v>
      </c>
    </row>
    <row r="26" spans="1:10" x14ac:dyDescent="0.25">
      <c r="C26" s="9" t="s">
        <v>8</v>
      </c>
      <c r="D26" s="10" t="s">
        <v>11</v>
      </c>
      <c r="E26" s="11" t="s">
        <v>38</v>
      </c>
    </row>
    <row r="28" spans="1:10" ht="204.75" x14ac:dyDescent="0.25">
      <c r="A28" s="13" t="s">
        <v>39</v>
      </c>
      <c r="B28" s="13">
        <v>1</v>
      </c>
      <c r="C28" s="13" t="s">
        <v>40</v>
      </c>
      <c r="D28" s="14" t="s">
        <v>12</v>
      </c>
      <c r="E28" s="15" t="s">
        <v>41</v>
      </c>
      <c r="F28" s="16">
        <v>2191.69</v>
      </c>
      <c r="G28" s="29">
        <v>2</v>
      </c>
      <c r="H28" s="17">
        <f>ROUND(ROUND(F28,2)*ROUND(G28,3),2)</f>
        <v>4383.38</v>
      </c>
      <c r="I28" s="1">
        <v>0</v>
      </c>
      <c r="J28" s="17">
        <f t="shared" ref="J28" si="1">ROUND(ROUND(G28,2)*ROUND(I28,3),2)</f>
        <v>0</v>
      </c>
    </row>
    <row r="29" spans="1:10" x14ac:dyDescent="0.25">
      <c r="A29" s="13"/>
      <c r="B29" s="13"/>
      <c r="C29" s="13"/>
      <c r="D29" s="13"/>
      <c r="E29" s="18" t="s">
        <v>9</v>
      </c>
      <c r="F29" s="19"/>
      <c r="G29" s="18"/>
      <c r="H29" s="20">
        <f>SUM(H28:H28)</f>
        <v>4383.38</v>
      </c>
      <c r="I29" s="19"/>
      <c r="J29" s="20">
        <f>SUM(J28:J28)</f>
        <v>0</v>
      </c>
    </row>
    <row r="30" spans="1:10" x14ac:dyDescent="0.25">
      <c r="A30" s="21"/>
      <c r="B30" s="21"/>
      <c r="C30" s="21"/>
      <c r="D30" s="21"/>
      <c r="E30" s="22"/>
      <c r="F30" s="23"/>
      <c r="G30" s="22"/>
      <c r="H30" s="24"/>
      <c r="I30" s="23"/>
      <c r="J30" s="24"/>
    </row>
    <row r="31" spans="1:10" x14ac:dyDescent="0.25">
      <c r="E31" s="18" t="s">
        <v>18</v>
      </c>
      <c r="F31" s="13"/>
      <c r="G31" s="15"/>
      <c r="H31" s="20">
        <f>SUM(H6:H30)/2</f>
        <v>32578.479999999996</v>
      </c>
      <c r="I31" s="13"/>
      <c r="J31" s="20">
        <f>SUM(J6:J30)/2</f>
        <v>0</v>
      </c>
    </row>
    <row r="32" spans="1:10" ht="16.5" thickBot="1" x14ac:dyDescent="0.3">
      <c r="G32" s="15"/>
      <c r="H32" s="17"/>
      <c r="I32" s="13"/>
      <c r="J32" s="17"/>
    </row>
    <row r="33" spans="1:12" ht="16.5" thickBot="1" x14ac:dyDescent="0.3">
      <c r="E33" s="34" t="s">
        <v>54</v>
      </c>
      <c r="G33" s="30" t="s">
        <v>29</v>
      </c>
      <c r="H33" s="20">
        <f>H13+H21+H29</f>
        <v>32578.480000000003</v>
      </c>
      <c r="I33" s="19"/>
      <c r="J33" s="20">
        <f>J13+J21+J29</f>
        <v>0</v>
      </c>
    </row>
    <row r="34" spans="1:12" x14ac:dyDescent="0.25">
      <c r="G34" s="18" t="s">
        <v>9</v>
      </c>
      <c r="H34" s="20">
        <f>SUM(H33:H33)</f>
        <v>32578.480000000003</v>
      </c>
      <c r="I34" s="19"/>
      <c r="J34" s="20">
        <f>SUM(J33:J33)</f>
        <v>0</v>
      </c>
    </row>
    <row r="36" spans="1:12" x14ac:dyDescent="0.25">
      <c r="C36" s="9" t="s">
        <v>5</v>
      </c>
      <c r="D36" s="10" t="s">
        <v>6</v>
      </c>
      <c r="E36" s="11" t="s">
        <v>22</v>
      </c>
    </row>
    <row r="37" spans="1:12" x14ac:dyDescent="0.25">
      <c r="C37" s="9" t="s">
        <v>7</v>
      </c>
      <c r="D37" s="10" t="s">
        <v>6</v>
      </c>
      <c r="E37" s="11" t="s">
        <v>23</v>
      </c>
    </row>
    <row r="38" spans="1:12" x14ac:dyDescent="0.25">
      <c r="C38" s="9" t="s">
        <v>17</v>
      </c>
      <c r="D38" s="10" t="s">
        <v>11</v>
      </c>
      <c r="E38" s="11" t="s">
        <v>29</v>
      </c>
    </row>
    <row r="39" spans="1:12" x14ac:dyDescent="0.25">
      <c r="C39" s="9" t="s">
        <v>8</v>
      </c>
      <c r="D39" s="10" t="s">
        <v>6</v>
      </c>
      <c r="E39" s="11" t="s">
        <v>30</v>
      </c>
    </row>
    <row r="41" spans="1:12" ht="267.75" x14ac:dyDescent="0.25">
      <c r="A41" s="13" t="s">
        <v>31</v>
      </c>
      <c r="B41" s="13">
        <v>1</v>
      </c>
      <c r="C41" s="13" t="s">
        <v>32</v>
      </c>
      <c r="D41" s="14" t="s">
        <v>12</v>
      </c>
      <c r="E41" s="15" t="s">
        <v>33</v>
      </c>
      <c r="F41" s="16">
        <v>88.65</v>
      </c>
      <c r="G41" s="29">
        <v>2892</v>
      </c>
      <c r="H41" s="17">
        <f>ROUND(ROUND(F41,2)*ROUND(G41,3),2)</f>
        <v>256375.8</v>
      </c>
      <c r="I41" s="1">
        <v>0</v>
      </c>
      <c r="J41" s="17">
        <f>ROUND(ROUND(G41,2)*ROUND(I41,3),2)</f>
        <v>0</v>
      </c>
    </row>
    <row r="42" spans="1:12" x14ac:dyDescent="0.25">
      <c r="A42" s="13"/>
      <c r="B42" s="13"/>
      <c r="C42" s="13"/>
      <c r="D42" s="13"/>
      <c r="E42" s="18" t="s">
        <v>9</v>
      </c>
      <c r="F42" s="19"/>
      <c r="G42" s="18"/>
      <c r="H42" s="20">
        <f>SUM(H41:H41)</f>
        <v>256375.8</v>
      </c>
      <c r="I42" s="19"/>
      <c r="J42" s="20">
        <f>SUM(J41:J41)</f>
        <v>0</v>
      </c>
      <c r="L42" s="9"/>
    </row>
    <row r="44" spans="1:12" x14ac:dyDescent="0.25">
      <c r="C44" s="9" t="s">
        <v>5</v>
      </c>
      <c r="D44" s="10" t="s">
        <v>6</v>
      </c>
      <c r="E44" s="11" t="s">
        <v>22</v>
      </c>
    </row>
    <row r="45" spans="1:12" x14ac:dyDescent="0.25">
      <c r="C45" s="9" t="s">
        <v>7</v>
      </c>
      <c r="D45" s="10" t="s">
        <v>6</v>
      </c>
      <c r="E45" s="11" t="s">
        <v>23</v>
      </c>
    </row>
    <row r="46" spans="1:12" x14ac:dyDescent="0.25">
      <c r="C46" s="9" t="s">
        <v>17</v>
      </c>
      <c r="D46" s="10" t="s">
        <v>11</v>
      </c>
      <c r="E46" s="11" t="s">
        <v>29</v>
      </c>
    </row>
    <row r="47" spans="1:12" x14ac:dyDescent="0.25">
      <c r="C47" s="9" t="s">
        <v>8</v>
      </c>
      <c r="D47" s="10" t="s">
        <v>10</v>
      </c>
      <c r="E47" s="11" t="s">
        <v>34</v>
      </c>
    </row>
    <row r="49" spans="1:10" ht="236.25" x14ac:dyDescent="0.25">
      <c r="A49" s="13" t="s">
        <v>35</v>
      </c>
      <c r="B49" s="13">
        <v>1</v>
      </c>
      <c r="C49" s="13" t="s">
        <v>36</v>
      </c>
      <c r="D49" s="14" t="s">
        <v>12</v>
      </c>
      <c r="E49" s="15" t="s">
        <v>37</v>
      </c>
      <c r="F49" s="16">
        <v>656.89</v>
      </c>
      <c r="G49" s="29">
        <v>33</v>
      </c>
      <c r="H49" s="17">
        <f>ROUND(ROUND(F49,2)*ROUND(G49,3),2)</f>
        <v>21677.37</v>
      </c>
      <c r="I49" s="1">
        <v>0</v>
      </c>
      <c r="J49" s="17">
        <f t="shared" ref="J49" si="2">ROUND(ROUND(G49,2)*ROUND(I49,3),2)</f>
        <v>0</v>
      </c>
    </row>
    <row r="50" spans="1:10" x14ac:dyDescent="0.25">
      <c r="A50" s="13"/>
      <c r="B50" s="13"/>
      <c r="C50" s="13"/>
      <c r="D50" s="13"/>
      <c r="E50" s="18" t="s">
        <v>9</v>
      </c>
      <c r="F50" s="19"/>
      <c r="G50" s="18"/>
      <c r="H50" s="20">
        <f>SUM(H49:H49)</f>
        <v>21677.37</v>
      </c>
      <c r="I50" s="19"/>
      <c r="J50" s="20">
        <f>SUM(J49:J49)</f>
        <v>0</v>
      </c>
    </row>
    <row r="52" spans="1:10" x14ac:dyDescent="0.25">
      <c r="C52" s="9" t="s">
        <v>5</v>
      </c>
      <c r="D52" s="10" t="s">
        <v>6</v>
      </c>
      <c r="E52" s="11" t="s">
        <v>22</v>
      </c>
    </row>
    <row r="53" spans="1:10" x14ac:dyDescent="0.25">
      <c r="C53" s="9" t="s">
        <v>7</v>
      </c>
      <c r="D53" s="10" t="s">
        <v>6</v>
      </c>
      <c r="E53" s="11" t="s">
        <v>23</v>
      </c>
    </row>
    <row r="54" spans="1:10" x14ac:dyDescent="0.25">
      <c r="C54" s="9" t="s">
        <v>17</v>
      </c>
      <c r="D54" s="10" t="s">
        <v>11</v>
      </c>
      <c r="E54" s="11" t="s">
        <v>29</v>
      </c>
    </row>
    <row r="55" spans="1:10" x14ac:dyDescent="0.25">
      <c r="C55" s="9" t="s">
        <v>8</v>
      </c>
      <c r="D55" s="10" t="s">
        <v>11</v>
      </c>
      <c r="E55" s="11" t="s">
        <v>38</v>
      </c>
    </row>
    <row r="57" spans="1:10" ht="204.75" x14ac:dyDescent="0.25">
      <c r="A57" s="13" t="s">
        <v>39</v>
      </c>
      <c r="B57" s="13">
        <v>1</v>
      </c>
      <c r="C57" s="13" t="s">
        <v>40</v>
      </c>
      <c r="D57" s="14" t="s">
        <v>12</v>
      </c>
      <c r="E57" s="15" t="s">
        <v>41</v>
      </c>
      <c r="F57" s="16">
        <v>2191.69</v>
      </c>
      <c r="G57" s="29">
        <v>10</v>
      </c>
      <c r="H57" s="17">
        <f>ROUND(ROUND(F57,2)*ROUND(G57,3),2)</f>
        <v>21916.9</v>
      </c>
      <c r="I57" s="1">
        <v>0</v>
      </c>
      <c r="J57" s="17">
        <f t="shared" ref="J57" si="3">ROUND(ROUND(G57,2)*ROUND(I57,3),2)</f>
        <v>0</v>
      </c>
    </row>
    <row r="58" spans="1:10" x14ac:dyDescent="0.25">
      <c r="A58" s="13"/>
      <c r="B58" s="13"/>
      <c r="C58" s="13"/>
      <c r="D58" s="13"/>
      <c r="E58" s="18" t="s">
        <v>9</v>
      </c>
      <c r="F58" s="19"/>
      <c r="G58" s="18"/>
      <c r="H58" s="20">
        <f>SUM(H57:H57)</f>
        <v>21916.9</v>
      </c>
      <c r="I58" s="19"/>
      <c r="J58" s="20">
        <f>SUM(J57:J57)</f>
        <v>0</v>
      </c>
    </row>
    <row r="59" spans="1:10" x14ac:dyDescent="0.25">
      <c r="A59" s="21"/>
      <c r="B59" s="21"/>
      <c r="C59" s="21"/>
      <c r="D59" s="21"/>
      <c r="E59" s="22"/>
      <c r="F59" s="23"/>
      <c r="G59" s="22"/>
      <c r="H59" s="24"/>
      <c r="I59" s="23"/>
      <c r="J59" s="24"/>
    </row>
    <row r="60" spans="1:10" x14ac:dyDescent="0.25">
      <c r="C60" s="9" t="s">
        <v>5</v>
      </c>
      <c r="D60" s="10" t="s">
        <v>6</v>
      </c>
      <c r="E60" s="11" t="s">
        <v>22</v>
      </c>
    </row>
    <row r="61" spans="1:10" x14ac:dyDescent="0.25">
      <c r="C61" s="9" t="s">
        <v>7</v>
      </c>
      <c r="D61" s="10" t="s">
        <v>6</v>
      </c>
      <c r="E61" s="11" t="s">
        <v>23</v>
      </c>
    </row>
    <row r="62" spans="1:10" x14ac:dyDescent="0.25">
      <c r="C62" s="9" t="s">
        <v>17</v>
      </c>
      <c r="D62" s="10" t="s">
        <v>11</v>
      </c>
      <c r="E62" s="11" t="s">
        <v>29</v>
      </c>
    </row>
    <row r="63" spans="1:10" x14ac:dyDescent="0.25">
      <c r="C63" s="9" t="s">
        <v>8</v>
      </c>
      <c r="D63" s="10" t="s">
        <v>43</v>
      </c>
      <c r="E63" s="11" t="s">
        <v>44</v>
      </c>
    </row>
    <row r="64" spans="1:10" x14ac:dyDescent="0.25">
      <c r="A64" s="21"/>
      <c r="B64" s="21"/>
      <c r="C64" s="21"/>
      <c r="D64" s="21"/>
      <c r="E64" s="22"/>
      <c r="F64" s="23"/>
      <c r="G64" s="22"/>
      <c r="H64" s="24"/>
      <c r="I64" s="23"/>
      <c r="J64" s="24"/>
    </row>
    <row r="65" spans="1:10" x14ac:dyDescent="0.25">
      <c r="A65" s="21"/>
      <c r="B65" s="21"/>
      <c r="C65" s="21"/>
      <c r="D65" s="21"/>
      <c r="E65" s="22"/>
      <c r="F65" s="23"/>
      <c r="G65" s="22"/>
      <c r="H65" s="24"/>
      <c r="I65" s="23"/>
      <c r="J65" s="24"/>
    </row>
    <row r="66" spans="1:10" ht="126" x14ac:dyDescent="0.25">
      <c r="A66" s="13" t="s">
        <v>45</v>
      </c>
      <c r="B66" s="13">
        <v>1</v>
      </c>
      <c r="C66" s="13" t="s">
        <v>46</v>
      </c>
      <c r="D66" s="14" t="s">
        <v>12</v>
      </c>
      <c r="E66" s="15" t="s">
        <v>47</v>
      </c>
      <c r="F66" s="16">
        <v>16551.900000000001</v>
      </c>
      <c r="G66" s="29">
        <v>1</v>
      </c>
      <c r="H66" s="17">
        <f>ROUND(ROUND(F66,2)*ROUND(G66,3),2)</f>
        <v>16551.900000000001</v>
      </c>
      <c r="I66" s="1">
        <v>0</v>
      </c>
      <c r="J66" s="17">
        <f t="shared" ref="J66:J68" si="4">ROUND(ROUND(G66,2)*ROUND(I66,3),2)</f>
        <v>0</v>
      </c>
    </row>
    <row r="67" spans="1:10" ht="78.75" x14ac:dyDescent="0.25">
      <c r="A67" s="13" t="s">
        <v>45</v>
      </c>
      <c r="B67" s="13">
        <v>2</v>
      </c>
      <c r="C67" s="13" t="s">
        <v>48</v>
      </c>
      <c r="D67" s="14" t="s">
        <v>12</v>
      </c>
      <c r="E67" s="15" t="s">
        <v>49</v>
      </c>
      <c r="F67" s="16">
        <v>8158.07</v>
      </c>
      <c r="G67" s="29">
        <v>1</v>
      </c>
      <c r="H67" s="17">
        <f>ROUND(ROUND(F67,2)*ROUND(G67,3),2)</f>
        <v>8158.07</v>
      </c>
      <c r="I67" s="1">
        <v>0</v>
      </c>
      <c r="J67" s="17">
        <f t="shared" ref="J67" si="5">ROUND(ROUND(G67,2)*ROUND(I67,3),2)</f>
        <v>0</v>
      </c>
    </row>
    <row r="68" spans="1:10" ht="94.5" x14ac:dyDescent="0.25">
      <c r="A68" s="13" t="s">
        <v>45</v>
      </c>
      <c r="B68" s="13">
        <v>3</v>
      </c>
      <c r="C68" s="13" t="s">
        <v>50</v>
      </c>
      <c r="D68" s="14" t="s">
        <v>12</v>
      </c>
      <c r="E68" s="15" t="s">
        <v>51</v>
      </c>
      <c r="F68" s="16">
        <v>2979.17</v>
      </c>
      <c r="G68" s="29">
        <v>1</v>
      </c>
      <c r="H68" s="17">
        <f>ROUND(ROUND(F68,2)*ROUND(G68,3),2)</f>
        <v>2979.17</v>
      </c>
      <c r="I68" s="1">
        <v>0</v>
      </c>
      <c r="J68" s="17">
        <f t="shared" si="4"/>
        <v>0</v>
      </c>
    </row>
    <row r="69" spans="1:10" ht="94.5" x14ac:dyDescent="0.25">
      <c r="A69" s="13" t="s">
        <v>45</v>
      </c>
      <c r="B69" s="13">
        <v>4</v>
      </c>
      <c r="C69" s="13" t="s">
        <v>52</v>
      </c>
      <c r="D69" s="14" t="s">
        <v>12</v>
      </c>
      <c r="E69" s="15" t="s">
        <v>53</v>
      </c>
      <c r="F69" s="16">
        <v>5533.46</v>
      </c>
      <c r="G69" s="29">
        <v>1</v>
      </c>
      <c r="H69" s="17">
        <f>ROUND(ROUND(F69,2)*ROUND(G69,3),2)</f>
        <v>5533.46</v>
      </c>
      <c r="I69" s="1">
        <v>0</v>
      </c>
      <c r="J69" s="17">
        <f t="shared" ref="J69" si="6">ROUND(ROUND(G69,2)*ROUND(I69,3),2)</f>
        <v>0</v>
      </c>
    </row>
    <row r="70" spans="1:10" x14ac:dyDescent="0.25">
      <c r="A70" s="13"/>
      <c r="B70" s="13"/>
      <c r="C70" s="13"/>
      <c r="D70" s="13"/>
      <c r="E70" s="18" t="s">
        <v>9</v>
      </c>
      <c r="F70" s="19"/>
      <c r="G70" s="18"/>
      <c r="H70" s="20">
        <f>SUM(H66:H69)</f>
        <v>33222.6</v>
      </c>
      <c r="I70" s="19"/>
      <c r="J70" s="20">
        <f>SUM(J66:J69)</f>
        <v>0</v>
      </c>
    </row>
    <row r="72" spans="1:10" x14ac:dyDescent="0.25">
      <c r="E72" s="18" t="s">
        <v>21</v>
      </c>
      <c r="F72" s="13"/>
      <c r="G72" s="15"/>
      <c r="H72" s="20">
        <f>SUM(H41:H71)/2</f>
        <v>333192.67</v>
      </c>
      <c r="I72" s="13"/>
      <c r="J72" s="20">
        <f>SUM(J35:J71)/2</f>
        <v>0</v>
      </c>
    </row>
    <row r="73" spans="1:10" ht="16.5" thickBot="1" x14ac:dyDescent="0.3"/>
    <row r="74" spans="1:10" ht="16.5" thickBot="1" x14ac:dyDescent="0.3">
      <c r="E74" s="34" t="s">
        <v>54</v>
      </c>
      <c r="G74" s="30" t="s">
        <v>29</v>
      </c>
      <c r="H74" s="20">
        <f>H42+H50+H58+H70</f>
        <v>333192.67</v>
      </c>
      <c r="I74" s="19"/>
      <c r="J74" s="20">
        <f>J42+J50+J58+J70</f>
        <v>0</v>
      </c>
    </row>
    <row r="75" spans="1:10" x14ac:dyDescent="0.25">
      <c r="G75" s="18" t="s">
        <v>20</v>
      </c>
      <c r="H75" s="20">
        <f>SUM(H74:H74)</f>
        <v>333192.67</v>
      </c>
      <c r="I75" s="19"/>
      <c r="J75" s="20">
        <f>SUM(J74:J74)</f>
        <v>0</v>
      </c>
    </row>
    <row r="77" spans="1:10" x14ac:dyDescent="0.25">
      <c r="G77" s="30" t="s">
        <v>42</v>
      </c>
      <c r="H77" s="20">
        <f>H33+H74</f>
        <v>365771.14999999997</v>
      </c>
      <c r="I77" s="19"/>
      <c r="J77" s="20">
        <f>J33+J74</f>
        <v>0</v>
      </c>
    </row>
    <row r="78" spans="1:10" x14ac:dyDescent="0.25">
      <c r="G78" s="18" t="s">
        <v>24</v>
      </c>
      <c r="H78" s="20">
        <f>SUM(H77:H77)</f>
        <v>365771.14999999997</v>
      </c>
      <c r="I78" s="19"/>
      <c r="J78" s="20">
        <f>SUM(J77:J77)</f>
        <v>0</v>
      </c>
    </row>
    <row r="79" spans="1:10" x14ac:dyDescent="0.25">
      <c r="G79" s="15" t="s">
        <v>25</v>
      </c>
      <c r="H79" s="26">
        <f>H78*0.06</f>
        <v>21946.268999999997</v>
      </c>
      <c r="J79" s="26">
        <f>J78*0.06</f>
        <v>0</v>
      </c>
    </row>
    <row r="80" spans="1:10" ht="29.25" x14ac:dyDescent="0.25">
      <c r="G80" s="31" t="s">
        <v>26</v>
      </c>
      <c r="H80" s="25">
        <f>SUM(H78:H79)</f>
        <v>387717.41899999994</v>
      </c>
      <c r="J80" s="25">
        <f>SUM(J78:J79)</f>
        <v>0</v>
      </c>
    </row>
    <row r="81" spans="7:10" x14ac:dyDescent="0.25">
      <c r="G81" s="32" t="s">
        <v>27</v>
      </c>
      <c r="H81" s="26">
        <f>H80*0.21</f>
        <v>81420.657989999978</v>
      </c>
      <c r="J81" s="26">
        <f>J80*0.21</f>
        <v>0</v>
      </c>
    </row>
    <row r="82" spans="7:10" ht="29.25" x14ac:dyDescent="0.25">
      <c r="G82" s="31" t="s">
        <v>28</v>
      </c>
      <c r="H82" s="25">
        <f>H80+H81</f>
        <v>469138.07698999991</v>
      </c>
      <c r="J82" s="25">
        <f>J80+J81</f>
        <v>0</v>
      </c>
    </row>
  </sheetData>
  <mergeCells count="1">
    <mergeCell ref="E1:H1"/>
  </mergeCells>
  <pageMargins left="0.74803149606299213" right="0.74803149606299213" top="0.74803149606299213" bottom="0.51181102362204722" header="0.51181102362204722" footer="0.74803149606299213"/>
  <pageSetup paperSize="9" scale="62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FASE-2i4 Subministraments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XAVIER LUDEVID I MASSANA</cp:lastModifiedBy>
  <dcterms:created xsi:type="dcterms:W3CDTF">2025-04-10T12:12:53Z</dcterms:created>
  <dcterms:modified xsi:type="dcterms:W3CDTF">2025-06-20T12:26:20Z</dcterms:modified>
</cp:coreProperties>
</file>