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antquirzevalles-my.sharepoint.com/personal/xavier_ludevid_santquirzevalles_onmicrosoft_com/Documents/sqvaigua/03 CONTRACTACIÓ/Exp 2025-68 Fases 2 i 4 Comptadors digitals/"/>
    </mc:Choice>
  </mc:AlternateContent>
  <xr:revisionPtr revIDLastSave="334" documentId="8_{CB23ACB9-B2C4-4F67-B74A-6F2705CEBD6B}" xr6:coauthVersionLast="47" xr6:coauthVersionMax="47" xr10:uidLastSave="{F34DC122-D544-4FE0-A2E3-320E77F72FBD}"/>
  <bookViews>
    <workbookView xWindow="-105" yWindow="0" windowWidth="15570" windowHeight="16665" xr2:uid="{23974622-EC39-43BA-A856-13DA90A01ABA}"/>
  </bookViews>
  <sheets>
    <sheet name="FASE-2i4 Obra civil i montatge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1" l="1"/>
  <c r="J83" i="1" s="1"/>
  <c r="J81" i="1"/>
  <c r="J129" i="1"/>
  <c r="J165" i="1"/>
  <c r="J167" i="1"/>
  <c r="H167" i="1"/>
  <c r="H165" i="1"/>
  <c r="H139" i="1" l="1"/>
  <c r="J138" i="1"/>
  <c r="H138" i="1"/>
  <c r="H12" i="1"/>
  <c r="H20" i="1"/>
  <c r="H28" i="1"/>
  <c r="H36" i="1"/>
  <c r="H44" i="1"/>
  <c r="H53" i="1"/>
  <c r="H54" i="1"/>
  <c r="H55" i="1"/>
  <c r="H63" i="1"/>
  <c r="H71" i="1"/>
  <c r="H79" i="1"/>
  <c r="H95" i="1"/>
  <c r="H96" i="1" s="1"/>
  <c r="H103" i="1"/>
  <c r="H104" i="1" s="1"/>
  <c r="H111" i="1"/>
  <c r="H119" i="1"/>
  <c r="H120" i="1" s="1"/>
  <c r="H127" i="1"/>
  <c r="H128" i="1" s="1"/>
  <c r="H163" i="1"/>
  <c r="H164" i="1" s="1"/>
  <c r="H155" i="1"/>
  <c r="H156" i="1" s="1"/>
  <c r="H147" i="1"/>
  <c r="H148" i="1" s="1"/>
  <c r="H137" i="1"/>
  <c r="H136" i="1"/>
  <c r="J163" i="1"/>
  <c r="J164" i="1" s="1"/>
  <c r="J155" i="1"/>
  <c r="J156" i="1" s="1"/>
  <c r="J147" i="1"/>
  <c r="J148" i="1" s="1"/>
  <c r="J139" i="1"/>
  <c r="J137" i="1"/>
  <c r="J136" i="1"/>
  <c r="J127" i="1"/>
  <c r="J128" i="1" s="1"/>
  <c r="J119" i="1"/>
  <c r="J120" i="1" s="1"/>
  <c r="H112" i="1"/>
  <c r="J111" i="1"/>
  <c r="J112" i="1" s="1"/>
  <c r="J103" i="1"/>
  <c r="J104" i="1" s="1"/>
  <c r="J95" i="1"/>
  <c r="J96" i="1" s="1"/>
  <c r="H129" i="1" l="1"/>
  <c r="H140" i="1"/>
  <c r="H170" i="1" s="1"/>
  <c r="J169" i="1"/>
  <c r="H169" i="1"/>
  <c r="J140" i="1"/>
  <c r="J170" i="1" s="1"/>
  <c r="H80" i="1"/>
  <c r="J79" i="1"/>
  <c r="J80" i="1" s="1"/>
  <c r="H72" i="1"/>
  <c r="J71" i="1"/>
  <c r="J72" i="1" s="1"/>
  <c r="H64" i="1"/>
  <c r="J63" i="1"/>
  <c r="J64" i="1" s="1"/>
  <c r="J55" i="1"/>
  <c r="J54" i="1"/>
  <c r="J53" i="1"/>
  <c r="J44" i="1"/>
  <c r="J36" i="1"/>
  <c r="J37" i="1" s="1"/>
  <c r="J28" i="1"/>
  <c r="J20" i="1"/>
  <c r="J12" i="1"/>
  <c r="H171" i="1" l="1"/>
  <c r="J171" i="1"/>
  <c r="H37" i="1"/>
  <c r="H45" i="1"/>
  <c r="J13" i="1"/>
  <c r="H21" i="1"/>
  <c r="H56" i="1"/>
  <c r="H86" i="1" s="1"/>
  <c r="H174" i="1" s="1"/>
  <c r="H29" i="1"/>
  <c r="H13" i="1"/>
  <c r="J56" i="1"/>
  <c r="J86" i="1" s="1"/>
  <c r="J174" i="1" s="1"/>
  <c r="J45" i="1"/>
  <c r="J29" i="1"/>
  <c r="J21" i="1"/>
  <c r="H46" i="1" l="1"/>
  <c r="H81" i="1"/>
  <c r="H85" i="1"/>
  <c r="H173" i="1" s="1"/>
  <c r="H175" i="1" s="1"/>
  <c r="H87" i="1"/>
  <c r="J85" i="1"/>
  <c r="H83" i="1" l="1"/>
  <c r="J87" i="1"/>
  <c r="J173" i="1"/>
  <c r="J175" i="1" s="1"/>
  <c r="H177" i="1"/>
  <c r="H176" i="1"/>
  <c r="H178" i="1"/>
  <c r="H179" i="1" s="1"/>
  <c r="H180" i="1" s="1"/>
  <c r="J177" i="1" l="1"/>
  <c r="J176" i="1"/>
  <c r="J178" i="1" l="1"/>
  <c r="J179" i="1" s="1"/>
  <c r="J180" i="1" s="1"/>
</calcChain>
</file>

<file path=xl/sharedStrings.xml><?xml version="1.0" encoding="utf-8"?>
<sst xmlns="http://schemas.openxmlformats.org/spreadsheetml/2006/main" count="354" uniqueCount="79">
  <si>
    <t>2025_04_03_P23_06_PJ_Santa Julita_Fase_01</t>
  </si>
  <si>
    <t>PRESSUPOST</t>
  </si>
  <si>
    <t>Preu licitació</t>
  </si>
  <si>
    <t>Amidament</t>
  </si>
  <si>
    <t>Import licitació</t>
  </si>
  <si>
    <t>Obra</t>
  </si>
  <si>
    <t>01</t>
  </si>
  <si>
    <t>Capítol</t>
  </si>
  <si>
    <t>Titol 3</t>
  </si>
  <si>
    <t>TOTAL</t>
  </si>
  <si>
    <t>02</t>
  </si>
  <si>
    <t>03</t>
  </si>
  <si>
    <t>u</t>
  </si>
  <si>
    <t>04</t>
  </si>
  <si>
    <t>05</t>
  </si>
  <si>
    <t>Obra Civil</t>
  </si>
  <si>
    <t>Obra mecànica</t>
  </si>
  <si>
    <t>Preu OFERTA</t>
  </si>
  <si>
    <t>Import OFERTA</t>
  </si>
  <si>
    <t>PressupostFASE 2</t>
  </si>
  <si>
    <t>FASE 2 - 1.000 COMPTADORS</t>
  </si>
  <si>
    <t>Subcapítol</t>
  </si>
  <si>
    <t>Reparacions</t>
  </si>
  <si>
    <t>Pressupost FASE 2</t>
  </si>
  <si>
    <t>01.01.01.01</t>
  </si>
  <si>
    <t>PPAU-AJ05</t>
  </si>
  <si>
    <t>Partida alçada a justificar en partida de treballs per a previsió de reparació de façanes domèstiques o industrials, per tal de realitzar la substitució del comptador en interior d'armari encastat a la mateixa.
S'inclou mà d'obra, mitjans i medis auxililars per a la realització dels treballs.
Es deixarà la façana de la mateixa naturales que en origen.</t>
  </si>
  <si>
    <t xml:space="preserve">Substitució claus </t>
  </si>
  <si>
    <t>01.01.01.02</t>
  </si>
  <si>
    <t>PPAU-AJ06</t>
  </si>
  <si>
    <t>Partida alçada a justificar en partida de treballs en interior de caixa de comptadors (en vorera) per a substitució de les aixetes o claus de tall.
Les aixetes o claus de tall són les que separen l'escomesa exterior de l'escomesa interior.
La partida comptabilitza dues vàlvules de bola manual amb rosca, de dues peces amb pas total, d'acer inoxidable 1.4408 (AISI 316), de diàmetre nominal 1/2, de 64 bar de PN i preu alt, muntada en pericó.
S'inclou mà d'obra, materials i mitjans auxiliars per a la realització dels treballs.</t>
  </si>
  <si>
    <t>Arranjaments d'escomesa</t>
  </si>
  <si>
    <t>01.01.01.03</t>
  </si>
  <si>
    <t>PPAU-AJ07</t>
  </si>
  <si>
    <t>Treballs d'arranjaments en escomeses per a possibles afectacions en tram fins a clau interior. 
La connexió es realitzarà amb canonada de PE25 de la marca ABN o equivalent, model WATER SLIDE PN16 (10m) , brida de connexió, mascle rosca, maneguets, 2 claus de bola, vàlvula antirretorn, vàlvula reductora d epressió, excavació de rasa fins a 1 metres, demolició vorera panot.
El muntatge inclou: 
- Materials i accessoris de muntatge
- Mitjans i medis auxiliars
- Mà d'obra
El muntatge no inclou:
- Base de formigó en massa per substitució de paviment/panot demolit.
- Pericó HDPE o similar.</t>
  </si>
  <si>
    <t>Seguretat i Salut</t>
  </si>
  <si>
    <t>01.01.01.04</t>
  </si>
  <si>
    <t>PPAU-AJ03</t>
  </si>
  <si>
    <t>PA - Partida alçada a justificar en partida de seguretat i salut, i prevenció. Inclou els EPIs i les mesures de protecció anti caigudes a les rases d'obra, tanques, xapes d'acer pel pas de vehicles, balisaments, senyals lluminosos, senyals de trànsit, caseta d'obra i serveis higiènics d'obra, farmaciola, i totes les mesures exigibles segons normativa en obres d'excavació vial, obra civil en general, i d'instal·lacions d'urbanització i d'obra civil. Inclou gestió del trànsit amb semàfors i/o personal (bandera) per pas alternatiu de vehicles en cada sentit.</t>
  </si>
  <si>
    <t>Gestió de Residus</t>
  </si>
  <si>
    <t>01.01.01.05</t>
  </si>
  <si>
    <t>PPAU-AJ04</t>
  </si>
  <si>
    <t>PA - Partida alçada a justificar de la gestió de residus que no estigui contemplats (tals com paper, plàstics, envasos, ferros, etc.) en anteriors partides del present pressupost, on s'inclou la gestió i els cànons de disposició, i altres taxes o impostos que puguin esdevenir de la propia gestió dels residus, i contenidors. A justificar en execució d'obra segons albarans.</t>
  </si>
  <si>
    <t>Obra Mecànica</t>
  </si>
  <si>
    <t>Muntatge</t>
  </si>
  <si>
    <t>01.01.02.01</t>
  </si>
  <si>
    <t>PJM3-MU01</t>
  </si>
  <si>
    <t>Partida per al muntatge i col·locació de comptador de mesura per ultrasons, amb detecció acústica de fuites, d'aigua freda flowIQ® 3200. Amb Wireless M-Bus/linkIQ® (868 MHz) i interfície cablejada per Pulse.
Connexió de sortida o passarel·la. Bateria de liti D-cell. Tipus MID homologat i provat segons OIML R49.
- Marca: Kamstrup o equivalent
- Model: FLOWIQ 3200 Ultrasonic.
- Dimensió comptador: 270mm / DN50.
- Cabal: Q3 de 25.0 m3/h.
- Connexions: G2B (R1/2).
- Pressió nominal: PN16.
- Rang dinàmic: R250 embridat.</t>
  </si>
  <si>
    <t>PJM3-MU02</t>
  </si>
  <si>
    <t>Partida per al muntatge i col·locació de comptador de mesura per ultrasons, amb detecció acústica de fuites, amb cos de PPS amb un 40% de fibra de vidre, grau de protecció IP68. 
Inclou alimentació per bateria de liti tipus C (16 anys), filtre premuntat, i comunicació Wireless Mbus C1 (868MHz).
- Marca: Kamstrup o equivalent
- Model: FLOWIQ 2200 Multical Ultrasonic.
- Dimensió comptador: 110mm / DN15.
- Cabal: Q3 de 2.5 m3/h.
- Connexions: G3/4 (R1/32).
- Pressió nominal: PN16.
- Rang dinàmic: R250.</t>
  </si>
  <si>
    <t>PJM3-MU03</t>
  </si>
  <si>
    <t>Partida per al muntatge i col·locació de concentrador M-Bus inalàmbric intel·ligent, de la marca Kamstrup i model READy Concentrator o equivalent, amb envolvent de material plàstic.
Inclou:
- Mini antena per a comunicació GSM/GPRES/WiFi amb cable de 2,5 metres.
- 2 antenes OMNI exteriors per a lectura de senyal dels comptadors, amb tecnologia Wireless M-Bus, amb cable de 20 metres.
- Accesoris com:
     - Antena OMNI 1.8.
     - Wireless M-BUS OMMNI antena.
     - Base amb mòdem.
     - Torreta arriostrada zincada de 24 metres.</t>
  </si>
  <si>
    <t>01.01.02.02</t>
  </si>
  <si>
    <t>PPAU-AJ01</t>
  </si>
  <si>
    <t>PA - Partida alçada a justificar en partida de seguretat i salut, i prevenció. 
Inclou els EPIs i les mesures de protecció anti caigudes a les rases d'obra, tanques, xapes d'acer pel pas de vehicles, balisaments, senyals lluminosos, senyals de trànsit, caseta d'obra i serveis higiènics d'obra, farmaciola, i totes les mesures exigibles segons normativa en obres d'excavació vial, obra civil en general, i d'instal·lacions d'urbanització i d'obra civil. Inclou gestió del trànsit amb semàfors i/o personal (bandera) per pas alternatiu de vehicles en cada sentit.</t>
  </si>
  <si>
    <t>01.01.02.03</t>
  </si>
  <si>
    <t>PPAU-AJ02</t>
  </si>
  <si>
    <t>Materials d'instal·lació</t>
  </si>
  <si>
    <t>01.01.02.04</t>
  </si>
  <si>
    <t>P129-AJ01</t>
  </si>
  <si>
    <t>h</t>
  </si>
  <si>
    <t>Partida de grua autopropulsada de gran tonatge (60Tn) 35 metres de ploma, 6 metres de caixa i gip per baixada/pujada de material.
La partida es realitzarà amb lautorització de la Direcció Facultativa i la propietat per minimitzar les molèsties amb els veïns, les activitats a desenvolupar al pavelló i la circulació urbana.
La partida comprendre els materials, mitjans auxiliars i el personal a fer els treballs. Mig dia de feina.</t>
  </si>
  <si>
    <t>IMPORT TOTAL DEL PRESSUPOST FASE 2</t>
  </si>
  <si>
    <r>
      <t xml:space="preserve">Pressupost per a la redacció del Projecte d'instal·lació de 1.000 comptadors digitals per la millora de la gestió de l'aigua mitjançant l'augment de l'eficiència de la xarxa d'abastament i distribució d'aigua potable de Sant Quirze del Vallès - </t>
    </r>
    <r>
      <rPr>
        <b/>
        <sz val="12"/>
        <color rgb="FF000000"/>
        <rFont val="Figtree"/>
      </rPr>
      <t>FASES 2 i 4</t>
    </r>
  </si>
  <si>
    <t>TOTAL FASE 4</t>
  </si>
  <si>
    <t>IMPORT TOTAL DEL PRESSUPOST FASE 4</t>
  </si>
  <si>
    <t>PressupostFASE 4</t>
  </si>
  <si>
    <t>FASE 4 - 3.000 COMPTADORS</t>
  </si>
  <si>
    <t>PJM3-MU10</t>
  </si>
  <si>
    <t>Partida per a la posta en marxa dels softwares de gestió i control del sistema de comptadors instal·lats en la seva totalitat.</t>
  </si>
  <si>
    <t>Obra Civil F2 i F4</t>
  </si>
  <si>
    <t>Obra mecànica F2 i F4</t>
  </si>
  <si>
    <t>TOTAL FASES 2 i 4</t>
  </si>
  <si>
    <t>13% Despeses Generals</t>
  </si>
  <si>
    <t xml:space="preserve">6% Benefici Industrial </t>
  </si>
  <si>
    <t>TOTAL PRESSUPOST DE LICITACIÓ (IVA EXCLÒS)</t>
  </si>
  <si>
    <t>IVA 21%</t>
  </si>
  <si>
    <t>TOTAL PRESSUPOST DE LICITACIÓ (IVA INCLÒS)</t>
  </si>
  <si>
    <t>Emplenar les caselles grogues !!! Mai posar un valor superior al de licitació.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</si>
</sst>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numFmt numFmtId="165" formatCode="###,###,##0.000"/>
  </numFmts>
  <fonts count="7" x14ac:knownFonts="1">
    <font>
      <sz val="11"/>
      <color theme="1"/>
      <name val="Figtree"/>
      <family val="2"/>
    </font>
    <font>
      <sz val="11"/>
      <color rgb="FF000000"/>
      <name val="Calibri"/>
      <family val="2"/>
    </font>
    <font>
      <sz val="12"/>
      <color rgb="FF000000"/>
      <name val="Figtree"/>
    </font>
    <font>
      <b/>
      <sz val="12"/>
      <color rgb="FF000000"/>
      <name val="Figtree"/>
    </font>
    <font>
      <sz val="11"/>
      <color theme="1"/>
      <name val="Aptos Narrow"/>
      <family val="2"/>
      <scheme val="minor"/>
    </font>
    <font>
      <b/>
      <sz val="11"/>
      <color theme="1"/>
      <name val="Figtree"/>
    </font>
    <font>
      <sz val="11"/>
      <color theme="1"/>
      <name val="Figtree"/>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00"/>
        <bgColor rgb="FFFFFFCC"/>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0" fontId="1" fillId="0" borderId="0" applyNumberFormat="0" applyBorder="0" applyAlignment="0"/>
  </cellStyleXfs>
  <cellXfs count="35">
    <xf numFmtId="0" fontId="0" fillId="0" borderId="0" xfId="0"/>
    <xf numFmtId="164" fontId="2" fillId="4" borderId="1" xfId="2" applyNumberFormat="1" applyFont="1" applyFill="1" applyBorder="1" applyProtection="1">
      <protection locked="0"/>
    </xf>
    <xf numFmtId="0" fontId="2" fillId="0" borderId="0" xfId="2" applyFont="1"/>
    <xf numFmtId="0" fontId="2" fillId="2" borderId="0" xfId="2" applyFont="1" applyFill="1"/>
    <xf numFmtId="0" fontId="3" fillId="2" borderId="0" xfId="2" applyFont="1" applyFill="1" applyAlignment="1">
      <alignment horizontal="center" wrapText="1"/>
    </xf>
    <xf numFmtId="44" fontId="2" fillId="2" borderId="0" xfId="1" applyFont="1" applyFill="1" applyProtection="1"/>
    <xf numFmtId="0" fontId="2" fillId="0" borderId="0" xfId="2" applyFont="1" applyAlignment="1">
      <alignment wrapText="1"/>
    </xf>
    <xf numFmtId="0" fontId="3" fillId="3" borderId="0" xfId="2" applyFont="1" applyFill="1" applyAlignment="1">
      <alignment horizontal="right"/>
    </xf>
    <xf numFmtId="44" fontId="3" fillId="3" borderId="0" xfId="1" applyFont="1" applyFill="1" applyAlignment="1" applyProtection="1">
      <alignment horizontal="right"/>
    </xf>
    <xf numFmtId="0" fontId="3" fillId="0" borderId="0" xfId="2" applyFont="1"/>
    <xf numFmtId="49" fontId="3" fillId="0" borderId="0" xfId="2" applyNumberFormat="1" applyFont="1"/>
    <xf numFmtId="0" fontId="3" fillId="0" borderId="0" xfId="2" applyFont="1" applyAlignment="1">
      <alignment wrapText="1"/>
    </xf>
    <xf numFmtId="44" fontId="2" fillId="0" borderId="0" xfId="1" applyFont="1" applyProtection="1"/>
    <xf numFmtId="0" fontId="2" fillId="0" borderId="1" xfId="2" applyFont="1" applyBorder="1"/>
    <xf numFmtId="49" fontId="2" fillId="0" borderId="1" xfId="2" applyNumberFormat="1" applyFont="1" applyBorder="1"/>
    <xf numFmtId="0" fontId="2" fillId="0" borderId="1" xfId="2" applyFont="1" applyBorder="1" applyAlignment="1">
      <alignment wrapText="1"/>
    </xf>
    <xf numFmtId="164" fontId="2" fillId="0" borderId="1" xfId="2" applyNumberFormat="1" applyFont="1" applyBorder="1"/>
    <xf numFmtId="44" fontId="2" fillId="0" borderId="1" xfId="1" applyFont="1" applyBorder="1" applyProtection="1"/>
    <xf numFmtId="0" fontId="3" fillId="0" borderId="1" xfId="2" applyFont="1" applyBorder="1" applyAlignment="1">
      <alignment wrapText="1"/>
    </xf>
    <xf numFmtId="0" fontId="3" fillId="0" borderId="1" xfId="2" applyFont="1" applyBorder="1"/>
    <xf numFmtId="44" fontId="3" fillId="0" borderId="1" xfId="1" applyFont="1" applyBorder="1" applyProtection="1"/>
    <xf numFmtId="0" fontId="2" fillId="0" borderId="0" xfId="2" applyFont="1" applyBorder="1"/>
    <xf numFmtId="0" fontId="3" fillId="0" borderId="0" xfId="2" applyFont="1" applyBorder="1" applyAlignment="1">
      <alignment wrapText="1"/>
    </xf>
    <xf numFmtId="0" fontId="3" fillId="0" borderId="0" xfId="2" applyFont="1" applyBorder="1"/>
    <xf numFmtId="44" fontId="3" fillId="0" borderId="0" xfId="1" applyFont="1" applyBorder="1" applyProtection="1"/>
    <xf numFmtId="44" fontId="5" fillId="0" borderId="1" xfId="1" applyFont="1" applyFill="1" applyBorder="1"/>
    <xf numFmtId="44" fontId="6" fillId="0" borderId="1" xfId="1" applyFont="1" applyFill="1" applyBorder="1"/>
    <xf numFmtId="0" fontId="2" fillId="2" borderId="0" xfId="2" applyFont="1" applyFill="1" applyAlignment="1">
      <alignment wrapText="1"/>
    </xf>
    <xf numFmtId="0" fontId="3" fillId="3" borderId="0" xfId="2" applyFont="1" applyFill="1" applyAlignment="1">
      <alignment horizontal="right" wrapText="1"/>
    </xf>
    <xf numFmtId="165" fontId="2" fillId="0" borderId="1" xfId="2" applyNumberFormat="1" applyFont="1" applyBorder="1" applyAlignment="1">
      <alignment wrapText="1"/>
    </xf>
    <xf numFmtId="0" fontId="3" fillId="0" borderId="1" xfId="2" applyFont="1" applyBorder="1" applyAlignment="1">
      <alignment horizontal="left" wrapText="1"/>
    </xf>
    <xf numFmtId="0" fontId="5" fillId="0" borderId="1" xfId="0" applyFont="1" applyBorder="1" applyAlignment="1">
      <alignment wrapText="1"/>
    </xf>
    <xf numFmtId="0" fontId="6" fillId="0" borderId="1" xfId="0" applyFont="1" applyBorder="1" applyAlignment="1">
      <alignment wrapText="1"/>
    </xf>
    <xf numFmtId="0" fontId="2" fillId="0" borderId="0" xfId="2" applyFont="1" applyAlignment="1">
      <alignment wrapText="1"/>
    </xf>
    <xf numFmtId="0" fontId="3" fillId="5" borderId="2" xfId="2" applyFont="1" applyFill="1" applyBorder="1" applyAlignment="1">
      <alignment wrapText="1"/>
    </xf>
  </cellXfs>
  <cellStyles count="3">
    <cellStyle name="Moneda" xfId="1" builtinId="4"/>
    <cellStyle name="Normal" xfId="0" builtinId="0"/>
    <cellStyle name="Normal 2" xfId="2" xr:uid="{3B9A46DC-4FAD-4461-9E2A-7E4717CD8B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F7A5-0689-47AB-B69D-163B607C2199}">
  <sheetPr>
    <pageSetUpPr fitToPage="1"/>
  </sheetPr>
  <dimension ref="A1:L180"/>
  <sheetViews>
    <sheetView showGridLines="0" tabSelected="1" workbookViewId="0">
      <pane ySplit="5" topLeftCell="A6" activePane="bottomLeft" state="frozenSplit"/>
      <selection pane="bottomLeft" activeCell="E169" sqref="E169"/>
    </sheetView>
  </sheetViews>
  <sheetFormatPr defaultColWidth="6.09765625" defaultRowHeight="15.75" x14ac:dyDescent="0.25"/>
  <cols>
    <col min="1" max="1" width="10.3984375" style="2" bestFit="1" customWidth="1"/>
    <col min="2" max="2" width="3.69921875" style="2" bestFit="1" customWidth="1"/>
    <col min="3" max="3" width="11.3984375" style="2" bestFit="1" customWidth="1"/>
    <col min="4" max="4" width="3.69921875" style="2" bestFit="1" customWidth="1"/>
    <col min="5" max="5" width="59" style="6" bestFit="1" customWidth="1"/>
    <col min="6" max="6" width="12.09765625" style="2" bestFit="1" customWidth="1"/>
    <col min="7" max="7" width="21.09765625" style="6" customWidth="1"/>
    <col min="8" max="8" width="17.796875" style="12" customWidth="1"/>
    <col min="9" max="9" width="12.19921875" style="2" bestFit="1" customWidth="1"/>
    <col min="10" max="10" width="15.59765625" style="12" bestFit="1" customWidth="1"/>
    <col min="11" max="16384" width="6.09765625" style="2"/>
  </cols>
  <sheetData>
    <row r="1" spans="1:12" ht="53.1" customHeight="1" x14ac:dyDescent="0.25">
      <c r="E1" s="33" t="s">
        <v>63</v>
      </c>
      <c r="F1" s="33" t="s">
        <v>0</v>
      </c>
      <c r="G1" s="33" t="s">
        <v>0</v>
      </c>
      <c r="H1" s="33" t="s">
        <v>0</v>
      </c>
      <c r="J1" s="2"/>
    </row>
    <row r="3" spans="1:12" x14ac:dyDescent="0.25">
      <c r="C3" s="3"/>
      <c r="D3" s="3"/>
      <c r="E3" s="4" t="s">
        <v>1</v>
      </c>
      <c r="F3" s="3"/>
      <c r="G3" s="27"/>
      <c r="H3" s="5"/>
      <c r="I3" s="3"/>
      <c r="J3" s="5"/>
    </row>
    <row r="5" spans="1:12" x14ac:dyDescent="0.25">
      <c r="F5" s="7" t="s">
        <v>2</v>
      </c>
      <c r="G5" s="28" t="s">
        <v>3</v>
      </c>
      <c r="H5" s="8" t="s">
        <v>4</v>
      </c>
      <c r="I5" s="7" t="s">
        <v>17</v>
      </c>
      <c r="J5" s="8" t="s">
        <v>18</v>
      </c>
    </row>
    <row r="7" spans="1:12" x14ac:dyDescent="0.25">
      <c r="C7" s="9" t="s">
        <v>5</v>
      </c>
      <c r="D7" s="10" t="s">
        <v>6</v>
      </c>
      <c r="E7" s="11" t="s">
        <v>23</v>
      </c>
    </row>
    <row r="8" spans="1:12" x14ac:dyDescent="0.25">
      <c r="C8" s="9" t="s">
        <v>7</v>
      </c>
      <c r="D8" s="10" t="s">
        <v>6</v>
      </c>
      <c r="E8" s="11" t="s">
        <v>20</v>
      </c>
    </row>
    <row r="9" spans="1:12" x14ac:dyDescent="0.25">
      <c r="C9" s="9" t="s">
        <v>21</v>
      </c>
      <c r="D9" s="10" t="s">
        <v>6</v>
      </c>
      <c r="E9" s="11" t="s">
        <v>15</v>
      </c>
    </row>
    <row r="10" spans="1:12" x14ac:dyDescent="0.25">
      <c r="C10" s="9" t="s">
        <v>8</v>
      </c>
      <c r="D10" s="10" t="s">
        <v>6</v>
      </c>
      <c r="E10" s="11" t="s">
        <v>22</v>
      </c>
    </row>
    <row r="12" spans="1:12" ht="110.25" x14ac:dyDescent="0.25">
      <c r="A12" s="13" t="s">
        <v>24</v>
      </c>
      <c r="B12" s="13">
        <v>1</v>
      </c>
      <c r="C12" s="13" t="s">
        <v>25</v>
      </c>
      <c r="D12" s="14" t="s">
        <v>12</v>
      </c>
      <c r="E12" s="15" t="s">
        <v>26</v>
      </c>
      <c r="F12" s="16">
        <v>54.31</v>
      </c>
      <c r="G12" s="29">
        <v>23</v>
      </c>
      <c r="H12" s="17">
        <f>ROUND(ROUND(F12,2)*ROUND(G12,3),2)</f>
        <v>1249.1300000000001</v>
      </c>
      <c r="I12" s="1">
        <v>0</v>
      </c>
      <c r="J12" s="17">
        <f>ROUND(ROUND(G12,2)*ROUND(I12,3),2)</f>
        <v>0</v>
      </c>
    </row>
    <row r="13" spans="1:12" x14ac:dyDescent="0.25">
      <c r="A13" s="13"/>
      <c r="B13" s="13"/>
      <c r="C13" s="13"/>
      <c r="D13" s="13"/>
      <c r="E13" s="18" t="s">
        <v>9</v>
      </c>
      <c r="F13" s="19"/>
      <c r="G13" s="18"/>
      <c r="H13" s="20">
        <f>SUM(H12:H12)</f>
        <v>1249.1300000000001</v>
      </c>
      <c r="I13" s="19"/>
      <c r="J13" s="20">
        <f>SUM(J12:J12)</f>
        <v>0</v>
      </c>
      <c r="L13" s="9"/>
    </row>
    <row r="15" spans="1:12" x14ac:dyDescent="0.25">
      <c r="C15" s="9" t="s">
        <v>5</v>
      </c>
      <c r="D15" s="10" t="s">
        <v>6</v>
      </c>
      <c r="E15" s="11" t="s">
        <v>23</v>
      </c>
    </row>
    <row r="16" spans="1:12" x14ac:dyDescent="0.25">
      <c r="C16" s="9" t="s">
        <v>7</v>
      </c>
      <c r="D16" s="10" t="s">
        <v>6</v>
      </c>
      <c r="E16" s="11" t="s">
        <v>20</v>
      </c>
    </row>
    <row r="17" spans="1:10" x14ac:dyDescent="0.25">
      <c r="C17" s="9" t="s">
        <v>21</v>
      </c>
      <c r="D17" s="10" t="s">
        <v>6</v>
      </c>
      <c r="E17" s="11" t="s">
        <v>15</v>
      </c>
    </row>
    <row r="18" spans="1:10" x14ac:dyDescent="0.25">
      <c r="C18" s="9" t="s">
        <v>8</v>
      </c>
      <c r="D18" s="10" t="s">
        <v>10</v>
      </c>
      <c r="E18" s="11" t="s">
        <v>27</v>
      </c>
    </row>
    <row r="20" spans="1:10" ht="173.25" x14ac:dyDescent="0.25">
      <c r="A20" s="13" t="s">
        <v>28</v>
      </c>
      <c r="B20" s="13">
        <v>1</v>
      </c>
      <c r="C20" s="13" t="s">
        <v>29</v>
      </c>
      <c r="D20" s="14" t="s">
        <v>12</v>
      </c>
      <c r="E20" s="15" t="s">
        <v>30</v>
      </c>
      <c r="F20" s="16">
        <v>47.65</v>
      </c>
      <c r="G20" s="29">
        <v>23</v>
      </c>
      <c r="H20" s="17">
        <f>ROUND(ROUND(F20,2)*ROUND(G20,3),2)</f>
        <v>1095.95</v>
      </c>
      <c r="I20" s="1">
        <v>0</v>
      </c>
      <c r="J20" s="17">
        <f t="shared" ref="J20" si="0">ROUND(ROUND(G20,2)*ROUND(I20,3),2)</f>
        <v>0</v>
      </c>
    </row>
    <row r="21" spans="1:10" x14ac:dyDescent="0.25">
      <c r="A21" s="13"/>
      <c r="B21" s="13"/>
      <c r="C21" s="13"/>
      <c r="D21" s="13"/>
      <c r="E21" s="18" t="s">
        <v>9</v>
      </c>
      <c r="F21" s="19"/>
      <c r="G21" s="18"/>
      <c r="H21" s="20">
        <f>SUM(H20:H20)</f>
        <v>1095.95</v>
      </c>
      <c r="I21" s="19"/>
      <c r="J21" s="20">
        <f>SUM(J20:J20)</f>
        <v>0</v>
      </c>
    </row>
    <row r="23" spans="1:10" x14ac:dyDescent="0.25">
      <c r="C23" s="9" t="s">
        <v>5</v>
      </c>
      <c r="D23" s="10" t="s">
        <v>6</v>
      </c>
      <c r="E23" s="11" t="s">
        <v>19</v>
      </c>
    </row>
    <row r="24" spans="1:10" x14ac:dyDescent="0.25">
      <c r="C24" s="9" t="s">
        <v>7</v>
      </c>
      <c r="D24" s="10" t="s">
        <v>6</v>
      </c>
      <c r="E24" s="11" t="s">
        <v>20</v>
      </c>
    </row>
    <row r="25" spans="1:10" x14ac:dyDescent="0.25">
      <c r="C25" s="9" t="s">
        <v>21</v>
      </c>
      <c r="D25" s="10" t="s">
        <v>6</v>
      </c>
      <c r="E25" s="11" t="s">
        <v>15</v>
      </c>
    </row>
    <row r="26" spans="1:10" x14ac:dyDescent="0.25">
      <c r="C26" s="9" t="s">
        <v>8</v>
      </c>
      <c r="D26" s="10" t="s">
        <v>11</v>
      </c>
      <c r="E26" s="11" t="s">
        <v>31</v>
      </c>
    </row>
    <row r="28" spans="1:10" ht="252" x14ac:dyDescent="0.25">
      <c r="A28" s="13" t="s">
        <v>32</v>
      </c>
      <c r="B28" s="13">
        <v>1</v>
      </c>
      <c r="C28" s="13" t="s">
        <v>33</v>
      </c>
      <c r="D28" s="14" t="s">
        <v>12</v>
      </c>
      <c r="E28" s="15" t="s">
        <v>34</v>
      </c>
      <c r="F28" s="16">
        <v>327.52999999999997</v>
      </c>
      <c r="G28" s="29">
        <v>15</v>
      </c>
      <c r="H28" s="17">
        <f>ROUND(ROUND(F28,2)*ROUND(G28,3),2)</f>
        <v>4912.95</v>
      </c>
      <c r="I28" s="1">
        <v>0</v>
      </c>
      <c r="J28" s="17">
        <f t="shared" ref="J28" si="1">ROUND(ROUND(G28,2)*ROUND(I28,3),2)</f>
        <v>0</v>
      </c>
    </row>
    <row r="29" spans="1:10" x14ac:dyDescent="0.25">
      <c r="A29" s="13"/>
      <c r="B29" s="13"/>
      <c r="C29" s="13"/>
      <c r="D29" s="13"/>
      <c r="E29" s="18" t="s">
        <v>9</v>
      </c>
      <c r="F29" s="19"/>
      <c r="G29" s="18"/>
      <c r="H29" s="20">
        <f>SUM(H28:H28)</f>
        <v>4912.95</v>
      </c>
      <c r="I29" s="19"/>
      <c r="J29" s="20">
        <f>SUM(J28:J28)</f>
        <v>0</v>
      </c>
    </row>
    <row r="31" spans="1:10" x14ac:dyDescent="0.25">
      <c r="C31" s="9" t="s">
        <v>5</v>
      </c>
      <c r="D31" s="10" t="s">
        <v>6</v>
      </c>
      <c r="E31" s="11" t="s">
        <v>19</v>
      </c>
    </row>
    <row r="32" spans="1:10" x14ac:dyDescent="0.25">
      <c r="C32" s="9" t="s">
        <v>7</v>
      </c>
      <c r="D32" s="10" t="s">
        <v>6</v>
      </c>
      <c r="E32" s="11" t="s">
        <v>20</v>
      </c>
    </row>
    <row r="33" spans="1:10" x14ac:dyDescent="0.25">
      <c r="C33" s="9" t="s">
        <v>21</v>
      </c>
      <c r="D33" s="10" t="s">
        <v>6</v>
      </c>
      <c r="E33" s="11" t="s">
        <v>15</v>
      </c>
    </row>
    <row r="34" spans="1:10" x14ac:dyDescent="0.25">
      <c r="C34" s="9" t="s">
        <v>8</v>
      </c>
      <c r="D34" s="10" t="s">
        <v>13</v>
      </c>
      <c r="E34" s="11" t="s">
        <v>35</v>
      </c>
    </row>
    <row r="36" spans="1:10" ht="126" x14ac:dyDescent="0.25">
      <c r="A36" s="13" t="s">
        <v>36</v>
      </c>
      <c r="B36" s="13">
        <v>1</v>
      </c>
      <c r="C36" s="13" t="s">
        <v>37</v>
      </c>
      <c r="D36" s="14" t="s">
        <v>12</v>
      </c>
      <c r="E36" s="15" t="s">
        <v>38</v>
      </c>
      <c r="F36" s="16">
        <v>191.99</v>
      </c>
      <c r="G36" s="29">
        <v>1</v>
      </c>
      <c r="H36" s="17">
        <f>ROUND(ROUND(F36,2)*ROUND(G36,3),2)</f>
        <v>191.99</v>
      </c>
      <c r="I36" s="1">
        <v>0</v>
      </c>
      <c r="J36" s="17">
        <f t="shared" ref="J36" si="2">ROUND(ROUND(G36,2)*ROUND(I36,3),2)</f>
        <v>0</v>
      </c>
    </row>
    <row r="37" spans="1:10" x14ac:dyDescent="0.25">
      <c r="A37" s="13"/>
      <c r="B37" s="13"/>
      <c r="C37" s="13"/>
      <c r="D37" s="13"/>
      <c r="E37" s="18" t="s">
        <v>9</v>
      </c>
      <c r="F37" s="19"/>
      <c r="G37" s="18"/>
      <c r="H37" s="20">
        <f>SUM(H36:H36)</f>
        <v>191.99</v>
      </c>
      <c r="I37" s="19"/>
      <c r="J37" s="20">
        <f>SUM(J36:J36)</f>
        <v>0</v>
      </c>
    </row>
    <row r="39" spans="1:10" x14ac:dyDescent="0.25">
      <c r="C39" s="9" t="s">
        <v>5</v>
      </c>
      <c r="D39" s="10" t="s">
        <v>6</v>
      </c>
      <c r="E39" s="11" t="s">
        <v>19</v>
      </c>
    </row>
    <row r="40" spans="1:10" x14ac:dyDescent="0.25">
      <c r="C40" s="9" t="s">
        <v>7</v>
      </c>
      <c r="D40" s="10" t="s">
        <v>6</v>
      </c>
      <c r="E40" s="11" t="s">
        <v>20</v>
      </c>
    </row>
    <row r="41" spans="1:10" x14ac:dyDescent="0.25">
      <c r="C41" s="9" t="s">
        <v>21</v>
      </c>
      <c r="D41" s="10" t="s">
        <v>6</v>
      </c>
      <c r="E41" s="11" t="s">
        <v>15</v>
      </c>
    </row>
    <row r="42" spans="1:10" x14ac:dyDescent="0.25">
      <c r="C42" s="9" t="s">
        <v>8</v>
      </c>
      <c r="D42" s="10" t="s">
        <v>14</v>
      </c>
      <c r="E42" s="11" t="s">
        <v>39</v>
      </c>
    </row>
    <row r="44" spans="1:10" ht="78.75" x14ac:dyDescent="0.25">
      <c r="A44" s="13" t="s">
        <v>40</v>
      </c>
      <c r="B44" s="13">
        <v>1</v>
      </c>
      <c r="C44" s="13" t="s">
        <v>41</v>
      </c>
      <c r="D44" s="14" t="s">
        <v>12</v>
      </c>
      <c r="E44" s="15" t="s">
        <v>42</v>
      </c>
      <c r="F44" s="16">
        <v>101</v>
      </c>
      <c r="G44" s="29">
        <v>1</v>
      </c>
      <c r="H44" s="17">
        <f>ROUND(ROUND(F44,2)*ROUND(G44,3),2)</f>
        <v>101</v>
      </c>
      <c r="I44" s="1">
        <v>0</v>
      </c>
      <c r="J44" s="17">
        <f t="shared" ref="J44" si="3">ROUND(ROUND(G44,2)*ROUND(I44,3),2)</f>
        <v>0</v>
      </c>
    </row>
    <row r="45" spans="1:10" x14ac:dyDescent="0.25">
      <c r="A45" s="13"/>
      <c r="B45" s="13"/>
      <c r="C45" s="13"/>
      <c r="D45" s="13"/>
      <c r="E45" s="18" t="s">
        <v>9</v>
      </c>
      <c r="F45" s="19"/>
      <c r="G45" s="18"/>
      <c r="H45" s="20">
        <f>SUM(H44:H44)</f>
        <v>101</v>
      </c>
      <c r="I45" s="19"/>
      <c r="J45" s="20">
        <f>SUM(J44:J44)</f>
        <v>0</v>
      </c>
    </row>
    <row r="46" spans="1:10" x14ac:dyDescent="0.25">
      <c r="A46" s="21"/>
      <c r="B46" s="21"/>
      <c r="C46" s="21"/>
      <c r="D46" s="21"/>
      <c r="E46" s="22"/>
      <c r="F46" s="23"/>
      <c r="G46" s="22"/>
      <c r="H46" s="24">
        <f>H45+H37+H29+H21+H13</f>
        <v>7551.0199999999995</v>
      </c>
      <c r="I46" s="23"/>
      <c r="J46" s="24">
        <f>J45+J37+J29+J21+J13</f>
        <v>0</v>
      </c>
    </row>
    <row r="48" spans="1:10" x14ac:dyDescent="0.25">
      <c r="C48" s="9" t="s">
        <v>5</v>
      </c>
      <c r="D48" s="10" t="s">
        <v>6</v>
      </c>
      <c r="E48" s="11" t="s">
        <v>19</v>
      </c>
    </row>
    <row r="49" spans="1:10" x14ac:dyDescent="0.25">
      <c r="C49" s="9" t="s">
        <v>7</v>
      </c>
      <c r="D49" s="10" t="s">
        <v>6</v>
      </c>
      <c r="E49" s="11" t="s">
        <v>20</v>
      </c>
    </row>
    <row r="50" spans="1:10" x14ac:dyDescent="0.25">
      <c r="C50" s="9" t="s">
        <v>21</v>
      </c>
      <c r="D50" s="10" t="s">
        <v>10</v>
      </c>
      <c r="E50" s="11" t="s">
        <v>43</v>
      </c>
    </row>
    <row r="51" spans="1:10" x14ac:dyDescent="0.25">
      <c r="C51" s="9" t="s">
        <v>8</v>
      </c>
      <c r="D51" s="10" t="s">
        <v>6</v>
      </c>
      <c r="E51" s="11" t="s">
        <v>44</v>
      </c>
    </row>
    <row r="53" spans="1:10" ht="204.75" x14ac:dyDescent="0.25">
      <c r="A53" s="13" t="s">
        <v>45</v>
      </c>
      <c r="B53" s="13">
        <v>1</v>
      </c>
      <c r="C53" s="13" t="s">
        <v>46</v>
      </c>
      <c r="D53" s="14" t="s">
        <v>12</v>
      </c>
      <c r="E53" s="15" t="s">
        <v>47</v>
      </c>
      <c r="F53" s="16">
        <v>21.64</v>
      </c>
      <c r="G53" s="29">
        <v>5</v>
      </c>
      <c r="H53" s="17">
        <f>ROUND(ROUND(F53,2)*ROUND(G53,3),2)</f>
        <v>108.2</v>
      </c>
      <c r="I53" s="1">
        <v>0</v>
      </c>
      <c r="J53" s="17">
        <f t="shared" ref="J53:J55" si="4">ROUND(ROUND(G53,2)*ROUND(I53,3),2)</f>
        <v>0</v>
      </c>
    </row>
    <row r="54" spans="1:10" ht="204.75" x14ac:dyDescent="0.25">
      <c r="A54" s="13" t="s">
        <v>45</v>
      </c>
      <c r="B54" s="13">
        <v>2</v>
      </c>
      <c r="C54" s="13" t="s">
        <v>48</v>
      </c>
      <c r="D54" s="14" t="s">
        <v>12</v>
      </c>
      <c r="E54" s="15" t="s">
        <v>49</v>
      </c>
      <c r="F54" s="16">
        <v>8.32</v>
      </c>
      <c r="G54" s="29">
        <v>281</v>
      </c>
      <c r="H54" s="17">
        <f>ROUND(ROUND(F54,2)*ROUND(G54,3),2)</f>
        <v>2337.92</v>
      </c>
      <c r="I54" s="1">
        <v>0</v>
      </c>
      <c r="J54" s="17">
        <f t="shared" si="4"/>
        <v>0</v>
      </c>
    </row>
    <row r="55" spans="1:10" ht="220.5" x14ac:dyDescent="0.25">
      <c r="A55" s="13" t="s">
        <v>45</v>
      </c>
      <c r="B55" s="13">
        <v>3</v>
      </c>
      <c r="C55" s="13" t="s">
        <v>50</v>
      </c>
      <c r="D55" s="14" t="s">
        <v>12</v>
      </c>
      <c r="E55" s="15" t="s">
        <v>51</v>
      </c>
      <c r="F55" s="16">
        <v>1332.96</v>
      </c>
      <c r="G55" s="29">
        <v>2</v>
      </c>
      <c r="H55" s="17">
        <f>ROUND(ROUND(F55,2)*ROUND(G55,3),2)</f>
        <v>2665.92</v>
      </c>
      <c r="I55" s="1">
        <v>0</v>
      </c>
      <c r="J55" s="17">
        <f t="shared" si="4"/>
        <v>0</v>
      </c>
    </row>
    <row r="56" spans="1:10" x14ac:dyDescent="0.25">
      <c r="A56" s="13"/>
      <c r="B56" s="13"/>
      <c r="C56" s="13"/>
      <c r="D56" s="13"/>
      <c r="E56" s="18" t="s">
        <v>9</v>
      </c>
      <c r="F56" s="19"/>
      <c r="G56" s="18"/>
      <c r="H56" s="20">
        <f>SUM(H53:H55)</f>
        <v>5112.04</v>
      </c>
      <c r="I56" s="19"/>
      <c r="J56" s="20">
        <f>SUM(J53:J55)</f>
        <v>0</v>
      </c>
    </row>
    <row r="57" spans="1:10" x14ac:dyDescent="0.25">
      <c r="A57" s="21"/>
      <c r="B57" s="21"/>
      <c r="C57" s="21"/>
      <c r="D57" s="21"/>
      <c r="E57" s="22"/>
      <c r="F57" s="23"/>
      <c r="G57" s="22"/>
      <c r="H57" s="24"/>
      <c r="I57" s="23"/>
      <c r="J57" s="24"/>
    </row>
    <row r="58" spans="1:10" x14ac:dyDescent="0.25">
      <c r="C58" s="9" t="s">
        <v>5</v>
      </c>
      <c r="D58" s="10" t="s">
        <v>6</v>
      </c>
      <c r="E58" s="11" t="s">
        <v>19</v>
      </c>
    </row>
    <row r="59" spans="1:10" x14ac:dyDescent="0.25">
      <c r="C59" s="9" t="s">
        <v>7</v>
      </c>
      <c r="D59" s="10" t="s">
        <v>6</v>
      </c>
      <c r="E59" s="11" t="s">
        <v>20</v>
      </c>
    </row>
    <row r="60" spans="1:10" x14ac:dyDescent="0.25">
      <c r="C60" s="9" t="s">
        <v>21</v>
      </c>
      <c r="D60" s="10" t="s">
        <v>10</v>
      </c>
      <c r="E60" s="11" t="s">
        <v>43</v>
      </c>
    </row>
    <row r="61" spans="1:10" x14ac:dyDescent="0.25">
      <c r="C61" s="9" t="s">
        <v>8</v>
      </c>
      <c r="D61" s="10" t="s">
        <v>10</v>
      </c>
      <c r="E61" s="11" t="s">
        <v>35</v>
      </c>
    </row>
    <row r="63" spans="1:10" ht="141.75" x14ac:dyDescent="0.25">
      <c r="A63" s="13" t="s">
        <v>52</v>
      </c>
      <c r="B63" s="13">
        <v>1</v>
      </c>
      <c r="C63" s="13" t="s">
        <v>53</v>
      </c>
      <c r="D63" s="14" t="s">
        <v>12</v>
      </c>
      <c r="E63" s="15" t="s">
        <v>54</v>
      </c>
      <c r="F63" s="16">
        <v>151.13</v>
      </c>
      <c r="G63" s="29">
        <v>1</v>
      </c>
      <c r="H63" s="17">
        <f>ROUND(ROUND(F63,2)*ROUND(G63,3),2)</f>
        <v>151.13</v>
      </c>
      <c r="I63" s="1">
        <v>0</v>
      </c>
      <c r="J63" s="17">
        <f t="shared" ref="J63" si="5">ROUND(ROUND(G63,2)*ROUND(I63,3),2)</f>
        <v>0</v>
      </c>
    </row>
    <row r="64" spans="1:10" x14ac:dyDescent="0.25">
      <c r="A64" s="13"/>
      <c r="B64" s="13"/>
      <c r="C64" s="13"/>
      <c r="D64" s="13"/>
      <c r="E64" s="18" t="s">
        <v>9</v>
      </c>
      <c r="F64" s="19"/>
      <c r="G64" s="18"/>
      <c r="H64" s="20">
        <f>SUM(H63:H63)</f>
        <v>151.13</v>
      </c>
      <c r="I64" s="19"/>
      <c r="J64" s="20">
        <f>SUM(J63:J63)</f>
        <v>0</v>
      </c>
    </row>
    <row r="65" spans="1:10" x14ac:dyDescent="0.25">
      <c r="A65" s="21"/>
      <c r="B65" s="21"/>
      <c r="C65" s="21"/>
      <c r="D65" s="21"/>
      <c r="E65" s="22"/>
      <c r="F65" s="23"/>
      <c r="G65" s="22"/>
      <c r="H65" s="24"/>
      <c r="I65" s="23"/>
      <c r="J65" s="24"/>
    </row>
    <row r="66" spans="1:10" x14ac:dyDescent="0.25">
      <c r="C66" s="9" t="s">
        <v>5</v>
      </c>
      <c r="D66" s="10" t="s">
        <v>6</v>
      </c>
      <c r="E66" s="11" t="s">
        <v>19</v>
      </c>
    </row>
    <row r="67" spans="1:10" x14ac:dyDescent="0.25">
      <c r="C67" s="9" t="s">
        <v>7</v>
      </c>
      <c r="D67" s="10" t="s">
        <v>6</v>
      </c>
      <c r="E67" s="11" t="s">
        <v>20</v>
      </c>
    </row>
    <row r="68" spans="1:10" x14ac:dyDescent="0.25">
      <c r="C68" s="9" t="s">
        <v>21</v>
      </c>
      <c r="D68" s="10" t="s">
        <v>10</v>
      </c>
      <c r="E68" s="11" t="s">
        <v>43</v>
      </c>
    </row>
    <row r="69" spans="1:10" x14ac:dyDescent="0.25">
      <c r="C69" s="9" t="s">
        <v>8</v>
      </c>
      <c r="D69" s="10" t="s">
        <v>11</v>
      </c>
      <c r="E69" s="11" t="s">
        <v>39</v>
      </c>
    </row>
    <row r="71" spans="1:10" ht="78.75" x14ac:dyDescent="0.25">
      <c r="A71" s="13" t="s">
        <v>55</v>
      </c>
      <c r="B71" s="13">
        <v>1</v>
      </c>
      <c r="C71" s="13" t="s">
        <v>56</v>
      </c>
      <c r="D71" s="14" t="s">
        <v>12</v>
      </c>
      <c r="E71" s="15" t="s">
        <v>42</v>
      </c>
      <c r="F71" s="16">
        <v>75.569999999999993</v>
      </c>
      <c r="G71" s="29">
        <v>1</v>
      </c>
      <c r="H71" s="17">
        <f>ROUND(ROUND(F71,2)*ROUND(G71,3),2)</f>
        <v>75.569999999999993</v>
      </c>
      <c r="I71" s="1">
        <v>0</v>
      </c>
      <c r="J71" s="17">
        <f t="shared" ref="J71" si="6">ROUND(ROUND(G71,2)*ROUND(I71,3),2)</f>
        <v>0</v>
      </c>
    </row>
    <row r="72" spans="1:10" x14ac:dyDescent="0.25">
      <c r="A72" s="13"/>
      <c r="B72" s="13"/>
      <c r="C72" s="13"/>
      <c r="D72" s="13"/>
      <c r="E72" s="18" t="s">
        <v>9</v>
      </c>
      <c r="F72" s="19"/>
      <c r="G72" s="18"/>
      <c r="H72" s="20">
        <f>SUM(H71:H71)</f>
        <v>75.569999999999993</v>
      </c>
      <c r="I72" s="19"/>
      <c r="J72" s="20">
        <f>SUM(J71:J71)</f>
        <v>0</v>
      </c>
    </row>
    <row r="73" spans="1:10" x14ac:dyDescent="0.25">
      <c r="A73" s="21"/>
      <c r="B73" s="21"/>
      <c r="C73" s="21"/>
      <c r="D73" s="21"/>
      <c r="E73" s="22"/>
      <c r="F73" s="23"/>
      <c r="G73" s="22"/>
      <c r="H73" s="24"/>
      <c r="I73" s="23"/>
      <c r="J73" s="24"/>
    </row>
    <row r="74" spans="1:10" x14ac:dyDescent="0.25">
      <c r="C74" s="9" t="s">
        <v>5</v>
      </c>
      <c r="D74" s="10" t="s">
        <v>6</v>
      </c>
      <c r="E74" s="11" t="s">
        <v>19</v>
      </c>
    </row>
    <row r="75" spans="1:10" x14ac:dyDescent="0.25">
      <c r="C75" s="9" t="s">
        <v>7</v>
      </c>
      <c r="D75" s="10" t="s">
        <v>6</v>
      </c>
      <c r="E75" s="11" t="s">
        <v>20</v>
      </c>
    </row>
    <row r="76" spans="1:10" x14ac:dyDescent="0.25">
      <c r="C76" s="9" t="s">
        <v>21</v>
      </c>
      <c r="D76" s="10" t="s">
        <v>10</v>
      </c>
      <c r="E76" s="11" t="s">
        <v>43</v>
      </c>
    </row>
    <row r="77" spans="1:10" x14ac:dyDescent="0.25">
      <c r="C77" s="9" t="s">
        <v>8</v>
      </c>
      <c r="D77" s="10" t="s">
        <v>13</v>
      </c>
      <c r="E77" s="11" t="s">
        <v>57</v>
      </c>
    </row>
    <row r="79" spans="1:10" ht="141.75" x14ac:dyDescent="0.25">
      <c r="A79" s="13" t="s">
        <v>58</v>
      </c>
      <c r="B79" s="13">
        <v>1</v>
      </c>
      <c r="C79" s="13" t="s">
        <v>59</v>
      </c>
      <c r="D79" s="14" t="s">
        <v>60</v>
      </c>
      <c r="E79" s="15" t="s">
        <v>61</v>
      </c>
      <c r="F79" s="16">
        <v>884.48</v>
      </c>
      <c r="G79" s="29">
        <v>2</v>
      </c>
      <c r="H79" s="17">
        <f>ROUND(ROUND(F79,2)*ROUND(G79,3),2)</f>
        <v>1768.96</v>
      </c>
      <c r="I79" s="1">
        <v>0</v>
      </c>
      <c r="J79" s="17">
        <f t="shared" ref="J79" si="7">ROUND(ROUND(G79,2)*ROUND(I79,3),2)</f>
        <v>0</v>
      </c>
    </row>
    <row r="80" spans="1:10" x14ac:dyDescent="0.25">
      <c r="A80" s="13"/>
      <c r="B80" s="13"/>
      <c r="C80" s="13"/>
      <c r="D80" s="13"/>
      <c r="E80" s="18" t="s">
        <v>9</v>
      </c>
      <c r="F80" s="19"/>
      <c r="G80" s="18"/>
      <c r="H80" s="20">
        <f>SUM(H79:H79)</f>
        <v>1768.96</v>
      </c>
      <c r="I80" s="19"/>
      <c r="J80" s="20">
        <f>SUM(J79:J79)</f>
        <v>0</v>
      </c>
    </row>
    <row r="81" spans="1:12" x14ac:dyDescent="0.25">
      <c r="A81" s="21"/>
      <c r="B81" s="21"/>
      <c r="C81" s="21"/>
      <c r="D81" s="21"/>
      <c r="E81" s="22"/>
      <c r="F81" s="23"/>
      <c r="G81" s="22"/>
      <c r="H81" s="24">
        <f>H80+H72+H64+H56</f>
        <v>7107.7</v>
      </c>
      <c r="I81" s="23"/>
      <c r="J81" s="24">
        <f>J80+J72+J64+J56</f>
        <v>0</v>
      </c>
    </row>
    <row r="82" spans="1:12" x14ac:dyDescent="0.25">
      <c r="A82" s="21"/>
      <c r="B82" s="21"/>
      <c r="C82" s="21"/>
      <c r="D82" s="21"/>
      <c r="E82" s="22"/>
      <c r="F82" s="23"/>
      <c r="G82" s="22"/>
      <c r="H82" s="24"/>
      <c r="I82" s="23"/>
      <c r="J82" s="24"/>
    </row>
    <row r="83" spans="1:12" x14ac:dyDescent="0.25">
      <c r="E83" s="18" t="s">
        <v>62</v>
      </c>
      <c r="F83" s="13"/>
      <c r="G83" s="15"/>
      <c r="H83" s="20">
        <f>H81+H46</f>
        <v>14658.72</v>
      </c>
      <c r="I83" s="13"/>
      <c r="J83" s="20">
        <f>J81+J46</f>
        <v>0</v>
      </c>
    </row>
    <row r="84" spans="1:12" ht="16.5" thickBot="1" x14ac:dyDescent="0.3">
      <c r="G84" s="15"/>
      <c r="H84" s="17"/>
      <c r="I84" s="13"/>
      <c r="J84" s="17"/>
    </row>
    <row r="85" spans="1:12" ht="16.5" thickBot="1" x14ac:dyDescent="0.3">
      <c r="E85" s="34" t="s">
        <v>78</v>
      </c>
      <c r="G85" s="30" t="s">
        <v>15</v>
      </c>
      <c r="H85" s="20">
        <f>H13+H21+H29+H37+H45</f>
        <v>7551.0199999999995</v>
      </c>
      <c r="I85" s="19"/>
      <c r="J85" s="20">
        <f>J13+J21+J29+J37+J45</f>
        <v>0</v>
      </c>
    </row>
    <row r="86" spans="1:12" x14ac:dyDescent="0.25">
      <c r="G86" s="30" t="s">
        <v>16</v>
      </c>
      <c r="H86" s="20">
        <f>H56+H64+H72+H80</f>
        <v>7107.7</v>
      </c>
      <c r="I86" s="19"/>
      <c r="J86" s="20">
        <f>J56</f>
        <v>0</v>
      </c>
    </row>
    <row r="87" spans="1:12" x14ac:dyDescent="0.25">
      <c r="G87" s="18" t="s">
        <v>9</v>
      </c>
      <c r="H87" s="20">
        <f>SUM(H85:H86)</f>
        <v>14658.72</v>
      </c>
      <c r="I87" s="19"/>
      <c r="J87" s="20">
        <f>SUM(J85:J86)</f>
        <v>0</v>
      </c>
    </row>
    <row r="90" spans="1:12" x14ac:dyDescent="0.25">
      <c r="C90" s="9" t="s">
        <v>5</v>
      </c>
      <c r="D90" s="10" t="s">
        <v>6</v>
      </c>
      <c r="E90" s="11" t="s">
        <v>66</v>
      </c>
    </row>
    <row r="91" spans="1:12" x14ac:dyDescent="0.25">
      <c r="C91" s="9" t="s">
        <v>7</v>
      </c>
      <c r="D91" s="10" t="s">
        <v>6</v>
      </c>
      <c r="E91" s="11" t="s">
        <v>67</v>
      </c>
    </row>
    <row r="92" spans="1:12" x14ac:dyDescent="0.25">
      <c r="C92" s="9" t="s">
        <v>21</v>
      </c>
      <c r="D92" s="10" t="s">
        <v>6</v>
      </c>
      <c r="E92" s="11" t="s">
        <v>15</v>
      </c>
    </row>
    <row r="93" spans="1:12" x14ac:dyDescent="0.25">
      <c r="C93" s="9" t="s">
        <v>8</v>
      </c>
      <c r="D93" s="10" t="s">
        <v>6</v>
      </c>
      <c r="E93" s="11" t="s">
        <v>22</v>
      </c>
    </row>
    <row r="95" spans="1:12" ht="110.25" x14ac:dyDescent="0.25">
      <c r="A95" s="13" t="s">
        <v>24</v>
      </c>
      <c r="B95" s="13">
        <v>1</v>
      </c>
      <c r="C95" s="13" t="s">
        <v>25</v>
      </c>
      <c r="D95" s="14" t="s">
        <v>12</v>
      </c>
      <c r="E95" s="15" t="s">
        <v>26</v>
      </c>
      <c r="F95" s="16">
        <v>54.31</v>
      </c>
      <c r="G95" s="29">
        <v>24</v>
      </c>
      <c r="H95" s="17">
        <f>ROUND(ROUND(F95,2)*ROUND(G95,3),2)</f>
        <v>1303.44</v>
      </c>
      <c r="I95" s="1">
        <v>0</v>
      </c>
      <c r="J95" s="17">
        <f>ROUND(ROUND(G95,2)*ROUND(I95,3),2)</f>
        <v>0</v>
      </c>
    </row>
    <row r="96" spans="1:12" x14ac:dyDescent="0.25">
      <c r="A96" s="13"/>
      <c r="B96" s="13"/>
      <c r="C96" s="13"/>
      <c r="D96" s="13"/>
      <c r="E96" s="18" t="s">
        <v>9</v>
      </c>
      <c r="F96" s="19"/>
      <c r="G96" s="18"/>
      <c r="H96" s="20">
        <f>SUM(H95:H95)</f>
        <v>1303.44</v>
      </c>
      <c r="I96" s="19"/>
      <c r="J96" s="20">
        <f>SUM(J95:J95)</f>
        <v>0</v>
      </c>
      <c r="L96" s="9"/>
    </row>
    <row r="98" spans="1:10" x14ac:dyDescent="0.25">
      <c r="C98" s="9" t="s">
        <v>5</v>
      </c>
      <c r="D98" s="10" t="s">
        <v>6</v>
      </c>
      <c r="E98" s="11" t="s">
        <v>66</v>
      </c>
    </row>
    <row r="99" spans="1:10" x14ac:dyDescent="0.25">
      <c r="C99" s="9" t="s">
        <v>7</v>
      </c>
      <c r="D99" s="10" t="s">
        <v>6</v>
      </c>
      <c r="E99" s="11" t="s">
        <v>67</v>
      </c>
    </row>
    <row r="100" spans="1:10" x14ac:dyDescent="0.25">
      <c r="C100" s="9" t="s">
        <v>21</v>
      </c>
      <c r="D100" s="10" t="s">
        <v>6</v>
      </c>
      <c r="E100" s="11" t="s">
        <v>15</v>
      </c>
    </row>
    <row r="101" spans="1:10" x14ac:dyDescent="0.25">
      <c r="C101" s="9" t="s">
        <v>8</v>
      </c>
      <c r="D101" s="10" t="s">
        <v>10</v>
      </c>
      <c r="E101" s="11" t="s">
        <v>27</v>
      </c>
    </row>
    <row r="103" spans="1:10" ht="173.25" x14ac:dyDescent="0.25">
      <c r="A103" s="13" t="s">
        <v>28</v>
      </c>
      <c r="B103" s="13">
        <v>1</v>
      </c>
      <c r="C103" s="13" t="s">
        <v>29</v>
      </c>
      <c r="D103" s="14" t="s">
        <v>12</v>
      </c>
      <c r="E103" s="15" t="s">
        <v>30</v>
      </c>
      <c r="F103" s="16">
        <v>47.65</v>
      </c>
      <c r="G103" s="29">
        <v>24</v>
      </c>
      <c r="H103" s="17">
        <f>ROUND(ROUND(F103,2)*ROUND(G103,3),2)</f>
        <v>1143.5999999999999</v>
      </c>
      <c r="I103" s="1">
        <v>0</v>
      </c>
      <c r="J103" s="17">
        <f t="shared" ref="J103" si="8">ROUND(ROUND(G103,2)*ROUND(I103,3),2)</f>
        <v>0</v>
      </c>
    </row>
    <row r="104" spans="1:10" x14ac:dyDescent="0.25">
      <c r="A104" s="13"/>
      <c r="B104" s="13"/>
      <c r="C104" s="13"/>
      <c r="D104" s="13"/>
      <c r="E104" s="18" t="s">
        <v>9</v>
      </c>
      <c r="F104" s="19"/>
      <c r="G104" s="18"/>
      <c r="H104" s="20">
        <f>SUM(H103:H103)</f>
        <v>1143.5999999999999</v>
      </c>
      <c r="I104" s="19"/>
      <c r="J104" s="20">
        <f>SUM(J103:J103)</f>
        <v>0</v>
      </c>
    </row>
    <row r="106" spans="1:10" x14ac:dyDescent="0.25">
      <c r="C106" s="9" t="s">
        <v>5</v>
      </c>
      <c r="D106" s="10" t="s">
        <v>6</v>
      </c>
      <c r="E106" s="11" t="s">
        <v>66</v>
      </c>
    </row>
    <row r="107" spans="1:10" x14ac:dyDescent="0.25">
      <c r="C107" s="9" t="s">
        <v>7</v>
      </c>
      <c r="D107" s="10" t="s">
        <v>6</v>
      </c>
      <c r="E107" s="11" t="s">
        <v>67</v>
      </c>
    </row>
    <row r="108" spans="1:10" x14ac:dyDescent="0.25">
      <c r="C108" s="9" t="s">
        <v>21</v>
      </c>
      <c r="D108" s="10" t="s">
        <v>6</v>
      </c>
      <c r="E108" s="11" t="s">
        <v>15</v>
      </c>
    </row>
    <row r="109" spans="1:10" x14ac:dyDescent="0.25">
      <c r="C109" s="9" t="s">
        <v>8</v>
      </c>
      <c r="D109" s="10" t="s">
        <v>11</v>
      </c>
      <c r="E109" s="11" t="s">
        <v>31</v>
      </c>
    </row>
    <row r="111" spans="1:10" ht="252" x14ac:dyDescent="0.25">
      <c r="A111" s="13" t="s">
        <v>32</v>
      </c>
      <c r="B111" s="13">
        <v>1</v>
      </c>
      <c r="C111" s="13" t="s">
        <v>33</v>
      </c>
      <c r="D111" s="14" t="s">
        <v>12</v>
      </c>
      <c r="E111" s="15" t="s">
        <v>34</v>
      </c>
      <c r="F111" s="16">
        <v>327.52999999999997</v>
      </c>
      <c r="G111" s="29">
        <v>10</v>
      </c>
      <c r="H111" s="17">
        <f>ROUND(ROUND(F111,2)*ROUND(G111,3),2)</f>
        <v>3275.3</v>
      </c>
      <c r="I111" s="1">
        <v>0</v>
      </c>
      <c r="J111" s="17">
        <f t="shared" ref="J111" si="9">ROUND(ROUND(G111,2)*ROUND(I111,3),2)</f>
        <v>0</v>
      </c>
    </row>
    <row r="112" spans="1:10" x14ac:dyDescent="0.25">
      <c r="A112" s="13"/>
      <c r="B112" s="13"/>
      <c r="C112" s="13"/>
      <c r="D112" s="13"/>
      <c r="E112" s="18" t="s">
        <v>9</v>
      </c>
      <c r="F112" s="19"/>
      <c r="G112" s="18"/>
      <c r="H112" s="20">
        <f>SUM(H111:H111)</f>
        <v>3275.3</v>
      </c>
      <c r="I112" s="19"/>
      <c r="J112" s="20">
        <f>SUM(J111:J111)</f>
        <v>0</v>
      </c>
    </row>
    <row r="114" spans="1:10" x14ac:dyDescent="0.25">
      <c r="C114" s="9" t="s">
        <v>5</v>
      </c>
      <c r="D114" s="10" t="s">
        <v>6</v>
      </c>
      <c r="E114" s="11" t="s">
        <v>66</v>
      </c>
    </row>
    <row r="115" spans="1:10" x14ac:dyDescent="0.25">
      <c r="C115" s="9" t="s">
        <v>7</v>
      </c>
      <c r="D115" s="10" t="s">
        <v>6</v>
      </c>
      <c r="E115" s="11" t="s">
        <v>67</v>
      </c>
    </row>
    <row r="116" spans="1:10" x14ac:dyDescent="0.25">
      <c r="C116" s="9" t="s">
        <v>21</v>
      </c>
      <c r="D116" s="10" t="s">
        <v>6</v>
      </c>
      <c r="E116" s="11" t="s">
        <v>15</v>
      </c>
    </row>
    <row r="117" spans="1:10" x14ac:dyDescent="0.25">
      <c r="C117" s="9" t="s">
        <v>8</v>
      </c>
      <c r="D117" s="10" t="s">
        <v>13</v>
      </c>
      <c r="E117" s="11" t="s">
        <v>35</v>
      </c>
    </row>
    <row r="119" spans="1:10" ht="126" x14ac:dyDescent="0.25">
      <c r="A119" s="13" t="s">
        <v>36</v>
      </c>
      <c r="B119" s="13">
        <v>1</v>
      </c>
      <c r="C119" s="13" t="s">
        <v>37</v>
      </c>
      <c r="D119" s="14" t="s">
        <v>12</v>
      </c>
      <c r="E119" s="15" t="s">
        <v>38</v>
      </c>
      <c r="F119" s="16">
        <v>63.03</v>
      </c>
      <c r="G119" s="29">
        <v>1</v>
      </c>
      <c r="H119" s="17">
        <f>ROUND(ROUND(F119,2)*ROUND(G119,3),2)</f>
        <v>63.03</v>
      </c>
      <c r="I119" s="1">
        <v>0</v>
      </c>
      <c r="J119" s="17">
        <f t="shared" ref="J119" si="10">ROUND(ROUND(G119,2)*ROUND(I119,3),2)</f>
        <v>0</v>
      </c>
    </row>
    <row r="120" spans="1:10" x14ac:dyDescent="0.25">
      <c r="A120" s="13"/>
      <c r="B120" s="13"/>
      <c r="C120" s="13"/>
      <c r="D120" s="13"/>
      <c r="E120" s="18" t="s">
        <v>9</v>
      </c>
      <c r="F120" s="19"/>
      <c r="G120" s="18"/>
      <c r="H120" s="20">
        <f>SUM(H119:H119)</f>
        <v>63.03</v>
      </c>
      <c r="I120" s="19"/>
      <c r="J120" s="20">
        <f>SUM(J119:J119)</f>
        <v>0</v>
      </c>
    </row>
    <row r="122" spans="1:10" x14ac:dyDescent="0.25">
      <c r="C122" s="9" t="s">
        <v>5</v>
      </c>
      <c r="D122" s="10" t="s">
        <v>6</v>
      </c>
      <c r="E122" s="11" t="s">
        <v>66</v>
      </c>
    </row>
    <row r="123" spans="1:10" x14ac:dyDescent="0.25">
      <c r="C123" s="9" t="s">
        <v>7</v>
      </c>
      <c r="D123" s="10" t="s">
        <v>6</v>
      </c>
      <c r="E123" s="11" t="s">
        <v>67</v>
      </c>
    </row>
    <row r="124" spans="1:10" x14ac:dyDescent="0.25">
      <c r="C124" s="9" t="s">
        <v>21</v>
      </c>
      <c r="D124" s="10" t="s">
        <v>6</v>
      </c>
      <c r="E124" s="11" t="s">
        <v>15</v>
      </c>
    </row>
    <row r="125" spans="1:10" x14ac:dyDescent="0.25">
      <c r="C125" s="9" t="s">
        <v>8</v>
      </c>
      <c r="D125" s="10" t="s">
        <v>14</v>
      </c>
      <c r="E125" s="11" t="s">
        <v>39</v>
      </c>
    </row>
    <row r="127" spans="1:10" ht="78.75" x14ac:dyDescent="0.25">
      <c r="A127" s="13" t="s">
        <v>40</v>
      </c>
      <c r="B127" s="13">
        <v>1</v>
      </c>
      <c r="C127" s="13" t="s">
        <v>41</v>
      </c>
      <c r="D127" s="14" t="s">
        <v>12</v>
      </c>
      <c r="E127" s="15" t="s">
        <v>42</v>
      </c>
      <c r="F127" s="16">
        <v>30.67</v>
      </c>
      <c r="G127" s="29">
        <v>1</v>
      </c>
      <c r="H127" s="17">
        <f>ROUND(ROUND(F127,2)*ROUND(G127,3),2)</f>
        <v>30.67</v>
      </c>
      <c r="I127" s="1">
        <v>0</v>
      </c>
      <c r="J127" s="17">
        <f t="shared" ref="J127" si="11">ROUND(ROUND(G127,2)*ROUND(I127,3),2)</f>
        <v>0</v>
      </c>
    </row>
    <row r="128" spans="1:10" x14ac:dyDescent="0.25">
      <c r="A128" s="13"/>
      <c r="B128" s="13"/>
      <c r="C128" s="13"/>
      <c r="D128" s="13"/>
      <c r="E128" s="18" t="s">
        <v>9</v>
      </c>
      <c r="F128" s="19"/>
      <c r="G128" s="18"/>
      <c r="H128" s="20">
        <f>SUM(H127:H127)</f>
        <v>30.67</v>
      </c>
      <c r="I128" s="19"/>
      <c r="J128" s="20">
        <f>SUM(J127:J127)</f>
        <v>0</v>
      </c>
    </row>
    <row r="129" spans="1:10" x14ac:dyDescent="0.25">
      <c r="A129" s="21"/>
      <c r="B129" s="21"/>
      <c r="C129" s="21"/>
      <c r="D129" s="21"/>
      <c r="E129" s="22"/>
      <c r="F129" s="23"/>
      <c r="G129" s="22"/>
      <c r="H129" s="24">
        <f>H128+H120+H112+H104+H96</f>
        <v>5816.0400000000009</v>
      </c>
      <c r="I129" s="23"/>
      <c r="J129" s="24">
        <f>J128+J120+J112+J104+J96</f>
        <v>0</v>
      </c>
    </row>
    <row r="131" spans="1:10" x14ac:dyDescent="0.25">
      <c r="C131" s="9" t="s">
        <v>5</v>
      </c>
      <c r="D131" s="10" t="s">
        <v>6</v>
      </c>
      <c r="E131" s="11" t="s">
        <v>66</v>
      </c>
    </row>
    <row r="132" spans="1:10" x14ac:dyDescent="0.25">
      <c r="C132" s="9" t="s">
        <v>7</v>
      </c>
      <c r="D132" s="10" t="s">
        <v>6</v>
      </c>
      <c r="E132" s="11" t="s">
        <v>67</v>
      </c>
    </row>
    <row r="133" spans="1:10" x14ac:dyDescent="0.25">
      <c r="C133" s="9" t="s">
        <v>21</v>
      </c>
      <c r="D133" s="10" t="s">
        <v>10</v>
      </c>
      <c r="E133" s="11" t="s">
        <v>43</v>
      </c>
    </row>
    <row r="134" spans="1:10" x14ac:dyDescent="0.25">
      <c r="C134" s="9" t="s">
        <v>8</v>
      </c>
      <c r="D134" s="10" t="s">
        <v>6</v>
      </c>
      <c r="E134" s="11" t="s">
        <v>44</v>
      </c>
    </row>
    <row r="136" spans="1:10" ht="204.75" x14ac:dyDescent="0.25">
      <c r="A136" s="13" t="s">
        <v>45</v>
      </c>
      <c r="B136" s="13">
        <v>1</v>
      </c>
      <c r="C136" s="13" t="s">
        <v>46</v>
      </c>
      <c r="D136" s="14" t="s">
        <v>12</v>
      </c>
      <c r="E136" s="15" t="s">
        <v>47</v>
      </c>
      <c r="F136" s="16">
        <v>21.64</v>
      </c>
      <c r="G136" s="29">
        <v>33</v>
      </c>
      <c r="H136" s="17">
        <f>ROUND(ROUND(F136,2)*ROUND(G136,3),2)</f>
        <v>714.12</v>
      </c>
      <c r="I136" s="1">
        <v>0</v>
      </c>
      <c r="J136" s="17">
        <f t="shared" ref="J136:J139" si="12">ROUND(ROUND(G136,2)*ROUND(I136,3),2)</f>
        <v>0</v>
      </c>
    </row>
    <row r="137" spans="1:10" ht="204.75" x14ac:dyDescent="0.25">
      <c r="A137" s="13" t="s">
        <v>45</v>
      </c>
      <c r="B137" s="13">
        <v>2</v>
      </c>
      <c r="C137" s="13" t="s">
        <v>48</v>
      </c>
      <c r="D137" s="14" t="s">
        <v>12</v>
      </c>
      <c r="E137" s="15" t="s">
        <v>49</v>
      </c>
      <c r="F137" s="16">
        <v>8.32</v>
      </c>
      <c r="G137" s="29">
        <v>2892</v>
      </c>
      <c r="H137" s="17">
        <f t="shared" ref="H137" si="13">ROUND(ROUND(F137,2)*ROUND(G137,3),2)</f>
        <v>24061.439999999999</v>
      </c>
      <c r="I137" s="1">
        <v>0</v>
      </c>
      <c r="J137" s="17">
        <f t="shared" si="12"/>
        <v>0</v>
      </c>
    </row>
    <row r="138" spans="1:10" ht="220.5" x14ac:dyDescent="0.25">
      <c r="A138" s="13" t="s">
        <v>45</v>
      </c>
      <c r="B138" s="13">
        <v>3</v>
      </c>
      <c r="C138" s="13" t="s">
        <v>50</v>
      </c>
      <c r="D138" s="14" t="s">
        <v>12</v>
      </c>
      <c r="E138" s="15" t="s">
        <v>51</v>
      </c>
      <c r="F138" s="16">
        <v>1332.96</v>
      </c>
      <c r="G138" s="29">
        <v>10</v>
      </c>
      <c r="H138" s="17">
        <f t="shared" ref="H138" si="14">ROUND(ROUND(F138,2)*ROUND(G138,3),2)</f>
        <v>13329.6</v>
      </c>
      <c r="I138" s="1">
        <v>0</v>
      </c>
      <c r="J138" s="17">
        <f t="shared" ref="J138" si="15">ROUND(ROUND(G138,2)*ROUND(I138,3),2)</f>
        <v>0</v>
      </c>
    </row>
    <row r="139" spans="1:10" ht="31.5" x14ac:dyDescent="0.25">
      <c r="A139" s="13" t="s">
        <v>45</v>
      </c>
      <c r="B139" s="13">
        <v>4</v>
      </c>
      <c r="C139" s="13" t="s">
        <v>68</v>
      </c>
      <c r="D139" s="14" t="s">
        <v>12</v>
      </c>
      <c r="E139" s="15" t="s">
        <v>69</v>
      </c>
      <c r="F139" s="16">
        <v>270.5</v>
      </c>
      <c r="G139" s="29">
        <v>1</v>
      </c>
      <c r="H139" s="17">
        <f>ROUND(ROUND(F139,2)*ROUND(G139,3),2)</f>
        <v>270.5</v>
      </c>
      <c r="I139" s="1">
        <v>0</v>
      </c>
      <c r="J139" s="17">
        <f t="shared" si="12"/>
        <v>0</v>
      </c>
    </row>
    <row r="140" spans="1:10" x14ac:dyDescent="0.25">
      <c r="A140" s="13"/>
      <c r="B140" s="13"/>
      <c r="C140" s="13"/>
      <c r="D140" s="13"/>
      <c r="E140" s="18" t="s">
        <v>9</v>
      </c>
      <c r="F140" s="19"/>
      <c r="G140" s="18"/>
      <c r="H140" s="20">
        <f>SUM(H136:H139)</f>
        <v>38375.659999999996</v>
      </c>
      <c r="I140" s="19"/>
      <c r="J140" s="20">
        <f>SUM(J136:J139)</f>
        <v>0</v>
      </c>
    </row>
    <row r="141" spans="1:10" x14ac:dyDescent="0.25">
      <c r="A141" s="21"/>
      <c r="B141" s="21"/>
      <c r="C141" s="21"/>
      <c r="D141" s="21"/>
      <c r="E141" s="22"/>
      <c r="F141" s="23"/>
      <c r="G141" s="22"/>
      <c r="H141" s="24"/>
      <c r="I141" s="23"/>
      <c r="J141" s="24"/>
    </row>
    <row r="142" spans="1:10" x14ac:dyDescent="0.25">
      <c r="C142" s="9" t="s">
        <v>5</v>
      </c>
      <c r="D142" s="10" t="s">
        <v>6</v>
      </c>
      <c r="E142" s="11" t="s">
        <v>66</v>
      </c>
    </row>
    <row r="143" spans="1:10" x14ac:dyDescent="0.25">
      <c r="C143" s="9" t="s">
        <v>7</v>
      </c>
      <c r="D143" s="10" t="s">
        <v>6</v>
      </c>
      <c r="E143" s="11" t="s">
        <v>67</v>
      </c>
    </row>
    <row r="144" spans="1:10" x14ac:dyDescent="0.25">
      <c r="C144" s="9" t="s">
        <v>21</v>
      </c>
      <c r="D144" s="10" t="s">
        <v>10</v>
      </c>
      <c r="E144" s="11" t="s">
        <v>43</v>
      </c>
    </row>
    <row r="145" spans="1:10" x14ac:dyDescent="0.25">
      <c r="C145" s="9" t="s">
        <v>8</v>
      </c>
      <c r="D145" s="10" t="s">
        <v>10</v>
      </c>
      <c r="E145" s="11" t="s">
        <v>35</v>
      </c>
    </row>
    <row r="147" spans="1:10" ht="141.75" x14ac:dyDescent="0.25">
      <c r="A147" s="13" t="s">
        <v>52</v>
      </c>
      <c r="B147" s="13">
        <v>1</v>
      </c>
      <c r="C147" s="13" t="s">
        <v>53</v>
      </c>
      <c r="D147" s="14" t="s">
        <v>12</v>
      </c>
      <c r="E147" s="15" t="s">
        <v>54</v>
      </c>
      <c r="F147" s="16">
        <v>967.72</v>
      </c>
      <c r="G147" s="29">
        <v>1</v>
      </c>
      <c r="H147" s="17">
        <f>ROUND(ROUND(F147,2)*ROUND(G147,3),2)</f>
        <v>967.72</v>
      </c>
      <c r="I147" s="1">
        <v>0</v>
      </c>
      <c r="J147" s="17">
        <f t="shared" ref="J147" si="16">ROUND(ROUND(G147,2)*ROUND(I147,3),2)</f>
        <v>0</v>
      </c>
    </row>
    <row r="148" spans="1:10" x14ac:dyDescent="0.25">
      <c r="A148" s="13"/>
      <c r="B148" s="13"/>
      <c r="C148" s="13"/>
      <c r="D148" s="13"/>
      <c r="E148" s="18" t="s">
        <v>9</v>
      </c>
      <c r="F148" s="19"/>
      <c r="G148" s="18"/>
      <c r="H148" s="20">
        <f>SUM(H147:H147)</f>
        <v>967.72</v>
      </c>
      <c r="I148" s="19"/>
      <c r="J148" s="20">
        <f>SUM(J147:J147)</f>
        <v>0</v>
      </c>
    </row>
    <row r="149" spans="1:10" x14ac:dyDescent="0.25">
      <c r="A149" s="21"/>
      <c r="B149" s="21"/>
      <c r="C149" s="21"/>
      <c r="D149" s="21"/>
      <c r="E149" s="22"/>
      <c r="F149" s="23"/>
      <c r="G149" s="22"/>
      <c r="H149" s="24"/>
      <c r="I149" s="23"/>
      <c r="J149" s="24"/>
    </row>
    <row r="150" spans="1:10" x14ac:dyDescent="0.25">
      <c r="C150" s="9" t="s">
        <v>5</v>
      </c>
      <c r="D150" s="10" t="s">
        <v>6</v>
      </c>
      <c r="E150" s="11" t="s">
        <v>66</v>
      </c>
    </row>
    <row r="151" spans="1:10" x14ac:dyDescent="0.25">
      <c r="C151" s="9" t="s">
        <v>7</v>
      </c>
      <c r="D151" s="10" t="s">
        <v>6</v>
      </c>
      <c r="E151" s="11" t="s">
        <v>67</v>
      </c>
    </row>
    <row r="152" spans="1:10" x14ac:dyDescent="0.25">
      <c r="C152" s="9" t="s">
        <v>21</v>
      </c>
      <c r="D152" s="10" t="s">
        <v>10</v>
      </c>
      <c r="E152" s="11" t="s">
        <v>43</v>
      </c>
    </row>
    <row r="153" spans="1:10" x14ac:dyDescent="0.25">
      <c r="C153" s="9" t="s">
        <v>8</v>
      </c>
      <c r="D153" s="10" t="s">
        <v>11</v>
      </c>
      <c r="E153" s="11" t="s">
        <v>39</v>
      </c>
    </row>
    <row r="155" spans="1:10" ht="78.75" x14ac:dyDescent="0.25">
      <c r="A155" s="13" t="s">
        <v>55</v>
      </c>
      <c r="B155" s="13">
        <v>1</v>
      </c>
      <c r="C155" s="13" t="s">
        <v>56</v>
      </c>
      <c r="D155" s="14" t="s">
        <v>12</v>
      </c>
      <c r="E155" s="15" t="s">
        <v>42</v>
      </c>
      <c r="F155" s="16">
        <v>483.86</v>
      </c>
      <c r="G155" s="29">
        <v>1</v>
      </c>
      <c r="H155" s="17">
        <f>ROUND(ROUND(F155,2)*ROUND(G155,3),2)</f>
        <v>483.86</v>
      </c>
      <c r="I155" s="1">
        <v>0</v>
      </c>
      <c r="J155" s="17">
        <f t="shared" ref="J155" si="17">ROUND(ROUND(G155,2)*ROUND(I155,3),2)</f>
        <v>0</v>
      </c>
    </row>
    <row r="156" spans="1:10" x14ac:dyDescent="0.25">
      <c r="A156" s="13"/>
      <c r="B156" s="13"/>
      <c r="C156" s="13"/>
      <c r="D156" s="13"/>
      <c r="E156" s="18" t="s">
        <v>9</v>
      </c>
      <c r="F156" s="19"/>
      <c r="G156" s="18"/>
      <c r="H156" s="20">
        <f>SUM(H155:H155)</f>
        <v>483.86</v>
      </c>
      <c r="I156" s="19"/>
      <c r="J156" s="20">
        <f>SUM(J155:J155)</f>
        <v>0</v>
      </c>
    </row>
    <row r="157" spans="1:10" x14ac:dyDescent="0.25">
      <c r="A157" s="21"/>
      <c r="B157" s="21"/>
      <c r="C157" s="21"/>
      <c r="D157" s="21"/>
      <c r="E157" s="22"/>
      <c r="F157" s="23"/>
      <c r="G157" s="22"/>
      <c r="H157" s="24"/>
      <c r="I157" s="23"/>
      <c r="J157" s="24"/>
    </row>
    <row r="158" spans="1:10" x14ac:dyDescent="0.25">
      <c r="C158" s="9" t="s">
        <v>5</v>
      </c>
      <c r="D158" s="10" t="s">
        <v>6</v>
      </c>
      <c r="E158" s="11" t="s">
        <v>66</v>
      </c>
    </row>
    <row r="159" spans="1:10" x14ac:dyDescent="0.25">
      <c r="C159" s="9" t="s">
        <v>7</v>
      </c>
      <c r="D159" s="10" t="s">
        <v>6</v>
      </c>
      <c r="E159" s="11" t="s">
        <v>67</v>
      </c>
    </row>
    <row r="160" spans="1:10" x14ac:dyDescent="0.25">
      <c r="C160" s="9" t="s">
        <v>21</v>
      </c>
      <c r="D160" s="10" t="s">
        <v>10</v>
      </c>
      <c r="E160" s="11" t="s">
        <v>43</v>
      </c>
    </row>
    <row r="161" spans="1:10" x14ac:dyDescent="0.25">
      <c r="C161" s="9" t="s">
        <v>8</v>
      </c>
      <c r="D161" s="10" t="s">
        <v>13</v>
      </c>
      <c r="E161" s="11" t="s">
        <v>57</v>
      </c>
    </row>
    <row r="163" spans="1:10" ht="141.75" x14ac:dyDescent="0.25">
      <c r="A163" s="13" t="s">
        <v>58</v>
      </c>
      <c r="B163" s="13">
        <v>1</v>
      </c>
      <c r="C163" s="13" t="s">
        <v>59</v>
      </c>
      <c r="D163" s="14" t="s">
        <v>60</v>
      </c>
      <c r="E163" s="15" t="s">
        <v>61</v>
      </c>
      <c r="F163" s="16">
        <v>884.48</v>
      </c>
      <c r="G163" s="29">
        <v>10</v>
      </c>
      <c r="H163" s="17">
        <f>ROUND(ROUND(F163,2)*ROUND(G163,3),2)</f>
        <v>8844.7999999999993</v>
      </c>
      <c r="I163" s="1">
        <v>0</v>
      </c>
      <c r="J163" s="17">
        <f t="shared" ref="J163" si="18">ROUND(ROUND(G163,2)*ROUND(I163,3),2)</f>
        <v>0</v>
      </c>
    </row>
    <row r="164" spans="1:10" x14ac:dyDescent="0.25">
      <c r="A164" s="13"/>
      <c r="B164" s="13"/>
      <c r="C164" s="13"/>
      <c r="D164" s="13"/>
      <c r="E164" s="18" t="s">
        <v>9</v>
      </c>
      <c r="F164" s="19"/>
      <c r="G164" s="18"/>
      <c r="H164" s="20">
        <f>SUM(H163:H163)</f>
        <v>8844.7999999999993</v>
      </c>
      <c r="I164" s="19"/>
      <c r="J164" s="20">
        <f>SUM(J163:J163)</f>
        <v>0</v>
      </c>
    </row>
    <row r="165" spans="1:10" x14ac:dyDescent="0.25">
      <c r="A165" s="21"/>
      <c r="B165" s="21"/>
      <c r="C165" s="21"/>
      <c r="D165" s="21"/>
      <c r="E165" s="22"/>
      <c r="F165" s="23"/>
      <c r="G165" s="22"/>
      <c r="H165" s="24">
        <f>H164+H156+H148+H140</f>
        <v>48672.039999999994</v>
      </c>
      <c r="I165" s="23"/>
      <c r="J165" s="24">
        <f>J164+J156+J148+J140</f>
        <v>0</v>
      </c>
    </row>
    <row r="166" spans="1:10" x14ac:dyDescent="0.25">
      <c r="A166" s="21"/>
      <c r="B166" s="21"/>
      <c r="C166" s="21"/>
      <c r="D166" s="21"/>
      <c r="E166" s="22"/>
      <c r="F166" s="23"/>
      <c r="G166" s="22"/>
      <c r="H166" s="24"/>
      <c r="I166" s="23"/>
      <c r="J166" s="24"/>
    </row>
    <row r="167" spans="1:10" x14ac:dyDescent="0.25">
      <c r="E167" s="18" t="s">
        <v>65</v>
      </c>
      <c r="F167" s="13"/>
      <c r="G167" s="15"/>
      <c r="H167" s="20">
        <f>H165+H129</f>
        <v>54488.079999999994</v>
      </c>
      <c r="I167" s="13"/>
      <c r="J167" s="20">
        <f>J165+J129</f>
        <v>0</v>
      </c>
    </row>
    <row r="168" spans="1:10" ht="16.5" thickBot="1" x14ac:dyDescent="0.3"/>
    <row r="169" spans="1:10" ht="16.5" thickBot="1" x14ac:dyDescent="0.3">
      <c r="E169" s="34" t="s">
        <v>78</v>
      </c>
      <c r="G169" s="30" t="s">
        <v>15</v>
      </c>
      <c r="H169" s="20">
        <f>H96+H104+H112+H120+H128</f>
        <v>5816.04</v>
      </c>
      <c r="I169" s="19"/>
      <c r="J169" s="20">
        <f>J96+J104+J112+J120+J128</f>
        <v>0</v>
      </c>
    </row>
    <row r="170" spans="1:10" x14ac:dyDescent="0.25">
      <c r="G170" s="30" t="s">
        <v>16</v>
      </c>
      <c r="H170" s="20">
        <f>H140+H148+H156+H164</f>
        <v>48672.039999999994</v>
      </c>
      <c r="I170" s="19"/>
      <c r="J170" s="20">
        <f>J140+J148+J156+J164</f>
        <v>0</v>
      </c>
    </row>
    <row r="171" spans="1:10" x14ac:dyDescent="0.25">
      <c r="G171" s="18" t="s">
        <v>64</v>
      </c>
      <c r="H171" s="20">
        <f>SUM(H169:H170)</f>
        <v>54488.079999999994</v>
      </c>
      <c r="I171" s="19"/>
      <c r="J171" s="20">
        <f>SUM(J169:J170)</f>
        <v>0</v>
      </c>
    </row>
    <row r="173" spans="1:10" x14ac:dyDescent="0.25">
      <c r="G173" s="30" t="s">
        <v>70</v>
      </c>
      <c r="H173" s="20">
        <f>H85+H169</f>
        <v>13367.06</v>
      </c>
      <c r="I173" s="19"/>
      <c r="J173" s="20">
        <f>J85+J169</f>
        <v>0</v>
      </c>
    </row>
    <row r="174" spans="1:10" x14ac:dyDescent="0.25">
      <c r="G174" s="30" t="s">
        <v>71</v>
      </c>
      <c r="H174" s="20">
        <f>H86+H170</f>
        <v>55779.739999999991</v>
      </c>
      <c r="I174" s="19"/>
      <c r="J174" s="20">
        <f>J86+J170</f>
        <v>0</v>
      </c>
    </row>
    <row r="175" spans="1:10" x14ac:dyDescent="0.25">
      <c r="G175" s="18" t="s">
        <v>72</v>
      </c>
      <c r="H175" s="20">
        <f>SUM(H173:H174)</f>
        <v>69146.799999999988</v>
      </c>
      <c r="I175" s="19"/>
      <c r="J175" s="20">
        <f>SUM(J173:J174)</f>
        <v>0</v>
      </c>
    </row>
    <row r="176" spans="1:10" x14ac:dyDescent="0.25">
      <c r="G176" s="15" t="s">
        <v>73</v>
      </c>
      <c r="H176" s="26">
        <f>H175*0.13</f>
        <v>8989.0839999999989</v>
      </c>
      <c r="J176" s="26">
        <f>J175*0.13</f>
        <v>0</v>
      </c>
    </row>
    <row r="177" spans="7:10" x14ac:dyDescent="0.25">
      <c r="G177" s="15" t="s">
        <v>74</v>
      </c>
      <c r="H177" s="26">
        <f>H175*0.06</f>
        <v>4148.8079999999991</v>
      </c>
      <c r="J177" s="26">
        <f>J175*0.06</f>
        <v>0</v>
      </c>
    </row>
    <row r="178" spans="7:10" ht="29.25" x14ac:dyDescent="0.25">
      <c r="G178" s="31" t="s">
        <v>75</v>
      </c>
      <c r="H178" s="25">
        <f>SUM(H175:H177)</f>
        <v>82284.691999999995</v>
      </c>
      <c r="J178" s="25">
        <f>SUM(J175:J177)</f>
        <v>0</v>
      </c>
    </row>
    <row r="179" spans="7:10" x14ac:dyDescent="0.25">
      <c r="G179" s="32" t="s">
        <v>76</v>
      </c>
      <c r="H179" s="26">
        <f>H178*0.21</f>
        <v>17279.785319999999</v>
      </c>
      <c r="J179" s="26">
        <f>J178*0.21</f>
        <v>0</v>
      </c>
    </row>
    <row r="180" spans="7:10" ht="29.25" x14ac:dyDescent="0.25">
      <c r="G180" s="31" t="s">
        <v>77</v>
      </c>
      <c r="H180" s="25">
        <f>H178+H179</f>
        <v>99564.477319999991</v>
      </c>
      <c r="J180" s="25">
        <f>J178+J179</f>
        <v>0</v>
      </c>
    </row>
  </sheetData>
  <mergeCells count="1">
    <mergeCell ref="E1:H1"/>
  </mergeCells>
  <pageMargins left="0.74803149606299213" right="0.74803149606299213" top="0.74803149606299213" bottom="0.51181102362204722" header="0.51181102362204722" footer="0.74803149606299213"/>
  <pageSetup paperSize="9" scale="62" fitToHeight="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FASE-2i4 Obra civil i montatge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LUDEVID I MASSANA</dc:creator>
  <cp:lastModifiedBy>XAVIER LUDEVID I MASSANA</cp:lastModifiedBy>
  <dcterms:created xsi:type="dcterms:W3CDTF">2025-04-10T12:12:53Z</dcterms:created>
  <dcterms:modified xsi:type="dcterms:W3CDTF">2025-06-20T12:26:22Z</dcterms:modified>
</cp:coreProperties>
</file>