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AlgorithmName="SHA-512" workbookHashValue="GnQR3DQMml4DkDfv0iYrK1SdXQ0+tSwWv38gXr+ReuOhJxUhMtEwz60mlA3UispM2y5o8hVzmvRZrTVkQW/i2Q==" workbookSaltValue="DoMNsw7cUavz/ST5huL9lA==" workbookSpinCount="100000" lockStructure="1"/>
  <bookViews>
    <workbookView xWindow="11460" yWindow="-15" windowWidth="11070" windowHeight="11970"/>
  </bookViews>
  <sheets>
    <sheet name="RESUM" sheetId="7" r:id="rId1"/>
    <sheet name="I PREVENTIU" sheetId="5" r:id="rId2"/>
    <sheet name="II CONSUMIBLES" sheetId="6" r:id="rId3"/>
    <sheet name="III ESPECÍFIC" sheetId="8" r:id="rId4"/>
    <sheet name="IV ASSIS" sheetId="4" r:id="rId5"/>
    <sheet name="V CORR" sheetId="2" r:id="rId6"/>
  </sheets>
  <definedNames>
    <definedName name="_xlnm.Print_Area" localSheetId="1">'I PREVENTIU'!$A$1:$E$91</definedName>
    <definedName name="_xlnm.Print_Area" localSheetId="2">'II CONSUMIBLES'!$A$1:$H$52</definedName>
    <definedName name="_xlnm.Print_Area" localSheetId="3">'III ESPECÍFIC'!$A$1:$E$67</definedName>
    <definedName name="_xlnm.Print_Area" localSheetId="4">'IV ASSIS'!$A$1:$E$11</definedName>
    <definedName name="_xlnm.Print_Area" localSheetId="0">RESUM!$A$1:$E$58</definedName>
    <definedName name="_xlnm.Print_Area" localSheetId="5">'V CORR'!$A$1:$F$30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7" l="1"/>
  <c r="D42" i="7" l="1"/>
  <c r="D39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18" i="7"/>
  <c r="D17" i="7"/>
  <c r="D16" i="7"/>
  <c r="D41" i="7"/>
  <c r="K40" i="6"/>
  <c r="K39" i="6"/>
  <c r="K38" i="6"/>
  <c r="K37" i="6"/>
  <c r="H16" i="2" l="1"/>
  <c r="H12" i="2"/>
  <c r="H11" i="2"/>
  <c r="H10" i="2"/>
  <c r="H9" i="2"/>
  <c r="G7" i="4"/>
  <c r="G63" i="8"/>
  <c r="G60" i="8"/>
  <c r="G57" i="8"/>
  <c r="G53" i="8"/>
  <c r="G49" i="8"/>
  <c r="G46" i="8"/>
  <c r="G43" i="8"/>
  <c r="G40" i="8"/>
  <c r="G37" i="8"/>
  <c r="G34" i="8"/>
  <c r="G31" i="8"/>
  <c r="G28" i="8"/>
  <c r="G25" i="8"/>
  <c r="G22" i="8"/>
  <c r="G19" i="8"/>
  <c r="G16" i="8"/>
  <c r="G13" i="8"/>
  <c r="G10" i="8"/>
  <c r="G7" i="8"/>
  <c r="J46" i="6"/>
  <c r="J37" i="6"/>
  <c r="J38" i="6"/>
  <c r="J39" i="6"/>
  <c r="J40" i="6"/>
  <c r="J36" i="6"/>
  <c r="J29" i="6"/>
  <c r="J26" i="6"/>
  <c r="J19" i="6"/>
  <c r="J20" i="6"/>
  <c r="J21" i="6"/>
  <c r="J22" i="6"/>
  <c r="J23" i="6"/>
  <c r="J18" i="6"/>
  <c r="J8" i="6"/>
  <c r="J9" i="6"/>
  <c r="J10" i="6"/>
  <c r="J11" i="6"/>
  <c r="J12" i="6"/>
  <c r="J13" i="6"/>
  <c r="J14" i="6"/>
  <c r="J7" i="6"/>
  <c r="G10" i="5" l="1"/>
  <c r="G13" i="5"/>
  <c r="G7" i="5"/>
  <c r="C28" i="7" l="1"/>
  <c r="C27" i="7"/>
  <c r="C26" i="7"/>
  <c r="C25" i="7"/>
  <c r="C17" i="7"/>
  <c r="C16" i="7"/>
  <c r="C12" i="7"/>
  <c r="C11" i="7"/>
  <c r="C42" i="7"/>
  <c r="C22" i="7"/>
  <c r="C23" i="7"/>
  <c r="C24" i="7"/>
  <c r="C29" i="7"/>
  <c r="C30" i="7"/>
  <c r="C31" i="7"/>
  <c r="C32" i="7"/>
  <c r="C33" i="7"/>
  <c r="C34" i="7"/>
  <c r="C35" i="7"/>
  <c r="C36" i="7"/>
  <c r="C37" i="7"/>
  <c r="C38" i="7"/>
  <c r="C39" i="7"/>
  <c r="C21" i="7"/>
  <c r="C18" i="7"/>
  <c r="C13" i="7"/>
  <c r="C15" i="7" l="1"/>
  <c r="C20" i="7"/>
  <c r="C41" i="7"/>
  <c r="C46" i="7"/>
  <c r="C44" i="7" s="1"/>
  <c r="H39" i="6" l="1"/>
  <c r="A38" i="7"/>
  <c r="H60" i="8"/>
  <c r="G38" i="7" s="1"/>
  <c r="E60" i="8"/>
  <c r="K26" i="6"/>
  <c r="A39" i="7"/>
  <c r="A37" i="7"/>
  <c r="A36" i="7"/>
  <c r="A34" i="7"/>
  <c r="A33" i="7"/>
  <c r="H57" i="8"/>
  <c r="G37" i="7" s="1"/>
  <c r="E37" i="7" s="1"/>
  <c r="E57" i="8"/>
  <c r="H53" i="8"/>
  <c r="G36" i="7" s="1"/>
  <c r="E36" i="7" s="1"/>
  <c r="E53" i="8"/>
  <c r="H49" i="8"/>
  <c r="G35" i="7" s="1"/>
  <c r="E49" i="8"/>
  <c r="H38" i="7" l="1"/>
  <c r="E38" i="7"/>
  <c r="H35" i="7"/>
  <c r="E35" i="7"/>
  <c r="H26" i="6"/>
  <c r="F16" i="2" l="1"/>
  <c r="D48" i="7" s="1"/>
  <c r="G48" i="7" s="1"/>
  <c r="F11" i="2"/>
  <c r="F12" i="2"/>
  <c r="F9" i="2"/>
  <c r="F10" i="2"/>
  <c r="E7" i="4"/>
  <c r="E10" i="4" s="1"/>
  <c r="E63" i="8"/>
  <c r="E46" i="8"/>
  <c r="E43" i="8"/>
  <c r="E40" i="8"/>
  <c r="E37" i="8"/>
  <c r="E34" i="8"/>
  <c r="E31" i="8"/>
  <c r="E28" i="8"/>
  <c r="E25" i="8"/>
  <c r="D27" i="7" s="1"/>
  <c r="E22" i="8"/>
  <c r="E19" i="8"/>
  <c r="E16" i="8"/>
  <c r="E10" i="8"/>
  <c r="E7" i="8"/>
  <c r="E13" i="8"/>
  <c r="H36" i="6"/>
  <c r="F15" i="7"/>
  <c r="H40" i="6"/>
  <c r="H38" i="6"/>
  <c r="H37" i="6"/>
  <c r="H46" i="6"/>
  <c r="H48" i="6" s="1"/>
  <c r="E13" i="5"/>
  <c r="D13" i="7" s="1"/>
  <c r="E13" i="7" s="1"/>
  <c r="E10" i="5"/>
  <c r="D12" i="7" s="1"/>
  <c r="F20" i="7"/>
  <c r="F10" i="7"/>
  <c r="F41" i="7"/>
  <c r="F46" i="7"/>
  <c r="D47" i="7" l="1"/>
  <c r="G47" i="7" s="1"/>
  <c r="E12" i="7"/>
  <c r="F8" i="2"/>
  <c r="F27" i="2" s="1"/>
  <c r="C10" i="7"/>
  <c r="E66" i="8"/>
  <c r="H42" i="6"/>
  <c r="F54" i="7"/>
  <c r="H63" i="8"/>
  <c r="G39" i="7" s="1"/>
  <c r="E39" i="7" s="1"/>
  <c r="C8" i="7" l="1"/>
  <c r="C52" i="7"/>
  <c r="C53" i="7" s="1"/>
  <c r="C54" i="7" s="1"/>
  <c r="C55" i="7" s="1"/>
  <c r="C56" i="7" s="1"/>
  <c r="H39" i="7"/>
  <c r="B21" i="7"/>
  <c r="G27" i="7" l="1"/>
  <c r="E27" i="7" s="1"/>
  <c r="H10" i="5"/>
  <c r="G12" i="7" s="1"/>
  <c r="H27" i="7" l="1"/>
  <c r="H12" i="7"/>
  <c r="H29" i="6"/>
  <c r="B42" i="7"/>
  <c r="A42" i="7"/>
  <c r="A32" i="7"/>
  <c r="A30" i="7"/>
  <c r="A29" i="7"/>
  <c r="A28" i="7"/>
  <c r="A27" i="7"/>
  <c r="A26" i="7"/>
  <c r="A25" i="7"/>
  <c r="A24" i="7"/>
  <c r="A23" i="7"/>
  <c r="A22" i="7"/>
  <c r="A21" i="7"/>
  <c r="A18" i="7"/>
  <c r="A17" i="7"/>
  <c r="A16" i="7"/>
  <c r="A13" i="7"/>
  <c r="A12" i="7"/>
  <c r="A11" i="7"/>
  <c r="I12" i="2"/>
  <c r="I23" i="6"/>
  <c r="I22" i="6"/>
  <c r="I21" i="6"/>
  <c r="I20" i="6"/>
  <c r="I19" i="6"/>
  <c r="I18" i="6"/>
  <c r="F18" i="6" s="1"/>
  <c r="H18" i="6" s="1"/>
  <c r="D7" i="6"/>
  <c r="K46" i="6"/>
  <c r="K48" i="6" s="1"/>
  <c r="K36" i="6"/>
  <c r="H46" i="8"/>
  <c r="G34" i="7" s="1"/>
  <c r="H43" i="8"/>
  <c r="G33" i="7" s="1"/>
  <c r="E33" i="7" s="1"/>
  <c r="H40" i="8"/>
  <c r="G32" i="7" s="1"/>
  <c r="E32" i="7" s="1"/>
  <c r="H37" i="8"/>
  <c r="G31" i="7" s="1"/>
  <c r="E31" i="7" s="1"/>
  <c r="H34" i="8"/>
  <c r="G30" i="7" s="1"/>
  <c r="E30" i="7" s="1"/>
  <c r="H31" i="8"/>
  <c r="G29" i="7" s="1"/>
  <c r="E29" i="7" s="1"/>
  <c r="H28" i="8"/>
  <c r="G28" i="7" s="1"/>
  <c r="E28" i="7" s="1"/>
  <c r="H25" i="8"/>
  <c r="H22" i="8"/>
  <c r="G26" i="7" s="1"/>
  <c r="E26" i="7" s="1"/>
  <c r="H19" i="8"/>
  <c r="G25" i="7" s="1"/>
  <c r="E25" i="7" s="1"/>
  <c r="H16" i="8"/>
  <c r="G24" i="7" s="1"/>
  <c r="E24" i="7" s="1"/>
  <c r="H13" i="8"/>
  <c r="G23" i="7" s="1"/>
  <c r="E23" i="7" s="1"/>
  <c r="H10" i="8"/>
  <c r="G22" i="7" s="1"/>
  <c r="E22" i="7" s="1"/>
  <c r="H7" i="8"/>
  <c r="G21" i="7" s="1"/>
  <c r="E21" i="7" s="1"/>
  <c r="H7" i="4"/>
  <c r="H10" i="4" s="1"/>
  <c r="G42" i="7" s="1"/>
  <c r="E42" i="7" s="1"/>
  <c r="E34" i="7" l="1"/>
  <c r="D20" i="7"/>
  <c r="H34" i="7"/>
  <c r="H33" i="7"/>
  <c r="K29" i="6"/>
  <c r="K21" i="6"/>
  <c r="F21" i="6"/>
  <c r="H21" i="6" s="1"/>
  <c r="K42" i="6"/>
  <c r="K23" i="6"/>
  <c r="F23" i="6"/>
  <c r="H23" i="6" s="1"/>
  <c r="K22" i="6"/>
  <c r="F22" i="6"/>
  <c r="H22" i="6" s="1"/>
  <c r="K18" i="6"/>
  <c r="K19" i="6"/>
  <c r="F19" i="6"/>
  <c r="H19" i="6" s="1"/>
  <c r="K20" i="6"/>
  <c r="F20" i="6"/>
  <c r="H20" i="6" s="1"/>
  <c r="G20" i="7"/>
  <c r="H26" i="7"/>
  <c r="H25" i="7"/>
  <c r="H29" i="7"/>
  <c r="H36" i="7"/>
  <c r="H22" i="7"/>
  <c r="H30" i="7"/>
  <c r="H37" i="7"/>
  <c r="H23" i="7"/>
  <c r="H31" i="7"/>
  <c r="G41" i="7"/>
  <c r="H41" i="7" s="1"/>
  <c r="H24" i="7"/>
  <c r="H28" i="7"/>
  <c r="H32" i="7"/>
  <c r="I7" i="6"/>
  <c r="H42" i="7"/>
  <c r="H21" i="7"/>
  <c r="H66" i="8"/>
  <c r="I10" i="2"/>
  <c r="I11" i="2"/>
  <c r="I9" i="2"/>
  <c r="I16" i="2"/>
  <c r="E48" i="7" s="1"/>
  <c r="I8" i="2" l="1"/>
  <c r="I27" i="2" s="1"/>
  <c r="K7" i="6"/>
  <c r="F7" i="6"/>
  <c r="H7" i="6" s="1"/>
  <c r="G17" i="7"/>
  <c r="E17" i="7" s="1"/>
  <c r="E41" i="7"/>
  <c r="H48" i="7"/>
  <c r="H20" i="7"/>
  <c r="H13" i="5"/>
  <c r="G13" i="7" s="1"/>
  <c r="G46" i="7" l="1"/>
  <c r="H17" i="7"/>
  <c r="H47" i="7"/>
  <c r="H13" i="7"/>
  <c r="G18" i="7"/>
  <c r="E18" i="7" s="1"/>
  <c r="E47" i="7" l="1"/>
  <c r="D46" i="7"/>
  <c r="E46" i="7" s="1"/>
  <c r="H18" i="7"/>
  <c r="H46" i="7"/>
  <c r="D14" i="6"/>
  <c r="D13" i="6"/>
  <c r="I13" i="6" s="1"/>
  <c r="D12" i="6"/>
  <c r="I12" i="6" s="1"/>
  <c r="D11" i="6"/>
  <c r="I11" i="6" s="1"/>
  <c r="D10" i="6"/>
  <c r="I10" i="6" s="1"/>
  <c r="D9" i="6"/>
  <c r="I9" i="6" s="1"/>
  <c r="D8" i="6"/>
  <c r="D44" i="7" l="1"/>
  <c r="K9" i="6"/>
  <c r="F9" i="6"/>
  <c r="H9" i="6" s="1"/>
  <c r="K11" i="6"/>
  <c r="F11" i="6"/>
  <c r="H11" i="6" s="1"/>
  <c r="K12" i="6"/>
  <c r="F12" i="6"/>
  <c r="H12" i="6" s="1"/>
  <c r="K13" i="6"/>
  <c r="F13" i="6"/>
  <c r="H13" i="6" s="1"/>
  <c r="K10" i="6"/>
  <c r="F10" i="6"/>
  <c r="H10" i="6" s="1"/>
  <c r="I8" i="6"/>
  <c r="I14" i="6"/>
  <c r="E44" i="7" l="1"/>
  <c r="K14" i="6"/>
  <c r="F14" i="6"/>
  <c r="H14" i="6" s="1"/>
  <c r="K8" i="6"/>
  <c r="F8" i="6"/>
  <c r="H8" i="6" s="1"/>
  <c r="F56" i="7"/>
  <c r="F58" i="7" s="1"/>
  <c r="K31" i="6" l="1"/>
  <c r="K52" i="6" s="1"/>
  <c r="H31" i="6"/>
  <c r="H52" i="6" s="1"/>
  <c r="G16" i="7" l="1"/>
  <c r="G15" i="7" s="1"/>
  <c r="H15" i="7" s="1"/>
  <c r="H16" i="7" l="1"/>
  <c r="E16" i="7" l="1"/>
  <c r="D15" i="7"/>
  <c r="E15" i="7" s="1"/>
  <c r="E7" i="5"/>
  <c r="E15" i="5" s="1"/>
  <c r="H7" i="5"/>
  <c r="H15" i="5" s="1"/>
  <c r="G11" i="7"/>
  <c r="H11" i="7" s="1"/>
  <c r="D11" i="7" l="1"/>
  <c r="G10" i="7"/>
  <c r="G54" i="7" s="1"/>
  <c r="H54" i="7" s="1"/>
  <c r="E11" i="7" l="1"/>
  <c r="D10" i="7"/>
  <c r="E10" i="7" s="1"/>
  <c r="H10" i="7"/>
  <c r="G56" i="7"/>
  <c r="G58" i="7" s="1"/>
  <c r="E20" i="7" l="1"/>
  <c r="D52" i="7"/>
  <c r="D53" i="7" s="1"/>
  <c r="D54" i="7" s="1"/>
  <c r="D55" i="7" s="1"/>
  <c r="D56" i="7" s="1"/>
  <c r="D58" i="7" s="1"/>
  <c r="D8" i="7"/>
  <c r="E8" i="7" s="1"/>
  <c r="E52" i="7" l="1"/>
</calcChain>
</file>

<file path=xl/sharedStrings.xml><?xml version="1.0" encoding="utf-8"?>
<sst xmlns="http://schemas.openxmlformats.org/spreadsheetml/2006/main" count="586" uniqueCount="311">
  <si>
    <t>DESCRIPCIÓ</t>
  </si>
  <si>
    <t>€</t>
  </si>
  <si>
    <t>CODI</t>
  </si>
  <si>
    <t>01_01_Enllumenat d'Emergència</t>
  </si>
  <si>
    <t>01_02_Enllumenat</t>
  </si>
  <si>
    <t>01_03_Quadres i Línies</t>
  </si>
  <si>
    <t>01_04_Bateria de Condensadors</t>
  </si>
  <si>
    <t>01_05_Transformador</t>
  </si>
  <si>
    <t>02_BOMBES</t>
  </si>
  <si>
    <t>02_01_Bombes Clima ACS</t>
  </si>
  <si>
    <t>02_02_Bombes Fecals</t>
  </si>
  <si>
    <t>02_03_Bombes Pluvials</t>
  </si>
  <si>
    <t>02_04_Bombes de Buidatge</t>
  </si>
  <si>
    <t>03_CLIMA</t>
  </si>
  <si>
    <t>01_ELÈCTRIQUES</t>
  </si>
  <si>
    <t>03_01_Climatitzadors</t>
  </si>
  <si>
    <t>03_02_Equips Autònoms</t>
  </si>
  <si>
    <t>03_03_Bombes de Calor</t>
  </si>
  <si>
    <t>03_04_Humectadors de Vapor</t>
  </si>
  <si>
    <t>03_05_Xarxa de Conductes</t>
  </si>
  <si>
    <t>04_VENTILADORS</t>
  </si>
  <si>
    <t>04_01_Ventiladors Desfumatge</t>
  </si>
  <si>
    <t>04_02_Ventiladors Impulsió i Extracció</t>
  </si>
  <si>
    <t>04_03_Ventiladors Sales Tècniques</t>
  </si>
  <si>
    <t>04_04_Ventiladors Sobrepressió</t>
  </si>
  <si>
    <t>06_PCI</t>
  </si>
  <si>
    <t>07_COMUNICACIONS/CONTROL</t>
  </si>
  <si>
    <t>06_01_Abastiment d'aigua</t>
  </si>
  <si>
    <t>06_02_Columna Seca</t>
  </si>
  <si>
    <t>06_03_Comportes RF</t>
  </si>
  <si>
    <t xml:space="preserve">06_04_Detecció Alarma </t>
  </si>
  <si>
    <t>06_05_Detecció Detectors</t>
  </si>
  <si>
    <t>03_06_Cortines</t>
  </si>
  <si>
    <t>03_07_Recuperadors</t>
  </si>
  <si>
    <t>Enllumenat d'emergència</t>
  </si>
  <si>
    <t>Enllumenat convencional</t>
  </si>
  <si>
    <t>Quadres elèctrics i línies</t>
  </si>
  <si>
    <t>Bateria de condensadors</t>
  </si>
  <si>
    <t xml:space="preserve">Transformador </t>
  </si>
  <si>
    <t>Bombes d'Aigua Calenta Sanitària</t>
  </si>
  <si>
    <t>Bombes d'aigües Fecals</t>
  </si>
  <si>
    <t>Bombes d'aigues Pluvials</t>
  </si>
  <si>
    <t>Bombes de Buidatge</t>
  </si>
  <si>
    <t>Climatitzadors</t>
  </si>
  <si>
    <t>Equips Autònoms</t>
  </si>
  <si>
    <t>Xarxa de Conductes de ventilació, climatització</t>
  </si>
  <si>
    <t>Bombes de Calor de ventilació, climatització</t>
  </si>
  <si>
    <t>Humectadors de Vapor de ventilació, climatització</t>
  </si>
  <si>
    <t>Cortines d'aire de les portes</t>
  </si>
  <si>
    <t>Recuperadors de calor</t>
  </si>
  <si>
    <t>Ventiladors de Desfumatge</t>
  </si>
  <si>
    <t>Manteniment preventiu, conductiu i tècnic legal de les instal·lacions elèctriques segons la descripció del PCT i PCP i la Normativa vigent</t>
  </si>
  <si>
    <t>Manteniment preventiu, conductiu i tècnic legal de les diferents bombes segons la descripció del PCT i PCP i la Normativa vigent</t>
  </si>
  <si>
    <t>Manteniment preventiu, conductiu i tècnic legal de les diferents instal·lacions de climatització segons la descripció del PCT i PCP i la Normativa vigent</t>
  </si>
  <si>
    <t>Manteniment preventiu, conductiu i tècnic legal dels diferents ventiladors i sistemes de ventilació segons la descripció del PCT i PCP i la Normativa vigent</t>
  </si>
  <si>
    <t>Abastiment d'aigua, BIES i Punts de Control</t>
  </si>
  <si>
    <t>Comportes de sectorització</t>
  </si>
  <si>
    <t>Detecció Alarma</t>
  </si>
  <si>
    <t>Detectors</t>
  </si>
  <si>
    <t>Extintors</t>
  </si>
  <si>
    <t>Sistemes Fixes, ruixadors</t>
  </si>
  <si>
    <t>Ventiladors d'Impulsió i Extracció</t>
  </si>
  <si>
    <t>Ventilació de Sales tècniques</t>
  </si>
  <si>
    <t>Ventiladors de Sobrepressió d'Escales</t>
  </si>
  <si>
    <t>Xarxes de conductes</t>
  </si>
  <si>
    <t>€/h</t>
  </si>
  <si>
    <t>€/km</t>
  </si>
  <si>
    <t>04_05_Xarxa de Conductes</t>
  </si>
  <si>
    <t>05_AFCS</t>
  </si>
  <si>
    <t>05_01_Acumuladors ACS</t>
  </si>
  <si>
    <t>Acumuladors ACS</t>
  </si>
  <si>
    <t>Acumuladors , dipòsits d'inèrncia</t>
  </si>
  <si>
    <t>Bescanviadors aigua aigua</t>
  </si>
  <si>
    <t>05_02_Acumuladors</t>
  </si>
  <si>
    <t>05_03_Bscanviadors Aigua Aigua</t>
  </si>
  <si>
    <t>05_04_Cloració</t>
  </si>
  <si>
    <t>Cloració</t>
  </si>
  <si>
    <t>06_05_Sistemes ACS</t>
  </si>
  <si>
    <t>Sistemes ACS</t>
  </si>
  <si>
    <t>06_06_Termos elèctrics</t>
  </si>
  <si>
    <t>Termos</t>
  </si>
  <si>
    <t>06_07_Xarxa hidràulica</t>
  </si>
  <si>
    <t>Xarxa hidràulica de ACS</t>
  </si>
  <si>
    <t>03_08_Xarxa hidràulica</t>
  </si>
  <si>
    <t>Xarxa hidràulica de Clima</t>
  </si>
  <si>
    <t>04_06_Extracció cuines</t>
  </si>
  <si>
    <t>Extracció cuines</t>
  </si>
  <si>
    <t>06_06_Extintors</t>
  </si>
  <si>
    <t>Columna Seca</t>
  </si>
  <si>
    <t>07_01_Elements de Control</t>
  </si>
  <si>
    <t>Elements de control</t>
  </si>
  <si>
    <t>07_02_Interfionia i Megafonia</t>
  </si>
  <si>
    <t>Interfonia i Megafonia</t>
  </si>
  <si>
    <t>07_03_CCTV</t>
  </si>
  <si>
    <t>Circuit Tancat de Televisió</t>
  </si>
  <si>
    <t>Manteniment preventiu, conductiu i tècnic legal de les diferents instal·lacions d'Aigua Freda i Calenta Sanitària segons la descripció del PCT i PCP i la Normativa vigent</t>
  </si>
  <si>
    <t>Manteniment preventiu, conductiu i tècnic legal de les diferents instal·lacions Contra Incendis segons la descripció del PCT i PCP i la Normativa vigent</t>
  </si>
  <si>
    <t>Manteniment preventiu, conductiu i tècnic legal de les diferents instal·lacions de Control segons la descripció del PCT i PCP i la Normativa vigent</t>
  </si>
  <si>
    <t>07_04_Comunicacions</t>
  </si>
  <si>
    <t>Instal·lacions de Comunicació</t>
  </si>
  <si>
    <t>Manteniment preventiu, conductiu i tècnic legal de les diferents infraestructures d'Obra Civil segons la descripció del PCT i PCP i la Normativa vigent</t>
  </si>
  <si>
    <t>Taula de Preus dieta jornada</t>
  </si>
  <si>
    <t>Taula de Preus km</t>
  </si>
  <si>
    <t>Manteniment correctiu</t>
  </si>
  <si>
    <t>G4</t>
  </si>
  <si>
    <t>SF/QE G48 G4 390X390X48</t>
  </si>
  <si>
    <t>SF/QE G48 G4 592X592X48</t>
  </si>
  <si>
    <t>SF/QE G48 G4 292X592X48</t>
  </si>
  <si>
    <t>SF/QE G48 G4 292X292X48</t>
  </si>
  <si>
    <t>Ut/UTA</t>
  </si>
  <si>
    <t>F7</t>
  </si>
  <si>
    <t>SF/SERVIMINI G-97 F7 593X593X97</t>
  </si>
  <si>
    <t>SF/SERVIMINI G-97 F7 290X593X97</t>
  </si>
  <si>
    <t>SF/SERVIMINI G-97 F7 290X290X97</t>
  </si>
  <si>
    <t>SF/SERVIMINI G-97 F7 390X390X97</t>
  </si>
  <si>
    <t>€/Ut</t>
  </si>
  <si>
    <t>€/TOTAL ANY</t>
  </si>
  <si>
    <t>SF/QE G48 G4 290X390X48</t>
  </si>
  <si>
    <t>SF/QE G48 G4 290X290X48</t>
  </si>
  <si>
    <t>Nº Canvis Any</t>
  </si>
  <si>
    <t>KM</t>
  </si>
  <si>
    <t>DIETES</t>
  </si>
  <si>
    <t xml:space="preserve">FILTRES </t>
  </si>
  <si>
    <t>TAULA I</t>
  </si>
  <si>
    <t>TAULA III</t>
  </si>
  <si>
    <t>TAULA IV</t>
  </si>
  <si>
    <t>TAULA V</t>
  </si>
  <si>
    <t>Sanejament</t>
  </si>
  <si>
    <t>Portes</t>
  </si>
  <si>
    <t>Piscina de Gel</t>
  </si>
  <si>
    <t>Manteniment anual de les unitats Bomba de Calor Climaveneta</t>
  </si>
  <si>
    <t>Manteniment anual de les Unitats Roca York / Johnson Controls</t>
  </si>
  <si>
    <t>Manteniment anual del sistema de control per part de Controli</t>
  </si>
  <si>
    <t>FILTRES UTA DK 15  (16 UTA)</t>
  </si>
  <si>
    <t>FILTRES VESTUARIS  (2 UTA)</t>
  </si>
  <si>
    <t>06_07_Sistemes Fixes</t>
  </si>
  <si>
    <t>Elevador</t>
  </si>
  <si>
    <t>24_H/2_H</t>
  </si>
  <si>
    <t>TRAFO</t>
  </si>
  <si>
    <t>PCI</t>
  </si>
  <si>
    <t>CCTV</t>
  </si>
  <si>
    <t>FECALS</t>
  </si>
  <si>
    <t>LEGIONELA</t>
  </si>
  <si>
    <t>MO_O1_L</t>
  </si>
  <si>
    <t>MO_O1_F</t>
  </si>
  <si>
    <t>MO_O1_N</t>
  </si>
  <si>
    <t>MO_AJ_N</t>
  </si>
  <si>
    <t>PRODUCTES QUÍMICS</t>
  </si>
  <si>
    <t>Productes desinfectants</t>
  </si>
  <si>
    <t>Clor</t>
  </si>
  <si>
    <t>I01</t>
  </si>
  <si>
    <t>I02</t>
  </si>
  <si>
    <t>I03</t>
  </si>
  <si>
    <t>Fungicides</t>
  </si>
  <si>
    <t>I04</t>
  </si>
  <si>
    <t>Inhibidor de Llamps</t>
  </si>
  <si>
    <t>01_06_Inhibidor Llamps</t>
  </si>
  <si>
    <t>Manteniment anual del SAI SOCOMEC</t>
  </si>
  <si>
    <t>Manteniment anual del Sanejament Full Flow</t>
  </si>
  <si>
    <t>01_07_SAI</t>
  </si>
  <si>
    <t>Sistema de Alimentació Ininterrumpida</t>
  </si>
  <si>
    <t>MANTENIMENT CORRECTIU</t>
  </si>
  <si>
    <t>QUIMICS</t>
  </si>
  <si>
    <t>ALTRES</t>
  </si>
  <si>
    <t>ENLLUMENAT</t>
  </si>
  <si>
    <t>Partida a justificar de canvi d'equips d'il·luminació</t>
  </si>
  <si>
    <t>MO_O1</t>
  </si>
  <si>
    <t>MO_FM</t>
  </si>
  <si>
    <t>h</t>
  </si>
  <si>
    <t>MQ_EL</t>
  </si>
  <si>
    <t>dies</t>
  </si>
  <si>
    <t>TAULA II</t>
  </si>
  <si>
    <t>RECURSOS PERSONALS I MATERIALS DE MANTENIMENT PREVENTIU</t>
  </si>
  <si>
    <t>MANTIMENTS ESPECIFICS</t>
  </si>
  <si>
    <t>CONSUMIBLES</t>
  </si>
  <si>
    <t>MT_O1_L</t>
  </si>
  <si>
    <t>Manteniment anual de Portes correderes</t>
  </si>
  <si>
    <t>Manteniment muralla</t>
  </si>
  <si>
    <t>II: CONSUMIBLES</t>
  </si>
  <si>
    <t>TAULA III: MANTENIMENT ESPECÍFIC</t>
  </si>
  <si>
    <t>TAULA IV: ASSISTÈNCIA 24 h</t>
  </si>
  <si>
    <t>TAULA V: PREVISIÓ ESTIPULADA EN CORRECTIUS</t>
  </si>
  <si>
    <t>Dedicació personal de manteniment assignat al contracte</t>
  </si>
  <si>
    <t>• Interlocutor com a representant de l’empresa, que haurà d’estar disponible per atendre consultes i assistir a reunions periòdiques amb el representant del servei de manteniment del Mercat per tal de tractar els temes de planificació i conformació de treballs. Gestió del contracte de Manteniment FM segons les funcions i dedicació necessària per a la realització de l'informe de tancament d'exercici i següents treballs mensualment:
  • Report de l’estat de tots els serveis
  • Situació d’incidències registrades, pendents i resoltes
  • Informes de gestió i propostes de millora 
  • Actuacions relacionades amb el compliment de la normativa i legislació vigent
  • Confecció de reports personalitzats per a IMMB
  • Control de magatzem i materials
• Inclou el la dedicació necessària per atendre els tràmits administratius derivats de l'execució del contracte.</t>
  </si>
  <si>
    <t>LLISTAT DE FITXES D'OPERACIONS PROGRAMADES PER AL MANTENIMENT PREVENTIU I TÈCNIC-LEGAL</t>
  </si>
  <si>
    <t>Aquesta taula resumeix les tasques de manteniment preventiu i tècnic-legal a realitzar</t>
  </si>
  <si>
    <t>Preu</t>
  </si>
  <si>
    <t>Ut</t>
  </si>
  <si>
    <t>Import</t>
  </si>
  <si>
    <t>€/Any</t>
  </si>
  <si>
    <t>TAULA I: RECURSOS PERSONALS I MATERIALS PER A LES TASQUES DE MANTENIMENT PREVENTIU I TÈCNIC-LEGAL</t>
  </si>
  <si>
    <t>EXTRACCIÓ DE CUINES</t>
  </si>
  <si>
    <t>TOTAL FILTRES</t>
  </si>
  <si>
    <t>TOTAL PRODUCTES QUÍMICS</t>
  </si>
  <si>
    <t>TOTAL ENLLUMENAT</t>
  </si>
  <si>
    <t xml:space="preserve">Servei d'assistència 24 h </t>
  </si>
  <si>
    <t>• Elevador de plataforma de tisora per accés a 9 metres d'alçada amb presència contínua al centre durant tot l'any per ajudes a la realització del Manteniment.</t>
  </si>
  <si>
    <t>Ut/16 UTA</t>
  </si>
  <si>
    <t>Ut/2 UTA</t>
  </si>
  <si>
    <t>Ut/any</t>
  </si>
  <si>
    <t>Taula de Preus d'hora Mà d'Obra</t>
  </si>
  <si>
    <t>h/any</t>
  </si>
  <si>
    <t>Inclòs</t>
  </si>
  <si>
    <t xml:space="preserve"> • Hora d’Oficial mantenedor en horari laboral</t>
  </si>
  <si>
    <t xml:space="preserve"> • Hora d'Oficial de Primera en horari festiu</t>
  </si>
  <si>
    <t xml:space="preserve"> • Hora d'Oficial de Primera en horari nocturn</t>
  </si>
  <si>
    <t xml:space="preserve"> • Hora d'Oficial de Segona en horari nocturn </t>
  </si>
  <si>
    <t xml:space="preserve"> • Previsió de material a justificar </t>
  </si>
  <si>
    <t xml:space="preserve"> • Els desplaçaments estan inclosos en el preu de la mà d'obra</t>
  </si>
  <si>
    <t xml:space="preserve"> • Les dietes estan incloses en el preu de la mà d'obra</t>
  </si>
  <si>
    <t>Aquesta taula descriu l'import màxim estimat a destinar anualment en materials i treballs correctius, sense l'obligació de fer-ne ús, fixa els preus de la mà d'obra incloses les dietes i desplaçaments segons una previsió anual.
Per justificar els costos de gestió i transport de la compra de materials es presentarà còpia de la factura del proveïdor i es facturarà com a màxim un increment del 15%.</t>
  </si>
  <si>
    <t>Material</t>
  </si>
  <si>
    <t>• Manteniment de 4 arquetes 2 cop l'any mitjançant camió cisterna per efectuar les netejes periòdiques.</t>
  </si>
  <si>
    <t>• Manteniment Tècnic-Legal del control preventiu contra la Legionella a les instal·lacions d'aigua.</t>
  </si>
  <si>
    <t>Dedicació interlocutor FM</t>
  </si>
  <si>
    <t>FILT</t>
  </si>
  <si>
    <t>QUIM</t>
  </si>
  <si>
    <t>Productes Químics</t>
  </si>
  <si>
    <t xml:space="preserve">Filtres </t>
  </si>
  <si>
    <t>Altres</t>
  </si>
  <si>
    <t>CONT</t>
  </si>
  <si>
    <t>FULLF</t>
  </si>
  <si>
    <t>Assitència 24h</t>
  </si>
  <si>
    <t>BCCLV</t>
  </si>
  <si>
    <t>CLJC</t>
  </si>
  <si>
    <t>SAI</t>
  </si>
  <si>
    <t>PORTC</t>
  </si>
  <si>
    <t>PARMUR</t>
  </si>
  <si>
    <t>TRAF</t>
  </si>
  <si>
    <t>FEC</t>
  </si>
  <si>
    <t>LEG</t>
  </si>
  <si>
    <t>EXT_CUI</t>
  </si>
  <si>
    <t>Hores M.O</t>
  </si>
  <si>
    <t>M-O</t>
  </si>
  <si>
    <t>MAT</t>
  </si>
  <si>
    <t>MANTENIMENT PREVENTIU I TÈCNIC LEGAL</t>
  </si>
  <si>
    <t>* Les freqüències de canvi podrien modificar-se en funció del resultat de la inspecció visual dels filtres durant el contracte</t>
  </si>
  <si>
    <t>Aquesta taula descriu aquelles operacions de manteniment més específiques, que per la seva importància, dificultat tècnica o per Normativa, s'han de realitzar per tècnics i empreses especialistes i que no eximeixen al mantenidor d'altres revisions més sencilles estipulades sobre les mateixes instal·lacions.</t>
  </si>
  <si>
    <t>ROTLLES DE PREFILTRE de 40m2</t>
  </si>
  <si>
    <t>• Manteniment de les 4 unitats NECS-WQ-6 TUBOS R410A Climaveneta, amb informe anual del fabricant sobre l'estat de les màquines i conforme es realitza el manteniment recomenat pel fabricant.</t>
  </si>
  <si>
    <t>• Manteniment de les 13 unitats Roca York VCH 20A + 90 A, amb informe anual del fabricant sobre l'estat de les màquines i conforme es realitza el manteniment recomenat pel fabricant.</t>
  </si>
  <si>
    <t xml:space="preserve"> • Manteniment de les pantalles de SCADA, software, comprovació de senyals i resums anuals de consums.</t>
  </si>
  <si>
    <t>• Manteniment anual del SAI segons les especificacions del fabricant.</t>
  </si>
  <si>
    <t>• Manteniment anual del sistema de desgüàs Full Flow segons indicacions del fabricant.</t>
  </si>
  <si>
    <t>• Manteniment del sistema de circuit tancat de televisió.</t>
  </si>
  <si>
    <t>• Manteniment Tècnic-Legal específic de les instal·lacions de protecció contra incendis.</t>
  </si>
  <si>
    <t>• Manteniment i neteja del sistema d'extracció i transport de fums de les cuines.</t>
  </si>
  <si>
    <t>• Manteniment anual del Transformador.</t>
  </si>
  <si>
    <t>• Manteniment de neteja superficial, amb aspirat de pols a la muralla.</t>
  </si>
  <si>
    <t xml:space="preserve">• Presència diària de dilluns a dissabte d’Oficial de Primera en horari de  7.00 h a 20.00 h amb una hora de solapament al canvi de torn.
• Presència tots diumenges d’Oficial de Primera en horari de 7.00 a 14.00 h.
• Ajudes vàries per feines preventius on es necessiten dues porsones.
• Presència d’Oficial de Primera en Festius d’obertura de 7.00 h a 20.00 h.
• Disponibilitat telefònica de servei 24h amb assistència al centre en menys de 2 hores en cas de necessitat.
• Inclou els mitjans tècnics necessaris com equipament informàtic per a la gestió d'incidències, eines, vehicles, maquinària instrumentació 
• Inclou els equips de protecció i senyalització per a la Prevenció de Riscos Laborals
</t>
  </si>
  <si>
    <t>Aquesta taula recull l'import total del contracte sumant automàticament els imports de les diferents taules que descriuen els diferents serveis a realitzar en el Contracte de Manteniment Preventiu del Mercat de Sant Antoni.</t>
  </si>
  <si>
    <t>% BAIXA</t>
  </si>
  <si>
    <t>Aquesta taula recull l'import total dels recurços, humans i materials dedicats al contracte de manteniment per cobrir les tasqes amb el personal de manteniment.</t>
  </si>
  <si>
    <t>Aquesta taula descriu aquells elements consumibles que s'han de subministrar anualment.</t>
  </si>
  <si>
    <t xml:space="preserve"> • Assistència 24h en un temps estipulat de 2h per a la presència a l'edifici des de l'avís</t>
  </si>
  <si>
    <t>Aquesta taula descriu el servei d'assistència en cas d'avís d'avaria.</t>
  </si>
  <si>
    <t>EXTER</t>
  </si>
  <si>
    <t>Coberta, façana, urbanització</t>
  </si>
  <si>
    <t>Exterior, façana, coberta</t>
  </si>
  <si>
    <t>EXTERIOR</t>
  </si>
  <si>
    <t>08_OBRA_CIVIL</t>
  </si>
  <si>
    <t>08_01_Exterior</t>
  </si>
  <si>
    <t>08_02_Sanejamnet</t>
  </si>
  <si>
    <t>08_03_Portes</t>
  </si>
  <si>
    <t>08_04_Piscina de Gel</t>
  </si>
  <si>
    <t>WI_FI</t>
  </si>
  <si>
    <t>WIFI</t>
  </si>
  <si>
    <t>• Manteniment anual de la instal·lació WI-FI</t>
  </si>
  <si>
    <t>• Manteniment de portes correderes</t>
  </si>
  <si>
    <t>WI-FI</t>
  </si>
  <si>
    <t>PREU LICITACIÓ PEM</t>
  </si>
  <si>
    <t>PREU OFERTA PEM</t>
  </si>
  <si>
    <t>PREU DE SORTIDA PEC</t>
  </si>
  <si>
    <t>PREU OFERTA PEC</t>
  </si>
  <si>
    <t>13% Despeses generals i 6% benefici industrial</t>
  </si>
  <si>
    <t>21% IVA</t>
  </si>
  <si>
    <t>PEC</t>
  </si>
  <si>
    <t>Preu PEM</t>
  </si>
  <si>
    <t>TOTAL RECURSOS HUMANS I MATERIALS</t>
  </si>
  <si>
    <t>TOTAL PEM</t>
  </si>
  <si>
    <t>TOTAL MANTENIMENT + IVA ANUAL</t>
  </si>
  <si>
    <t>TOTAL MANTENIMENT PEM ANUAL</t>
  </si>
  <si>
    <t>TOTAL MATENIMENT PEC ANUAL</t>
  </si>
  <si>
    <t>TOTAL MANTENIMENT + IVA LICITACIÓ (2 ANYS)</t>
  </si>
  <si>
    <t>PEM</t>
  </si>
  <si>
    <t>TOTAL CONSUMIBLES PEM</t>
  </si>
  <si>
    <t>TOTAL ESPECÍFIC PEM</t>
  </si>
  <si>
    <t>TOTAL CORRECTIU M.O + MATERIALS PEM</t>
  </si>
  <si>
    <t>TAULA RESUM: PRESSUPOST DE MANTENIMENT INTEGRALDEL EDIFICI I LES INSTAL·LACIONS DEL MERCAT DE SANT ANTONI</t>
  </si>
  <si>
    <t>Cobertas dels locals zona encants (motxiles)</t>
  </si>
  <si>
    <t>Pergolas</t>
  </si>
  <si>
    <t>Descalcificadors</t>
  </si>
  <si>
    <t>Control d'accesos banys publics</t>
  </si>
  <si>
    <t>SISTEMA ANTICOLOMS</t>
  </si>
  <si>
    <t>ANTICOL</t>
  </si>
  <si>
    <t>• Manteniment anual dels sistemes anticoloms</t>
  </si>
  <si>
    <t>LVIDA</t>
  </si>
  <si>
    <t>LINIES DE VIDA</t>
  </si>
  <si>
    <t>BESCAM</t>
  </si>
  <si>
    <t>• Manteniment anual dels bescambiadors de plaques</t>
  </si>
  <si>
    <t>BESCAMBIADORS DE PLAQUES</t>
  </si>
  <si>
    <t>FILTRES CARBONI</t>
  </si>
  <si>
    <t>FILTRE RIGID AMB CARBÓ ACTIU 3.000 m3/h</t>
  </si>
  <si>
    <t>OCA</t>
  </si>
  <si>
    <t>INSPECCIONS TÉCNIQUES REGLAMENTARIES</t>
  </si>
  <si>
    <t>• INSPECCIONS TÉCNIQUES REGLAMENTARIES DE MT,BT,TERMIQUES</t>
  </si>
  <si>
    <t>I05</t>
  </si>
  <si>
    <t>Sal en pastilles per descalcificador</t>
  </si>
  <si>
    <t>Olis específics</t>
  </si>
  <si>
    <t>• Neteja mínima anual de façana, reixas motxiles i coberta inclosos els mitjans auxiliars necessaris.</t>
  </si>
  <si>
    <t>A les diferents taules s'han d'omplir les diferents caselles en fons blau i números en vermell tots els imports a onplir son amb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</si>
</sst>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C0A]_-;\-* #,##0.00\ [$€-C0A]_-;_-* &quot;-&quot;??\ [$€-C0A]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1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Border="1"/>
    <xf numFmtId="4" fontId="0" fillId="0" borderId="0" xfId="0" applyNumberFormat="1" applyBorder="1"/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/>
    <xf numFmtId="164" fontId="0" fillId="0" borderId="0" xfId="0" applyNumberFormat="1"/>
    <xf numFmtId="0" fontId="0" fillId="0" borderId="0" xfId="0" applyFill="1" applyBorder="1"/>
    <xf numFmtId="0" fontId="1" fillId="0" borderId="0" xfId="0" applyFont="1" applyBorder="1"/>
    <xf numFmtId="0" fontId="9" fillId="0" borderId="0" xfId="0" applyFont="1" applyAlignment="1">
      <alignment horizontal="justify" vertical="center"/>
    </xf>
    <xf numFmtId="0" fontId="10" fillId="0" borderId="0" xfId="0" applyFont="1"/>
    <xf numFmtId="4" fontId="0" fillId="0" borderId="0" xfId="0" applyNumberFormat="1"/>
    <xf numFmtId="4" fontId="0" fillId="0" borderId="0" xfId="0" applyNumberFormat="1" applyBorder="1" applyAlignment="1">
      <alignment vertical="top" wrapText="1"/>
    </xf>
    <xf numFmtId="4" fontId="1" fillId="0" borderId="0" xfId="0" applyNumberFormat="1" applyFont="1"/>
    <xf numFmtId="4" fontId="10" fillId="0" borderId="0" xfId="0" applyNumberFormat="1" applyFont="1"/>
    <xf numFmtId="0" fontId="4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vertical="top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4" fontId="1" fillId="0" borderId="0" xfId="0" applyNumberFormat="1" applyFont="1" applyBorder="1"/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2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" fontId="1" fillId="3" borderId="0" xfId="0" applyNumberFormat="1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0" fillId="7" borderId="0" xfId="0" applyFill="1" applyBorder="1"/>
    <xf numFmtId="0" fontId="0" fillId="6" borderId="0" xfId="0" applyFill="1" applyBorder="1"/>
    <xf numFmtId="0" fontId="2" fillId="5" borderId="0" xfId="0" applyFont="1" applyFill="1" applyBorder="1" applyAlignment="1">
      <alignment horizontal="right"/>
    </xf>
    <xf numFmtId="0" fontId="0" fillId="5" borderId="0" xfId="0" applyFill="1" applyBorder="1"/>
    <xf numFmtId="164" fontId="6" fillId="4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/>
    <xf numFmtId="4" fontId="10" fillId="0" borderId="0" xfId="0" applyNumberFormat="1" applyFont="1" applyBorder="1"/>
    <xf numFmtId="4" fontId="1" fillId="3" borderId="0" xfId="0" applyNumberFormat="1" applyFont="1" applyFill="1" applyBorder="1"/>
    <xf numFmtId="0" fontId="0" fillId="0" borderId="0" xfId="0" applyBorder="1" applyAlignment="1">
      <alignment horizontal="right"/>
    </xf>
    <xf numFmtId="0" fontId="1" fillId="7" borderId="0" xfId="0" applyFont="1" applyFill="1" applyBorder="1" applyAlignment="1">
      <alignment vertical="top"/>
    </xf>
    <xf numFmtId="0" fontId="1" fillId="5" borderId="0" xfId="0" applyFont="1" applyFill="1" applyBorder="1" applyAlignment="1">
      <alignment vertical="top"/>
    </xf>
    <xf numFmtId="4" fontId="1" fillId="5" borderId="0" xfId="0" applyNumberFormat="1" applyFont="1" applyFill="1" applyBorder="1" applyAlignment="1">
      <alignment vertical="top"/>
    </xf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right" vertical="top"/>
    </xf>
    <xf numFmtId="0" fontId="0" fillId="0" borderId="0" xfId="0" applyFill="1" applyAlignment="1">
      <alignment horizontal="center"/>
    </xf>
    <xf numFmtId="4" fontId="0" fillId="3" borderId="0" xfId="0" applyNumberFormat="1" applyFont="1" applyFill="1" applyBorder="1" applyAlignment="1">
      <alignment horizontal="center" vertical="top"/>
    </xf>
    <xf numFmtId="164" fontId="1" fillId="7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top"/>
    </xf>
    <xf numFmtId="0" fontId="7" fillId="6" borderId="0" xfId="0" applyFont="1" applyFill="1" applyBorder="1"/>
    <xf numFmtId="164" fontId="12" fillId="6" borderId="0" xfId="0" applyNumberFormat="1" applyFont="1" applyFill="1" applyBorder="1" applyAlignment="1">
      <alignment horizontal="right" vertical="top"/>
    </xf>
    <xf numFmtId="4" fontId="7" fillId="6" borderId="0" xfId="0" applyNumberFormat="1" applyFont="1" applyFill="1" applyBorder="1" applyAlignment="1">
      <alignment horizontal="center" vertical="top"/>
    </xf>
    <xf numFmtId="164" fontId="12" fillId="6" borderId="0" xfId="0" applyNumberFormat="1" applyFont="1" applyFill="1" applyBorder="1" applyAlignment="1">
      <alignment horizontal="center" vertical="top"/>
    </xf>
    <xf numFmtId="0" fontId="12" fillId="6" borderId="0" xfId="0" applyFont="1" applyFill="1" applyBorder="1"/>
    <xf numFmtId="0" fontId="12" fillId="6" borderId="0" xfId="0" applyFont="1" applyFill="1" applyBorder="1" applyAlignment="1">
      <alignment vertical="top" wrapText="1"/>
    </xf>
    <xf numFmtId="0" fontId="12" fillId="6" borderId="0" xfId="0" applyFont="1" applyFill="1"/>
    <xf numFmtId="164" fontId="13" fillId="6" borderId="0" xfId="0" applyNumberFormat="1" applyFont="1" applyFill="1" applyBorder="1" applyAlignment="1">
      <alignment horizontal="right"/>
    </xf>
    <xf numFmtId="164" fontId="11" fillId="7" borderId="0" xfId="0" applyNumberFormat="1" applyFont="1" applyFill="1" applyBorder="1" applyAlignment="1">
      <alignment horizontal="right"/>
    </xf>
    <xf numFmtId="164" fontId="0" fillId="3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 applyBorder="1"/>
    <xf numFmtId="0" fontId="2" fillId="2" borderId="0" xfId="0" applyFont="1" applyFill="1" applyAlignment="1">
      <alignment horizontal="left"/>
    </xf>
    <xf numFmtId="4" fontId="17" fillId="6" borderId="0" xfId="0" applyNumberFormat="1" applyFont="1" applyFill="1" applyBorder="1" applyAlignment="1">
      <alignment horizontal="center" vertical="top"/>
    </xf>
    <xf numFmtId="2" fontId="0" fillId="0" borderId="0" xfId="0" applyNumberFormat="1" applyBorder="1"/>
    <xf numFmtId="0" fontId="0" fillId="0" borderId="0" xfId="0" applyProtection="1"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4" fontId="17" fillId="6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 vertical="top"/>
      <protection locked="0"/>
    </xf>
    <xf numFmtId="0" fontId="1" fillId="7" borderId="0" xfId="0" applyFon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 applyProtection="1">
      <alignment horizontal="center" vertical="top"/>
      <protection locked="0"/>
    </xf>
    <xf numFmtId="4" fontId="17" fillId="7" borderId="0" xfId="0" applyNumberFormat="1" applyFont="1" applyFill="1" applyBorder="1" applyAlignment="1" applyProtection="1">
      <alignment horizontal="center" vertical="top"/>
      <protection locked="0"/>
    </xf>
    <xf numFmtId="4" fontId="0" fillId="0" borderId="0" xfId="0" applyNumberFormat="1" applyBorder="1" applyAlignment="1" applyProtection="1">
      <alignment horizontal="center" vertical="top" wrapText="1"/>
      <protection locked="0"/>
    </xf>
    <xf numFmtId="9" fontId="0" fillId="0" borderId="0" xfId="1" applyFont="1" applyFill="1" applyBorder="1" applyAlignment="1">
      <alignment horizontal="right"/>
    </xf>
    <xf numFmtId="9" fontId="11" fillId="7" borderId="0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0" borderId="0" xfId="1" applyFont="1" applyBorder="1"/>
    <xf numFmtId="9" fontId="6" fillId="2" borderId="0" xfId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11" fillId="6" borderId="0" xfId="1" applyFont="1" applyFill="1" applyBorder="1" applyAlignment="1">
      <alignment horizontal="right"/>
    </xf>
    <xf numFmtId="164" fontId="0" fillId="3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164" fontId="11" fillId="6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20" fillId="3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0" fontId="16" fillId="5" borderId="0" xfId="0" applyFont="1" applyFill="1" applyBorder="1" applyAlignment="1">
      <alignment horizontal="right"/>
    </xf>
    <xf numFmtId="164" fontId="19" fillId="6" borderId="0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164" fontId="21" fillId="2" borderId="0" xfId="0" applyNumberFormat="1" applyFont="1" applyFill="1" applyBorder="1" applyAlignment="1">
      <alignment horizontal="right"/>
    </xf>
    <xf numFmtId="0" fontId="22" fillId="0" borderId="0" xfId="0" applyFont="1"/>
    <xf numFmtId="164" fontId="21" fillId="4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17" fillId="7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Border="1"/>
    <xf numFmtId="164" fontId="17" fillId="7" borderId="0" xfId="0" applyNumberFormat="1" applyFont="1" applyFill="1" applyBorder="1" applyAlignment="1" applyProtection="1">
      <alignment horizontal="center" vertical="top"/>
      <protection locked="0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horizontal="center" vertical="center"/>
    </xf>
    <xf numFmtId="164" fontId="25" fillId="4" borderId="0" xfId="0" applyNumberFormat="1" applyFont="1" applyFill="1" applyBorder="1" applyAlignment="1">
      <alignment horizontal="right" vertical="center"/>
    </xf>
    <xf numFmtId="164" fontId="26" fillId="4" borderId="0" xfId="0" applyNumberFormat="1" applyFont="1" applyFill="1" applyBorder="1" applyAlignment="1">
      <alignment horizontal="right" vertical="center"/>
    </xf>
    <xf numFmtId="9" fontId="25" fillId="4" borderId="0" xfId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 vertical="top"/>
    </xf>
    <xf numFmtId="0" fontId="28" fillId="0" borderId="0" xfId="0" applyFont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 vertical="top"/>
      <protection locked="0"/>
    </xf>
    <xf numFmtId="0" fontId="10" fillId="7" borderId="0" xfId="0" applyFont="1" applyFill="1" applyBorder="1" applyAlignment="1" applyProtection="1">
      <alignment horizontal="center" vertical="top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28" fillId="7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6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28" fillId="0" borderId="0" xfId="0" applyFont="1" applyFill="1"/>
    <xf numFmtId="0" fontId="28" fillId="0" borderId="0" xfId="0" applyFont="1"/>
    <xf numFmtId="0" fontId="13" fillId="3" borderId="0" xfId="0" applyFont="1" applyFill="1" applyBorder="1" applyAlignment="1" applyProtection="1">
      <alignment horizontal="center"/>
      <protection locked="0"/>
    </xf>
    <xf numFmtId="4" fontId="28" fillId="0" borderId="0" xfId="0" applyNumberFormat="1" applyFont="1" applyBorder="1" applyAlignment="1" applyProtection="1">
      <alignment horizontal="center" vertical="top" wrapText="1"/>
      <protection locked="0"/>
    </xf>
    <xf numFmtId="4" fontId="28" fillId="0" borderId="0" xfId="0" applyNumberFormat="1" applyFont="1" applyBorder="1" applyAlignment="1">
      <alignment horizontal="center" vertical="top" wrapText="1"/>
    </xf>
    <xf numFmtId="0" fontId="24" fillId="6" borderId="0" xfId="0" applyFont="1" applyFill="1" applyBorder="1"/>
    <xf numFmtId="0" fontId="24" fillId="6" borderId="0" xfId="0" applyFont="1" applyFill="1"/>
    <xf numFmtId="0" fontId="13" fillId="2" borderId="0" xfId="0" applyFont="1" applyFill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8" fillId="0" borderId="0" xfId="0" applyFont="1" applyBorder="1" applyProtection="1">
      <protection locked="0"/>
    </xf>
    <xf numFmtId="4" fontId="29" fillId="6" borderId="0" xfId="0" applyNumberFormat="1" applyFont="1" applyFill="1" applyBorder="1" applyAlignment="1" applyProtection="1">
      <alignment horizontal="center" vertical="top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4" fontId="10" fillId="0" borderId="0" xfId="0" applyNumberFormat="1" applyFont="1" applyFill="1" applyBorder="1" applyAlignment="1" applyProtection="1">
      <alignment horizontal="center" vertical="top"/>
      <protection locked="0"/>
    </xf>
    <xf numFmtId="4" fontId="28" fillId="0" borderId="0" xfId="0" applyNumberFormat="1" applyFont="1" applyBorder="1" applyProtection="1">
      <protection locked="0"/>
    </xf>
    <xf numFmtId="0" fontId="24" fillId="2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8" fillId="0" borderId="0" xfId="0" applyFont="1" applyBorder="1"/>
    <xf numFmtId="0" fontId="13" fillId="3" borderId="0" xfId="0" applyFont="1" applyFill="1" applyBorder="1" applyAlignment="1">
      <alignment horizontal="center"/>
    </xf>
    <xf numFmtId="4" fontId="10" fillId="3" borderId="0" xfId="0" applyNumberFormat="1" applyFont="1" applyFill="1" applyBorder="1" applyAlignment="1">
      <alignment horizontal="center" vertical="top"/>
    </xf>
    <xf numFmtId="164" fontId="10" fillId="3" borderId="0" xfId="0" applyNumberFormat="1" applyFont="1" applyFill="1" applyBorder="1" applyAlignment="1">
      <alignment horizontal="right" vertical="top"/>
    </xf>
    <xf numFmtId="164" fontId="10" fillId="0" borderId="0" xfId="0" applyNumberFormat="1" applyFont="1" applyBorder="1"/>
    <xf numFmtId="0" fontId="28" fillId="0" borderId="0" xfId="0" applyFont="1" applyBorder="1" applyAlignment="1">
      <alignment horizontal="right"/>
    </xf>
    <xf numFmtId="4" fontId="10" fillId="0" borderId="0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right"/>
    </xf>
    <xf numFmtId="4" fontId="10" fillId="3" borderId="0" xfId="0" applyNumberFormat="1" applyFont="1" applyFill="1" applyBorder="1"/>
    <xf numFmtId="4" fontId="10" fillId="3" borderId="0" xfId="0" applyNumberFormat="1" applyFont="1" applyFill="1" applyBorder="1" applyAlignment="1">
      <alignment horizontal="right"/>
    </xf>
    <xf numFmtId="164" fontId="24" fillId="6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/>
    </xf>
    <xf numFmtId="164" fontId="10" fillId="0" borderId="0" xfId="0" applyNumberFormat="1" applyFont="1" applyFill="1" applyBorder="1"/>
    <xf numFmtId="4" fontId="28" fillId="0" borderId="0" xfId="0" applyNumberFormat="1" applyFont="1"/>
    <xf numFmtId="0" fontId="2" fillId="2" borderId="0" xfId="0" applyFont="1" applyFill="1" applyAlignment="1" applyProtection="1">
      <alignment horizontal="left"/>
    </xf>
    <xf numFmtId="0" fontId="0" fillId="0" borderId="0" xfId="0" applyProtection="1"/>
    <xf numFmtId="4" fontId="17" fillId="6" borderId="0" xfId="0" applyNumberFormat="1" applyFont="1" applyFill="1" applyBorder="1" applyAlignment="1" applyProtection="1">
      <alignment horizontal="center" vertical="top"/>
    </xf>
    <xf numFmtId="0" fontId="2" fillId="5" borderId="0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right"/>
    </xf>
    <xf numFmtId="0" fontId="0" fillId="5" borderId="0" xfId="0" applyFill="1" applyBorder="1" applyProtection="1"/>
    <xf numFmtId="0" fontId="11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left"/>
    </xf>
    <xf numFmtId="164" fontId="13" fillId="6" borderId="0" xfId="0" applyNumberFormat="1" applyFont="1" applyFill="1" applyBorder="1" applyAlignment="1" applyProtection="1">
      <alignment horizontal="right"/>
    </xf>
    <xf numFmtId="9" fontId="13" fillId="6" borderId="0" xfId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11" fillId="7" borderId="0" xfId="0" applyFont="1" applyFill="1" applyBorder="1" applyAlignment="1" applyProtection="1">
      <alignment vertical="top"/>
    </xf>
    <xf numFmtId="164" fontId="19" fillId="7" borderId="0" xfId="0" applyNumberFormat="1" applyFont="1" applyFill="1" applyBorder="1" applyAlignment="1" applyProtection="1">
      <alignment horizontal="right"/>
    </xf>
    <xf numFmtId="164" fontId="11" fillId="7" borderId="0" xfId="0" applyNumberFormat="1" applyFont="1" applyFill="1" applyBorder="1" applyAlignment="1" applyProtection="1">
      <alignment horizontal="right"/>
    </xf>
    <xf numFmtId="9" fontId="11" fillId="7" borderId="0" xfId="1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vertical="top"/>
    </xf>
    <xf numFmtId="164" fontId="0" fillId="3" borderId="0" xfId="0" applyNumberFormat="1" applyFont="1" applyFill="1" applyBorder="1" applyAlignment="1" applyProtection="1">
      <alignment horizontal="right"/>
    </xf>
    <xf numFmtId="9" fontId="0" fillId="3" borderId="0" xfId="1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164" fontId="20" fillId="0" borderId="0" xfId="0" applyNumberFormat="1" applyFont="1" applyFill="1" applyBorder="1" applyAlignment="1" applyProtection="1">
      <alignment horizontal="right"/>
    </xf>
    <xf numFmtId="164" fontId="0" fillId="0" borderId="0" xfId="0" applyNumberFormat="1" applyFont="1" applyFill="1" applyBorder="1" applyAlignment="1" applyProtection="1">
      <alignment horizontal="right"/>
    </xf>
    <xf numFmtId="9" fontId="0" fillId="0" borderId="0" xfId="1" applyFont="1" applyFill="1" applyBorder="1" applyAlignment="1" applyProtection="1">
      <alignment horizontal="right"/>
    </xf>
    <xf numFmtId="164" fontId="20" fillId="0" borderId="0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0" fontId="16" fillId="5" borderId="0" xfId="0" applyFont="1" applyFill="1" applyBorder="1" applyAlignment="1" applyProtection="1">
      <alignment horizontal="right"/>
    </xf>
    <xf numFmtId="0" fontId="1" fillId="5" borderId="0" xfId="0" applyFont="1" applyFill="1" applyBorder="1" applyAlignment="1" applyProtection="1">
      <alignment horizontal="right"/>
    </xf>
    <xf numFmtId="164" fontId="11" fillId="6" borderId="0" xfId="0" applyNumberFormat="1" applyFont="1" applyFill="1" applyBorder="1" applyAlignment="1" applyProtection="1">
      <alignment horizontal="right"/>
    </xf>
    <xf numFmtId="0" fontId="2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9" fontId="0" fillId="0" borderId="0" xfId="1" applyFont="1" applyBorder="1" applyProtection="1"/>
    <xf numFmtId="164" fontId="6" fillId="2" borderId="0" xfId="0" applyNumberFormat="1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21" fillId="2" borderId="0" xfId="0" applyNumberFormat="1" applyFont="1" applyFill="1" applyBorder="1" applyAlignment="1" applyProtection="1">
      <alignment horizontal="right"/>
    </xf>
    <xf numFmtId="9" fontId="6" fillId="2" borderId="0" xfId="1" applyFont="1" applyFill="1" applyBorder="1" applyAlignment="1" applyProtection="1">
      <alignment horizontal="right"/>
    </xf>
    <xf numFmtId="0" fontId="23" fillId="0" borderId="0" xfId="0" applyFont="1" applyAlignment="1" applyProtection="1">
      <alignment horizontal="right"/>
    </xf>
    <xf numFmtId="164" fontId="24" fillId="0" borderId="0" xfId="0" applyNumberFormat="1" applyFont="1" applyFill="1" applyBorder="1" applyAlignment="1" applyProtection="1">
      <alignment horizontal="right"/>
    </xf>
    <xf numFmtId="164" fontId="6" fillId="4" borderId="0" xfId="0" applyNumberFormat="1" applyFont="1" applyFill="1" applyBorder="1" applyAlignment="1" applyProtection="1">
      <alignment horizontal="left"/>
    </xf>
    <xf numFmtId="164" fontId="6" fillId="4" borderId="0" xfId="0" applyNumberFormat="1" applyFont="1" applyFill="1" applyBorder="1" applyAlignment="1" applyProtection="1">
      <alignment horizontal="right"/>
    </xf>
    <xf numFmtId="164" fontId="21" fillId="4" borderId="0" xfId="0" applyNumberFormat="1" applyFont="1" applyFill="1" applyBorder="1" applyAlignment="1" applyProtection="1">
      <alignment horizontal="right"/>
    </xf>
    <xf numFmtId="9" fontId="6" fillId="4" borderId="0" xfId="1" applyFont="1" applyFill="1" applyBorder="1" applyAlignment="1" applyProtection="1">
      <alignment horizontal="right"/>
    </xf>
    <xf numFmtId="164" fontId="25" fillId="4" borderId="0" xfId="0" applyNumberFormat="1" applyFont="1" applyFill="1" applyBorder="1" applyAlignment="1" applyProtection="1">
      <alignment horizontal="left" vertical="center"/>
    </xf>
    <xf numFmtId="164" fontId="25" fillId="4" borderId="0" xfId="0" applyNumberFormat="1" applyFont="1" applyFill="1" applyBorder="1" applyAlignment="1" applyProtection="1">
      <alignment horizontal="right" vertical="center"/>
    </xf>
    <xf numFmtId="164" fontId="26" fillId="4" borderId="0" xfId="0" applyNumberFormat="1" applyFont="1" applyFill="1" applyBorder="1" applyAlignment="1" applyProtection="1">
      <alignment horizontal="right" vertical="center"/>
    </xf>
    <xf numFmtId="9" fontId="25" fillId="4" borderId="0" xfId="1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vertical="top"/>
    </xf>
    <xf numFmtId="4" fontId="0" fillId="3" borderId="0" xfId="0" applyNumberFormat="1" applyFont="1" applyFill="1" applyBorder="1" applyAlignment="1" applyProtection="1">
      <alignment horizontal="center" vertical="top"/>
    </xf>
    <xf numFmtId="4" fontId="1" fillId="3" borderId="0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>
      <alignment vertical="top" wrapText="1"/>
    </xf>
    <xf numFmtId="0" fontId="1" fillId="3" borderId="0" xfId="0" applyFont="1" applyFill="1" applyBorder="1" applyAlignment="1" applyProtection="1">
      <alignment wrapText="1"/>
    </xf>
    <xf numFmtId="4" fontId="0" fillId="6" borderId="0" xfId="0" applyNumberFormat="1" applyFont="1" applyFill="1" applyBorder="1" applyAlignment="1" applyProtection="1">
      <alignment horizontal="center" vertical="top"/>
    </xf>
    <xf numFmtId="4" fontId="12" fillId="6" borderId="0" xfId="0" applyNumberFormat="1" applyFont="1" applyFill="1" applyBorder="1" applyAlignment="1" applyProtection="1">
      <alignment horizontal="left" vertical="top"/>
    </xf>
    <xf numFmtId="4" fontId="7" fillId="6" borderId="0" xfId="0" applyNumberFormat="1" applyFont="1" applyFill="1" applyBorder="1" applyAlignment="1" applyProtection="1">
      <alignment horizontal="center" vertical="top"/>
    </xf>
    <xf numFmtId="4" fontId="12" fillId="6" borderId="0" xfId="0" applyNumberFormat="1" applyFont="1" applyFill="1" applyBorder="1" applyAlignment="1" applyProtection="1">
      <alignment horizontal="center" vertical="top"/>
    </xf>
    <xf numFmtId="164" fontId="12" fillId="6" borderId="0" xfId="0" applyNumberFormat="1" applyFont="1" applyFill="1" applyBorder="1" applyAlignment="1" applyProtection="1">
      <alignment horizontal="center" vertical="top"/>
    </xf>
    <xf numFmtId="0" fontId="6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Protection="1"/>
    <xf numFmtId="0" fontId="0" fillId="0" borderId="0" xfId="0" applyFill="1" applyBorder="1" applyProtection="1"/>
    <xf numFmtId="0" fontId="11" fillId="0" borderId="0" xfId="0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4" fontId="0" fillId="0" borderId="0" xfId="0" applyNumberFormat="1" applyBorder="1" applyProtection="1"/>
    <xf numFmtId="0" fontId="1" fillId="0" borderId="0" xfId="0" applyFont="1" applyBorder="1" applyProtection="1"/>
    <xf numFmtId="4" fontId="1" fillId="0" borderId="0" xfId="0" applyNumberFormat="1" applyFont="1" applyBorder="1" applyProtection="1"/>
    <xf numFmtId="0" fontId="1" fillId="3" borderId="0" xfId="0" applyFont="1" applyFill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justify" vertical="center"/>
    </xf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4" fontId="10" fillId="0" borderId="0" xfId="0" applyNumberFormat="1" applyFont="1" applyBorder="1" applyProtection="1"/>
    <xf numFmtId="0" fontId="0" fillId="0" borderId="0" xfId="0" applyAlignment="1"/>
    <xf numFmtId="0" fontId="18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0" xfId="0" applyFont="1" applyFill="1" applyBorder="1" applyAlignment="1" applyProtection="1">
      <alignment horizontal="right" vertical="top"/>
    </xf>
    <xf numFmtId="164" fontId="1" fillId="0" borderId="0" xfId="0" applyNumberFormat="1" applyFont="1" applyBorder="1" applyProtection="1"/>
    <xf numFmtId="0" fontId="0" fillId="7" borderId="0" xfId="0" applyFont="1" applyFill="1" applyBorder="1" applyAlignment="1" applyProtection="1">
      <alignment vertical="top"/>
    </xf>
    <xf numFmtId="0" fontId="1" fillId="7" borderId="0" xfId="0" applyFont="1" applyFill="1" applyBorder="1" applyAlignment="1" applyProtection="1">
      <alignment vertical="top"/>
    </xf>
    <xf numFmtId="0" fontId="1" fillId="7" borderId="0" xfId="0" applyFont="1" applyFill="1" applyBorder="1" applyAlignment="1" applyProtection="1">
      <alignment horizontal="center" vertical="top"/>
    </xf>
    <xf numFmtId="164" fontId="1" fillId="7" borderId="0" xfId="0" applyNumberFormat="1" applyFont="1" applyFill="1" applyBorder="1" applyAlignment="1" applyProtection="1">
      <alignment horizontal="right" vertical="top"/>
    </xf>
    <xf numFmtId="0" fontId="1" fillId="5" borderId="0" xfId="0" applyFont="1" applyFill="1" applyBorder="1" applyAlignment="1" applyProtection="1">
      <alignment vertical="top"/>
    </xf>
    <xf numFmtId="0" fontId="1" fillId="5" borderId="0" xfId="0" applyFont="1" applyFill="1" applyBorder="1" applyAlignment="1" applyProtection="1">
      <alignment horizontal="center" vertical="top"/>
    </xf>
    <xf numFmtId="4" fontId="1" fillId="5" borderId="0" xfId="0" applyNumberFormat="1" applyFont="1" applyFill="1" applyBorder="1" applyAlignment="1" applyProtection="1">
      <alignment vertical="top"/>
    </xf>
    <xf numFmtId="0" fontId="0" fillId="0" borderId="0" xfId="0" applyFont="1" applyBorder="1" applyProtection="1"/>
    <xf numFmtId="165" fontId="1" fillId="0" borderId="0" xfId="0" applyNumberFormat="1" applyFont="1" applyBorder="1" applyProtection="1"/>
    <xf numFmtId="0" fontId="0" fillId="7" borderId="0" xfId="0" applyFill="1" applyBorder="1" applyProtection="1"/>
    <xf numFmtId="0" fontId="3" fillId="0" borderId="0" xfId="0" applyFont="1" applyBorder="1" applyAlignment="1" applyProtection="1">
      <alignment vertical="top"/>
    </xf>
    <xf numFmtId="0" fontId="0" fillId="6" borderId="0" xfId="0" applyFill="1" applyBorder="1" applyProtection="1"/>
    <xf numFmtId="0" fontId="12" fillId="6" borderId="0" xfId="0" applyFont="1" applyFill="1" applyBorder="1" applyAlignment="1" applyProtection="1">
      <alignment vertical="top"/>
    </xf>
    <xf numFmtId="0" fontId="7" fillId="6" borderId="0" xfId="0" applyFont="1" applyFill="1" applyBorder="1" applyProtection="1"/>
    <xf numFmtId="164" fontId="12" fillId="6" borderId="0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6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14" fillId="3" borderId="0" xfId="0" applyFont="1" applyFill="1" applyAlignment="1" applyProtection="1">
      <alignment horizontal="left"/>
    </xf>
    <xf numFmtId="0" fontId="4" fillId="3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vertical="top" wrapText="1"/>
    </xf>
    <xf numFmtId="4" fontId="0" fillId="0" borderId="0" xfId="0" applyNumberFormat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 wrapText="1"/>
    </xf>
    <xf numFmtId="0" fontId="12" fillId="6" borderId="0" xfId="0" applyFont="1" applyFill="1" applyBorder="1" applyProtection="1"/>
    <xf numFmtId="0" fontId="11" fillId="3" borderId="0" xfId="0" applyFont="1" applyFill="1" applyAlignment="1" applyProtection="1">
      <alignment horizontal="left"/>
    </xf>
    <xf numFmtId="4" fontId="0" fillId="0" borderId="0" xfId="0" applyNumberFormat="1" applyBorder="1" applyAlignment="1" applyProtection="1">
      <alignment vertical="top" wrapText="1"/>
    </xf>
    <xf numFmtId="0" fontId="12" fillId="6" borderId="0" xfId="0" applyFont="1" applyFill="1" applyBorder="1" applyAlignment="1" applyProtection="1">
      <alignment vertical="top" wrapText="1"/>
    </xf>
    <xf numFmtId="0" fontId="12" fillId="6" borderId="0" xfId="0" applyFont="1" applyFill="1" applyProtection="1"/>
    <xf numFmtId="0" fontId="4" fillId="3" borderId="0" xfId="0" applyFont="1" applyFill="1" applyBorder="1" applyAlignment="1" applyProtection="1">
      <alignment horizontal="right"/>
    </xf>
    <xf numFmtId="4" fontId="1" fillId="3" borderId="0" xfId="0" applyNumberFormat="1" applyFont="1" applyFill="1" applyBorder="1" applyProtection="1"/>
    <xf numFmtId="164" fontId="1" fillId="3" borderId="0" xfId="0" applyNumberFormat="1" applyFont="1" applyFill="1" applyBorder="1" applyAlignment="1" applyProtection="1">
      <alignment horizontal="right" vertical="top"/>
    </xf>
    <xf numFmtId="164" fontId="0" fillId="0" borderId="0" xfId="0" applyNumberFormat="1" applyBorder="1" applyProtection="1"/>
    <xf numFmtId="2" fontId="0" fillId="0" borderId="0" xfId="0" applyNumberFormat="1" applyBorder="1" applyProtection="1"/>
    <xf numFmtId="4" fontId="1" fillId="3" borderId="0" xfId="0" applyNumberFormat="1" applyFont="1" applyFill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top"/>
    </xf>
    <xf numFmtId="164" fontId="1" fillId="0" borderId="0" xfId="0" applyNumberFormat="1" applyFont="1" applyFill="1" applyBorder="1" applyProtection="1"/>
    <xf numFmtId="0" fontId="26" fillId="4" borderId="0" xfId="0" applyNumberFormat="1" applyFont="1" applyFill="1" applyBorder="1" applyAlignment="1" applyProtection="1">
      <alignment horizontal="right" vertical="center"/>
    </xf>
    <xf numFmtId="0" fontId="11" fillId="6" borderId="0" xfId="0" applyFont="1" applyFill="1" applyBorder="1" applyAlignment="1" applyProtection="1">
      <alignment horizontal="center" vertical="center" wrapText="1"/>
    </xf>
    <xf numFmtId="164" fontId="28" fillId="3" borderId="0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vertical="top"/>
    </xf>
    <xf numFmtId="0" fontId="30" fillId="0" borderId="0" xfId="0" applyFont="1" applyFill="1" applyBorder="1" applyAlignment="1" applyProtection="1">
      <alignment vertical="top" wrapText="1"/>
    </xf>
    <xf numFmtId="0" fontId="13" fillId="3" borderId="0" xfId="0" applyFont="1" applyFill="1" applyAlignment="1" applyProtection="1">
      <alignment horizontal="left"/>
    </xf>
    <xf numFmtId="4" fontId="17" fillId="3" borderId="0" xfId="0" applyNumberFormat="1" applyFont="1" applyFill="1" applyBorder="1" applyAlignment="1">
      <alignment horizontal="center" vertical="top"/>
    </xf>
    <xf numFmtId="0" fontId="28" fillId="3" borderId="0" xfId="0" applyFont="1" applyFill="1" applyBorder="1" applyAlignment="1" applyProtection="1">
      <alignment vertical="top"/>
    </xf>
    <xf numFmtId="0" fontId="28" fillId="0" borderId="0" xfId="0" applyFont="1" applyBorder="1" applyProtection="1"/>
    <xf numFmtId="0" fontId="28" fillId="0" borderId="0" xfId="0" applyFont="1" applyFill="1" applyBorder="1" applyProtection="1"/>
    <xf numFmtId="0" fontId="10" fillId="3" borderId="0" xfId="0" applyFont="1" applyFill="1" applyBorder="1" applyAlignment="1" applyProtection="1">
      <alignment vertical="top" wrapText="1"/>
    </xf>
    <xf numFmtId="0" fontId="18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left" wrapText="1"/>
    </xf>
    <xf numFmtId="0" fontId="6" fillId="2" borderId="0" xfId="0" applyFont="1" applyFill="1" applyAlignment="1" applyProtection="1">
      <alignment horizontal="left" vertic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 applyProtection="1">
      <alignment horizontal="left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4720167</xdr:colOff>
      <xdr:row>4</xdr:row>
      <xdr:rowOff>116417</xdr:rowOff>
    </xdr:from>
    <xdr:to>
      <xdr:col>2</xdr:col>
      <xdr:colOff>533014</xdr:colOff>
      <xdr:row>4</xdr:row>
      <xdr:rowOff>118340</xdr:rowOff>
    </xdr:to>
    <xdr:cxnSp macro="">
      <xdr:nvCxnSpPr>
        <xdr:cNvPr id="3" name="Conector recto de flech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32500" y="1746250"/>
          <a:ext cx="554181" cy="1923"/>
        </a:xfrm>
        <a:prstGeom prst="straightConnector1">
          <a:avLst/>
        </a:prstGeom>
        <a:ln>
          <a:solidFill>
            <a:schemeClr val="tx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showGridLines="0" tabSelected="1" view="pageBreakPreview" topLeftCell="A34" zoomScale="90" zoomScaleNormal="110" zoomScaleSheetLayoutView="90" workbookViewId="0">
      <selection activeCell="B62" sqref="B62"/>
    </sheetView>
  </sheetViews>
  <sheetFormatPr defaultColWidth="11.42578125" defaultRowHeight="15" x14ac:dyDescent="0.25"/>
  <cols>
    <col min="1" max="1" width="19.7109375" style="2" customWidth="1"/>
    <col min="2" max="2" width="71.140625" style="2" customWidth="1"/>
    <col min="3" max="4" width="21.42578125" style="66" customWidth="1"/>
    <col min="5" max="5" width="17" style="66" customWidth="1"/>
    <col min="6" max="6" width="20.28515625" style="2" hidden="1" customWidth="1"/>
    <col min="7" max="7" width="20" style="2" hidden="1" customWidth="1"/>
    <col min="8" max="8" width="11.42578125" style="2" hidden="1" customWidth="1"/>
    <col min="9" max="16384" width="11.42578125" style="2"/>
  </cols>
  <sheetData>
    <row r="1" spans="1:13" ht="62.45" customHeight="1" x14ac:dyDescent="0.25">
      <c r="A1" s="306" t="s">
        <v>288</v>
      </c>
      <c r="B1" s="306"/>
      <c r="C1" s="306"/>
      <c r="D1" s="164"/>
      <c r="E1" s="164"/>
      <c r="F1" s="3"/>
      <c r="G1" s="68"/>
      <c r="H1" s="68"/>
    </row>
    <row r="2" spans="1:13" ht="14.45" x14ac:dyDescent="0.35">
      <c r="A2" s="165"/>
      <c r="B2" s="165"/>
      <c r="C2" s="165"/>
      <c r="D2" s="165"/>
      <c r="E2" s="165"/>
    </row>
    <row r="3" spans="1:13" ht="37.5" customHeight="1" x14ac:dyDescent="0.25">
      <c r="A3" s="305" t="s">
        <v>250</v>
      </c>
      <c r="B3" s="305"/>
      <c r="C3" s="305"/>
      <c r="D3" s="305"/>
      <c r="E3" s="305"/>
      <c r="F3" s="109"/>
      <c r="G3" s="110"/>
      <c r="H3" s="110"/>
    </row>
    <row r="4" spans="1:13" ht="14.45" x14ac:dyDescent="0.35">
      <c r="A4" s="165"/>
      <c r="B4" s="165"/>
      <c r="C4" s="165"/>
      <c r="D4" s="165"/>
      <c r="E4" s="165"/>
      <c r="F4" s="66"/>
      <c r="G4" s="66"/>
      <c r="H4" s="66"/>
      <c r="K4" s="4"/>
      <c r="L4" s="4"/>
      <c r="M4" s="4"/>
    </row>
    <row r="5" spans="1:13" s="66" customFormat="1" ht="31.5" customHeight="1" x14ac:dyDescent="0.25">
      <c r="A5" s="304" t="s">
        <v>310</v>
      </c>
      <c r="B5" s="304"/>
      <c r="C5" s="166">
        <v>0</v>
      </c>
      <c r="D5" s="165"/>
      <c r="E5" s="165"/>
      <c r="F5" s="69">
        <v>0</v>
      </c>
    </row>
    <row r="6" spans="1:13" s="35" customFormat="1" x14ac:dyDescent="0.25">
      <c r="A6" s="167"/>
      <c r="B6" s="167"/>
      <c r="C6" s="168"/>
      <c r="D6" s="169"/>
      <c r="E6" s="169"/>
      <c r="F6" s="34"/>
      <c r="G6" s="35" t="s">
        <v>276</v>
      </c>
    </row>
    <row r="7" spans="1:13" s="35" customFormat="1" ht="41.45" customHeight="1" x14ac:dyDescent="0.25">
      <c r="A7" s="167"/>
      <c r="B7" s="167"/>
      <c r="C7" s="294" t="s">
        <v>270</v>
      </c>
      <c r="D7" s="294" t="s">
        <v>271</v>
      </c>
      <c r="E7" s="170" t="s">
        <v>251</v>
      </c>
      <c r="F7" s="113" t="s">
        <v>272</v>
      </c>
      <c r="G7" s="113" t="s">
        <v>273</v>
      </c>
      <c r="H7" s="113" t="s">
        <v>251</v>
      </c>
    </row>
    <row r="8" spans="1:13" s="35" customFormat="1" ht="15.75" x14ac:dyDescent="0.25">
      <c r="A8" s="171" t="s">
        <v>235</v>
      </c>
      <c r="B8" s="172"/>
      <c r="C8" s="173">
        <f>+C10+C15+C20+C41</f>
        <v>257507.56302521008</v>
      </c>
      <c r="D8" s="173">
        <f>+D10+D15+D20+D41</f>
        <v>0</v>
      </c>
      <c r="E8" s="174">
        <f>1-D8/C8</f>
        <v>1</v>
      </c>
      <c r="F8" s="61"/>
      <c r="G8" s="61"/>
      <c r="H8" s="61"/>
      <c r="K8" s="4"/>
      <c r="L8" s="4"/>
      <c r="M8" s="4"/>
    </row>
    <row r="9" spans="1:13" s="4" customFormat="1" ht="14.45" x14ac:dyDescent="0.35">
      <c r="A9" s="175"/>
      <c r="B9" s="175"/>
      <c r="C9" s="176"/>
      <c r="D9" s="175"/>
      <c r="E9" s="175"/>
      <c r="F9" s="43"/>
    </row>
    <row r="10" spans="1:13" s="4" customFormat="1" ht="15.6" x14ac:dyDescent="0.35">
      <c r="A10" s="177" t="s">
        <v>123</v>
      </c>
      <c r="B10" s="177" t="s">
        <v>172</v>
      </c>
      <c r="C10" s="178">
        <f>SUM(C11:C13)</f>
        <v>149268.90756302522</v>
      </c>
      <c r="D10" s="179">
        <f>D13+D12+D11</f>
        <v>0</v>
      </c>
      <c r="E10" s="180">
        <f>1-D10/C10</f>
        <v>1</v>
      </c>
      <c r="F10" s="62">
        <f>F13+F12+F11</f>
        <v>177630</v>
      </c>
      <c r="G10" s="62">
        <f>G13+G12+G11</f>
        <v>0</v>
      </c>
      <c r="H10" s="84">
        <f>1-G10/F10</f>
        <v>1</v>
      </c>
      <c r="I10" s="84"/>
    </row>
    <row r="11" spans="1:13" s="4" customFormat="1" ht="15.75" x14ac:dyDescent="0.25">
      <c r="A11" s="181" t="str">
        <f>'I PREVENTIU'!A7</f>
        <v>MO_O1</v>
      </c>
      <c r="B11" s="181" t="s">
        <v>182</v>
      </c>
      <c r="C11" s="295">
        <f>+F11/1.19</f>
        <v>124336.13445378152</v>
      </c>
      <c r="D11" s="295">
        <f>'I PREVENTIU'!E7</f>
        <v>0</v>
      </c>
      <c r="E11" s="183" t="e">
        <f>1-C11/D11</f>
        <v>#DIV/0!</v>
      </c>
      <c r="F11" s="96">
        <v>147960</v>
      </c>
      <c r="G11" s="90">
        <f>'I PREVENTIU'!H7</f>
        <v>0</v>
      </c>
      <c r="H11" s="85">
        <f t="shared" ref="H11:H48" si="0">1-G11/F11</f>
        <v>1</v>
      </c>
      <c r="I11" s="84"/>
    </row>
    <row r="12" spans="1:13" s="4" customFormat="1" ht="15.75" x14ac:dyDescent="0.25">
      <c r="A12" s="181" t="str">
        <f>'I PREVENTIU'!A10</f>
        <v>MO_FM</v>
      </c>
      <c r="B12" s="181" t="s">
        <v>214</v>
      </c>
      <c r="C12" s="295">
        <f>+F12/1.19</f>
        <v>15731.09243697479</v>
      </c>
      <c r="D12" s="295">
        <f>'I PREVENTIU'!E10</f>
        <v>0</v>
      </c>
      <c r="E12" s="183" t="e">
        <f t="shared" ref="E12:E13" si="1">1-C12/D12</f>
        <v>#DIV/0!</v>
      </c>
      <c r="F12" s="96">
        <v>18720</v>
      </c>
      <c r="G12" s="90">
        <f>'I PREVENTIU'!H10</f>
        <v>0</v>
      </c>
      <c r="H12" s="85">
        <f t="shared" si="0"/>
        <v>1</v>
      </c>
      <c r="I12" s="84"/>
    </row>
    <row r="13" spans="1:13" s="4" customFormat="1" ht="15.75" x14ac:dyDescent="0.25">
      <c r="A13" s="184" t="str">
        <f>'I PREVENTIU'!A13</f>
        <v>MQ_EL</v>
      </c>
      <c r="B13" s="184" t="s">
        <v>136</v>
      </c>
      <c r="C13" s="295">
        <f t="shared" ref="C13" si="2">+F13/1.19</f>
        <v>9201.6806722689071</v>
      </c>
      <c r="D13" s="295">
        <f>'I PREVENTIU'!E13</f>
        <v>0</v>
      </c>
      <c r="E13" s="183" t="e">
        <f t="shared" si="1"/>
        <v>#DIV/0!</v>
      </c>
      <c r="F13" s="96">
        <v>10950</v>
      </c>
      <c r="G13" s="90">
        <f>'I PREVENTIU'!H13</f>
        <v>0</v>
      </c>
      <c r="H13" s="85">
        <f t="shared" si="0"/>
        <v>1</v>
      </c>
      <c r="I13" s="84"/>
    </row>
    <row r="14" spans="1:13" s="10" customFormat="1" ht="14.45" x14ac:dyDescent="0.35">
      <c r="A14" s="185"/>
      <c r="B14" s="185"/>
      <c r="C14" s="186"/>
      <c r="D14" s="187"/>
      <c r="E14" s="188"/>
      <c r="F14" s="97"/>
      <c r="G14" s="91"/>
      <c r="H14" s="83"/>
    </row>
    <row r="15" spans="1:13" s="4" customFormat="1" ht="15.75" x14ac:dyDescent="0.25">
      <c r="A15" s="177" t="s">
        <v>171</v>
      </c>
      <c r="B15" s="177" t="s">
        <v>174</v>
      </c>
      <c r="C15" s="178">
        <f>C16+C17+C18</f>
        <v>29415.126050420167</v>
      </c>
      <c r="D15" s="179">
        <f>D16+D17+D18</f>
        <v>0</v>
      </c>
      <c r="E15" s="180">
        <f t="shared" ref="E15" si="3">1-D15/C15</f>
        <v>1</v>
      </c>
      <c r="F15" s="62">
        <f>F16+F17+F18</f>
        <v>35004</v>
      </c>
      <c r="G15" s="62">
        <f>G16+G17+G18</f>
        <v>0</v>
      </c>
      <c r="H15" s="84">
        <f t="shared" si="0"/>
        <v>1</v>
      </c>
    </row>
    <row r="16" spans="1:13" s="4" customFormat="1" x14ac:dyDescent="0.25">
      <c r="A16" s="181" t="str">
        <f>'II CONSUMIBLES'!A31</f>
        <v>FILT</v>
      </c>
      <c r="B16" s="181" t="s">
        <v>218</v>
      </c>
      <c r="C16" s="295">
        <f>+F16/1.19</f>
        <v>22272.268907563026</v>
      </c>
      <c r="D16" s="295">
        <f>'II CONSUMIBLES'!H31</f>
        <v>0</v>
      </c>
      <c r="E16" s="183" t="e">
        <f>1-C16/D16</f>
        <v>#DIV/0!</v>
      </c>
      <c r="F16" s="96">
        <v>26504</v>
      </c>
      <c r="G16" s="90">
        <f>'II CONSUMIBLES'!K31</f>
        <v>0</v>
      </c>
      <c r="H16" s="85">
        <f t="shared" si="0"/>
        <v>1</v>
      </c>
    </row>
    <row r="17" spans="1:13" s="4" customFormat="1" x14ac:dyDescent="0.25">
      <c r="A17" s="181" t="str">
        <f>'II CONSUMIBLES'!A42</f>
        <v>QUIM</v>
      </c>
      <c r="B17" s="181" t="s">
        <v>217</v>
      </c>
      <c r="C17" s="295">
        <f>+F17/1.19</f>
        <v>2941.1764705882356</v>
      </c>
      <c r="D17" s="295">
        <f>'II CONSUMIBLES'!H42</f>
        <v>0</v>
      </c>
      <c r="E17" s="183" t="e">
        <f t="shared" ref="E17:E18" si="4">1-C17/D17</f>
        <v>#DIV/0!</v>
      </c>
      <c r="F17" s="96">
        <v>3500</v>
      </c>
      <c r="G17" s="90">
        <f>'II CONSUMIBLES'!K42</f>
        <v>0</v>
      </c>
      <c r="H17" s="85">
        <f t="shared" si="0"/>
        <v>1</v>
      </c>
    </row>
    <row r="18" spans="1:13" s="4" customFormat="1" x14ac:dyDescent="0.25">
      <c r="A18" s="181" t="str">
        <f>'II CONSUMIBLES'!A46</f>
        <v>I01</v>
      </c>
      <c r="B18" s="181" t="s">
        <v>219</v>
      </c>
      <c r="C18" s="295">
        <f t="shared" ref="C18" si="5">+F18/1.19</f>
        <v>4201.680672268908</v>
      </c>
      <c r="D18" s="295">
        <f>'II CONSUMIBLES'!H48</f>
        <v>0</v>
      </c>
      <c r="E18" s="183" t="e">
        <f t="shared" si="4"/>
        <v>#DIV/0!</v>
      </c>
      <c r="F18" s="96">
        <v>5000</v>
      </c>
      <c r="G18" s="90">
        <f>'II CONSUMIBLES'!K48</f>
        <v>0</v>
      </c>
      <c r="H18" s="85">
        <f t="shared" si="0"/>
        <v>1</v>
      </c>
    </row>
    <row r="19" spans="1:13" s="4" customFormat="1" ht="14.45" x14ac:dyDescent="0.35">
      <c r="A19" s="175"/>
      <c r="B19" s="175"/>
      <c r="C19" s="189"/>
      <c r="D19" s="190"/>
      <c r="E19" s="188"/>
      <c r="F19" s="98"/>
      <c r="G19" s="92"/>
      <c r="H19" s="83"/>
      <c r="K19" s="11"/>
      <c r="L19" s="11"/>
      <c r="M19" s="11"/>
    </row>
    <row r="20" spans="1:13" s="4" customFormat="1" ht="15.75" x14ac:dyDescent="0.25">
      <c r="A20" s="177" t="s">
        <v>124</v>
      </c>
      <c r="B20" s="177" t="s">
        <v>173</v>
      </c>
      <c r="C20" s="178">
        <f>SUM(C21:C39)</f>
        <v>77142.85714285713</v>
      </c>
      <c r="D20" s="179">
        <f>SUM(D21:D39)</f>
        <v>0</v>
      </c>
      <c r="E20" s="180">
        <f>1-D20/C20</f>
        <v>1</v>
      </c>
      <c r="F20" s="62">
        <f>SUM(F21:F39)</f>
        <v>91800</v>
      </c>
      <c r="G20" s="62">
        <f>SUM(G21:G39)</f>
        <v>0</v>
      </c>
      <c r="H20" s="84">
        <f t="shared" si="0"/>
        <v>1</v>
      </c>
    </row>
    <row r="21" spans="1:13" s="4" customFormat="1" x14ac:dyDescent="0.25">
      <c r="A21" s="181" t="str">
        <f>'III ESPECÍFIC'!A7</f>
        <v>BCCLV</v>
      </c>
      <c r="B21" s="181" t="str">
        <f>'III ESPECÍFIC'!B7</f>
        <v>Manteniment anual de les unitats Bomba de Calor Climaveneta</v>
      </c>
      <c r="C21" s="182">
        <f>+F21/1.19</f>
        <v>1680.6722689075632</v>
      </c>
      <c r="D21" s="182">
        <f>'III ESPECÍFIC'!E7</f>
        <v>0</v>
      </c>
      <c r="E21" s="183" t="e">
        <f>1-C21/D21</f>
        <v>#DIV/0!</v>
      </c>
      <c r="F21" s="96">
        <v>2000</v>
      </c>
      <c r="G21" s="63">
        <f>'III ESPECÍFIC'!H7</f>
        <v>0</v>
      </c>
      <c r="H21" s="85">
        <f t="shared" si="0"/>
        <v>1</v>
      </c>
    </row>
    <row r="22" spans="1:13" s="4" customFormat="1" x14ac:dyDescent="0.25">
      <c r="A22" s="181" t="str">
        <f>'III ESPECÍFIC'!A10</f>
        <v>CLJC</v>
      </c>
      <c r="B22" s="181" t="s">
        <v>131</v>
      </c>
      <c r="C22" s="182">
        <f t="shared" ref="C22:C39" si="6">+F22/1.19</f>
        <v>1680.6722689075632</v>
      </c>
      <c r="D22" s="182">
        <f>'III ESPECÍFIC'!D10</f>
        <v>0</v>
      </c>
      <c r="E22" s="183" t="e">
        <f t="shared" ref="E22:E39" si="7">1-C22/D22</f>
        <v>#DIV/0!</v>
      </c>
      <c r="F22" s="96">
        <v>2000</v>
      </c>
      <c r="G22" s="63">
        <f>'III ESPECÍFIC'!H10</f>
        <v>0</v>
      </c>
      <c r="H22" s="85">
        <f t="shared" si="0"/>
        <v>1</v>
      </c>
    </row>
    <row r="23" spans="1:13" s="35" customFormat="1" x14ac:dyDescent="0.25">
      <c r="A23" s="181" t="str">
        <f>'III ESPECÍFIC'!A13</f>
        <v>CONT</v>
      </c>
      <c r="B23" s="181" t="s">
        <v>132</v>
      </c>
      <c r="C23" s="182">
        <f t="shared" si="6"/>
        <v>2100.840336134454</v>
      </c>
      <c r="D23" s="182">
        <f>'III ESPECÍFIC'!D13</f>
        <v>0</v>
      </c>
      <c r="E23" s="183" t="e">
        <f t="shared" si="7"/>
        <v>#DIV/0!</v>
      </c>
      <c r="F23" s="96">
        <v>2500</v>
      </c>
      <c r="G23" s="63">
        <f>'III ESPECÍFIC'!H13</f>
        <v>0</v>
      </c>
      <c r="H23" s="85">
        <f t="shared" si="0"/>
        <v>1</v>
      </c>
      <c r="K23" s="4"/>
      <c r="L23" s="4"/>
      <c r="M23" s="4"/>
    </row>
    <row r="24" spans="1:13" s="4" customFormat="1" x14ac:dyDescent="0.25">
      <c r="A24" s="181" t="str">
        <f>'III ESPECÍFIC'!A16</f>
        <v>SAI</v>
      </c>
      <c r="B24" s="181" t="s">
        <v>157</v>
      </c>
      <c r="C24" s="182">
        <f t="shared" si="6"/>
        <v>1008.4033613445379</v>
      </c>
      <c r="D24" s="182">
        <f>'III ESPECÍFIC'!D16</f>
        <v>0</v>
      </c>
      <c r="E24" s="183" t="e">
        <f t="shared" si="7"/>
        <v>#DIV/0!</v>
      </c>
      <c r="F24" s="96">
        <v>1200</v>
      </c>
      <c r="G24" s="63">
        <f>'III ESPECÍFIC'!H16</f>
        <v>0</v>
      </c>
      <c r="H24" s="85">
        <f t="shared" si="0"/>
        <v>1</v>
      </c>
    </row>
    <row r="25" spans="1:13" ht="14.25" customHeight="1" x14ac:dyDescent="0.25">
      <c r="A25" s="181" t="str">
        <f>'III ESPECÍFIC'!A19</f>
        <v>FULLF</v>
      </c>
      <c r="B25" s="181" t="s">
        <v>158</v>
      </c>
      <c r="C25" s="182">
        <f>+F25/1.19</f>
        <v>1260.5042016806724</v>
      </c>
      <c r="D25" s="182">
        <f>'III ESPECÍFIC'!D19</f>
        <v>0</v>
      </c>
      <c r="E25" s="183" t="e">
        <f t="shared" si="7"/>
        <v>#DIV/0!</v>
      </c>
      <c r="F25" s="96">
        <v>1500</v>
      </c>
      <c r="G25" s="63">
        <f>'III ESPECÍFIC'!H19</f>
        <v>0</v>
      </c>
      <c r="H25" s="85">
        <f t="shared" si="0"/>
        <v>1</v>
      </c>
    </row>
    <row r="26" spans="1:13" x14ac:dyDescent="0.25">
      <c r="A26" s="181" t="str">
        <f>'III ESPECÍFIC'!A22</f>
        <v>PORTC</v>
      </c>
      <c r="B26" s="181" t="s">
        <v>176</v>
      </c>
      <c r="C26" s="182">
        <f>+F26/1.19</f>
        <v>15294.117647058823</v>
      </c>
      <c r="D26" s="182">
        <f>'III ESPECÍFIC'!E22</f>
        <v>0</v>
      </c>
      <c r="E26" s="183" t="e">
        <f t="shared" si="7"/>
        <v>#DIV/0!</v>
      </c>
      <c r="F26" s="96">
        <v>18200</v>
      </c>
      <c r="G26" s="63">
        <f>'III ESPECÍFIC'!H22</f>
        <v>0</v>
      </c>
      <c r="H26" s="85">
        <f t="shared" si="0"/>
        <v>1</v>
      </c>
    </row>
    <row r="27" spans="1:13" x14ac:dyDescent="0.25">
      <c r="A27" s="181" t="str">
        <f>'III ESPECÍFIC'!A25</f>
        <v>PARMUR</v>
      </c>
      <c r="B27" s="181" t="s">
        <v>177</v>
      </c>
      <c r="C27" s="182">
        <f>+F27/1.19</f>
        <v>1680.6722689075632</v>
      </c>
      <c r="D27" s="182">
        <f>'III ESPECÍFIC'!E25</f>
        <v>0</v>
      </c>
      <c r="E27" s="183" t="e">
        <f t="shared" si="7"/>
        <v>#DIV/0!</v>
      </c>
      <c r="F27" s="96">
        <v>2000</v>
      </c>
      <c r="G27" s="63">
        <f>'III ESPECÍFIC'!G25</f>
        <v>0</v>
      </c>
      <c r="H27" s="85">
        <f t="shared" si="0"/>
        <v>1</v>
      </c>
    </row>
    <row r="28" spans="1:13" x14ac:dyDescent="0.25">
      <c r="A28" s="181" t="str">
        <f>'III ESPECÍFIC'!A28</f>
        <v>TRAF</v>
      </c>
      <c r="B28" s="181" t="s">
        <v>138</v>
      </c>
      <c r="C28" s="182">
        <f>+F28/1.19</f>
        <v>2100.840336134454</v>
      </c>
      <c r="D28" s="182">
        <f>'III ESPECÍFIC'!E28</f>
        <v>0</v>
      </c>
      <c r="E28" s="183" t="e">
        <f t="shared" si="7"/>
        <v>#DIV/0!</v>
      </c>
      <c r="F28" s="96">
        <v>2500</v>
      </c>
      <c r="G28" s="63">
        <f>'III ESPECÍFIC'!H28</f>
        <v>0</v>
      </c>
      <c r="H28" s="85">
        <f t="shared" si="0"/>
        <v>1</v>
      </c>
    </row>
    <row r="29" spans="1:13" x14ac:dyDescent="0.25">
      <c r="A29" s="181" t="str">
        <f>'III ESPECÍFIC'!A31</f>
        <v>PCI</v>
      </c>
      <c r="B29" s="181" t="s">
        <v>139</v>
      </c>
      <c r="C29" s="182">
        <f t="shared" si="6"/>
        <v>5042.0168067226896</v>
      </c>
      <c r="D29" s="182">
        <f>'III ESPECÍFIC'!E31</f>
        <v>0</v>
      </c>
      <c r="E29" s="183" t="e">
        <f t="shared" si="7"/>
        <v>#DIV/0!</v>
      </c>
      <c r="F29" s="96">
        <v>6000</v>
      </c>
      <c r="G29" s="63">
        <f>'III ESPECÍFIC'!H31</f>
        <v>0</v>
      </c>
      <c r="H29" s="85">
        <f t="shared" si="0"/>
        <v>1</v>
      </c>
    </row>
    <row r="30" spans="1:13" x14ac:dyDescent="0.25">
      <c r="A30" s="181" t="str">
        <f>'III ESPECÍFIC'!A34</f>
        <v>CCTV</v>
      </c>
      <c r="B30" s="181" t="s">
        <v>140</v>
      </c>
      <c r="C30" s="182">
        <f t="shared" si="6"/>
        <v>1680.6722689075632</v>
      </c>
      <c r="D30" s="182">
        <f>'III ESPECÍFIC'!E34</f>
        <v>0</v>
      </c>
      <c r="E30" s="183" t="e">
        <f t="shared" si="7"/>
        <v>#DIV/0!</v>
      </c>
      <c r="F30" s="96">
        <v>2000</v>
      </c>
      <c r="G30" s="63">
        <f>'III ESPECÍFIC'!H34</f>
        <v>0</v>
      </c>
      <c r="H30" s="85">
        <f t="shared" si="0"/>
        <v>1</v>
      </c>
    </row>
    <row r="31" spans="1:13" x14ac:dyDescent="0.25">
      <c r="A31" s="181" t="s">
        <v>256</v>
      </c>
      <c r="B31" s="181" t="s">
        <v>257</v>
      </c>
      <c r="C31" s="182">
        <f t="shared" si="6"/>
        <v>17647.058823529413</v>
      </c>
      <c r="D31" s="182">
        <f>'III ESPECÍFIC'!E37</f>
        <v>0</v>
      </c>
      <c r="E31" s="183" t="e">
        <f t="shared" si="7"/>
        <v>#DIV/0!</v>
      </c>
      <c r="F31" s="96">
        <v>21000</v>
      </c>
      <c r="G31" s="63">
        <f>'III ESPECÍFIC'!H37</f>
        <v>0</v>
      </c>
      <c r="H31" s="85">
        <f t="shared" si="0"/>
        <v>1</v>
      </c>
    </row>
    <row r="32" spans="1:13" x14ac:dyDescent="0.25">
      <c r="A32" s="181" t="str">
        <f>'III ESPECÍFIC'!A40</f>
        <v>FEC</v>
      </c>
      <c r="B32" s="181" t="s">
        <v>141</v>
      </c>
      <c r="C32" s="182">
        <f t="shared" si="6"/>
        <v>4201.680672268908</v>
      </c>
      <c r="D32" s="182">
        <f>'III ESPECÍFIC'!E40</f>
        <v>0</v>
      </c>
      <c r="E32" s="183" t="e">
        <f t="shared" si="7"/>
        <v>#DIV/0!</v>
      </c>
      <c r="F32" s="96">
        <v>5000</v>
      </c>
      <c r="G32" s="63">
        <f>'III ESPECÍFIC'!H40</f>
        <v>0</v>
      </c>
      <c r="H32" s="85">
        <f t="shared" si="0"/>
        <v>1</v>
      </c>
    </row>
    <row r="33" spans="1:10" s="66" customFormat="1" x14ac:dyDescent="0.25">
      <c r="A33" s="181" t="str">
        <f>'III ESPECÍFIC'!A40</f>
        <v>FEC</v>
      </c>
      <c r="B33" s="181" t="s">
        <v>142</v>
      </c>
      <c r="C33" s="182">
        <f t="shared" si="6"/>
        <v>1260.5042016806724</v>
      </c>
      <c r="D33" s="182">
        <f>'III ESPECÍFIC'!E43</f>
        <v>0</v>
      </c>
      <c r="E33" s="183" t="e">
        <f t="shared" si="7"/>
        <v>#DIV/0!</v>
      </c>
      <c r="F33" s="96">
        <v>1500</v>
      </c>
      <c r="G33" s="63">
        <f>'III ESPECÍFIC'!H43</f>
        <v>0</v>
      </c>
      <c r="H33" s="85">
        <f t="shared" ref="H33:H35" si="8">1-G33/F33</f>
        <v>1</v>
      </c>
    </row>
    <row r="34" spans="1:10" s="66" customFormat="1" ht="15" customHeight="1" x14ac:dyDescent="0.25">
      <c r="A34" s="181" t="str">
        <f>'III ESPECÍFIC'!A43</f>
        <v>LEG</v>
      </c>
      <c r="B34" s="181" t="s">
        <v>191</v>
      </c>
      <c r="C34" s="182">
        <f t="shared" si="6"/>
        <v>3361.3445378151264</v>
      </c>
      <c r="D34" s="182">
        <f>'III ESPECÍFIC'!E46</f>
        <v>0</v>
      </c>
      <c r="E34" s="183" t="e">
        <f t="shared" si="7"/>
        <v>#DIV/0!</v>
      </c>
      <c r="F34" s="96">
        <v>4000</v>
      </c>
      <c r="G34" s="63">
        <f>'III ESPECÍFIC'!H46</f>
        <v>0</v>
      </c>
      <c r="H34" s="85">
        <f t="shared" si="8"/>
        <v>1</v>
      </c>
    </row>
    <row r="35" spans="1:10" s="66" customFormat="1" ht="15" customHeight="1" x14ac:dyDescent="0.25">
      <c r="A35" s="181" t="s">
        <v>265</v>
      </c>
      <c r="B35" s="181" t="s">
        <v>269</v>
      </c>
      <c r="C35" s="182">
        <f t="shared" si="6"/>
        <v>1260.5042016806724</v>
      </c>
      <c r="D35" s="182">
        <f>'III ESPECÍFIC'!E49</f>
        <v>0</v>
      </c>
      <c r="E35" s="183" t="e">
        <f t="shared" si="7"/>
        <v>#DIV/0!</v>
      </c>
      <c r="F35" s="96">
        <v>1500</v>
      </c>
      <c r="G35" s="63">
        <f>'III ESPECÍFIC'!H49</f>
        <v>0</v>
      </c>
      <c r="H35" s="85">
        <f t="shared" si="8"/>
        <v>1</v>
      </c>
    </row>
    <row r="36" spans="1:10" x14ac:dyDescent="0.25">
      <c r="A36" s="300" t="str">
        <f>'III ESPECÍFIC'!A53</f>
        <v>ANTICOL</v>
      </c>
      <c r="B36" s="300" t="s">
        <v>293</v>
      </c>
      <c r="C36" s="182">
        <f t="shared" si="6"/>
        <v>1512.6050420168067</v>
      </c>
      <c r="D36" s="182">
        <f>'III ESPECÍFIC'!E53</f>
        <v>0</v>
      </c>
      <c r="E36" s="183" t="e">
        <f t="shared" si="7"/>
        <v>#DIV/0!</v>
      </c>
      <c r="F36" s="96">
        <v>1800</v>
      </c>
      <c r="G36" s="63">
        <f>'III ESPECÍFIC'!H53</f>
        <v>0</v>
      </c>
      <c r="H36" s="85">
        <f t="shared" si="0"/>
        <v>1</v>
      </c>
    </row>
    <row r="37" spans="1:10" ht="15" customHeight="1" x14ac:dyDescent="0.25">
      <c r="A37" s="300" t="str">
        <f>'III ESPECÍFIC'!A57</f>
        <v>LVIDA</v>
      </c>
      <c r="B37" s="300" t="s">
        <v>297</v>
      </c>
      <c r="C37" s="182">
        <f t="shared" si="6"/>
        <v>504.20168067226894</v>
      </c>
      <c r="D37" s="182">
        <f>'III ESPECÍFIC'!E57</f>
        <v>0</v>
      </c>
      <c r="E37" s="183" t="e">
        <f t="shared" si="7"/>
        <v>#DIV/0!</v>
      </c>
      <c r="F37" s="96">
        <v>600</v>
      </c>
      <c r="G37" s="63">
        <f>'III ESPECÍFIC'!H57</f>
        <v>0</v>
      </c>
      <c r="H37" s="85">
        <f t="shared" si="0"/>
        <v>1</v>
      </c>
    </row>
    <row r="38" spans="1:10" s="66" customFormat="1" ht="15" customHeight="1" x14ac:dyDescent="0.25">
      <c r="A38" s="300" t="str">
        <f>'III ESPECÍFIC'!A60</f>
        <v>BESCAM</v>
      </c>
      <c r="B38" s="300" t="s">
        <v>300</v>
      </c>
      <c r="C38" s="182">
        <f t="shared" si="6"/>
        <v>5042.0168067226896</v>
      </c>
      <c r="D38" s="182">
        <f>'III ESPECÍFIC'!E60</f>
        <v>0</v>
      </c>
      <c r="E38" s="183" t="e">
        <f t="shared" si="7"/>
        <v>#DIV/0!</v>
      </c>
      <c r="F38" s="96">
        <v>6000</v>
      </c>
      <c r="G38" s="63">
        <f>'III ESPECÍFIC'!H60</f>
        <v>0</v>
      </c>
      <c r="H38" s="85">
        <f t="shared" si="0"/>
        <v>1</v>
      </c>
    </row>
    <row r="39" spans="1:10" s="66" customFormat="1" ht="15" customHeight="1" x14ac:dyDescent="0.25">
      <c r="A39" s="300" t="str">
        <f>'III ESPECÍFIC'!A63</f>
        <v>OCA</v>
      </c>
      <c r="B39" s="300" t="s">
        <v>304</v>
      </c>
      <c r="C39" s="182">
        <f t="shared" si="6"/>
        <v>8823.5294117647063</v>
      </c>
      <c r="D39" s="182">
        <f>'III ESPECÍFIC'!E63</f>
        <v>0</v>
      </c>
      <c r="E39" s="183" t="e">
        <f t="shared" si="7"/>
        <v>#DIV/0!</v>
      </c>
      <c r="F39" s="96">
        <v>10500</v>
      </c>
      <c r="G39" s="63">
        <f>'III ESPECÍFIC'!H63</f>
        <v>0</v>
      </c>
      <c r="H39" s="85">
        <f t="shared" ref="H39" si="9">1-G39/F39</f>
        <v>1</v>
      </c>
    </row>
    <row r="40" spans="1:10" x14ac:dyDescent="0.25">
      <c r="A40" s="175"/>
      <c r="B40" s="175"/>
      <c r="C40" s="189"/>
      <c r="D40" s="190"/>
      <c r="E40" s="188"/>
      <c r="F40" s="98"/>
      <c r="G40" s="92"/>
      <c r="H40" s="83"/>
    </row>
    <row r="41" spans="1:10" s="4" customFormat="1" ht="15.75" x14ac:dyDescent="0.25">
      <c r="A41" s="177" t="s">
        <v>125</v>
      </c>
      <c r="B41" s="177" t="s">
        <v>222</v>
      </c>
      <c r="C41" s="178">
        <f>C42</f>
        <v>1680.6722689075632</v>
      </c>
      <c r="D41" s="179">
        <f>D42</f>
        <v>0</v>
      </c>
      <c r="E41" s="180">
        <f t="shared" ref="E41" si="10">1-D41/C41</f>
        <v>1</v>
      </c>
      <c r="F41" s="62">
        <f>F42</f>
        <v>2000</v>
      </c>
      <c r="G41" s="62">
        <f>G42</f>
        <v>0</v>
      </c>
      <c r="H41" s="84">
        <f t="shared" si="0"/>
        <v>1</v>
      </c>
    </row>
    <row r="42" spans="1:10" ht="15" customHeight="1" x14ac:dyDescent="0.25">
      <c r="A42" s="181" t="str">
        <f>'IV ASSIS'!A7</f>
        <v>24_H/2_H</v>
      </c>
      <c r="B42" s="181" t="str">
        <f>'IV ASSIS'!B7</f>
        <v xml:space="preserve">Servei d'assistència 24 h </v>
      </c>
      <c r="C42" s="182">
        <f>+F42/1.19</f>
        <v>1680.6722689075632</v>
      </c>
      <c r="D42" s="182">
        <f>'IV ASSIS'!E10</f>
        <v>0</v>
      </c>
      <c r="E42" s="183" t="e">
        <f>1-C42/D42</f>
        <v>#DIV/0!</v>
      </c>
      <c r="F42" s="96">
        <v>2000</v>
      </c>
      <c r="G42" s="63">
        <f>'IV ASSIS'!H10</f>
        <v>0</v>
      </c>
      <c r="H42" s="85">
        <f t="shared" si="0"/>
        <v>1</v>
      </c>
    </row>
    <row r="43" spans="1:10" x14ac:dyDescent="0.25">
      <c r="A43" s="167"/>
      <c r="B43" s="167"/>
      <c r="C43" s="191"/>
      <c r="D43" s="192"/>
      <c r="E43" s="188"/>
      <c r="F43" s="99"/>
      <c r="G43" s="93"/>
      <c r="H43" s="83"/>
    </row>
    <row r="44" spans="1:10" ht="15.75" x14ac:dyDescent="0.25">
      <c r="A44" s="171" t="s">
        <v>161</v>
      </c>
      <c r="B44" s="172"/>
      <c r="C44" s="193">
        <f>C46</f>
        <v>99344.540000000008</v>
      </c>
      <c r="D44" s="193">
        <f>D46</f>
        <v>60000</v>
      </c>
      <c r="E44" s="174">
        <f>1-C44/D44</f>
        <v>-0.65574233333333343</v>
      </c>
      <c r="F44" s="100"/>
      <c r="G44" s="94"/>
      <c r="H44" s="89"/>
    </row>
    <row r="45" spans="1:10" x14ac:dyDescent="0.25">
      <c r="A45" s="175"/>
      <c r="B45" s="175"/>
      <c r="C45" s="194"/>
      <c r="D45" s="195"/>
      <c r="E45" s="188"/>
      <c r="F45" s="101"/>
      <c r="G45" s="95"/>
      <c r="H45" s="83"/>
    </row>
    <row r="46" spans="1:10" s="4" customFormat="1" ht="15.75" x14ac:dyDescent="0.25">
      <c r="A46" s="177" t="s">
        <v>126</v>
      </c>
      <c r="B46" s="177" t="s">
        <v>103</v>
      </c>
      <c r="C46" s="178">
        <f>C47+C48</f>
        <v>99344.540000000008</v>
      </c>
      <c r="D46" s="179">
        <f>D48+D47</f>
        <v>60000</v>
      </c>
      <c r="E46" s="180">
        <f t="shared" ref="E46" si="11">1-D46/C46</f>
        <v>0.39604129225420948</v>
      </c>
      <c r="F46" s="62">
        <f>F48+F47</f>
        <v>114930</v>
      </c>
      <c r="G46" s="62">
        <f>G48+G47</f>
        <v>71400</v>
      </c>
      <c r="H46" s="84">
        <f t="shared" si="0"/>
        <v>0.37875228399895589</v>
      </c>
    </row>
    <row r="47" spans="1:10" x14ac:dyDescent="0.25">
      <c r="A47" s="181" t="s">
        <v>233</v>
      </c>
      <c r="B47" s="181" t="s">
        <v>232</v>
      </c>
      <c r="C47" s="295">
        <v>39344.54</v>
      </c>
      <c r="D47" s="295">
        <f>'V CORR'!F9+'V CORR'!F10+'V CORR'!F11+'V CORR'!F12</f>
        <v>0</v>
      </c>
      <c r="E47" s="183" t="e">
        <f>1-C47/D47</f>
        <v>#DIV/0!</v>
      </c>
      <c r="F47" s="96">
        <v>44930</v>
      </c>
      <c r="G47" s="63">
        <f>D47*1.19</f>
        <v>0</v>
      </c>
      <c r="H47" s="85">
        <f t="shared" si="0"/>
        <v>1</v>
      </c>
    </row>
    <row r="48" spans="1:10" x14ac:dyDescent="0.25">
      <c r="A48" s="181" t="s">
        <v>234</v>
      </c>
      <c r="B48" s="181" t="s">
        <v>211</v>
      </c>
      <c r="C48" s="295">
        <v>60000</v>
      </c>
      <c r="D48" s="295">
        <f>'V CORR'!F16</f>
        <v>60000</v>
      </c>
      <c r="E48" s="183">
        <f>1-C48/D48</f>
        <v>0</v>
      </c>
      <c r="F48" s="96">
        <v>70000</v>
      </c>
      <c r="G48" s="63">
        <f>D48*1.19</f>
        <v>71400</v>
      </c>
      <c r="H48" s="85">
        <f t="shared" si="0"/>
        <v>-2.0000000000000018E-2</v>
      </c>
      <c r="J48" s="9"/>
    </row>
    <row r="49" spans="1:10" x14ac:dyDescent="0.25">
      <c r="A49" s="181"/>
      <c r="B49" s="181"/>
      <c r="C49" s="182"/>
      <c r="D49" s="182"/>
      <c r="E49" s="183"/>
      <c r="F49" s="63"/>
      <c r="G49" s="63"/>
      <c r="H49" s="85"/>
      <c r="J49" s="9"/>
    </row>
    <row r="50" spans="1:10" x14ac:dyDescent="0.25">
      <c r="A50" s="181"/>
      <c r="B50" s="181"/>
      <c r="C50" s="182"/>
      <c r="D50" s="182"/>
      <c r="E50" s="183"/>
      <c r="F50" s="63"/>
      <c r="G50" s="63"/>
      <c r="H50" s="85"/>
    </row>
    <row r="51" spans="1:10" x14ac:dyDescent="0.25">
      <c r="A51" s="175"/>
      <c r="B51" s="175"/>
      <c r="C51" s="165"/>
      <c r="D51" s="165"/>
      <c r="E51" s="196"/>
      <c r="G51" s="66"/>
      <c r="H51" s="86"/>
    </row>
    <row r="52" spans="1:10" ht="18.75" x14ac:dyDescent="0.3">
      <c r="A52" s="197" t="s">
        <v>281</v>
      </c>
      <c r="B52" s="198"/>
      <c r="C52" s="199">
        <f>+C46+C41+C20+C15+C10</f>
        <v>356852.10302521009</v>
      </c>
      <c r="D52" s="199">
        <f>+D46+D41+D20+D15+D10</f>
        <v>60000</v>
      </c>
      <c r="E52" s="200">
        <f t="shared" ref="E52" si="12">1-D52/C52</f>
        <v>0.83186311782570255</v>
      </c>
    </row>
    <row r="53" spans="1:10" s="66" customFormat="1" ht="18.75" x14ac:dyDescent="0.3">
      <c r="A53" s="165"/>
      <c r="B53" s="201" t="s">
        <v>274</v>
      </c>
      <c r="C53" s="202">
        <f>+C52*0.19</f>
        <v>67801.899574789917</v>
      </c>
      <c r="D53" s="202">
        <f>+D52*0.19</f>
        <v>11400</v>
      </c>
      <c r="E53" s="196"/>
      <c r="F53" s="103"/>
      <c r="H53" s="86"/>
    </row>
    <row r="54" spans="1:10" s="66" customFormat="1" ht="18.75" x14ac:dyDescent="0.3">
      <c r="A54" s="197" t="s">
        <v>282</v>
      </c>
      <c r="B54" s="198"/>
      <c r="C54" s="199">
        <f>+C53+C52</f>
        <v>424654.00260000001</v>
      </c>
      <c r="D54" s="199">
        <f>+D53+D52</f>
        <v>71400</v>
      </c>
      <c r="E54" s="200"/>
      <c r="F54" s="102">
        <f>+F46+F41+F20+F15+F10</f>
        <v>421364</v>
      </c>
      <c r="G54" s="102">
        <f>+G46+G41+G20+G15+G10</f>
        <v>71400</v>
      </c>
      <c r="H54" s="87">
        <f t="shared" ref="H54" si="13">1-G54/F54</f>
        <v>0.83055030804719909</v>
      </c>
    </row>
    <row r="55" spans="1:10" ht="18.75" x14ac:dyDescent="0.3">
      <c r="A55" s="165"/>
      <c r="B55" s="201" t="s">
        <v>275</v>
      </c>
      <c r="C55" s="202">
        <f>+C54*0.21</f>
        <v>89177.340545999992</v>
      </c>
      <c r="D55" s="202">
        <f>+D54*0.21</f>
        <v>14994</v>
      </c>
      <c r="E55" s="196"/>
      <c r="F55" s="103"/>
      <c r="G55" s="66"/>
      <c r="H55" s="86"/>
    </row>
    <row r="56" spans="1:10" ht="18.75" x14ac:dyDescent="0.3">
      <c r="A56" s="203" t="s">
        <v>280</v>
      </c>
      <c r="B56" s="204"/>
      <c r="C56" s="205">
        <f>+C55+C54</f>
        <v>513831.343146</v>
      </c>
      <c r="D56" s="205">
        <f>+D55+D54</f>
        <v>86394</v>
      </c>
      <c r="E56" s="206"/>
      <c r="F56" s="104">
        <f>F54*1.21</f>
        <v>509850.44</v>
      </c>
      <c r="G56" s="36">
        <f>G54*1.21</f>
        <v>86394</v>
      </c>
      <c r="H56" s="88"/>
    </row>
    <row r="57" spans="1:10" x14ac:dyDescent="0.25">
      <c r="A57" s="165"/>
      <c r="B57" s="165"/>
      <c r="C57" s="165"/>
      <c r="D57" s="165"/>
      <c r="E57" s="165"/>
    </row>
    <row r="58" spans="1:10" s="117" customFormat="1" ht="36.75" customHeight="1" x14ac:dyDescent="0.25">
      <c r="A58" s="207" t="s">
        <v>283</v>
      </c>
      <c r="B58" s="208"/>
      <c r="C58" s="209">
        <f>513831.34*2</f>
        <v>1027662.68</v>
      </c>
      <c r="D58" s="209">
        <f>+D56*2</f>
        <v>172788</v>
      </c>
      <c r="E58" s="210"/>
      <c r="F58" s="115">
        <f>F56*1.21</f>
        <v>616919.03240000003</v>
      </c>
      <c r="G58" s="114">
        <f>G56*1.21</f>
        <v>104536.73999999999</v>
      </c>
      <c r="H58" s="116"/>
    </row>
    <row r="59" spans="1:10" ht="21" x14ac:dyDescent="0.25">
      <c r="A59" s="165"/>
      <c r="B59" s="165"/>
      <c r="C59" s="165"/>
      <c r="D59" s="209"/>
      <c r="E59" s="165"/>
    </row>
    <row r="60" spans="1:10" ht="21" x14ac:dyDescent="0.25">
      <c r="C60" s="293"/>
      <c r="D60" s="293"/>
      <c r="E60" s="293"/>
    </row>
    <row r="61" spans="1:10" ht="21" x14ac:dyDescent="0.25">
      <c r="C61" s="209"/>
      <c r="D61" s="209"/>
      <c r="E61" s="209"/>
      <c r="F61" s="9"/>
    </row>
    <row r="62" spans="1:10" ht="21" x14ac:dyDescent="0.25">
      <c r="C62" s="209"/>
      <c r="D62" s="209"/>
      <c r="E62" s="209"/>
    </row>
    <row r="63" spans="1:10" ht="21" x14ac:dyDescent="0.25">
      <c r="C63" s="209"/>
      <c r="D63" s="209"/>
      <c r="E63" s="209"/>
      <c r="F63" s="9"/>
    </row>
    <row r="64" spans="1:10" x14ac:dyDescent="0.25">
      <c r="C64" s="9"/>
      <c r="F64" s="9"/>
    </row>
  </sheetData>
  <sheetProtection password="C845" sheet="1" objects="1" scenarios="1"/>
  <mergeCells count="3">
    <mergeCell ref="A5:B5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ignoredErrors>
    <ignoredError sqref="G12:G14 G16:G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showGridLines="0" view="pageBreakPreview" zoomScale="80" zoomScaleNormal="80" zoomScaleSheetLayoutView="80" workbookViewId="0">
      <selection activeCell="D12" sqref="D12"/>
    </sheetView>
  </sheetViews>
  <sheetFormatPr defaultColWidth="10.85546875" defaultRowHeight="15" x14ac:dyDescent="0.25"/>
  <cols>
    <col min="1" max="1" width="34" customWidth="1"/>
    <col min="2" max="2" width="93" style="2" customWidth="1"/>
    <col min="3" max="3" width="12.42578125" style="66" customWidth="1"/>
    <col min="4" max="4" width="14.42578125" style="71" customWidth="1"/>
    <col min="5" max="5" width="16.42578125" style="66" customWidth="1"/>
    <col min="6" max="6" width="12.42578125" hidden="1" customWidth="1"/>
    <col min="7" max="7" width="10.85546875" style="139" hidden="1" customWidth="1"/>
    <col min="8" max="8" width="16.42578125" style="2" hidden="1" customWidth="1"/>
    <col min="11" max="11" width="10.85546875" customWidth="1"/>
    <col min="12" max="12" width="21.28515625" customWidth="1"/>
    <col min="13" max="13" width="14.85546875" customWidth="1"/>
  </cols>
  <sheetData>
    <row r="1" spans="1:17" s="2" customFormat="1" ht="18.75" x14ac:dyDescent="0.3">
      <c r="A1" s="211" t="s">
        <v>190</v>
      </c>
      <c r="B1" s="212"/>
      <c r="C1" s="212"/>
      <c r="D1" s="212"/>
      <c r="E1" s="212"/>
      <c r="F1" s="6"/>
      <c r="G1" s="138"/>
      <c r="H1" s="6"/>
      <c r="J1" s="49"/>
      <c r="K1" s="49"/>
    </row>
    <row r="2" spans="1:17" s="2" customFormat="1" ht="14.45" x14ac:dyDescent="0.35">
      <c r="A2" s="165"/>
      <c r="B2" s="165"/>
      <c r="C2" s="165"/>
      <c r="D2" s="165"/>
      <c r="E2" s="165"/>
      <c r="G2" s="139"/>
    </row>
    <row r="3" spans="1:17" s="2" customFormat="1" ht="37.5" customHeight="1" x14ac:dyDescent="0.25">
      <c r="A3" s="311" t="s">
        <v>252</v>
      </c>
      <c r="B3" s="311"/>
      <c r="C3" s="311"/>
      <c r="D3" s="311"/>
      <c r="E3" s="311"/>
      <c r="F3" s="111">
        <v>618</v>
      </c>
      <c r="G3" s="111"/>
      <c r="H3" s="111"/>
    </row>
    <row r="4" spans="1:17" s="2" customFormat="1" x14ac:dyDescent="0.25">
      <c r="A4" s="165"/>
      <c r="B4" s="165"/>
      <c r="C4" s="165"/>
      <c r="D4" s="165"/>
      <c r="E4" s="165"/>
      <c r="F4" s="310" t="s">
        <v>276</v>
      </c>
      <c r="G4" s="310"/>
      <c r="H4" s="310"/>
    </row>
    <row r="5" spans="1:17" s="2" customFormat="1" ht="15.75" x14ac:dyDescent="0.25">
      <c r="A5" s="213" t="s">
        <v>2</v>
      </c>
      <c r="B5" s="213" t="s">
        <v>0</v>
      </c>
      <c r="C5" s="214" t="s">
        <v>187</v>
      </c>
      <c r="D5" s="214" t="s">
        <v>277</v>
      </c>
      <c r="E5" s="214" t="s">
        <v>188</v>
      </c>
      <c r="F5" s="28" t="s">
        <v>187</v>
      </c>
      <c r="G5" s="126" t="s">
        <v>186</v>
      </c>
      <c r="H5" s="28" t="s">
        <v>188</v>
      </c>
    </row>
    <row r="6" spans="1:17" s="2" customFormat="1" ht="15.75" x14ac:dyDescent="0.25">
      <c r="A6" s="215"/>
      <c r="B6" s="215"/>
      <c r="C6" s="216" t="s">
        <v>168</v>
      </c>
      <c r="D6" s="216" t="s">
        <v>115</v>
      </c>
      <c r="E6" s="216" t="s">
        <v>1</v>
      </c>
      <c r="F6" s="29" t="s">
        <v>168</v>
      </c>
      <c r="G6" s="133" t="s">
        <v>115</v>
      </c>
      <c r="H6" s="29" t="s">
        <v>1</v>
      </c>
    </row>
    <row r="7" spans="1:17" s="4" customFormat="1" x14ac:dyDescent="0.25">
      <c r="A7" s="181" t="s">
        <v>166</v>
      </c>
      <c r="B7" s="217" t="s">
        <v>182</v>
      </c>
      <c r="C7" s="218">
        <v>5480</v>
      </c>
      <c r="D7" s="74">
        <v>0</v>
      </c>
      <c r="E7" s="219">
        <f>C7*D7</f>
        <v>0</v>
      </c>
      <c r="F7" s="50">
        <v>5480</v>
      </c>
      <c r="G7" s="74">
        <f>D7*1.19</f>
        <v>0</v>
      </c>
      <c r="H7" s="30">
        <f>F7*G7</f>
        <v>0</v>
      </c>
      <c r="Q7" s="10"/>
    </row>
    <row r="8" spans="1:17" s="4" customFormat="1" ht="176.25" customHeight="1" x14ac:dyDescent="0.25">
      <c r="A8" s="220"/>
      <c r="B8" s="221" t="s">
        <v>249</v>
      </c>
      <c r="C8" s="175"/>
      <c r="D8" s="75"/>
      <c r="E8" s="175"/>
      <c r="G8" s="140"/>
    </row>
    <row r="9" spans="1:17" s="2" customFormat="1" ht="15.75" x14ac:dyDescent="0.25">
      <c r="A9" s="215"/>
      <c r="B9" s="215"/>
      <c r="C9" s="216" t="s">
        <v>168</v>
      </c>
      <c r="D9" s="73" t="s">
        <v>115</v>
      </c>
      <c r="E9" s="216" t="s">
        <v>1</v>
      </c>
      <c r="F9" s="29" t="s">
        <v>168</v>
      </c>
      <c r="G9" s="133" t="s">
        <v>115</v>
      </c>
      <c r="H9" s="29" t="s">
        <v>1</v>
      </c>
    </row>
    <row r="10" spans="1:17" s="4" customFormat="1" x14ac:dyDescent="0.25">
      <c r="A10" s="181" t="s">
        <v>167</v>
      </c>
      <c r="B10" s="217" t="s">
        <v>214</v>
      </c>
      <c r="C10" s="218">
        <v>416</v>
      </c>
      <c r="D10" s="74">
        <v>0</v>
      </c>
      <c r="E10" s="219">
        <f>C10*D10</f>
        <v>0</v>
      </c>
      <c r="F10" s="50">
        <v>416</v>
      </c>
      <c r="G10" s="74">
        <f>D10*1.19</f>
        <v>0</v>
      </c>
      <c r="H10" s="30">
        <f>F10*G10</f>
        <v>0</v>
      </c>
    </row>
    <row r="11" spans="1:17" s="4" customFormat="1" ht="229.7" customHeight="1" x14ac:dyDescent="0.25">
      <c r="A11" s="220"/>
      <c r="B11" s="221" t="s">
        <v>183</v>
      </c>
      <c r="C11" s="175"/>
      <c r="D11" s="75"/>
      <c r="E11" s="175"/>
      <c r="G11" s="140"/>
    </row>
    <row r="12" spans="1:17" s="2" customFormat="1" ht="15.75" x14ac:dyDescent="0.25">
      <c r="A12" s="215"/>
      <c r="B12" s="215"/>
      <c r="C12" s="216" t="s">
        <v>170</v>
      </c>
      <c r="D12" s="73" t="s">
        <v>115</v>
      </c>
      <c r="E12" s="216" t="s">
        <v>1</v>
      </c>
      <c r="F12" s="29" t="s">
        <v>170</v>
      </c>
      <c r="G12" s="133" t="s">
        <v>115</v>
      </c>
      <c r="H12" s="29" t="s">
        <v>1</v>
      </c>
    </row>
    <row r="13" spans="1:17" s="4" customFormat="1" x14ac:dyDescent="0.25">
      <c r="A13" s="181" t="s">
        <v>169</v>
      </c>
      <c r="B13" s="222" t="s">
        <v>136</v>
      </c>
      <c r="C13" s="218">
        <v>365</v>
      </c>
      <c r="D13" s="74">
        <v>0</v>
      </c>
      <c r="E13" s="219">
        <f>C13*D13</f>
        <v>0</v>
      </c>
      <c r="F13" s="50">
        <v>365</v>
      </c>
      <c r="G13" s="74">
        <f>D13*1.19</f>
        <v>0</v>
      </c>
      <c r="H13" s="30">
        <f>F13*G13</f>
        <v>0</v>
      </c>
    </row>
    <row r="14" spans="1:17" s="4" customFormat="1" ht="40.700000000000003" customHeight="1" x14ac:dyDescent="0.25">
      <c r="A14" s="175"/>
      <c r="B14" s="221" t="s">
        <v>196</v>
      </c>
      <c r="C14" s="175"/>
      <c r="D14" s="175"/>
      <c r="E14" s="175"/>
      <c r="G14" s="140"/>
    </row>
    <row r="15" spans="1:17" s="4" customFormat="1" ht="18.75" x14ac:dyDescent="0.25">
      <c r="A15" s="223"/>
      <c r="B15" s="224" t="s">
        <v>278</v>
      </c>
      <c r="C15" s="225"/>
      <c r="D15" s="226" t="s">
        <v>279</v>
      </c>
      <c r="E15" s="227">
        <f>E13+E10+E7</f>
        <v>0</v>
      </c>
      <c r="F15" s="56"/>
      <c r="G15" s="141"/>
      <c r="H15" s="57">
        <f>H13+H10+H7</f>
        <v>0</v>
      </c>
    </row>
    <row r="16" spans="1:17" s="10" customFormat="1" ht="18.75" x14ac:dyDescent="0.25">
      <c r="A16" s="223"/>
      <c r="B16" s="225"/>
      <c r="C16" s="225"/>
      <c r="D16" s="225"/>
      <c r="E16" s="225"/>
      <c r="F16" s="56"/>
      <c r="G16" s="141"/>
      <c r="H16" s="56"/>
    </row>
    <row r="17" spans="1:14" x14ac:dyDescent="0.25">
      <c r="A17" s="165"/>
      <c r="B17" s="165"/>
      <c r="C17" s="165"/>
      <c r="D17" s="165"/>
      <c r="E17" s="165"/>
      <c r="L17" s="66"/>
    </row>
    <row r="18" spans="1:14" ht="18.75" x14ac:dyDescent="0.3">
      <c r="A18" s="211" t="s">
        <v>184</v>
      </c>
      <c r="B18" s="211"/>
      <c r="C18" s="211"/>
      <c r="D18" s="211"/>
      <c r="E18" s="211"/>
      <c r="F18" s="7"/>
      <c r="G18" s="142"/>
      <c r="H18" s="7"/>
      <c r="J18" s="8"/>
      <c r="L18" s="66"/>
    </row>
    <row r="19" spans="1:14" ht="18.75" x14ac:dyDescent="0.3">
      <c r="A19" s="228"/>
      <c r="B19" s="228"/>
      <c r="C19" s="229"/>
      <c r="D19" s="229"/>
      <c r="E19" s="229"/>
      <c r="F19" s="23"/>
      <c r="G19" s="143"/>
      <c r="H19" s="23"/>
      <c r="J19" s="21"/>
      <c r="L19" s="66"/>
    </row>
    <row r="20" spans="1:14" ht="18.75" x14ac:dyDescent="0.3">
      <c r="A20" s="309" t="s">
        <v>185</v>
      </c>
      <c r="B20" s="309"/>
      <c r="C20" s="229"/>
      <c r="D20" s="229"/>
      <c r="E20" s="229"/>
      <c r="F20" s="23"/>
      <c r="G20" s="143"/>
      <c r="H20" s="23"/>
      <c r="J20" s="21"/>
      <c r="L20" s="66"/>
    </row>
    <row r="21" spans="1:14" ht="18.75" x14ac:dyDescent="0.3">
      <c r="A21" s="230"/>
      <c r="B21" s="230"/>
      <c r="C21" s="231"/>
      <c r="D21" s="231"/>
      <c r="E21" s="231"/>
      <c r="F21" s="10"/>
      <c r="G21" s="144"/>
      <c r="H21" s="10"/>
      <c r="J21" s="8"/>
      <c r="L21" s="66"/>
    </row>
    <row r="22" spans="1:14" s="4" customFormat="1" ht="15.75" x14ac:dyDescent="0.25">
      <c r="A22" s="213" t="s">
        <v>2</v>
      </c>
      <c r="B22" s="213" t="s">
        <v>0</v>
      </c>
      <c r="C22" s="232"/>
      <c r="D22" s="232"/>
      <c r="E22" s="232"/>
      <c r="F22" s="24"/>
      <c r="G22" s="145"/>
      <c r="H22" s="24"/>
      <c r="J22" s="39"/>
      <c r="L22" s="67"/>
    </row>
    <row r="23" spans="1:14" s="4" customFormat="1" ht="28.5" customHeight="1" x14ac:dyDescent="0.25">
      <c r="A23" s="217" t="s">
        <v>14</v>
      </c>
      <c r="B23" s="222" t="s">
        <v>51</v>
      </c>
      <c r="C23" s="233"/>
      <c r="D23" s="234"/>
      <c r="E23" s="234"/>
      <c r="F23" s="25"/>
      <c r="G23" s="146"/>
      <c r="H23" s="26"/>
      <c r="J23" s="11"/>
      <c r="L23" s="67"/>
      <c r="N23" s="10"/>
    </row>
    <row r="24" spans="1:14" s="4" customFormat="1" x14ac:dyDescent="0.25">
      <c r="A24" s="175" t="s">
        <v>3</v>
      </c>
      <c r="B24" s="175" t="s">
        <v>34</v>
      </c>
      <c r="C24" s="175"/>
      <c r="D24" s="235"/>
      <c r="E24" s="235"/>
      <c r="G24" s="147"/>
      <c r="H24" s="5"/>
      <c r="L24" s="67"/>
      <c r="N24" s="10"/>
    </row>
    <row r="25" spans="1:14" s="4" customFormat="1" x14ac:dyDescent="0.25">
      <c r="A25" s="175" t="s">
        <v>4</v>
      </c>
      <c r="B25" s="175" t="s">
        <v>35</v>
      </c>
      <c r="C25" s="175"/>
      <c r="D25" s="235"/>
      <c r="E25" s="235"/>
      <c r="G25" s="147"/>
      <c r="H25" s="5"/>
      <c r="L25" s="10"/>
      <c r="N25" s="10"/>
    </row>
    <row r="26" spans="1:14" s="4" customFormat="1" x14ac:dyDescent="0.25">
      <c r="A26" s="175" t="s">
        <v>5</v>
      </c>
      <c r="B26" s="175" t="s">
        <v>36</v>
      </c>
      <c r="C26" s="175"/>
      <c r="D26" s="235"/>
      <c r="E26" s="235"/>
      <c r="G26" s="147"/>
      <c r="H26" s="5"/>
    </row>
    <row r="27" spans="1:14" s="4" customFormat="1" x14ac:dyDescent="0.25">
      <c r="A27" s="175" t="s">
        <v>6</v>
      </c>
      <c r="B27" s="175" t="s">
        <v>37</v>
      </c>
      <c r="C27" s="175"/>
      <c r="D27" s="235"/>
      <c r="E27" s="235"/>
      <c r="G27" s="147"/>
      <c r="H27" s="5"/>
    </row>
    <row r="28" spans="1:14" s="4" customFormat="1" x14ac:dyDescent="0.25">
      <c r="A28" s="175" t="s">
        <v>7</v>
      </c>
      <c r="B28" s="175" t="s">
        <v>38</v>
      </c>
      <c r="C28" s="175"/>
      <c r="D28" s="235"/>
      <c r="E28" s="235"/>
      <c r="G28" s="147"/>
      <c r="H28" s="5"/>
    </row>
    <row r="29" spans="1:14" s="4" customFormat="1" x14ac:dyDescent="0.25">
      <c r="A29" s="175" t="s">
        <v>156</v>
      </c>
      <c r="B29" s="175" t="s">
        <v>155</v>
      </c>
      <c r="C29" s="175"/>
      <c r="D29" s="235"/>
      <c r="E29" s="235"/>
      <c r="G29" s="147"/>
      <c r="H29" s="5"/>
    </row>
    <row r="30" spans="1:14" s="4" customFormat="1" x14ac:dyDescent="0.25">
      <c r="A30" s="175" t="s">
        <v>159</v>
      </c>
      <c r="B30" s="175" t="s">
        <v>160</v>
      </c>
      <c r="C30" s="175"/>
      <c r="D30" s="235"/>
      <c r="E30" s="235"/>
      <c r="G30" s="147"/>
      <c r="H30" s="5"/>
    </row>
    <row r="31" spans="1:14" s="4" customFormat="1" x14ac:dyDescent="0.25">
      <c r="A31" s="175"/>
      <c r="B31" s="175"/>
      <c r="C31" s="175"/>
      <c r="D31" s="175"/>
      <c r="E31" s="235"/>
      <c r="G31" s="140"/>
      <c r="H31" s="5"/>
    </row>
    <row r="32" spans="1:14" s="4" customFormat="1" ht="28.5" customHeight="1" x14ac:dyDescent="0.25">
      <c r="A32" s="217" t="s">
        <v>8</v>
      </c>
      <c r="B32" s="222" t="s">
        <v>52</v>
      </c>
      <c r="C32" s="236"/>
      <c r="D32" s="236"/>
      <c r="E32" s="237"/>
      <c r="F32" s="11"/>
      <c r="G32" s="76"/>
      <c r="H32" s="22"/>
      <c r="J32" s="11"/>
    </row>
    <row r="33" spans="1:10" s="4" customFormat="1" x14ac:dyDescent="0.25">
      <c r="A33" s="175" t="s">
        <v>9</v>
      </c>
      <c r="B33" s="175" t="s">
        <v>39</v>
      </c>
      <c r="C33" s="175"/>
      <c r="D33" s="235"/>
      <c r="E33" s="235"/>
      <c r="G33" s="147"/>
      <c r="H33" s="5"/>
    </row>
    <row r="34" spans="1:10" s="4" customFormat="1" x14ac:dyDescent="0.25">
      <c r="A34" s="175" t="s">
        <v>10</v>
      </c>
      <c r="B34" s="175" t="s">
        <v>40</v>
      </c>
      <c r="C34" s="175"/>
      <c r="D34" s="175"/>
      <c r="E34" s="235"/>
      <c r="G34" s="140"/>
      <c r="H34" s="5"/>
    </row>
    <row r="35" spans="1:10" s="4" customFormat="1" x14ac:dyDescent="0.25">
      <c r="A35" s="175" t="s">
        <v>11</v>
      </c>
      <c r="B35" s="175" t="s">
        <v>41</v>
      </c>
      <c r="C35" s="175"/>
      <c r="D35" s="235"/>
      <c r="E35" s="235"/>
      <c r="G35" s="147"/>
      <c r="H35" s="5"/>
    </row>
    <row r="36" spans="1:10" s="4" customFormat="1" x14ac:dyDescent="0.25">
      <c r="A36" s="175" t="s">
        <v>12</v>
      </c>
      <c r="B36" s="175" t="s">
        <v>42</v>
      </c>
      <c r="C36" s="175"/>
      <c r="D36" s="235"/>
      <c r="E36" s="235"/>
      <c r="G36" s="147"/>
      <c r="H36" s="5"/>
    </row>
    <row r="37" spans="1:10" s="4" customFormat="1" x14ac:dyDescent="0.25">
      <c r="A37" s="175"/>
      <c r="B37" s="175"/>
      <c r="C37" s="175"/>
      <c r="D37" s="175"/>
      <c r="E37" s="235"/>
      <c r="G37" s="140"/>
      <c r="H37" s="5"/>
    </row>
    <row r="38" spans="1:10" s="4" customFormat="1" ht="33" customHeight="1" x14ac:dyDescent="0.25">
      <c r="A38" s="217" t="s">
        <v>13</v>
      </c>
      <c r="B38" s="238" t="s">
        <v>53</v>
      </c>
      <c r="C38" s="236"/>
      <c r="D38" s="236"/>
      <c r="E38" s="237"/>
      <c r="F38" s="11"/>
      <c r="G38" s="76"/>
      <c r="H38" s="22"/>
      <c r="J38" s="11"/>
    </row>
    <row r="39" spans="1:10" s="4" customFormat="1" x14ac:dyDescent="0.25">
      <c r="A39" s="175" t="s">
        <v>15</v>
      </c>
      <c r="B39" s="175" t="s">
        <v>43</v>
      </c>
      <c r="C39" s="175"/>
      <c r="D39" s="175"/>
      <c r="E39" s="235"/>
      <c r="G39" s="140"/>
      <c r="H39" s="5"/>
    </row>
    <row r="40" spans="1:10" s="4" customFormat="1" x14ac:dyDescent="0.25">
      <c r="A40" s="175" t="s">
        <v>16</v>
      </c>
      <c r="B40" s="175" t="s">
        <v>44</v>
      </c>
      <c r="C40" s="175"/>
      <c r="D40" s="175"/>
      <c r="E40" s="235"/>
      <c r="G40" s="140"/>
      <c r="H40" s="5"/>
    </row>
    <row r="41" spans="1:10" s="4" customFormat="1" x14ac:dyDescent="0.25">
      <c r="A41" s="175" t="s">
        <v>17</v>
      </c>
      <c r="B41" s="175" t="s">
        <v>46</v>
      </c>
      <c r="C41" s="175"/>
      <c r="D41" s="175"/>
      <c r="E41" s="235"/>
      <c r="G41" s="140"/>
      <c r="H41" s="5"/>
    </row>
    <row r="42" spans="1:10" s="4" customFormat="1" x14ac:dyDescent="0.25">
      <c r="A42" s="175" t="s">
        <v>18</v>
      </c>
      <c r="B42" s="175" t="s">
        <v>47</v>
      </c>
      <c r="C42" s="175"/>
      <c r="D42" s="175"/>
      <c r="E42" s="235"/>
      <c r="G42" s="140"/>
      <c r="H42" s="5"/>
    </row>
    <row r="43" spans="1:10" s="67" customFormat="1" x14ac:dyDescent="0.25">
      <c r="A43" s="175"/>
      <c r="B43" s="175" t="s">
        <v>291</v>
      </c>
      <c r="C43" s="175"/>
      <c r="D43" s="175"/>
      <c r="E43" s="235"/>
      <c r="G43" s="140"/>
      <c r="H43" s="5"/>
    </row>
    <row r="44" spans="1:10" s="4" customFormat="1" x14ac:dyDescent="0.25">
      <c r="A44" s="175" t="s">
        <v>19</v>
      </c>
      <c r="B44" s="175" t="s">
        <v>45</v>
      </c>
      <c r="C44" s="175"/>
      <c r="D44" s="175"/>
      <c r="E44" s="235"/>
      <c r="G44" s="140"/>
      <c r="H44" s="5"/>
    </row>
    <row r="45" spans="1:10" s="4" customFormat="1" x14ac:dyDescent="0.25">
      <c r="A45" s="175" t="s">
        <v>32</v>
      </c>
      <c r="B45" s="175" t="s">
        <v>48</v>
      </c>
      <c r="C45" s="175"/>
      <c r="D45" s="175"/>
      <c r="E45" s="235"/>
      <c r="G45" s="140"/>
      <c r="H45" s="5"/>
    </row>
    <row r="46" spans="1:10" s="4" customFormat="1" x14ac:dyDescent="0.25">
      <c r="A46" s="175" t="s">
        <v>33</v>
      </c>
      <c r="B46" s="175" t="s">
        <v>49</v>
      </c>
      <c r="C46" s="175"/>
      <c r="D46" s="175"/>
      <c r="E46" s="235"/>
      <c r="G46" s="140"/>
      <c r="H46" s="5"/>
    </row>
    <row r="47" spans="1:10" s="4" customFormat="1" x14ac:dyDescent="0.25">
      <c r="A47" s="175" t="s">
        <v>83</v>
      </c>
      <c r="B47" s="175" t="s">
        <v>84</v>
      </c>
      <c r="C47" s="175"/>
      <c r="D47" s="175"/>
      <c r="E47" s="235"/>
      <c r="G47" s="140"/>
      <c r="H47" s="5"/>
    </row>
    <row r="48" spans="1:10" s="4" customFormat="1" x14ac:dyDescent="0.25">
      <c r="A48" s="175"/>
      <c r="B48" s="175"/>
      <c r="C48" s="175"/>
      <c r="D48" s="175"/>
      <c r="E48" s="235"/>
      <c r="G48" s="140"/>
      <c r="H48" s="5"/>
    </row>
    <row r="49" spans="1:10" s="4" customFormat="1" ht="33.75" customHeight="1" x14ac:dyDescent="0.25">
      <c r="A49" s="217" t="s">
        <v>20</v>
      </c>
      <c r="B49" s="238" t="s">
        <v>54</v>
      </c>
      <c r="C49" s="236"/>
      <c r="D49" s="236"/>
      <c r="E49" s="237"/>
      <c r="F49" s="11"/>
      <c r="G49" s="76"/>
      <c r="H49" s="22"/>
      <c r="J49" s="11"/>
    </row>
    <row r="50" spans="1:10" s="4" customFormat="1" x14ac:dyDescent="0.25">
      <c r="A50" s="175" t="s">
        <v>21</v>
      </c>
      <c r="B50" s="175" t="s">
        <v>50</v>
      </c>
      <c r="C50" s="175"/>
      <c r="D50" s="175"/>
      <c r="E50" s="235"/>
      <c r="G50" s="140"/>
      <c r="H50" s="5"/>
    </row>
    <row r="51" spans="1:10" s="4" customFormat="1" x14ac:dyDescent="0.25">
      <c r="A51" s="175" t="s">
        <v>22</v>
      </c>
      <c r="B51" s="175" t="s">
        <v>61</v>
      </c>
      <c r="C51" s="175"/>
      <c r="D51" s="175"/>
      <c r="E51" s="235"/>
      <c r="G51" s="140"/>
      <c r="H51" s="5"/>
    </row>
    <row r="52" spans="1:10" s="4" customFormat="1" x14ac:dyDescent="0.25">
      <c r="A52" s="175" t="s">
        <v>23</v>
      </c>
      <c r="B52" s="175" t="s">
        <v>62</v>
      </c>
      <c r="C52" s="175"/>
      <c r="D52" s="175"/>
      <c r="E52" s="235"/>
      <c r="G52" s="140"/>
      <c r="H52" s="5"/>
    </row>
    <row r="53" spans="1:10" s="4" customFormat="1" x14ac:dyDescent="0.25">
      <c r="A53" s="175" t="s">
        <v>24</v>
      </c>
      <c r="B53" s="175" t="s">
        <v>63</v>
      </c>
      <c r="C53" s="175"/>
      <c r="D53" s="175"/>
      <c r="E53" s="235"/>
      <c r="G53" s="140"/>
      <c r="H53" s="5"/>
    </row>
    <row r="54" spans="1:10" s="4" customFormat="1" x14ac:dyDescent="0.25">
      <c r="A54" s="175" t="s">
        <v>67</v>
      </c>
      <c r="B54" s="175" t="s">
        <v>64</v>
      </c>
      <c r="C54" s="175"/>
      <c r="D54" s="175"/>
      <c r="E54" s="235"/>
      <c r="G54" s="140"/>
      <c r="H54" s="5"/>
    </row>
    <row r="55" spans="1:10" s="4" customFormat="1" x14ac:dyDescent="0.25">
      <c r="A55" s="175" t="s">
        <v>85</v>
      </c>
      <c r="B55" s="175" t="s">
        <v>86</v>
      </c>
      <c r="C55" s="175"/>
      <c r="D55" s="175"/>
      <c r="E55" s="235"/>
      <c r="G55" s="140"/>
      <c r="H55" s="5"/>
    </row>
    <row r="56" spans="1:10" s="4" customFormat="1" x14ac:dyDescent="0.25">
      <c r="A56" s="175"/>
      <c r="B56" s="175"/>
      <c r="C56" s="175"/>
      <c r="D56" s="175"/>
      <c r="E56" s="235"/>
      <c r="G56" s="140"/>
      <c r="H56" s="5"/>
    </row>
    <row r="57" spans="1:10" s="4" customFormat="1" ht="30.75" customHeight="1" x14ac:dyDescent="0.25">
      <c r="A57" s="217" t="s">
        <v>68</v>
      </c>
      <c r="B57" s="238" t="s">
        <v>95</v>
      </c>
      <c r="C57" s="236"/>
      <c r="D57" s="236"/>
      <c r="E57" s="237"/>
      <c r="F57" s="11"/>
      <c r="G57" s="76"/>
      <c r="H57" s="22"/>
      <c r="J57" s="11"/>
    </row>
    <row r="58" spans="1:10" s="4" customFormat="1" x14ac:dyDescent="0.25">
      <c r="A58" s="175" t="s">
        <v>69</v>
      </c>
      <c r="B58" s="175" t="s">
        <v>70</v>
      </c>
      <c r="C58" s="175"/>
      <c r="D58" s="175"/>
      <c r="E58" s="235"/>
      <c r="G58" s="140"/>
      <c r="H58" s="5"/>
    </row>
    <row r="59" spans="1:10" s="4" customFormat="1" x14ac:dyDescent="0.25">
      <c r="A59" s="175" t="s">
        <v>73</v>
      </c>
      <c r="B59" s="175" t="s">
        <v>71</v>
      </c>
      <c r="C59" s="175"/>
      <c r="D59" s="175"/>
      <c r="E59" s="235"/>
      <c r="G59" s="140"/>
      <c r="H59" s="5"/>
    </row>
    <row r="60" spans="1:10" s="4" customFormat="1" x14ac:dyDescent="0.25">
      <c r="A60" s="175" t="s">
        <v>74</v>
      </c>
      <c r="B60" s="175" t="s">
        <v>72</v>
      </c>
      <c r="C60" s="175"/>
      <c r="D60" s="175"/>
      <c r="E60" s="235"/>
      <c r="G60" s="140"/>
      <c r="H60" s="5"/>
    </row>
    <row r="61" spans="1:10" s="4" customFormat="1" x14ac:dyDescent="0.25">
      <c r="A61" s="175" t="s">
        <v>75</v>
      </c>
      <c r="B61" s="175" t="s">
        <v>76</v>
      </c>
      <c r="C61" s="175"/>
      <c r="D61" s="175"/>
      <c r="E61" s="235"/>
      <c r="G61" s="140"/>
      <c r="H61" s="5"/>
    </row>
    <row r="62" spans="1:10" s="4" customFormat="1" x14ac:dyDescent="0.25">
      <c r="A62" s="175" t="s">
        <v>77</v>
      </c>
      <c r="B62" s="175" t="s">
        <v>78</v>
      </c>
      <c r="C62" s="175"/>
      <c r="D62" s="175"/>
      <c r="E62" s="235"/>
      <c r="G62" s="140"/>
      <c r="H62" s="5"/>
    </row>
    <row r="63" spans="1:10" s="4" customFormat="1" x14ac:dyDescent="0.25">
      <c r="A63" s="175" t="s">
        <v>79</v>
      </c>
      <c r="B63" s="175" t="s">
        <v>80</v>
      </c>
      <c r="C63" s="175"/>
      <c r="D63" s="175"/>
      <c r="E63" s="235"/>
      <c r="G63" s="140"/>
      <c r="H63" s="5"/>
    </row>
    <row r="64" spans="1:10" s="4" customFormat="1" x14ac:dyDescent="0.25">
      <c r="A64" s="175" t="s">
        <v>81</v>
      </c>
      <c r="B64" s="175" t="s">
        <v>82</v>
      </c>
      <c r="C64" s="175"/>
      <c r="D64" s="175"/>
      <c r="E64" s="235"/>
      <c r="G64" s="140"/>
      <c r="H64" s="5"/>
    </row>
    <row r="65" spans="1:10" s="4" customFormat="1" x14ac:dyDescent="0.25">
      <c r="A65" s="175"/>
      <c r="B65" s="175"/>
      <c r="C65" s="175"/>
      <c r="D65" s="175"/>
      <c r="E65" s="235"/>
      <c r="G65" s="140"/>
      <c r="H65" s="5"/>
    </row>
    <row r="66" spans="1:10" s="4" customFormat="1" ht="27" customHeight="1" x14ac:dyDescent="0.25">
      <c r="A66" s="217" t="s">
        <v>25</v>
      </c>
      <c r="B66" s="222" t="s">
        <v>96</v>
      </c>
      <c r="C66" s="236"/>
      <c r="D66" s="236"/>
      <c r="E66" s="237"/>
      <c r="F66" s="11"/>
      <c r="G66" s="76"/>
      <c r="H66" s="22"/>
      <c r="J66" s="11"/>
    </row>
    <row r="67" spans="1:10" s="4" customFormat="1" x14ac:dyDescent="0.25">
      <c r="A67" s="175" t="s">
        <v>27</v>
      </c>
      <c r="B67" s="175" t="s">
        <v>55</v>
      </c>
      <c r="C67" s="175"/>
      <c r="D67" s="175"/>
      <c r="E67" s="235"/>
      <c r="G67" s="140"/>
      <c r="H67" s="5"/>
    </row>
    <row r="68" spans="1:10" s="4" customFormat="1" x14ac:dyDescent="0.25">
      <c r="A68" s="175" t="s">
        <v>28</v>
      </c>
      <c r="B68" s="175" t="s">
        <v>88</v>
      </c>
      <c r="C68" s="175"/>
      <c r="D68" s="175"/>
      <c r="E68" s="235"/>
      <c r="G68" s="140"/>
      <c r="H68" s="5"/>
    </row>
    <row r="69" spans="1:10" s="4" customFormat="1" x14ac:dyDescent="0.25">
      <c r="A69" s="175" t="s">
        <v>29</v>
      </c>
      <c r="B69" s="175" t="s">
        <v>56</v>
      </c>
      <c r="C69" s="175"/>
      <c r="D69" s="175"/>
      <c r="E69" s="235"/>
      <c r="G69" s="140"/>
      <c r="H69" s="5"/>
    </row>
    <row r="70" spans="1:10" s="4" customFormat="1" x14ac:dyDescent="0.25">
      <c r="A70" s="175" t="s">
        <v>30</v>
      </c>
      <c r="B70" s="175" t="s">
        <v>57</v>
      </c>
      <c r="C70" s="175"/>
      <c r="D70" s="175"/>
      <c r="E70" s="235"/>
      <c r="G70" s="140"/>
      <c r="H70" s="5"/>
    </row>
    <row r="71" spans="1:10" s="4" customFormat="1" x14ac:dyDescent="0.25">
      <c r="A71" s="175" t="s">
        <v>31</v>
      </c>
      <c r="B71" s="175" t="s">
        <v>58</v>
      </c>
      <c r="C71" s="175"/>
      <c r="D71" s="175"/>
      <c r="E71" s="235"/>
      <c r="G71" s="140"/>
      <c r="H71" s="5"/>
    </row>
    <row r="72" spans="1:10" s="4" customFormat="1" x14ac:dyDescent="0.25">
      <c r="A72" s="175" t="s">
        <v>87</v>
      </c>
      <c r="B72" s="175" t="s">
        <v>59</v>
      </c>
      <c r="C72" s="175"/>
      <c r="D72" s="175"/>
      <c r="E72" s="235"/>
      <c r="G72" s="140"/>
      <c r="H72" s="5"/>
    </row>
    <row r="73" spans="1:10" s="4" customFormat="1" x14ac:dyDescent="0.25">
      <c r="A73" s="175" t="s">
        <v>135</v>
      </c>
      <c r="B73" s="175" t="s">
        <v>60</v>
      </c>
      <c r="C73" s="175"/>
      <c r="D73" s="175"/>
      <c r="E73" s="235"/>
      <c r="G73" s="140"/>
      <c r="H73" s="5"/>
    </row>
    <row r="74" spans="1:10" s="4" customFormat="1" x14ac:dyDescent="0.25">
      <c r="A74" s="236"/>
      <c r="B74" s="175"/>
      <c r="C74" s="175"/>
      <c r="D74" s="175"/>
      <c r="E74" s="235"/>
      <c r="G74" s="140"/>
      <c r="H74" s="5"/>
    </row>
    <row r="75" spans="1:10" s="4" customFormat="1" ht="31.7" customHeight="1" x14ac:dyDescent="0.25">
      <c r="A75" s="217" t="s">
        <v>26</v>
      </c>
      <c r="B75" s="238" t="s">
        <v>97</v>
      </c>
      <c r="C75" s="236"/>
      <c r="D75" s="236"/>
      <c r="E75" s="237"/>
      <c r="F75" s="11"/>
      <c r="G75" s="76"/>
      <c r="H75" s="22"/>
      <c r="J75" s="11"/>
    </row>
    <row r="76" spans="1:10" s="4" customFormat="1" x14ac:dyDescent="0.25">
      <c r="A76" s="175" t="s">
        <v>89</v>
      </c>
      <c r="B76" s="175" t="s">
        <v>90</v>
      </c>
      <c r="C76" s="175"/>
      <c r="D76" s="175"/>
      <c r="E76" s="235"/>
      <c r="G76" s="140"/>
      <c r="H76" s="5"/>
    </row>
    <row r="77" spans="1:10" s="4" customFormat="1" x14ac:dyDescent="0.25">
      <c r="A77" s="175" t="s">
        <v>91</v>
      </c>
      <c r="B77" s="175" t="s">
        <v>92</v>
      </c>
      <c r="C77" s="175"/>
      <c r="D77" s="175"/>
      <c r="E77" s="235"/>
      <c r="G77" s="140"/>
      <c r="H77" s="5"/>
    </row>
    <row r="78" spans="1:10" s="4" customFormat="1" x14ac:dyDescent="0.25">
      <c r="A78" s="175" t="s">
        <v>93</v>
      </c>
      <c r="B78" s="175" t="s">
        <v>94</v>
      </c>
      <c r="C78" s="175"/>
      <c r="D78" s="175"/>
      <c r="E78" s="235"/>
      <c r="G78" s="140"/>
      <c r="H78" s="5"/>
    </row>
    <row r="79" spans="1:10" s="4" customFormat="1" x14ac:dyDescent="0.25">
      <c r="A79" s="175" t="s">
        <v>98</v>
      </c>
      <c r="B79" s="175" t="s">
        <v>99</v>
      </c>
      <c r="C79" s="175"/>
      <c r="D79" s="175"/>
      <c r="E79" s="235"/>
      <c r="G79" s="140"/>
      <c r="H79" s="5"/>
    </row>
    <row r="80" spans="1:10" s="67" customFormat="1" x14ac:dyDescent="0.25">
      <c r="A80" s="175"/>
      <c r="B80" s="302" t="s">
        <v>292</v>
      </c>
      <c r="C80" s="175"/>
      <c r="D80" s="175"/>
      <c r="E80" s="235"/>
      <c r="G80" s="140"/>
      <c r="H80" s="5"/>
    </row>
    <row r="81" spans="1:10" s="4" customFormat="1" x14ac:dyDescent="0.25">
      <c r="A81" s="175"/>
      <c r="B81" s="301"/>
      <c r="C81" s="175"/>
      <c r="D81" s="175"/>
      <c r="E81" s="235"/>
      <c r="G81" s="140"/>
      <c r="H81" s="5"/>
    </row>
    <row r="82" spans="1:10" s="4" customFormat="1" ht="32.25" customHeight="1" x14ac:dyDescent="0.25">
      <c r="A82" s="217" t="s">
        <v>260</v>
      </c>
      <c r="B82" s="303" t="s">
        <v>100</v>
      </c>
      <c r="C82" s="236"/>
      <c r="D82" s="236"/>
      <c r="E82" s="237"/>
      <c r="F82" s="11"/>
      <c r="G82" s="76"/>
      <c r="H82" s="22"/>
      <c r="J82" s="11"/>
    </row>
    <row r="83" spans="1:10" s="4" customFormat="1" x14ac:dyDescent="0.25">
      <c r="A83" s="175" t="s">
        <v>261</v>
      </c>
      <c r="B83" s="301" t="s">
        <v>258</v>
      </c>
      <c r="C83" s="175"/>
      <c r="D83" s="175"/>
      <c r="E83" s="235"/>
      <c r="G83" s="140"/>
      <c r="H83" s="5"/>
    </row>
    <row r="84" spans="1:10" s="4" customFormat="1" x14ac:dyDescent="0.25">
      <c r="A84" s="175" t="s">
        <v>262</v>
      </c>
      <c r="B84" s="301" t="s">
        <v>127</v>
      </c>
      <c r="C84" s="175"/>
      <c r="D84" s="175"/>
      <c r="E84" s="235"/>
      <c r="G84" s="140"/>
      <c r="H84" s="5"/>
    </row>
    <row r="85" spans="1:10" s="4" customFormat="1" x14ac:dyDescent="0.25">
      <c r="A85" s="175" t="s">
        <v>263</v>
      </c>
      <c r="B85" s="301" t="s">
        <v>128</v>
      </c>
      <c r="C85" s="175"/>
      <c r="D85" s="175"/>
      <c r="E85" s="235"/>
      <c r="G85" s="140"/>
      <c r="H85" s="5"/>
    </row>
    <row r="86" spans="1:10" s="4" customFormat="1" x14ac:dyDescent="0.25">
      <c r="A86" s="175" t="s">
        <v>264</v>
      </c>
      <c r="B86" s="301" t="s">
        <v>129</v>
      </c>
      <c r="C86" s="175"/>
      <c r="D86" s="175"/>
      <c r="E86" s="235"/>
      <c r="G86" s="140"/>
      <c r="H86" s="5"/>
    </row>
    <row r="87" spans="1:10" s="4" customFormat="1" x14ac:dyDescent="0.25">
      <c r="A87" s="239"/>
      <c r="B87" s="301" t="s">
        <v>289</v>
      </c>
      <c r="C87" s="175"/>
      <c r="D87" s="175"/>
      <c r="E87" s="235"/>
      <c r="G87" s="140"/>
      <c r="H87" s="5"/>
    </row>
    <row r="88" spans="1:10" s="4" customFormat="1" x14ac:dyDescent="0.25">
      <c r="A88" s="175"/>
      <c r="B88" s="302" t="s">
        <v>290</v>
      </c>
      <c r="C88" s="175"/>
      <c r="D88" s="175"/>
      <c r="E88" s="235"/>
      <c r="G88" s="140"/>
      <c r="H88" s="5"/>
    </row>
    <row r="89" spans="1:10" s="4" customFormat="1" x14ac:dyDescent="0.25">
      <c r="A89" s="175"/>
      <c r="B89" s="240"/>
      <c r="C89" s="241"/>
      <c r="D89" s="241"/>
      <c r="E89" s="242"/>
      <c r="F89" s="40"/>
      <c r="G89" s="76"/>
      <c r="H89" s="41"/>
    </row>
    <row r="90" spans="1:10" s="4" customFormat="1" x14ac:dyDescent="0.25">
      <c r="A90" s="239"/>
      <c r="B90" s="175"/>
      <c r="C90" s="175"/>
      <c r="D90" s="175"/>
      <c r="E90" s="235"/>
      <c r="G90" s="140"/>
      <c r="H90" s="5"/>
    </row>
    <row r="91" spans="1:10" s="4" customFormat="1" x14ac:dyDescent="0.25">
      <c r="A91" s="307"/>
      <c r="B91" s="308"/>
      <c r="C91" s="175"/>
      <c r="D91" s="175"/>
      <c r="E91" s="235"/>
      <c r="G91" s="140"/>
      <c r="H91" s="5"/>
    </row>
    <row r="92" spans="1:10" x14ac:dyDescent="0.25">
      <c r="B92"/>
      <c r="H92"/>
    </row>
    <row r="93" spans="1:10" x14ac:dyDescent="0.25">
      <c r="B93"/>
      <c r="H93"/>
    </row>
    <row r="94" spans="1:10" x14ac:dyDescent="0.25">
      <c r="B94"/>
      <c r="H94"/>
    </row>
    <row r="95" spans="1:10" x14ac:dyDescent="0.25">
      <c r="B95"/>
      <c r="H95"/>
    </row>
    <row r="96" spans="1:10" x14ac:dyDescent="0.25">
      <c r="B96"/>
      <c r="H96"/>
    </row>
    <row r="97" spans="2:8" x14ac:dyDescent="0.25">
      <c r="B97"/>
      <c r="H97"/>
    </row>
    <row r="98" spans="2:8" x14ac:dyDescent="0.25">
      <c r="B98"/>
      <c r="H98"/>
    </row>
    <row r="99" spans="2:8" x14ac:dyDescent="0.25">
      <c r="B99"/>
      <c r="H99"/>
    </row>
    <row r="100" spans="2:8" x14ac:dyDescent="0.25">
      <c r="B100"/>
      <c r="H100"/>
    </row>
    <row r="101" spans="2:8" x14ac:dyDescent="0.25">
      <c r="B101"/>
      <c r="H101"/>
    </row>
    <row r="102" spans="2:8" x14ac:dyDescent="0.25">
      <c r="B102"/>
      <c r="H102"/>
    </row>
    <row r="103" spans="2:8" x14ac:dyDescent="0.25">
      <c r="B103"/>
      <c r="H103"/>
    </row>
    <row r="104" spans="2:8" x14ac:dyDescent="0.25">
      <c r="B104"/>
      <c r="H104"/>
    </row>
    <row r="105" spans="2:8" x14ac:dyDescent="0.25">
      <c r="B105"/>
      <c r="H105"/>
    </row>
    <row r="106" spans="2:8" x14ac:dyDescent="0.25">
      <c r="B106"/>
      <c r="H106"/>
    </row>
    <row r="107" spans="2:8" x14ac:dyDescent="0.25">
      <c r="B107"/>
      <c r="H107"/>
    </row>
    <row r="108" spans="2:8" x14ac:dyDescent="0.25">
      <c r="B108"/>
      <c r="H108"/>
    </row>
    <row r="109" spans="2:8" x14ac:dyDescent="0.25">
      <c r="B109"/>
      <c r="H109"/>
    </row>
  </sheetData>
  <sheetProtection password="C845" sheet="1" objects="1" scenarios="1" selectLockedCells="1"/>
  <mergeCells count="4">
    <mergeCell ref="A91:B91"/>
    <mergeCell ref="A20:B20"/>
    <mergeCell ref="F4:H4"/>
    <mergeCell ref="A3:E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colBreaks count="1" manualBreakCount="1">
    <brk id="1" max="8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view="pageBreakPreview" topLeftCell="A16" zoomScaleNormal="80" zoomScaleSheetLayoutView="100" workbookViewId="0">
      <selection activeCell="G17" sqref="G17"/>
    </sheetView>
  </sheetViews>
  <sheetFormatPr defaultColWidth="10.85546875" defaultRowHeight="15" x14ac:dyDescent="0.25"/>
  <cols>
    <col min="2" max="2" width="40.42578125" customWidth="1"/>
    <col min="4" max="4" width="12.5703125" customWidth="1"/>
    <col min="5" max="5" width="18" customWidth="1"/>
    <col min="6" max="6" width="18" style="66" customWidth="1"/>
    <col min="7" max="7" width="11" style="269"/>
    <col min="8" max="8" width="14.7109375" style="66" customWidth="1"/>
    <col min="9" max="9" width="18" style="2" hidden="1" customWidth="1"/>
    <col min="10" max="10" width="10.85546875" style="128" hidden="1" customWidth="1"/>
    <col min="11" max="11" width="14.7109375" hidden="1" customWidth="1"/>
  </cols>
  <sheetData>
    <row r="1" spans="1:11" s="4" customFormat="1" ht="15.6" x14ac:dyDescent="0.35">
      <c r="A1" s="213" t="s">
        <v>178</v>
      </c>
      <c r="B1" s="213"/>
      <c r="C1" s="213"/>
      <c r="D1" s="213"/>
      <c r="E1" s="213"/>
      <c r="F1" s="213"/>
      <c r="G1" s="72"/>
      <c r="H1" s="213"/>
      <c r="I1" s="18"/>
      <c r="J1" s="118"/>
      <c r="K1" s="18"/>
    </row>
    <row r="2" spans="1:11" s="10" customFormat="1" ht="15.6" x14ac:dyDescent="0.35">
      <c r="A2" s="229"/>
      <c r="B2" s="229"/>
      <c r="C2" s="229"/>
      <c r="D2" s="229"/>
      <c r="E2" s="229"/>
      <c r="F2" s="229"/>
      <c r="G2" s="266"/>
      <c r="H2" s="229"/>
      <c r="I2" s="23"/>
      <c r="J2" s="119"/>
      <c r="K2" s="23"/>
    </row>
    <row r="3" spans="1:11" s="10" customFormat="1" ht="15" customHeight="1" x14ac:dyDescent="0.35">
      <c r="A3" s="244" t="s">
        <v>253</v>
      </c>
      <c r="B3" s="244"/>
      <c r="C3" s="245"/>
      <c r="D3" s="245"/>
      <c r="E3" s="245"/>
      <c r="F3" s="245"/>
      <c r="G3" s="267"/>
      <c r="H3" s="245"/>
      <c r="I3" s="243"/>
      <c r="J3" s="243"/>
      <c r="K3" s="243"/>
    </row>
    <row r="4" spans="1:11" s="4" customFormat="1" ht="14.45" x14ac:dyDescent="0.35">
      <c r="A4" s="175"/>
      <c r="B4" s="175"/>
      <c r="C4" s="175"/>
      <c r="D4" s="175"/>
      <c r="E4" s="175"/>
      <c r="F4" s="175"/>
      <c r="G4" s="77"/>
      <c r="H4" s="175"/>
      <c r="J4" s="120"/>
    </row>
    <row r="5" spans="1:11" s="4" customFormat="1" ht="15.6" x14ac:dyDescent="0.35">
      <c r="A5" s="213" t="s">
        <v>2</v>
      </c>
      <c r="B5" s="213" t="s">
        <v>122</v>
      </c>
      <c r="C5" s="213"/>
      <c r="D5" s="213"/>
      <c r="E5" s="213"/>
      <c r="F5" s="213"/>
      <c r="G5" s="72"/>
      <c r="H5" s="247"/>
      <c r="I5" s="18"/>
      <c r="J5" s="118"/>
      <c r="K5" s="38"/>
    </row>
    <row r="6" spans="1:11" s="4" customFormat="1" x14ac:dyDescent="0.25">
      <c r="A6" s="217" t="s">
        <v>2</v>
      </c>
      <c r="B6" s="217" t="s">
        <v>133</v>
      </c>
      <c r="C6" s="248" t="s">
        <v>109</v>
      </c>
      <c r="D6" s="248" t="s">
        <v>197</v>
      </c>
      <c r="E6" s="248" t="s">
        <v>119</v>
      </c>
      <c r="F6" s="248" t="s">
        <v>199</v>
      </c>
      <c r="G6" s="78" t="s">
        <v>115</v>
      </c>
      <c r="H6" s="249" t="s">
        <v>116</v>
      </c>
      <c r="I6" s="31" t="s">
        <v>199</v>
      </c>
      <c r="J6" s="121" t="s">
        <v>115</v>
      </c>
      <c r="K6" s="48" t="s">
        <v>116</v>
      </c>
    </row>
    <row r="7" spans="1:11" s="4" customFormat="1" x14ac:dyDescent="0.25">
      <c r="A7" s="175" t="s">
        <v>104</v>
      </c>
      <c r="B7" s="175" t="s">
        <v>105</v>
      </c>
      <c r="C7" s="246">
        <v>8</v>
      </c>
      <c r="D7" s="246">
        <f>C7*16</f>
        <v>128</v>
      </c>
      <c r="E7" s="246">
        <v>4</v>
      </c>
      <c r="F7" s="246">
        <f>+I7</f>
        <v>512</v>
      </c>
      <c r="G7" s="106">
        <v>0</v>
      </c>
      <c r="H7" s="250">
        <f>F7*G7</f>
        <v>0</v>
      </c>
      <c r="I7" s="47">
        <f>D7*E7</f>
        <v>512</v>
      </c>
      <c r="J7" s="106">
        <f>G7*1.19</f>
        <v>0</v>
      </c>
      <c r="K7" s="105">
        <f>I7*J7</f>
        <v>0</v>
      </c>
    </row>
    <row r="8" spans="1:11" s="4" customFormat="1" x14ac:dyDescent="0.25">
      <c r="A8" s="175" t="s">
        <v>104</v>
      </c>
      <c r="B8" s="175" t="s">
        <v>106</v>
      </c>
      <c r="C8" s="246">
        <v>4</v>
      </c>
      <c r="D8" s="246">
        <f t="shared" ref="D8:D14" si="0">C8*16</f>
        <v>64</v>
      </c>
      <c r="E8" s="246">
        <v>4</v>
      </c>
      <c r="F8" s="246">
        <f t="shared" ref="F8:F14" si="1">+I8</f>
        <v>256</v>
      </c>
      <c r="G8" s="106">
        <v>0</v>
      </c>
      <c r="H8" s="250">
        <f t="shared" ref="H8:H14" si="2">F8*G8</f>
        <v>0</v>
      </c>
      <c r="I8" s="47">
        <f t="shared" ref="I8:I14" si="3">D8*E8</f>
        <v>256</v>
      </c>
      <c r="J8" s="106">
        <f t="shared" ref="J8:J14" si="4">G8*1.19</f>
        <v>0</v>
      </c>
      <c r="K8" s="105">
        <f t="shared" ref="K8:K14" si="5">I8*J8</f>
        <v>0</v>
      </c>
    </row>
    <row r="9" spans="1:11" s="4" customFormat="1" x14ac:dyDescent="0.25">
      <c r="A9" s="175" t="s">
        <v>104</v>
      </c>
      <c r="B9" s="175" t="s">
        <v>107</v>
      </c>
      <c r="C9" s="246">
        <v>6</v>
      </c>
      <c r="D9" s="246">
        <f t="shared" si="0"/>
        <v>96</v>
      </c>
      <c r="E9" s="246">
        <v>4</v>
      </c>
      <c r="F9" s="246">
        <f t="shared" si="1"/>
        <v>384</v>
      </c>
      <c r="G9" s="106">
        <v>0</v>
      </c>
      <c r="H9" s="250">
        <f t="shared" si="2"/>
        <v>0</v>
      </c>
      <c r="I9" s="47">
        <f t="shared" si="3"/>
        <v>384</v>
      </c>
      <c r="J9" s="106">
        <f t="shared" si="4"/>
        <v>0</v>
      </c>
      <c r="K9" s="105">
        <f t="shared" si="5"/>
        <v>0</v>
      </c>
    </row>
    <row r="10" spans="1:11" s="4" customFormat="1" x14ac:dyDescent="0.25">
      <c r="A10" s="175" t="s">
        <v>104</v>
      </c>
      <c r="B10" s="175" t="s">
        <v>108</v>
      </c>
      <c r="C10" s="246">
        <v>2</v>
      </c>
      <c r="D10" s="246">
        <f t="shared" si="0"/>
        <v>32</v>
      </c>
      <c r="E10" s="246">
        <v>4</v>
      </c>
      <c r="F10" s="246">
        <f t="shared" si="1"/>
        <v>128</v>
      </c>
      <c r="G10" s="106">
        <v>0</v>
      </c>
      <c r="H10" s="250">
        <f t="shared" si="2"/>
        <v>0</v>
      </c>
      <c r="I10" s="47">
        <f t="shared" si="3"/>
        <v>128</v>
      </c>
      <c r="J10" s="106">
        <f t="shared" si="4"/>
        <v>0</v>
      </c>
      <c r="K10" s="105">
        <f t="shared" si="5"/>
        <v>0</v>
      </c>
    </row>
    <row r="11" spans="1:11" s="4" customFormat="1" x14ac:dyDescent="0.25">
      <c r="A11" s="175" t="s">
        <v>110</v>
      </c>
      <c r="B11" s="175" t="s">
        <v>111</v>
      </c>
      <c r="C11" s="246">
        <v>4</v>
      </c>
      <c r="D11" s="246">
        <f t="shared" si="0"/>
        <v>64</v>
      </c>
      <c r="E11" s="246">
        <v>1</v>
      </c>
      <c r="F11" s="246">
        <f t="shared" si="1"/>
        <v>64</v>
      </c>
      <c r="G11" s="106">
        <v>0</v>
      </c>
      <c r="H11" s="250">
        <f t="shared" si="2"/>
        <v>0</v>
      </c>
      <c r="I11" s="47">
        <f t="shared" si="3"/>
        <v>64</v>
      </c>
      <c r="J11" s="106">
        <f t="shared" si="4"/>
        <v>0</v>
      </c>
      <c r="K11" s="105">
        <f t="shared" si="5"/>
        <v>0</v>
      </c>
    </row>
    <row r="12" spans="1:11" s="4" customFormat="1" x14ac:dyDescent="0.25">
      <c r="A12" s="175" t="s">
        <v>110</v>
      </c>
      <c r="B12" s="175" t="s">
        <v>112</v>
      </c>
      <c r="C12" s="246">
        <v>6</v>
      </c>
      <c r="D12" s="246">
        <f t="shared" si="0"/>
        <v>96</v>
      </c>
      <c r="E12" s="246">
        <v>1</v>
      </c>
      <c r="F12" s="246">
        <f t="shared" si="1"/>
        <v>96</v>
      </c>
      <c r="G12" s="106">
        <v>0</v>
      </c>
      <c r="H12" s="250">
        <f t="shared" si="2"/>
        <v>0</v>
      </c>
      <c r="I12" s="47">
        <f t="shared" si="3"/>
        <v>96</v>
      </c>
      <c r="J12" s="106">
        <f t="shared" si="4"/>
        <v>0</v>
      </c>
      <c r="K12" s="105">
        <f t="shared" si="5"/>
        <v>0</v>
      </c>
    </row>
    <row r="13" spans="1:11" s="4" customFormat="1" x14ac:dyDescent="0.25">
      <c r="A13" s="175" t="s">
        <v>110</v>
      </c>
      <c r="B13" s="175" t="s">
        <v>113</v>
      </c>
      <c r="C13" s="246">
        <v>2</v>
      </c>
      <c r="D13" s="246">
        <f t="shared" si="0"/>
        <v>32</v>
      </c>
      <c r="E13" s="246">
        <v>1</v>
      </c>
      <c r="F13" s="246">
        <f t="shared" si="1"/>
        <v>32</v>
      </c>
      <c r="G13" s="106">
        <v>0</v>
      </c>
      <c r="H13" s="250">
        <f t="shared" si="2"/>
        <v>0</v>
      </c>
      <c r="I13" s="47">
        <f t="shared" si="3"/>
        <v>32</v>
      </c>
      <c r="J13" s="106">
        <f t="shared" si="4"/>
        <v>0</v>
      </c>
      <c r="K13" s="105">
        <f t="shared" si="5"/>
        <v>0</v>
      </c>
    </row>
    <row r="14" spans="1:11" s="4" customFormat="1" x14ac:dyDescent="0.25">
      <c r="A14" s="175" t="s">
        <v>110</v>
      </c>
      <c r="B14" s="175" t="s">
        <v>114</v>
      </c>
      <c r="C14" s="246">
        <v>4</v>
      </c>
      <c r="D14" s="246">
        <f t="shared" si="0"/>
        <v>64</v>
      </c>
      <c r="E14" s="246">
        <v>1</v>
      </c>
      <c r="F14" s="246">
        <f t="shared" si="1"/>
        <v>64</v>
      </c>
      <c r="G14" s="106">
        <v>0</v>
      </c>
      <c r="H14" s="250">
        <f t="shared" si="2"/>
        <v>0</v>
      </c>
      <c r="I14" s="47">
        <f t="shared" si="3"/>
        <v>64</v>
      </c>
      <c r="J14" s="106">
        <f t="shared" si="4"/>
        <v>0</v>
      </c>
      <c r="K14" s="105">
        <f t="shared" si="5"/>
        <v>0</v>
      </c>
    </row>
    <row r="15" spans="1:11" s="4" customFormat="1" ht="14.45" x14ac:dyDescent="0.35">
      <c r="A15" s="231"/>
      <c r="B15" s="231"/>
      <c r="C15" s="175"/>
      <c r="D15" s="175"/>
      <c r="E15" s="175"/>
      <c r="F15" s="175"/>
      <c r="G15" s="77"/>
      <c r="H15" s="237"/>
      <c r="J15" s="122"/>
      <c r="K15" s="22"/>
    </row>
    <row r="16" spans="1:11" s="4" customFormat="1" ht="14.45" x14ac:dyDescent="0.35">
      <c r="A16" s="175"/>
      <c r="B16" s="175"/>
      <c r="C16" s="175"/>
      <c r="D16" s="175"/>
      <c r="E16" s="175"/>
      <c r="F16" s="175"/>
      <c r="G16" s="77"/>
      <c r="H16" s="175"/>
      <c r="J16" s="122"/>
    </row>
    <row r="17" spans="1:11" s="4" customFormat="1" x14ac:dyDescent="0.25">
      <c r="A17" s="217" t="s">
        <v>2</v>
      </c>
      <c r="B17" s="217" t="s">
        <v>134</v>
      </c>
      <c r="C17" s="248" t="s">
        <v>109</v>
      </c>
      <c r="D17" s="248" t="s">
        <v>198</v>
      </c>
      <c r="E17" s="248" t="s">
        <v>119</v>
      </c>
      <c r="F17" s="248" t="s">
        <v>199</v>
      </c>
      <c r="G17" s="78" t="s">
        <v>115</v>
      </c>
      <c r="H17" s="249" t="s">
        <v>116</v>
      </c>
      <c r="I17" s="31" t="s">
        <v>199</v>
      </c>
      <c r="J17" s="123" t="s">
        <v>115</v>
      </c>
      <c r="K17" s="48" t="s">
        <v>116</v>
      </c>
    </row>
    <row r="18" spans="1:11" s="4" customFormat="1" x14ac:dyDescent="0.25">
      <c r="A18" s="175" t="s">
        <v>104</v>
      </c>
      <c r="B18" s="175" t="s">
        <v>117</v>
      </c>
      <c r="C18" s="246">
        <v>16</v>
      </c>
      <c r="D18" s="246">
        <v>32</v>
      </c>
      <c r="E18" s="246">
        <v>2</v>
      </c>
      <c r="F18" s="246">
        <f>+I18</f>
        <v>64</v>
      </c>
      <c r="G18" s="106">
        <v>0</v>
      </c>
      <c r="H18" s="250">
        <f>F18*G18</f>
        <v>0</v>
      </c>
      <c r="I18" s="47">
        <f>D18*E18</f>
        <v>64</v>
      </c>
      <c r="J18" s="106">
        <f>G18*1.19</f>
        <v>0</v>
      </c>
      <c r="K18" s="105">
        <f>I18*J18</f>
        <v>0</v>
      </c>
    </row>
    <row r="19" spans="1:11" s="4" customFormat="1" x14ac:dyDescent="0.25">
      <c r="A19" s="175" t="s">
        <v>104</v>
      </c>
      <c r="B19" s="175" t="s">
        <v>118</v>
      </c>
      <c r="C19" s="246">
        <v>16</v>
      </c>
      <c r="D19" s="246">
        <v>32</v>
      </c>
      <c r="E19" s="246">
        <v>2</v>
      </c>
      <c r="F19" s="246">
        <f t="shared" ref="F19:F23" si="6">+I19</f>
        <v>64</v>
      </c>
      <c r="G19" s="106">
        <v>0</v>
      </c>
      <c r="H19" s="250">
        <f t="shared" ref="H19:H23" si="7">F19*G19</f>
        <v>0</v>
      </c>
      <c r="I19" s="47">
        <f t="shared" ref="I19:I23" si="8">D19*E19</f>
        <v>64</v>
      </c>
      <c r="J19" s="106">
        <f t="shared" ref="J19:J23" si="9">G19*1.19</f>
        <v>0</v>
      </c>
      <c r="K19" s="105">
        <f t="shared" ref="K19:K23" si="10">I19*J19</f>
        <v>0</v>
      </c>
    </row>
    <row r="20" spans="1:11" s="4" customFormat="1" x14ac:dyDescent="0.25">
      <c r="A20" s="175" t="s">
        <v>110</v>
      </c>
      <c r="B20" s="175" t="s">
        <v>111</v>
      </c>
      <c r="C20" s="246">
        <v>8</v>
      </c>
      <c r="D20" s="246">
        <v>16</v>
      </c>
      <c r="E20" s="246">
        <v>1</v>
      </c>
      <c r="F20" s="246">
        <f t="shared" si="6"/>
        <v>16</v>
      </c>
      <c r="G20" s="106">
        <v>0</v>
      </c>
      <c r="H20" s="250">
        <f t="shared" si="7"/>
        <v>0</v>
      </c>
      <c r="I20" s="47">
        <f t="shared" si="8"/>
        <v>16</v>
      </c>
      <c r="J20" s="106">
        <f t="shared" si="9"/>
        <v>0</v>
      </c>
      <c r="K20" s="105">
        <f t="shared" si="10"/>
        <v>0</v>
      </c>
    </row>
    <row r="21" spans="1:11" s="4" customFormat="1" x14ac:dyDescent="0.25">
      <c r="A21" s="175" t="s">
        <v>110</v>
      </c>
      <c r="B21" s="175" t="s">
        <v>112</v>
      </c>
      <c r="C21" s="246">
        <v>8</v>
      </c>
      <c r="D21" s="246">
        <v>16</v>
      </c>
      <c r="E21" s="246">
        <v>1</v>
      </c>
      <c r="F21" s="246">
        <f t="shared" si="6"/>
        <v>16</v>
      </c>
      <c r="G21" s="106">
        <v>0</v>
      </c>
      <c r="H21" s="250">
        <f t="shared" si="7"/>
        <v>0</v>
      </c>
      <c r="I21" s="47">
        <f t="shared" si="8"/>
        <v>16</v>
      </c>
      <c r="J21" s="106">
        <f t="shared" si="9"/>
        <v>0</v>
      </c>
      <c r="K21" s="105">
        <f t="shared" si="10"/>
        <v>0</v>
      </c>
    </row>
    <row r="22" spans="1:11" s="4" customFormat="1" x14ac:dyDescent="0.25">
      <c r="A22" s="175" t="s">
        <v>110</v>
      </c>
      <c r="B22" s="175" t="s">
        <v>113</v>
      </c>
      <c r="C22" s="246">
        <v>16</v>
      </c>
      <c r="D22" s="246">
        <v>32</v>
      </c>
      <c r="E22" s="246">
        <v>1</v>
      </c>
      <c r="F22" s="246">
        <f t="shared" si="6"/>
        <v>32</v>
      </c>
      <c r="G22" s="106">
        <v>0</v>
      </c>
      <c r="H22" s="250">
        <f t="shared" si="7"/>
        <v>0</v>
      </c>
      <c r="I22" s="47">
        <f t="shared" si="8"/>
        <v>32</v>
      </c>
      <c r="J22" s="106">
        <f t="shared" si="9"/>
        <v>0</v>
      </c>
      <c r="K22" s="105">
        <f t="shared" si="10"/>
        <v>0</v>
      </c>
    </row>
    <row r="23" spans="1:11" s="4" customFormat="1" x14ac:dyDescent="0.25">
      <c r="A23" s="175" t="s">
        <v>110</v>
      </c>
      <c r="B23" s="175" t="s">
        <v>114</v>
      </c>
      <c r="C23" s="246">
        <v>16</v>
      </c>
      <c r="D23" s="246">
        <v>32</v>
      </c>
      <c r="E23" s="246">
        <v>1</v>
      </c>
      <c r="F23" s="246">
        <f t="shared" si="6"/>
        <v>32</v>
      </c>
      <c r="G23" s="106">
        <v>0</v>
      </c>
      <c r="H23" s="250">
        <f t="shared" si="7"/>
        <v>0</v>
      </c>
      <c r="I23" s="47">
        <f t="shared" si="8"/>
        <v>32</v>
      </c>
      <c r="J23" s="106">
        <f t="shared" si="9"/>
        <v>0</v>
      </c>
      <c r="K23" s="105">
        <f t="shared" si="10"/>
        <v>0</v>
      </c>
    </row>
    <row r="24" spans="1:11" s="67" customFormat="1" ht="14.45" x14ac:dyDescent="0.35">
      <c r="A24" s="175"/>
      <c r="B24" s="175"/>
      <c r="C24" s="175"/>
      <c r="D24" s="175"/>
      <c r="E24" s="175"/>
      <c r="F24" s="175"/>
      <c r="G24" s="77"/>
      <c r="H24" s="237"/>
      <c r="J24" s="122"/>
      <c r="K24" s="22"/>
    </row>
    <row r="25" spans="1:11" s="67" customFormat="1" x14ac:dyDescent="0.25">
      <c r="A25" s="217" t="s">
        <v>2</v>
      </c>
      <c r="B25" s="217" t="s">
        <v>134</v>
      </c>
      <c r="C25" s="217"/>
      <c r="D25" s="217"/>
      <c r="E25" s="217"/>
      <c r="F25" s="217"/>
      <c r="G25" s="78" t="s">
        <v>189</v>
      </c>
      <c r="H25" s="217" t="s">
        <v>116</v>
      </c>
      <c r="I25" s="19"/>
      <c r="J25" s="123" t="s">
        <v>189</v>
      </c>
      <c r="K25" s="19" t="s">
        <v>116</v>
      </c>
    </row>
    <row r="26" spans="1:11" s="67" customFormat="1" x14ac:dyDescent="0.25">
      <c r="A26" s="175" t="s">
        <v>104</v>
      </c>
      <c r="B26" s="175" t="s">
        <v>238</v>
      </c>
      <c r="C26" s="175"/>
      <c r="D26" s="175"/>
      <c r="E26" s="175"/>
      <c r="F26" s="246">
        <v>10</v>
      </c>
      <c r="G26" s="106">
        <v>0</v>
      </c>
      <c r="H26" s="237">
        <f>F26*G26</f>
        <v>0</v>
      </c>
      <c r="I26" s="47">
        <v>10</v>
      </c>
      <c r="J26" s="106">
        <f>G26*1.19</f>
        <v>0</v>
      </c>
      <c r="K26" s="22">
        <f>I26*J26</f>
        <v>0</v>
      </c>
    </row>
    <row r="27" spans="1:11" s="4" customFormat="1" ht="14.45" x14ac:dyDescent="0.35">
      <c r="A27" s="175"/>
      <c r="B27" s="175"/>
      <c r="C27" s="175"/>
      <c r="D27" s="175"/>
      <c r="E27" s="175"/>
      <c r="F27" s="175"/>
      <c r="G27" s="77"/>
      <c r="H27" s="237"/>
      <c r="J27" s="122"/>
      <c r="K27" s="22"/>
    </row>
    <row r="28" spans="1:11" s="4" customFormat="1" x14ac:dyDescent="0.25">
      <c r="A28" s="217" t="s">
        <v>2</v>
      </c>
      <c r="B28" s="217" t="s">
        <v>301</v>
      </c>
      <c r="C28" s="217"/>
      <c r="D28" s="217"/>
      <c r="E28" s="217"/>
      <c r="F28" s="217"/>
      <c r="G28" s="78" t="s">
        <v>189</v>
      </c>
      <c r="H28" s="217" t="s">
        <v>116</v>
      </c>
      <c r="I28" s="19"/>
      <c r="J28" s="123" t="s">
        <v>189</v>
      </c>
      <c r="K28" s="19" t="s">
        <v>116</v>
      </c>
    </row>
    <row r="29" spans="1:11" s="4" customFormat="1" x14ac:dyDescent="0.25">
      <c r="A29" s="301" t="s">
        <v>104</v>
      </c>
      <c r="B29" s="301" t="s">
        <v>302</v>
      </c>
      <c r="C29" s="175"/>
      <c r="D29" s="175"/>
      <c r="E29" s="246">
        <v>2</v>
      </c>
      <c r="F29" s="246">
        <v>10</v>
      </c>
      <c r="G29" s="106">
        <v>0</v>
      </c>
      <c r="H29" s="237">
        <f>F29*G29</f>
        <v>0</v>
      </c>
      <c r="I29" s="47">
        <v>10</v>
      </c>
      <c r="J29" s="106">
        <f>G29*1.19</f>
        <v>0</v>
      </c>
      <c r="K29" s="22">
        <f>I29*J29</f>
        <v>0</v>
      </c>
    </row>
    <row r="30" spans="1:11" s="4" customFormat="1" ht="14.45" x14ac:dyDescent="0.35">
      <c r="A30" s="175"/>
      <c r="B30" s="175"/>
      <c r="C30" s="175"/>
      <c r="D30" s="175"/>
      <c r="E30" s="175"/>
      <c r="F30" s="175"/>
      <c r="G30" s="77"/>
      <c r="H30" s="237"/>
      <c r="J30" s="122"/>
      <c r="K30" s="22"/>
    </row>
    <row r="31" spans="1:11" s="4" customFormat="1" ht="14.45" x14ac:dyDescent="0.35">
      <c r="A31" s="251" t="s">
        <v>215</v>
      </c>
      <c r="B31" s="252" t="s">
        <v>192</v>
      </c>
      <c r="C31" s="252"/>
      <c r="D31" s="253"/>
      <c r="E31" s="252"/>
      <c r="F31" s="252"/>
      <c r="G31" s="79" t="s">
        <v>284</v>
      </c>
      <c r="H31" s="254">
        <f>SUM(H7:H29)</f>
        <v>0</v>
      </c>
      <c r="I31" s="44"/>
      <c r="J31" s="124"/>
      <c r="K31" s="51">
        <f>SUM(K7:K29)</f>
        <v>0</v>
      </c>
    </row>
    <row r="32" spans="1:11" s="35" customFormat="1" ht="14.45" x14ac:dyDescent="0.35">
      <c r="A32" s="255"/>
      <c r="B32" s="255"/>
      <c r="C32" s="255"/>
      <c r="D32" s="256"/>
      <c r="E32" s="255"/>
      <c r="F32" s="255"/>
      <c r="G32" s="80"/>
      <c r="H32" s="257"/>
      <c r="I32" s="45"/>
      <c r="J32" s="125"/>
      <c r="K32" s="46"/>
    </row>
    <row r="33" spans="1:11" s="4" customFormat="1" ht="15.75" customHeight="1" x14ac:dyDescent="0.35">
      <c r="A33" s="175"/>
      <c r="B33" s="175"/>
      <c r="C33" s="175"/>
      <c r="D33" s="175"/>
      <c r="E33" s="175"/>
      <c r="F33" s="175"/>
      <c r="G33" s="77"/>
      <c r="H33" s="236"/>
      <c r="J33" s="122"/>
      <c r="K33" s="11"/>
    </row>
    <row r="34" spans="1:11" s="4" customFormat="1" ht="15.6" x14ac:dyDescent="0.35">
      <c r="A34" s="213" t="s">
        <v>2</v>
      </c>
      <c r="B34" s="213" t="s">
        <v>162</v>
      </c>
      <c r="C34" s="213"/>
      <c r="D34" s="213"/>
      <c r="E34" s="213"/>
      <c r="F34" s="213"/>
      <c r="G34" s="72"/>
      <c r="H34" s="247"/>
      <c r="I34" s="18"/>
      <c r="J34" s="126"/>
      <c r="K34" s="38"/>
    </row>
    <row r="35" spans="1:11" s="4" customFormat="1" x14ac:dyDescent="0.25">
      <c r="A35" s="217" t="s">
        <v>2</v>
      </c>
      <c r="B35" s="217" t="s">
        <v>147</v>
      </c>
      <c r="C35" s="217"/>
      <c r="D35" s="217"/>
      <c r="E35" s="217"/>
      <c r="F35" s="217"/>
      <c r="G35" s="78" t="s">
        <v>189</v>
      </c>
      <c r="H35" s="217" t="s">
        <v>116</v>
      </c>
      <c r="I35" s="19"/>
      <c r="J35" s="123" t="s">
        <v>189</v>
      </c>
      <c r="K35" s="19" t="s">
        <v>116</v>
      </c>
    </row>
    <row r="36" spans="1:11" s="4" customFormat="1" x14ac:dyDescent="0.25">
      <c r="A36" s="175" t="s">
        <v>150</v>
      </c>
      <c r="B36" s="175" t="s">
        <v>149</v>
      </c>
      <c r="C36" s="246"/>
      <c r="D36" s="246"/>
      <c r="E36" s="246"/>
      <c r="F36" s="246"/>
      <c r="G36" s="106">
        <v>0</v>
      </c>
      <c r="H36" s="250">
        <f>+G36</f>
        <v>0</v>
      </c>
      <c r="I36" s="47"/>
      <c r="J36" s="106">
        <f>G36*1.19</f>
        <v>0</v>
      </c>
      <c r="K36" s="105">
        <f>J36</f>
        <v>0</v>
      </c>
    </row>
    <row r="37" spans="1:11" s="4" customFormat="1" x14ac:dyDescent="0.25">
      <c r="A37" s="175" t="s">
        <v>151</v>
      </c>
      <c r="B37" s="231" t="s">
        <v>148</v>
      </c>
      <c r="C37" s="246"/>
      <c r="D37" s="246"/>
      <c r="E37" s="246"/>
      <c r="F37" s="246"/>
      <c r="G37" s="106">
        <v>0</v>
      </c>
      <c r="H37" s="250">
        <f t="shared" ref="H37:H40" si="11">+G37</f>
        <v>0</v>
      </c>
      <c r="I37" s="47"/>
      <c r="J37" s="106">
        <f t="shared" ref="J37:J40" si="12">G37*1.19</f>
        <v>0</v>
      </c>
      <c r="K37" s="105">
        <f>J37</f>
        <v>0</v>
      </c>
    </row>
    <row r="38" spans="1:11" s="4" customFormat="1" x14ac:dyDescent="0.25">
      <c r="A38" s="175" t="s">
        <v>152</v>
      </c>
      <c r="B38" s="231" t="s">
        <v>308</v>
      </c>
      <c r="C38" s="246"/>
      <c r="D38" s="246"/>
      <c r="E38" s="246"/>
      <c r="F38" s="246"/>
      <c r="G38" s="106">
        <v>0</v>
      </c>
      <c r="H38" s="250">
        <f t="shared" si="11"/>
        <v>0</v>
      </c>
      <c r="I38" s="47"/>
      <c r="J38" s="106">
        <f t="shared" si="12"/>
        <v>0</v>
      </c>
      <c r="K38" s="105">
        <f>J38</f>
        <v>0</v>
      </c>
    </row>
    <row r="39" spans="1:11" s="67" customFormat="1" x14ac:dyDescent="0.25">
      <c r="A39" s="175" t="s">
        <v>154</v>
      </c>
      <c r="B39" s="231" t="s">
        <v>153</v>
      </c>
      <c r="C39" s="246"/>
      <c r="D39" s="246"/>
      <c r="E39" s="246"/>
      <c r="F39" s="246"/>
      <c r="G39" s="106">
        <v>0</v>
      </c>
      <c r="H39" s="250">
        <f t="shared" ref="H39" si="13">+G39</f>
        <v>0</v>
      </c>
      <c r="I39" s="47"/>
      <c r="J39" s="106">
        <f t="shared" si="12"/>
        <v>0</v>
      </c>
      <c r="K39" s="105">
        <f>J39</f>
        <v>0</v>
      </c>
    </row>
    <row r="40" spans="1:11" s="4" customFormat="1" x14ac:dyDescent="0.25">
      <c r="A40" s="175" t="s">
        <v>306</v>
      </c>
      <c r="B40" s="302" t="s">
        <v>307</v>
      </c>
      <c r="C40" s="246"/>
      <c r="D40" s="246"/>
      <c r="E40" s="246"/>
      <c r="F40" s="246"/>
      <c r="G40" s="106">
        <v>0</v>
      </c>
      <c r="H40" s="250">
        <f t="shared" si="11"/>
        <v>0</v>
      </c>
      <c r="I40" s="47"/>
      <c r="J40" s="106">
        <f t="shared" si="12"/>
        <v>0</v>
      </c>
      <c r="K40" s="105">
        <f>J40</f>
        <v>0</v>
      </c>
    </row>
    <row r="41" spans="1:11" s="4" customFormat="1" x14ac:dyDescent="0.25">
      <c r="A41" s="175"/>
      <c r="B41" s="175"/>
      <c r="C41" s="246"/>
      <c r="D41" s="246"/>
      <c r="E41" s="246"/>
      <c r="F41" s="246"/>
      <c r="G41" s="77"/>
      <c r="H41" s="237"/>
      <c r="I41" s="47"/>
      <c r="J41" s="122"/>
      <c r="K41" s="22"/>
    </row>
    <row r="42" spans="1:11" s="4" customFormat="1" x14ac:dyDescent="0.25">
      <c r="A42" s="251" t="s">
        <v>216</v>
      </c>
      <c r="B42" s="252" t="s">
        <v>193</v>
      </c>
      <c r="C42" s="252"/>
      <c r="D42" s="252"/>
      <c r="E42" s="252"/>
      <c r="F42" s="252"/>
      <c r="G42" s="79"/>
      <c r="H42" s="254">
        <f>SUM(H36:H40)</f>
        <v>0</v>
      </c>
      <c r="I42" s="44"/>
      <c r="J42" s="124"/>
      <c r="K42" s="51">
        <f>SUM(K36:K40)</f>
        <v>0</v>
      </c>
    </row>
    <row r="43" spans="1:11" s="4" customFormat="1" x14ac:dyDescent="0.25">
      <c r="A43" s="175"/>
      <c r="B43" s="175"/>
      <c r="C43" s="175"/>
      <c r="D43" s="175"/>
      <c r="E43" s="175"/>
      <c r="F43" s="175"/>
      <c r="G43" s="77"/>
      <c r="H43" s="175"/>
      <c r="J43" s="122"/>
    </row>
    <row r="44" spans="1:11" s="4" customFormat="1" ht="15.75" x14ac:dyDescent="0.25">
      <c r="A44" s="213" t="s">
        <v>2</v>
      </c>
      <c r="B44" s="213" t="s">
        <v>163</v>
      </c>
      <c r="C44" s="213"/>
      <c r="D44" s="213"/>
      <c r="E44" s="213"/>
      <c r="F44" s="213"/>
      <c r="G44" s="72"/>
      <c r="H44" s="247"/>
      <c r="I44" s="18"/>
      <c r="J44" s="126"/>
      <c r="K44" s="38"/>
    </row>
    <row r="45" spans="1:11" s="4" customFormat="1" x14ac:dyDescent="0.25">
      <c r="A45" s="217" t="s">
        <v>2</v>
      </c>
      <c r="B45" s="217" t="s">
        <v>164</v>
      </c>
      <c r="C45" s="217"/>
      <c r="D45" s="217"/>
      <c r="E45" s="217"/>
      <c r="F45" s="217"/>
      <c r="G45" s="78" t="s">
        <v>189</v>
      </c>
      <c r="H45" s="217" t="s">
        <v>116</v>
      </c>
      <c r="I45" s="19"/>
      <c r="J45" s="123" t="s">
        <v>189</v>
      </c>
      <c r="K45" s="19" t="s">
        <v>116</v>
      </c>
    </row>
    <row r="46" spans="1:11" s="4" customFormat="1" x14ac:dyDescent="0.25">
      <c r="A46" s="258" t="s">
        <v>150</v>
      </c>
      <c r="B46" s="175" t="s">
        <v>165</v>
      </c>
      <c r="C46" s="175"/>
      <c r="D46" s="175"/>
      <c r="E46" s="175"/>
      <c r="F46" s="175"/>
      <c r="G46" s="106">
        <v>0</v>
      </c>
      <c r="H46" s="259">
        <f>G46</f>
        <v>0</v>
      </c>
      <c r="J46" s="106">
        <f>G46*1.19</f>
        <v>0</v>
      </c>
      <c r="K46" s="107">
        <f>J46</f>
        <v>0</v>
      </c>
    </row>
    <row r="47" spans="1:11" s="4" customFormat="1" x14ac:dyDescent="0.25">
      <c r="A47" s="175"/>
      <c r="B47" s="175"/>
      <c r="C47" s="175"/>
      <c r="D47" s="175"/>
      <c r="E47" s="175"/>
      <c r="F47" s="175"/>
      <c r="G47" s="77"/>
      <c r="H47" s="235"/>
      <c r="J47" s="120"/>
      <c r="K47" s="5"/>
    </row>
    <row r="48" spans="1:11" s="4" customFormat="1" x14ac:dyDescent="0.25">
      <c r="A48" s="260"/>
      <c r="B48" s="252" t="s">
        <v>194</v>
      </c>
      <c r="C48" s="260"/>
      <c r="D48" s="260"/>
      <c r="E48" s="260"/>
      <c r="F48" s="260"/>
      <c r="G48" s="268"/>
      <c r="H48" s="254">
        <f>SUM(H46:H46)</f>
        <v>0</v>
      </c>
      <c r="I48" s="32"/>
      <c r="J48" s="127"/>
      <c r="K48" s="51">
        <f>SUM(K46:K46)</f>
        <v>0</v>
      </c>
    </row>
    <row r="49" spans="1:12" x14ac:dyDescent="0.25">
      <c r="A49" s="165"/>
      <c r="B49" s="165"/>
      <c r="C49" s="165"/>
      <c r="D49" s="165"/>
      <c r="E49" s="165"/>
      <c r="F49" s="165"/>
      <c r="H49" s="165"/>
    </row>
    <row r="50" spans="1:12" ht="14.25" customHeight="1" x14ac:dyDescent="0.25">
      <c r="A50" s="261" t="s">
        <v>236</v>
      </c>
      <c r="B50" s="221"/>
      <c r="C50" s="221"/>
      <c r="D50" s="221"/>
      <c r="E50" s="221"/>
      <c r="F50" s="221"/>
      <c r="G50" s="270"/>
      <c r="H50" s="221"/>
      <c r="I50" s="112"/>
      <c r="J50" s="112"/>
      <c r="K50" s="112"/>
      <c r="L50" s="4"/>
    </row>
    <row r="51" spans="1:12" x14ac:dyDescent="0.25">
      <c r="A51" s="175"/>
      <c r="B51" s="175"/>
      <c r="C51" s="175"/>
      <c r="D51" s="175"/>
      <c r="E51" s="175"/>
      <c r="F51" s="175"/>
      <c r="G51" s="77"/>
      <c r="H51" s="241"/>
      <c r="I51" s="4"/>
      <c r="J51" s="120"/>
      <c r="K51" s="40"/>
      <c r="L51" s="4"/>
    </row>
    <row r="52" spans="1:12" s="4" customFormat="1" ht="30.75" customHeight="1" x14ac:dyDescent="0.3">
      <c r="A52" s="262"/>
      <c r="B52" s="263" t="s">
        <v>285</v>
      </c>
      <c r="C52" s="264"/>
      <c r="D52" s="264"/>
      <c r="E52" s="264"/>
      <c r="F52" s="264"/>
      <c r="G52" s="271"/>
      <c r="H52" s="265">
        <f>H48+H42+H31</f>
        <v>0</v>
      </c>
      <c r="I52" s="54"/>
      <c r="J52" s="129"/>
      <c r="K52" s="55">
        <f>K48+K42+K31</f>
        <v>0</v>
      </c>
    </row>
    <row r="53" spans="1:12" x14ac:dyDescent="0.25">
      <c r="A53" s="4"/>
      <c r="B53" s="4"/>
      <c r="C53" s="4"/>
      <c r="D53" s="4"/>
      <c r="E53" s="4"/>
      <c r="F53" s="67"/>
      <c r="G53" s="77"/>
      <c r="H53" s="67"/>
      <c r="I53" s="4"/>
      <c r="J53" s="120"/>
      <c r="K53" s="4"/>
      <c r="L53" s="4"/>
    </row>
    <row r="54" spans="1:12" x14ac:dyDescent="0.25">
      <c r="A54" s="4"/>
      <c r="B54" s="4"/>
      <c r="C54" s="4"/>
      <c r="D54" s="4"/>
      <c r="E54" s="4"/>
      <c r="F54" s="67"/>
      <c r="G54" s="77"/>
      <c r="H54" s="67"/>
      <c r="I54" s="4"/>
      <c r="J54" s="120"/>
      <c r="K54" s="4"/>
      <c r="L54" s="4"/>
    </row>
    <row r="55" spans="1:12" x14ac:dyDescent="0.25">
      <c r="A55" s="4"/>
      <c r="B55" s="4"/>
      <c r="C55" s="4"/>
      <c r="D55" s="4"/>
      <c r="E55" s="4"/>
      <c r="F55" s="67"/>
      <c r="G55" s="77"/>
      <c r="H55" s="67"/>
      <c r="I55" s="4"/>
      <c r="J55" s="120"/>
      <c r="K55" s="4"/>
      <c r="L55" s="4"/>
    </row>
  </sheetData>
  <sheetProtection password="C845" sheet="1" objects="1" scenarios="1" selectLockedCells="1"/>
  <pageMargins left="0.7" right="0.7" top="0.75" bottom="0.75" header="0.3" footer="0.3"/>
  <pageSetup paperSize="9" scale="57" orientation="portrait" r:id="rId1"/>
  <colBreaks count="1" manualBreakCount="1">
    <brk id="9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showGridLines="0" view="pageBreakPreview" topLeftCell="A19" zoomScale="90" zoomScaleNormal="100" zoomScaleSheetLayoutView="90" workbookViewId="0">
      <selection activeCell="D32" sqref="D32"/>
    </sheetView>
  </sheetViews>
  <sheetFormatPr defaultColWidth="11.42578125" defaultRowHeight="15" x14ac:dyDescent="0.25"/>
  <cols>
    <col min="1" max="1" width="12.140625" style="2" customWidth="1"/>
    <col min="2" max="2" width="71.7109375" style="2" customWidth="1"/>
    <col min="3" max="3" width="11.42578125" style="66" customWidth="1"/>
    <col min="4" max="4" width="11.42578125" style="66"/>
    <col min="5" max="5" width="14.7109375" style="66" bestFit="1" customWidth="1"/>
    <col min="6" max="6" width="11.42578125" style="2" hidden="1" customWidth="1"/>
    <col min="7" max="7" width="0" style="132" hidden="1" customWidth="1"/>
    <col min="8" max="8" width="14.7109375" style="2" hidden="1" customWidth="1"/>
    <col min="9" max="16384" width="11.42578125" style="2"/>
  </cols>
  <sheetData>
    <row r="1" spans="1:8" ht="18.75" x14ac:dyDescent="0.3">
      <c r="A1" s="211" t="s">
        <v>179</v>
      </c>
      <c r="B1" s="212"/>
      <c r="C1" s="212"/>
      <c r="D1" s="212"/>
      <c r="E1" s="212"/>
      <c r="F1" s="6"/>
      <c r="G1" s="130"/>
      <c r="H1" s="6"/>
    </row>
    <row r="2" spans="1:8" s="27" customFormat="1" ht="18.600000000000001" x14ac:dyDescent="0.45">
      <c r="A2" s="228"/>
      <c r="B2" s="272"/>
      <c r="C2" s="273"/>
      <c r="D2" s="273"/>
      <c r="E2" s="273"/>
      <c r="G2" s="131"/>
    </row>
    <row r="3" spans="1:8" s="27" customFormat="1" ht="45.75" customHeight="1" x14ac:dyDescent="0.25">
      <c r="A3" s="305" t="s">
        <v>237</v>
      </c>
      <c r="B3" s="305"/>
      <c r="C3" s="305"/>
      <c r="D3" s="305"/>
      <c r="E3" s="305"/>
      <c r="F3" s="110"/>
      <c r="G3" s="110"/>
      <c r="H3" s="110"/>
    </row>
    <row r="4" spans="1:8" ht="14.45" x14ac:dyDescent="0.35">
      <c r="A4" s="165"/>
      <c r="B4" s="165"/>
      <c r="C4" s="165"/>
      <c r="D4" s="165"/>
      <c r="E4" s="165"/>
    </row>
    <row r="5" spans="1:8" ht="15.75" x14ac:dyDescent="0.25">
      <c r="A5" s="212" t="s">
        <v>2</v>
      </c>
      <c r="B5" s="212" t="s">
        <v>0</v>
      </c>
      <c r="C5" s="214" t="s">
        <v>187</v>
      </c>
      <c r="D5" s="72" t="s">
        <v>186</v>
      </c>
      <c r="E5" s="214" t="s">
        <v>188</v>
      </c>
      <c r="F5" s="118" t="s">
        <v>187</v>
      </c>
      <c r="G5" s="118" t="s">
        <v>186</v>
      </c>
      <c r="H5" s="118" t="s">
        <v>188</v>
      </c>
    </row>
    <row r="6" spans="1:8" ht="15.75" x14ac:dyDescent="0.25">
      <c r="A6" s="274"/>
      <c r="B6" s="275"/>
      <c r="C6" s="216" t="s">
        <v>187</v>
      </c>
      <c r="D6" s="73" t="s">
        <v>115</v>
      </c>
      <c r="E6" s="216" t="s">
        <v>1</v>
      </c>
      <c r="F6" s="29" t="s">
        <v>187</v>
      </c>
      <c r="G6" s="133" t="s">
        <v>115</v>
      </c>
      <c r="H6" s="29" t="s">
        <v>1</v>
      </c>
    </row>
    <row r="7" spans="1:8" s="4" customFormat="1" x14ac:dyDescent="0.25">
      <c r="A7" s="181" t="s">
        <v>223</v>
      </c>
      <c r="B7" s="217" t="s">
        <v>130</v>
      </c>
      <c r="C7" s="219">
        <v>1</v>
      </c>
      <c r="D7" s="81">
        <v>0</v>
      </c>
      <c r="E7" s="219">
        <f>C7*D7</f>
        <v>0</v>
      </c>
      <c r="F7" s="30">
        <v>1</v>
      </c>
      <c r="G7" s="81">
        <f>D7*1.19</f>
        <v>0</v>
      </c>
      <c r="H7" s="30">
        <f>F7*G7</f>
        <v>0</v>
      </c>
    </row>
    <row r="8" spans="1:8" s="4" customFormat="1" ht="52.5" customHeight="1" x14ac:dyDescent="0.25">
      <c r="A8" s="258"/>
      <c r="B8" s="276" t="s">
        <v>239</v>
      </c>
      <c r="C8" s="277"/>
      <c r="D8" s="82"/>
      <c r="E8" s="277"/>
      <c r="F8" s="37"/>
      <c r="G8" s="134"/>
      <c r="H8" s="37"/>
    </row>
    <row r="9" spans="1:8" ht="15.75" x14ac:dyDescent="0.25">
      <c r="A9" s="274"/>
      <c r="B9" s="275"/>
      <c r="C9" s="216" t="s">
        <v>187</v>
      </c>
      <c r="D9" s="73" t="s">
        <v>115</v>
      </c>
      <c r="E9" s="216" t="s">
        <v>1</v>
      </c>
      <c r="F9" s="29" t="s">
        <v>187</v>
      </c>
      <c r="G9" s="133" t="s">
        <v>115</v>
      </c>
      <c r="H9" s="29" t="s">
        <v>1</v>
      </c>
    </row>
    <row r="10" spans="1:8" s="4" customFormat="1" x14ac:dyDescent="0.25">
      <c r="A10" s="181" t="s">
        <v>224</v>
      </c>
      <c r="B10" s="217" t="s">
        <v>131</v>
      </c>
      <c r="C10" s="219">
        <v>1</v>
      </c>
      <c r="D10" s="81">
        <v>0</v>
      </c>
      <c r="E10" s="219">
        <f>C10*D10</f>
        <v>0</v>
      </c>
      <c r="F10" s="30">
        <v>1</v>
      </c>
      <c r="G10" s="81">
        <f>D10*1.19</f>
        <v>0</v>
      </c>
      <c r="H10" s="30">
        <f>F10*G10</f>
        <v>0</v>
      </c>
    </row>
    <row r="11" spans="1:8" s="4" customFormat="1" ht="51" customHeight="1" x14ac:dyDescent="0.25">
      <c r="A11" s="258"/>
      <c r="B11" s="276" t="s">
        <v>240</v>
      </c>
      <c r="C11" s="277"/>
      <c r="D11" s="82"/>
      <c r="E11" s="277"/>
      <c r="F11" s="37"/>
      <c r="G11" s="134"/>
      <c r="H11" s="37"/>
    </row>
    <row r="12" spans="1:8" ht="15.75" x14ac:dyDescent="0.25">
      <c r="A12" s="274"/>
      <c r="B12" s="275"/>
      <c r="C12" s="216" t="s">
        <v>187</v>
      </c>
      <c r="D12" s="73" t="s">
        <v>115</v>
      </c>
      <c r="E12" s="216" t="s">
        <v>1</v>
      </c>
      <c r="F12" s="29" t="s">
        <v>187</v>
      </c>
      <c r="G12" s="133" t="s">
        <v>115</v>
      </c>
      <c r="H12" s="29" t="s">
        <v>1</v>
      </c>
    </row>
    <row r="13" spans="1:8" s="4" customFormat="1" x14ac:dyDescent="0.25">
      <c r="A13" s="181" t="s">
        <v>220</v>
      </c>
      <c r="B13" s="217" t="s">
        <v>132</v>
      </c>
      <c r="C13" s="219">
        <v>1</v>
      </c>
      <c r="D13" s="81">
        <v>0</v>
      </c>
      <c r="E13" s="219">
        <f>C13*D13</f>
        <v>0</v>
      </c>
      <c r="F13" s="30">
        <v>1</v>
      </c>
      <c r="G13" s="81">
        <f>D13*1.19</f>
        <v>0</v>
      </c>
      <c r="H13" s="30">
        <f>F13*G13</f>
        <v>0</v>
      </c>
    </row>
    <row r="14" spans="1:8" s="4" customFormat="1" ht="34.5" customHeight="1" x14ac:dyDescent="0.25">
      <c r="A14" s="258"/>
      <c r="B14" s="276" t="s">
        <v>241</v>
      </c>
      <c r="C14" s="277"/>
      <c r="D14" s="82"/>
      <c r="E14" s="277"/>
      <c r="F14" s="37"/>
      <c r="G14" s="134"/>
      <c r="H14" s="37"/>
    </row>
    <row r="15" spans="1:8" ht="15.75" x14ac:dyDescent="0.25">
      <c r="A15" s="274"/>
      <c r="B15" s="275"/>
      <c r="C15" s="216" t="s">
        <v>187</v>
      </c>
      <c r="D15" s="73" t="s">
        <v>115</v>
      </c>
      <c r="E15" s="216" t="s">
        <v>1</v>
      </c>
      <c r="F15" s="29" t="s">
        <v>187</v>
      </c>
      <c r="G15" s="133" t="s">
        <v>115</v>
      </c>
      <c r="H15" s="29" t="s">
        <v>1</v>
      </c>
    </row>
    <row r="16" spans="1:8" s="4" customFormat="1" x14ac:dyDescent="0.25">
      <c r="A16" s="181" t="s">
        <v>225</v>
      </c>
      <c r="B16" s="217" t="s">
        <v>157</v>
      </c>
      <c r="C16" s="219">
        <v>1</v>
      </c>
      <c r="D16" s="81">
        <v>0</v>
      </c>
      <c r="E16" s="219">
        <f>C16*D16</f>
        <v>0</v>
      </c>
      <c r="F16" s="30">
        <v>1</v>
      </c>
      <c r="G16" s="81">
        <f>D16*1.19</f>
        <v>0</v>
      </c>
      <c r="H16" s="30">
        <f>F16*G16</f>
        <v>0</v>
      </c>
    </row>
    <row r="17" spans="1:8" s="4" customFormat="1" ht="30.2" customHeight="1" x14ac:dyDescent="0.25">
      <c r="A17" s="258"/>
      <c r="B17" s="276" t="s">
        <v>242</v>
      </c>
      <c r="C17" s="277"/>
      <c r="D17" s="82"/>
      <c r="E17" s="277"/>
      <c r="F17" s="37"/>
      <c r="G17" s="134"/>
      <c r="H17" s="37"/>
    </row>
    <row r="18" spans="1:8" ht="15.75" x14ac:dyDescent="0.25">
      <c r="A18" s="274"/>
      <c r="B18" s="275"/>
      <c r="C18" s="216" t="s">
        <v>187</v>
      </c>
      <c r="D18" s="73" t="s">
        <v>115</v>
      </c>
      <c r="E18" s="216" t="s">
        <v>1</v>
      </c>
      <c r="F18" s="29" t="s">
        <v>187</v>
      </c>
      <c r="G18" s="133" t="s">
        <v>115</v>
      </c>
      <c r="H18" s="29" t="s">
        <v>1</v>
      </c>
    </row>
    <row r="19" spans="1:8" s="4" customFormat="1" x14ac:dyDescent="0.25">
      <c r="A19" s="181" t="s">
        <v>221</v>
      </c>
      <c r="B19" s="217" t="s">
        <v>158</v>
      </c>
      <c r="C19" s="219">
        <v>1</v>
      </c>
      <c r="D19" s="81">
        <v>0</v>
      </c>
      <c r="E19" s="219">
        <f>C19*D19</f>
        <v>0</v>
      </c>
      <c r="F19" s="30">
        <v>1</v>
      </c>
      <c r="G19" s="81">
        <f>D19*1.19</f>
        <v>0</v>
      </c>
      <c r="H19" s="30">
        <f>F19*G19</f>
        <v>0</v>
      </c>
    </row>
    <row r="20" spans="1:8" s="4" customFormat="1" ht="30.2" customHeight="1" x14ac:dyDescent="0.25">
      <c r="A20" s="258"/>
      <c r="B20" s="221" t="s">
        <v>243</v>
      </c>
      <c r="C20" s="277"/>
      <c r="D20" s="82"/>
      <c r="E20" s="277"/>
      <c r="F20" s="37"/>
      <c r="G20" s="134"/>
      <c r="H20" s="37"/>
    </row>
    <row r="21" spans="1:8" ht="15.75" x14ac:dyDescent="0.25">
      <c r="A21" s="274"/>
      <c r="B21" s="275"/>
      <c r="C21" s="216" t="s">
        <v>187</v>
      </c>
      <c r="D21" s="73" t="s">
        <v>115</v>
      </c>
      <c r="E21" s="216" t="s">
        <v>1</v>
      </c>
      <c r="F21" s="29" t="s">
        <v>187</v>
      </c>
      <c r="G21" s="133" t="s">
        <v>115</v>
      </c>
      <c r="H21" s="29" t="s">
        <v>1</v>
      </c>
    </row>
    <row r="22" spans="1:8" s="4" customFormat="1" x14ac:dyDescent="0.25">
      <c r="A22" s="181" t="s">
        <v>226</v>
      </c>
      <c r="B22" s="217" t="s">
        <v>176</v>
      </c>
      <c r="C22" s="219">
        <v>26</v>
      </c>
      <c r="D22" s="81">
        <v>0</v>
      </c>
      <c r="E22" s="219">
        <f>C22*D22</f>
        <v>0</v>
      </c>
      <c r="F22" s="30">
        <v>26</v>
      </c>
      <c r="G22" s="81">
        <f>D22*1.19</f>
        <v>0</v>
      </c>
      <c r="H22" s="30">
        <f>F22*G22</f>
        <v>0</v>
      </c>
    </row>
    <row r="23" spans="1:8" s="4" customFormat="1" ht="30.2" customHeight="1" x14ac:dyDescent="0.25">
      <c r="A23" s="258"/>
      <c r="B23" s="221" t="s">
        <v>268</v>
      </c>
      <c r="C23" s="277"/>
      <c r="D23" s="82"/>
      <c r="E23" s="277"/>
      <c r="F23" s="37"/>
      <c r="G23" s="134"/>
      <c r="H23" s="37"/>
    </row>
    <row r="24" spans="1:8" ht="15.75" x14ac:dyDescent="0.25">
      <c r="A24" s="274"/>
      <c r="B24" s="275"/>
      <c r="C24" s="216" t="s">
        <v>187</v>
      </c>
      <c r="D24" s="73" t="s">
        <v>115</v>
      </c>
      <c r="E24" s="216" t="s">
        <v>1</v>
      </c>
      <c r="F24" s="29" t="s">
        <v>187</v>
      </c>
      <c r="G24" s="133" t="s">
        <v>115</v>
      </c>
      <c r="H24" s="29" t="s">
        <v>1</v>
      </c>
    </row>
    <row r="25" spans="1:8" s="4" customFormat="1" x14ac:dyDescent="0.25">
      <c r="A25" s="181" t="s">
        <v>227</v>
      </c>
      <c r="B25" s="217" t="s">
        <v>177</v>
      </c>
      <c r="C25" s="219">
        <v>8</v>
      </c>
      <c r="D25" s="81">
        <v>0</v>
      </c>
      <c r="E25" s="219">
        <f>C25*D25</f>
        <v>0</v>
      </c>
      <c r="F25" s="30">
        <v>1</v>
      </c>
      <c r="G25" s="81">
        <f>D25*1.19</f>
        <v>0</v>
      </c>
      <c r="H25" s="30">
        <f>F25*G25</f>
        <v>0</v>
      </c>
    </row>
    <row r="26" spans="1:8" s="4" customFormat="1" ht="30.2" customHeight="1" x14ac:dyDescent="0.25">
      <c r="A26" s="258"/>
      <c r="B26" s="276" t="s">
        <v>248</v>
      </c>
      <c r="C26" s="277"/>
      <c r="D26" s="82"/>
      <c r="E26" s="277"/>
      <c r="F26" s="37"/>
      <c r="G26" s="134"/>
      <c r="H26" s="37"/>
    </row>
    <row r="27" spans="1:8" ht="15.75" x14ac:dyDescent="0.25">
      <c r="A27" s="274"/>
      <c r="B27" s="275"/>
      <c r="C27" s="216" t="s">
        <v>187</v>
      </c>
      <c r="D27" s="73" t="s">
        <v>115</v>
      </c>
      <c r="E27" s="216" t="s">
        <v>1</v>
      </c>
      <c r="F27" s="29" t="s">
        <v>187</v>
      </c>
      <c r="G27" s="133" t="s">
        <v>115</v>
      </c>
      <c r="H27" s="29" t="s">
        <v>1</v>
      </c>
    </row>
    <row r="28" spans="1:8" s="4" customFormat="1" x14ac:dyDescent="0.25">
      <c r="A28" s="181" t="s">
        <v>228</v>
      </c>
      <c r="B28" s="217" t="s">
        <v>138</v>
      </c>
      <c r="C28" s="219">
        <v>1</v>
      </c>
      <c r="D28" s="81">
        <v>0</v>
      </c>
      <c r="E28" s="219">
        <f>C28*D28</f>
        <v>0</v>
      </c>
      <c r="F28" s="30">
        <v>1</v>
      </c>
      <c r="G28" s="81">
        <f>D28*1.19</f>
        <v>0</v>
      </c>
      <c r="H28" s="30">
        <f>F28*G28</f>
        <v>0</v>
      </c>
    </row>
    <row r="29" spans="1:8" s="4" customFormat="1" ht="34.5" customHeight="1" x14ac:dyDescent="0.25">
      <c r="A29" s="258"/>
      <c r="B29" s="276" t="s">
        <v>247</v>
      </c>
      <c r="C29" s="277"/>
      <c r="D29" s="82"/>
      <c r="E29" s="277"/>
      <c r="F29" s="37"/>
      <c r="G29" s="134"/>
      <c r="H29" s="37"/>
    </row>
    <row r="30" spans="1:8" ht="15.75" x14ac:dyDescent="0.25">
      <c r="A30" s="274"/>
      <c r="B30" s="275"/>
      <c r="C30" s="216" t="s">
        <v>187</v>
      </c>
      <c r="D30" s="73" t="s">
        <v>115</v>
      </c>
      <c r="E30" s="216" t="s">
        <v>1</v>
      </c>
      <c r="F30" s="29" t="s">
        <v>187</v>
      </c>
      <c r="G30" s="133" t="s">
        <v>115</v>
      </c>
      <c r="H30" s="29" t="s">
        <v>1</v>
      </c>
    </row>
    <row r="31" spans="1:8" s="4" customFormat="1" x14ac:dyDescent="0.25">
      <c r="A31" s="181" t="s">
        <v>139</v>
      </c>
      <c r="B31" s="217" t="s">
        <v>139</v>
      </c>
      <c r="C31" s="219">
        <v>1</v>
      </c>
      <c r="D31" s="81">
        <v>0</v>
      </c>
      <c r="E31" s="219">
        <f>C31*D31</f>
        <v>0</v>
      </c>
      <c r="F31" s="30">
        <v>1</v>
      </c>
      <c r="G31" s="81">
        <f>D31*1.19</f>
        <v>0</v>
      </c>
      <c r="H31" s="30">
        <f>F31*G31</f>
        <v>0</v>
      </c>
    </row>
    <row r="32" spans="1:8" s="4" customFormat="1" ht="37.5" customHeight="1" x14ac:dyDescent="0.25">
      <c r="A32" s="258"/>
      <c r="B32" s="276" t="s">
        <v>245</v>
      </c>
      <c r="C32" s="277"/>
      <c r="D32" s="82"/>
      <c r="E32" s="277"/>
      <c r="F32" s="37"/>
      <c r="G32" s="134"/>
      <c r="H32" s="37"/>
    </row>
    <row r="33" spans="1:8" ht="15.75" x14ac:dyDescent="0.25">
      <c r="A33" s="274"/>
      <c r="B33" s="275"/>
      <c r="C33" s="216" t="s">
        <v>187</v>
      </c>
      <c r="D33" s="73" t="s">
        <v>115</v>
      </c>
      <c r="E33" s="216" t="s">
        <v>1</v>
      </c>
      <c r="F33" s="29" t="s">
        <v>187</v>
      </c>
      <c r="G33" s="133" t="s">
        <v>115</v>
      </c>
      <c r="H33" s="29" t="s">
        <v>1</v>
      </c>
    </row>
    <row r="34" spans="1:8" s="4" customFormat="1" x14ac:dyDescent="0.25">
      <c r="A34" s="181" t="s">
        <v>140</v>
      </c>
      <c r="B34" s="217" t="s">
        <v>140</v>
      </c>
      <c r="C34" s="219">
        <v>1</v>
      </c>
      <c r="D34" s="81">
        <v>0</v>
      </c>
      <c r="E34" s="219">
        <f>C34*D34</f>
        <v>0</v>
      </c>
      <c r="F34" s="30">
        <v>1</v>
      </c>
      <c r="G34" s="81">
        <f>D34*1.19</f>
        <v>0</v>
      </c>
      <c r="H34" s="30">
        <f>F34*G34</f>
        <v>0</v>
      </c>
    </row>
    <row r="35" spans="1:8" s="4" customFormat="1" ht="34.5" customHeight="1" x14ac:dyDescent="0.25">
      <c r="A35" s="258"/>
      <c r="B35" s="276" t="s">
        <v>244</v>
      </c>
      <c r="C35" s="277"/>
      <c r="D35" s="82"/>
      <c r="E35" s="277"/>
      <c r="F35" s="37"/>
      <c r="G35" s="134"/>
      <c r="H35" s="37"/>
    </row>
    <row r="36" spans="1:8" ht="15.75" x14ac:dyDescent="0.25">
      <c r="A36" s="274"/>
      <c r="B36" s="275"/>
      <c r="C36" s="216" t="s">
        <v>187</v>
      </c>
      <c r="D36" s="73" t="s">
        <v>115</v>
      </c>
      <c r="E36" s="216" t="s">
        <v>1</v>
      </c>
      <c r="F36" s="29" t="s">
        <v>187</v>
      </c>
      <c r="G36" s="133" t="s">
        <v>115</v>
      </c>
      <c r="H36" s="29" t="s">
        <v>1</v>
      </c>
    </row>
    <row r="37" spans="1:8" s="4" customFormat="1" ht="14.45" x14ac:dyDescent="0.35">
      <c r="A37" s="181" t="s">
        <v>256</v>
      </c>
      <c r="B37" s="217" t="s">
        <v>259</v>
      </c>
      <c r="C37" s="219">
        <v>1</v>
      </c>
      <c r="D37" s="81">
        <v>0</v>
      </c>
      <c r="E37" s="219">
        <f>C37*D37</f>
        <v>0</v>
      </c>
      <c r="F37" s="30">
        <v>1</v>
      </c>
      <c r="G37" s="81">
        <f>D37*1.19</f>
        <v>0</v>
      </c>
      <c r="H37" s="30">
        <f>F37*G37</f>
        <v>0</v>
      </c>
    </row>
    <row r="38" spans="1:8" s="4" customFormat="1" ht="30.2" customHeight="1" x14ac:dyDescent="0.25">
      <c r="A38" s="258"/>
      <c r="B38" s="297" t="s">
        <v>309</v>
      </c>
      <c r="C38" s="277"/>
      <c r="D38" s="82"/>
      <c r="E38" s="277"/>
      <c r="F38" s="37"/>
      <c r="G38" s="134"/>
      <c r="H38" s="37"/>
    </row>
    <row r="39" spans="1:8" ht="15.75" x14ac:dyDescent="0.25">
      <c r="A39" s="274"/>
      <c r="B39" s="275"/>
      <c r="C39" s="216" t="s">
        <v>187</v>
      </c>
      <c r="D39" s="73" t="s">
        <v>115</v>
      </c>
      <c r="E39" s="216" t="s">
        <v>1</v>
      </c>
      <c r="F39" s="29" t="s">
        <v>187</v>
      </c>
      <c r="G39" s="133" t="s">
        <v>115</v>
      </c>
      <c r="H39" s="29" t="s">
        <v>1</v>
      </c>
    </row>
    <row r="40" spans="1:8" s="4" customFormat="1" x14ac:dyDescent="0.25">
      <c r="A40" s="181" t="s">
        <v>229</v>
      </c>
      <c r="B40" s="217" t="s">
        <v>141</v>
      </c>
      <c r="C40" s="219">
        <v>1</v>
      </c>
      <c r="D40" s="81">
        <v>0</v>
      </c>
      <c r="E40" s="219">
        <f>C40*D40</f>
        <v>0</v>
      </c>
      <c r="F40" s="30">
        <v>1</v>
      </c>
      <c r="G40" s="81">
        <f>D40*1.19</f>
        <v>0</v>
      </c>
      <c r="H40" s="30">
        <f>F40*G40</f>
        <v>0</v>
      </c>
    </row>
    <row r="41" spans="1:8" s="4" customFormat="1" ht="30.2" customHeight="1" x14ac:dyDescent="0.25">
      <c r="A41" s="258"/>
      <c r="B41" s="276" t="s">
        <v>212</v>
      </c>
      <c r="C41" s="277"/>
      <c r="D41" s="82"/>
      <c r="E41" s="277"/>
      <c r="F41" s="37"/>
      <c r="G41" s="134"/>
      <c r="H41" s="37"/>
    </row>
    <row r="42" spans="1:8" ht="15.75" x14ac:dyDescent="0.25">
      <c r="A42" s="274"/>
      <c r="B42" s="275"/>
      <c r="C42" s="216" t="s">
        <v>187</v>
      </c>
      <c r="D42" s="73" t="s">
        <v>115</v>
      </c>
      <c r="E42" s="216" t="s">
        <v>1</v>
      </c>
      <c r="F42" s="29" t="s">
        <v>187</v>
      </c>
      <c r="G42" s="133" t="s">
        <v>115</v>
      </c>
      <c r="H42" s="29" t="s">
        <v>1</v>
      </c>
    </row>
    <row r="43" spans="1:8" s="4" customFormat="1" x14ac:dyDescent="0.25">
      <c r="A43" s="181" t="s">
        <v>230</v>
      </c>
      <c r="B43" s="217" t="s">
        <v>142</v>
      </c>
      <c r="C43" s="219">
        <v>1</v>
      </c>
      <c r="D43" s="81">
        <v>0</v>
      </c>
      <c r="E43" s="219">
        <f>C43*D43</f>
        <v>0</v>
      </c>
      <c r="F43" s="30">
        <v>1</v>
      </c>
      <c r="G43" s="81">
        <f>D43*1.19</f>
        <v>0</v>
      </c>
      <c r="H43" s="30">
        <f>F43*G43</f>
        <v>0</v>
      </c>
    </row>
    <row r="44" spans="1:8" s="4" customFormat="1" ht="30.2" customHeight="1" x14ac:dyDescent="0.25">
      <c r="A44" s="258"/>
      <c r="B44" s="276" t="s">
        <v>213</v>
      </c>
      <c r="C44" s="277"/>
      <c r="D44" s="82"/>
      <c r="E44" s="277"/>
      <c r="F44" s="37"/>
      <c r="G44" s="134"/>
      <c r="H44" s="37"/>
    </row>
    <row r="45" spans="1:8" ht="15.75" x14ac:dyDescent="0.25">
      <c r="A45" s="274"/>
      <c r="B45" s="275"/>
      <c r="C45" s="216" t="s">
        <v>187</v>
      </c>
      <c r="D45" s="73" t="s">
        <v>115</v>
      </c>
      <c r="E45" s="216" t="s">
        <v>1</v>
      </c>
      <c r="F45" s="29" t="s">
        <v>187</v>
      </c>
      <c r="G45" s="133" t="s">
        <v>115</v>
      </c>
      <c r="H45" s="29" t="s">
        <v>1</v>
      </c>
    </row>
    <row r="46" spans="1:8" s="4" customFormat="1" x14ac:dyDescent="0.25">
      <c r="A46" s="181" t="s">
        <v>231</v>
      </c>
      <c r="B46" s="217" t="s">
        <v>191</v>
      </c>
      <c r="C46" s="219">
        <v>4</v>
      </c>
      <c r="D46" s="81">
        <v>0</v>
      </c>
      <c r="E46" s="219">
        <f>C46*D46</f>
        <v>0</v>
      </c>
      <c r="F46" s="30">
        <v>4</v>
      </c>
      <c r="G46" s="81">
        <f>D46*1.19</f>
        <v>0</v>
      </c>
      <c r="H46" s="30">
        <f>F46*G46</f>
        <v>0</v>
      </c>
    </row>
    <row r="47" spans="1:8" s="4" customFormat="1" ht="30.2" customHeight="1" x14ac:dyDescent="0.25">
      <c r="A47" s="175"/>
      <c r="B47" s="276" t="s">
        <v>246</v>
      </c>
      <c r="C47" s="277"/>
      <c r="D47" s="82"/>
      <c r="E47" s="277"/>
      <c r="F47" s="37"/>
      <c r="G47" s="135"/>
      <c r="H47" s="37"/>
    </row>
    <row r="48" spans="1:8" s="66" customFormat="1" ht="15.75" x14ac:dyDescent="0.25">
      <c r="A48" s="274"/>
      <c r="B48" s="275"/>
      <c r="C48" s="216" t="s">
        <v>187</v>
      </c>
      <c r="D48" s="73" t="s">
        <v>115</v>
      </c>
      <c r="E48" s="216" t="s">
        <v>1</v>
      </c>
      <c r="F48" s="29" t="s">
        <v>187</v>
      </c>
      <c r="G48" s="133" t="s">
        <v>115</v>
      </c>
      <c r="H48" s="29" t="s">
        <v>1</v>
      </c>
    </row>
    <row r="49" spans="1:8" s="67" customFormat="1" x14ac:dyDescent="0.25">
      <c r="A49" s="181" t="s">
        <v>265</v>
      </c>
      <c r="B49" s="217" t="s">
        <v>266</v>
      </c>
      <c r="C49" s="219">
        <v>1</v>
      </c>
      <c r="D49" s="81">
        <v>0</v>
      </c>
      <c r="E49" s="219">
        <f>C49*D49</f>
        <v>0</v>
      </c>
      <c r="F49" s="30">
        <v>1</v>
      </c>
      <c r="G49" s="81">
        <f>D49*1.19</f>
        <v>0</v>
      </c>
      <c r="H49" s="30">
        <f>F49*G49</f>
        <v>0</v>
      </c>
    </row>
    <row r="50" spans="1:8" s="67" customFormat="1" ht="30.2" customHeight="1" x14ac:dyDescent="0.25">
      <c r="A50" s="175"/>
      <c r="B50" s="276" t="s">
        <v>267</v>
      </c>
      <c r="C50" s="277"/>
      <c r="D50" s="277"/>
      <c r="E50" s="277"/>
      <c r="F50" s="37"/>
      <c r="G50" s="135"/>
      <c r="H50" s="37"/>
    </row>
    <row r="51" spans="1:8" s="66" customFormat="1" ht="18.75" customHeight="1" x14ac:dyDescent="0.25">
      <c r="A51" s="175"/>
      <c r="B51" s="278"/>
      <c r="C51" s="165"/>
      <c r="D51" s="165"/>
      <c r="E51" s="165"/>
      <c r="G51" s="132"/>
    </row>
    <row r="52" spans="1:8" s="66" customFormat="1" ht="15.75" x14ac:dyDescent="0.25">
      <c r="A52" s="274"/>
      <c r="B52" s="275"/>
      <c r="C52" s="216" t="s">
        <v>187</v>
      </c>
      <c r="D52" s="73" t="s">
        <v>115</v>
      </c>
      <c r="E52" s="216" t="s">
        <v>1</v>
      </c>
      <c r="F52" s="29" t="s">
        <v>187</v>
      </c>
      <c r="G52" s="133" t="s">
        <v>115</v>
      </c>
      <c r="H52" s="29" t="s">
        <v>1</v>
      </c>
    </row>
    <row r="53" spans="1:8" s="67" customFormat="1" x14ac:dyDescent="0.25">
      <c r="A53" s="181" t="s">
        <v>294</v>
      </c>
      <c r="B53" s="296" t="s">
        <v>293</v>
      </c>
      <c r="C53" s="219">
        <v>1</v>
      </c>
      <c r="D53" s="81">
        <v>0</v>
      </c>
      <c r="E53" s="219">
        <f>C53*D53</f>
        <v>0</v>
      </c>
      <c r="F53" s="30">
        <v>1</v>
      </c>
      <c r="G53" s="81">
        <f>D53*1.19</f>
        <v>0</v>
      </c>
      <c r="H53" s="30">
        <f>F53*G53</f>
        <v>0</v>
      </c>
    </row>
    <row r="54" spans="1:8" s="67" customFormat="1" ht="30.2" customHeight="1" x14ac:dyDescent="0.25">
      <c r="A54" s="175"/>
      <c r="B54" s="276" t="s">
        <v>295</v>
      </c>
      <c r="C54" s="277"/>
      <c r="D54" s="277"/>
      <c r="E54" s="277"/>
      <c r="F54" s="37"/>
      <c r="G54" s="135"/>
      <c r="H54" s="37"/>
    </row>
    <row r="55" spans="1:8" s="66" customFormat="1" ht="18.75" customHeight="1" x14ac:dyDescent="0.25">
      <c r="A55" s="175"/>
      <c r="B55" s="278"/>
      <c r="C55" s="165"/>
      <c r="D55" s="165"/>
      <c r="E55" s="165"/>
      <c r="G55" s="132"/>
    </row>
    <row r="56" spans="1:8" s="66" customFormat="1" ht="15.75" x14ac:dyDescent="0.25">
      <c r="A56" s="274"/>
      <c r="B56" s="275"/>
      <c r="C56" s="216" t="s">
        <v>187</v>
      </c>
      <c r="D56" s="73" t="s">
        <v>115</v>
      </c>
      <c r="E56" s="216" t="s">
        <v>1</v>
      </c>
      <c r="F56" s="29" t="s">
        <v>187</v>
      </c>
      <c r="G56" s="133" t="s">
        <v>115</v>
      </c>
      <c r="H56" s="29" t="s">
        <v>1</v>
      </c>
    </row>
    <row r="57" spans="1:8" s="67" customFormat="1" x14ac:dyDescent="0.25">
      <c r="A57" s="181" t="s">
        <v>296</v>
      </c>
      <c r="B57" s="296" t="s">
        <v>297</v>
      </c>
      <c r="C57" s="219">
        <v>1</v>
      </c>
      <c r="D57" s="81">
        <v>0</v>
      </c>
      <c r="E57" s="219">
        <f>C57*D57</f>
        <v>0</v>
      </c>
      <c r="F57" s="30">
        <v>1</v>
      </c>
      <c r="G57" s="81">
        <f>D57*1.19</f>
        <v>0</v>
      </c>
      <c r="H57" s="30">
        <f>F57*G57</f>
        <v>0</v>
      </c>
    </row>
    <row r="58" spans="1:8" s="67" customFormat="1" ht="30.2" customHeight="1" x14ac:dyDescent="0.25">
      <c r="A58" s="175"/>
      <c r="B58" s="297" t="s">
        <v>295</v>
      </c>
      <c r="C58" s="277"/>
      <c r="D58" s="277"/>
      <c r="E58" s="277"/>
      <c r="F58" s="37"/>
      <c r="G58" s="135"/>
      <c r="H58" s="37"/>
    </row>
    <row r="59" spans="1:8" s="66" customFormat="1" ht="15.75" x14ac:dyDescent="0.25">
      <c r="A59" s="274"/>
      <c r="B59" s="298"/>
      <c r="C59" s="216" t="s">
        <v>187</v>
      </c>
      <c r="D59" s="73" t="s">
        <v>115</v>
      </c>
      <c r="E59" s="216" t="s">
        <v>1</v>
      </c>
      <c r="F59" s="29" t="s">
        <v>187</v>
      </c>
      <c r="G59" s="133" t="s">
        <v>115</v>
      </c>
      <c r="H59" s="29" t="s">
        <v>1</v>
      </c>
    </row>
    <row r="60" spans="1:8" s="67" customFormat="1" x14ac:dyDescent="0.25">
      <c r="A60" s="181" t="s">
        <v>298</v>
      </c>
      <c r="B60" s="296" t="s">
        <v>300</v>
      </c>
      <c r="C60" s="219">
        <v>1</v>
      </c>
      <c r="D60" s="81">
        <v>0</v>
      </c>
      <c r="E60" s="219">
        <f>C60*D60</f>
        <v>0</v>
      </c>
      <c r="F60" s="30">
        <v>1</v>
      </c>
      <c r="G60" s="81">
        <f>D60*1.19</f>
        <v>0</v>
      </c>
      <c r="H60" s="30">
        <f>F60*G60</f>
        <v>0</v>
      </c>
    </row>
    <row r="61" spans="1:8" s="67" customFormat="1" ht="30.2" customHeight="1" x14ac:dyDescent="0.25">
      <c r="A61" s="175"/>
      <c r="B61" s="297" t="s">
        <v>299</v>
      </c>
      <c r="C61" s="277"/>
      <c r="D61" s="277"/>
      <c r="E61" s="277"/>
      <c r="F61" s="37"/>
      <c r="G61" s="135"/>
      <c r="H61" s="37"/>
    </row>
    <row r="62" spans="1:8" s="66" customFormat="1" ht="15.75" x14ac:dyDescent="0.25">
      <c r="A62" s="274"/>
      <c r="B62" s="298"/>
      <c r="C62" s="216" t="s">
        <v>187</v>
      </c>
      <c r="D62" s="73" t="s">
        <v>115</v>
      </c>
      <c r="E62" s="216" t="s">
        <v>1</v>
      </c>
      <c r="F62" s="29" t="s">
        <v>187</v>
      </c>
      <c r="G62" s="133" t="s">
        <v>115</v>
      </c>
      <c r="H62" s="29" t="s">
        <v>1</v>
      </c>
    </row>
    <row r="63" spans="1:8" s="67" customFormat="1" x14ac:dyDescent="0.25">
      <c r="A63" s="181" t="s">
        <v>303</v>
      </c>
      <c r="B63" s="296" t="s">
        <v>304</v>
      </c>
      <c r="C63" s="219">
        <v>1</v>
      </c>
      <c r="D63" s="81">
        <v>0</v>
      </c>
      <c r="E63" s="219">
        <f>C63*D63</f>
        <v>0</v>
      </c>
      <c r="F63" s="30">
        <v>1</v>
      </c>
      <c r="G63" s="81">
        <f>D63*1.19</f>
        <v>0</v>
      </c>
      <c r="H63" s="30">
        <f>F63*G63</f>
        <v>0</v>
      </c>
    </row>
    <row r="64" spans="1:8" s="67" customFormat="1" ht="30.2" customHeight="1" x14ac:dyDescent="0.25">
      <c r="A64" s="175"/>
      <c r="B64" s="276" t="s">
        <v>305</v>
      </c>
      <c r="C64" s="277"/>
      <c r="D64" s="277"/>
      <c r="E64" s="277"/>
      <c r="F64" s="37"/>
      <c r="G64" s="135"/>
      <c r="H64" s="37"/>
    </row>
    <row r="65" spans="1:11" ht="18.75" customHeight="1" x14ac:dyDescent="0.25">
      <c r="A65" s="175"/>
      <c r="B65" s="278"/>
      <c r="C65" s="165"/>
      <c r="D65" s="165"/>
      <c r="E65" s="165"/>
    </row>
    <row r="66" spans="1:11" s="4" customFormat="1" ht="18.75" x14ac:dyDescent="0.3">
      <c r="A66" s="262"/>
      <c r="B66" s="263" t="s">
        <v>286</v>
      </c>
      <c r="C66" s="279"/>
      <c r="D66" s="279"/>
      <c r="E66" s="265">
        <f>SUM(E6:E65)</f>
        <v>0</v>
      </c>
      <c r="F66" s="58"/>
      <c r="G66" s="136"/>
      <c r="H66" s="55">
        <f>SUM(H6:H65)</f>
        <v>0</v>
      </c>
      <c r="I66" s="10"/>
      <c r="J66" s="52"/>
      <c r="K66" s="53"/>
    </row>
    <row r="67" spans="1:11" ht="14.25" customHeight="1" x14ac:dyDescent="0.3">
      <c r="A67" s="33"/>
      <c r="B67" s="59"/>
      <c r="C67" s="60"/>
      <c r="D67" s="60"/>
      <c r="E67" s="60"/>
      <c r="F67" s="60"/>
      <c r="G67" s="137"/>
      <c r="H67" s="60"/>
    </row>
    <row r="69" spans="1:11" x14ac:dyDescent="0.25">
      <c r="B69" s="12"/>
    </row>
    <row r="70" spans="1:11" ht="12.2" customHeight="1" x14ac:dyDescent="0.25"/>
    <row r="81" ht="30.2" customHeight="1" x14ac:dyDescent="0.25"/>
    <row r="83" ht="30.2" customHeight="1" x14ac:dyDescent="0.25"/>
  </sheetData>
  <sheetProtection password="C845" sheet="1" objects="1" scenarios="1" selectLockedCells="1"/>
  <mergeCells count="1">
    <mergeCell ref="A3:E3"/>
  </mergeCells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view="pageBreakPreview" zoomScale="110" zoomScaleNormal="90" zoomScaleSheetLayoutView="110" workbookViewId="0">
      <selection activeCell="D7" sqref="D7"/>
    </sheetView>
  </sheetViews>
  <sheetFormatPr defaultColWidth="10.85546875" defaultRowHeight="15" x14ac:dyDescent="0.25"/>
  <cols>
    <col min="2" max="2" width="73.5703125" customWidth="1"/>
    <col min="3" max="4" width="11" style="66"/>
    <col min="5" max="5" width="13.42578125" style="66" bestFit="1" customWidth="1"/>
    <col min="6" max="7" width="10.85546875" hidden="1" customWidth="1"/>
    <col min="8" max="8" width="13.42578125" hidden="1" customWidth="1"/>
  </cols>
  <sheetData>
    <row r="1" spans="1:13" s="2" customFormat="1" ht="18.75" x14ac:dyDescent="0.3">
      <c r="A1" s="211" t="s">
        <v>180</v>
      </c>
      <c r="B1" s="212"/>
      <c r="C1" s="212"/>
      <c r="D1" s="212"/>
      <c r="E1" s="212"/>
      <c r="F1" s="6"/>
      <c r="G1" s="6"/>
      <c r="H1" s="6"/>
    </row>
    <row r="2" spans="1:13" s="2" customFormat="1" ht="14.45" x14ac:dyDescent="0.35">
      <c r="A2" s="165"/>
      <c r="B2" s="165"/>
      <c r="C2" s="165"/>
      <c r="D2" s="165"/>
      <c r="E2" s="165"/>
    </row>
    <row r="3" spans="1:13" s="66" customFormat="1" ht="14.25" customHeight="1" x14ac:dyDescent="0.25">
      <c r="A3" s="244" t="s">
        <v>255</v>
      </c>
      <c r="B3" s="244"/>
      <c r="C3" s="244"/>
      <c r="D3" s="244"/>
      <c r="E3" s="244"/>
      <c r="F3" s="243"/>
      <c r="G3" s="243"/>
      <c r="H3" s="243"/>
    </row>
    <row r="4" spans="1:13" s="66" customFormat="1" ht="14.45" x14ac:dyDescent="0.35">
      <c r="A4" s="165"/>
      <c r="B4" s="165"/>
      <c r="C4" s="165"/>
      <c r="D4" s="165"/>
      <c r="E4" s="165"/>
    </row>
    <row r="5" spans="1:13" s="2" customFormat="1" ht="15.75" x14ac:dyDescent="0.25">
      <c r="A5" s="212" t="s">
        <v>2</v>
      </c>
      <c r="B5" s="212" t="s">
        <v>0</v>
      </c>
      <c r="C5" s="214" t="s">
        <v>187</v>
      </c>
      <c r="D5" s="214" t="s">
        <v>186</v>
      </c>
      <c r="E5" s="214" t="s">
        <v>188</v>
      </c>
      <c r="F5" s="28" t="s">
        <v>187</v>
      </c>
      <c r="G5" s="28" t="s">
        <v>186</v>
      </c>
      <c r="H5" s="28" t="s">
        <v>188</v>
      </c>
    </row>
    <row r="6" spans="1:13" s="2" customFormat="1" ht="15.75" x14ac:dyDescent="0.25">
      <c r="A6" s="280"/>
      <c r="B6" s="280"/>
      <c r="C6" s="216" t="s">
        <v>187</v>
      </c>
      <c r="D6" s="216" t="s">
        <v>115</v>
      </c>
      <c r="E6" s="216" t="s">
        <v>1</v>
      </c>
      <c r="F6" s="29" t="s">
        <v>187</v>
      </c>
      <c r="G6" s="29" t="s">
        <v>115</v>
      </c>
      <c r="H6" s="29" t="s">
        <v>1</v>
      </c>
    </row>
    <row r="7" spans="1:13" s="1" customFormat="1" x14ac:dyDescent="0.25">
      <c r="A7" s="181" t="s">
        <v>137</v>
      </c>
      <c r="B7" s="217" t="s">
        <v>195</v>
      </c>
      <c r="C7" s="219">
        <v>1</v>
      </c>
      <c r="D7" s="81">
        <v>0</v>
      </c>
      <c r="E7" s="219">
        <f>C7*D7</f>
        <v>0</v>
      </c>
      <c r="F7" s="30">
        <v>1</v>
      </c>
      <c r="G7" s="81">
        <f>D7*1.19</f>
        <v>0</v>
      </c>
      <c r="H7" s="30">
        <f>F7*G7</f>
        <v>0</v>
      </c>
    </row>
    <row r="8" spans="1:13" s="2" customFormat="1" ht="30" x14ac:dyDescent="0.25">
      <c r="A8" s="175"/>
      <c r="B8" s="221" t="s">
        <v>254</v>
      </c>
      <c r="C8" s="281"/>
      <c r="D8" s="281"/>
      <c r="E8" s="281"/>
      <c r="F8" s="15"/>
      <c r="G8" s="15"/>
      <c r="H8" s="15"/>
      <c r="I8" s="4"/>
      <c r="J8" s="4"/>
      <c r="K8" s="4"/>
      <c r="L8" s="4"/>
      <c r="M8" s="4"/>
    </row>
    <row r="9" spans="1:13" s="2" customFormat="1" ht="14.45" x14ac:dyDescent="0.35">
      <c r="A9" s="175"/>
      <c r="B9" s="175"/>
      <c r="C9" s="281"/>
      <c r="D9" s="281"/>
      <c r="E9" s="281"/>
      <c r="F9" s="15"/>
      <c r="G9" s="15"/>
      <c r="H9" s="15"/>
      <c r="I9" s="4"/>
      <c r="J9" s="4"/>
      <c r="K9" s="4"/>
      <c r="L9" s="4"/>
      <c r="M9" s="4"/>
    </row>
    <row r="10" spans="1:13" s="2" customFormat="1" ht="18.75" x14ac:dyDescent="0.3">
      <c r="A10" s="262"/>
      <c r="B10" s="263" t="s">
        <v>286</v>
      </c>
      <c r="C10" s="279"/>
      <c r="D10" s="279"/>
      <c r="E10" s="265">
        <f>E7</f>
        <v>0</v>
      </c>
      <c r="F10" s="58"/>
      <c r="G10" s="58"/>
      <c r="H10" s="55">
        <f>H7</f>
        <v>0</v>
      </c>
      <c r="I10" s="4"/>
      <c r="J10" s="4"/>
      <c r="K10" s="4"/>
      <c r="L10" s="4"/>
      <c r="M10" s="4"/>
    </row>
    <row r="11" spans="1:13" s="2" customFormat="1" ht="18.600000000000001" x14ac:dyDescent="0.45">
      <c r="A11" s="262"/>
      <c r="B11" s="282"/>
      <c r="C11" s="283"/>
      <c r="D11" s="283"/>
      <c r="E11" s="283"/>
      <c r="F11" s="60"/>
      <c r="G11" s="60"/>
      <c r="H11" s="60"/>
      <c r="I11" s="4"/>
      <c r="J11" s="4"/>
      <c r="K11" s="4"/>
      <c r="L11" s="4"/>
      <c r="M11" s="4"/>
    </row>
    <row r="12" spans="1:13" s="2" customFormat="1" ht="14.45" x14ac:dyDescent="0.35">
      <c r="A12" s="4"/>
      <c r="B12" s="4"/>
      <c r="C12" s="67"/>
      <c r="D12" s="67"/>
      <c r="E12" s="67"/>
      <c r="F12" s="4"/>
      <c r="G12" s="4"/>
      <c r="H12" s="4"/>
      <c r="I12" s="4"/>
      <c r="J12" s="4"/>
      <c r="K12" s="4"/>
      <c r="L12" s="4"/>
      <c r="M12" s="4"/>
    </row>
    <row r="13" spans="1:13" s="2" customFormat="1" ht="14.45" x14ac:dyDescent="0.35">
      <c r="A13" s="4"/>
      <c r="B13" s="4"/>
      <c r="C13" s="67"/>
      <c r="D13" s="67"/>
      <c r="E13" s="67"/>
      <c r="F13" s="4"/>
      <c r="G13" s="4"/>
      <c r="H13" s="4"/>
      <c r="I13" s="4"/>
      <c r="J13" s="4"/>
      <c r="K13" s="4"/>
      <c r="L13" s="4"/>
      <c r="M13" s="4"/>
    </row>
    <row r="14" spans="1:13" s="2" customFormat="1" ht="14.45" x14ac:dyDescent="0.35">
      <c r="A14" s="4"/>
      <c r="B14" s="4"/>
      <c r="C14" s="67"/>
      <c r="D14" s="67"/>
      <c r="E14" s="67"/>
      <c r="F14" s="4"/>
      <c r="G14" s="4"/>
      <c r="H14" s="4"/>
      <c r="I14" s="4"/>
      <c r="J14" s="4"/>
      <c r="K14" s="4"/>
      <c r="L14" s="4"/>
      <c r="M14" s="4"/>
    </row>
  </sheetData>
  <sheetProtection password="C845" sheet="1" objects="1" scenarios="1" selectLockedCells="1"/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showGridLines="0" view="pageBreakPreview" topLeftCell="B1" zoomScaleNormal="90" zoomScaleSheetLayoutView="100" workbookViewId="0">
      <selection activeCell="E9" sqref="E9"/>
    </sheetView>
  </sheetViews>
  <sheetFormatPr defaultColWidth="10.85546875" defaultRowHeight="15" x14ac:dyDescent="0.25"/>
  <cols>
    <col min="1" max="1" width="19.7109375" customWidth="1"/>
    <col min="2" max="2" width="71.140625" customWidth="1"/>
    <col min="3" max="3" width="15.28515625" customWidth="1"/>
    <col min="4" max="4" width="12.42578125" style="66" customWidth="1"/>
    <col min="5" max="5" width="11" style="66"/>
    <col min="6" max="6" width="16.85546875" style="66" customWidth="1"/>
    <col min="7" max="7" width="12.42578125" style="2" hidden="1" customWidth="1"/>
    <col min="8" max="8" width="10.85546875" style="132" hidden="1" customWidth="1"/>
    <col min="9" max="9" width="16.85546875" style="132" hidden="1" customWidth="1"/>
  </cols>
  <sheetData>
    <row r="1" spans="1:9" s="2" customFormat="1" ht="15" customHeight="1" x14ac:dyDescent="0.3">
      <c r="A1" s="211" t="s">
        <v>181</v>
      </c>
      <c r="B1" s="211"/>
      <c r="C1" s="211"/>
      <c r="D1" s="211"/>
      <c r="E1" s="211"/>
      <c r="F1" s="211"/>
      <c r="G1" s="7"/>
      <c r="H1" s="148"/>
      <c r="I1" s="148"/>
    </row>
    <row r="2" spans="1:9" s="27" customFormat="1" ht="18.600000000000001" x14ac:dyDescent="0.45">
      <c r="A2" s="228"/>
      <c r="B2" s="228"/>
      <c r="C2" s="228"/>
      <c r="D2" s="228"/>
      <c r="E2" s="228"/>
      <c r="F2" s="228"/>
      <c r="G2" s="20"/>
      <c r="H2" s="149"/>
      <c r="I2" s="149"/>
    </row>
    <row r="3" spans="1:9" s="27" customFormat="1" ht="74.25" customHeight="1" x14ac:dyDescent="0.25">
      <c r="A3" s="305" t="s">
        <v>210</v>
      </c>
      <c r="B3" s="305"/>
      <c r="C3" s="305"/>
      <c r="D3" s="305"/>
      <c r="E3" s="305"/>
      <c r="F3" s="305"/>
      <c r="G3" s="110"/>
      <c r="H3" s="110"/>
      <c r="I3" s="110"/>
    </row>
    <row r="4" spans="1:9" s="2" customFormat="1" ht="14.45" x14ac:dyDescent="0.35">
      <c r="A4" s="165"/>
      <c r="B4" s="165"/>
      <c r="C4" s="165"/>
      <c r="D4" s="165"/>
      <c r="E4" s="165"/>
      <c r="F4" s="165"/>
      <c r="H4" s="132"/>
      <c r="I4" s="132"/>
    </row>
    <row r="5" spans="1:9" s="4" customFormat="1" ht="14.45" x14ac:dyDescent="0.35">
      <c r="A5" s="175"/>
      <c r="B5" s="175"/>
      <c r="C5" s="235"/>
      <c r="D5" s="175"/>
      <c r="E5" s="175"/>
      <c r="F5" s="175"/>
      <c r="H5" s="150"/>
      <c r="I5" s="150"/>
    </row>
    <row r="6" spans="1:9" s="4" customFormat="1" ht="15.75" x14ac:dyDescent="0.25">
      <c r="A6" s="213" t="s">
        <v>2</v>
      </c>
      <c r="B6" s="213" t="s">
        <v>0</v>
      </c>
      <c r="C6" s="247"/>
      <c r="D6" s="214" t="s">
        <v>187</v>
      </c>
      <c r="E6" s="214" t="s">
        <v>186</v>
      </c>
      <c r="F6" s="214" t="s">
        <v>188</v>
      </c>
      <c r="G6" s="28" t="s">
        <v>187</v>
      </c>
      <c r="H6" s="118" t="s">
        <v>186</v>
      </c>
      <c r="I6" s="118" t="s">
        <v>188</v>
      </c>
    </row>
    <row r="7" spans="1:9" s="4" customFormat="1" ht="15.75" x14ac:dyDescent="0.25">
      <c r="A7" s="215"/>
      <c r="B7" s="215"/>
      <c r="C7" s="284"/>
      <c r="D7" s="216" t="s">
        <v>201</v>
      </c>
      <c r="E7" s="216" t="s">
        <v>115</v>
      </c>
      <c r="F7" s="216" t="s">
        <v>1</v>
      </c>
      <c r="G7" s="29" t="s">
        <v>201</v>
      </c>
      <c r="H7" s="151" t="s">
        <v>115</v>
      </c>
      <c r="I7" s="151" t="s">
        <v>1</v>
      </c>
    </row>
    <row r="8" spans="1:9" s="4" customFormat="1" x14ac:dyDescent="0.25">
      <c r="A8" s="217"/>
      <c r="B8" s="222" t="s">
        <v>200</v>
      </c>
      <c r="C8" s="285"/>
      <c r="D8" s="219"/>
      <c r="E8" s="219"/>
      <c r="F8" s="286">
        <f>F9+F10+F11+F12</f>
        <v>0</v>
      </c>
      <c r="G8" s="30"/>
      <c r="H8" s="152"/>
      <c r="I8" s="153">
        <f>I9+I10+I11+I12</f>
        <v>0</v>
      </c>
    </row>
    <row r="9" spans="1:9" s="4" customFormat="1" x14ac:dyDescent="0.25">
      <c r="A9" s="175" t="s">
        <v>143</v>
      </c>
      <c r="B9" s="175" t="s">
        <v>203</v>
      </c>
      <c r="C9" s="287"/>
      <c r="D9" s="288">
        <v>920</v>
      </c>
      <c r="E9" s="108">
        <v>0</v>
      </c>
      <c r="F9" s="250">
        <f>D9*E9</f>
        <v>0</v>
      </c>
      <c r="G9" s="70">
        <v>920</v>
      </c>
      <c r="H9" s="108">
        <f>E9*1.19</f>
        <v>0</v>
      </c>
      <c r="I9" s="154">
        <f>G9*H9</f>
        <v>0</v>
      </c>
    </row>
    <row r="10" spans="1:9" s="4" customFormat="1" x14ac:dyDescent="0.25">
      <c r="A10" s="175" t="s">
        <v>144</v>
      </c>
      <c r="B10" s="175" t="s">
        <v>204</v>
      </c>
      <c r="C10" s="287"/>
      <c r="D10" s="288">
        <v>290</v>
      </c>
      <c r="E10" s="108">
        <v>0</v>
      </c>
      <c r="F10" s="250">
        <f t="shared" ref="F10:F12" si="0">D10*E10</f>
        <v>0</v>
      </c>
      <c r="G10" s="70">
        <v>290</v>
      </c>
      <c r="H10" s="108">
        <f>E10*1.19</f>
        <v>0</v>
      </c>
      <c r="I10" s="154">
        <f t="shared" ref="I10:I12" si="1">G10*H10</f>
        <v>0</v>
      </c>
    </row>
    <row r="11" spans="1:9" s="4" customFormat="1" x14ac:dyDescent="0.25">
      <c r="A11" s="175" t="s">
        <v>145</v>
      </c>
      <c r="B11" s="175" t="s">
        <v>205</v>
      </c>
      <c r="C11" s="287"/>
      <c r="D11" s="288">
        <v>290</v>
      </c>
      <c r="E11" s="108">
        <v>0</v>
      </c>
      <c r="F11" s="250">
        <f t="shared" si="0"/>
        <v>0</v>
      </c>
      <c r="G11" s="70">
        <v>290</v>
      </c>
      <c r="H11" s="108">
        <f>E11*1.19</f>
        <v>0</v>
      </c>
      <c r="I11" s="154">
        <f t="shared" si="1"/>
        <v>0</v>
      </c>
    </row>
    <row r="12" spans="1:9" s="4" customFormat="1" x14ac:dyDescent="0.25">
      <c r="A12" s="175" t="s">
        <v>146</v>
      </c>
      <c r="B12" s="175" t="s">
        <v>206</v>
      </c>
      <c r="C12" s="287"/>
      <c r="D12" s="288">
        <v>230</v>
      </c>
      <c r="E12" s="108">
        <v>0</v>
      </c>
      <c r="F12" s="250">
        <f t="shared" si="0"/>
        <v>0</v>
      </c>
      <c r="G12" s="70">
        <v>230</v>
      </c>
      <c r="H12" s="108">
        <f>E12*1.19</f>
        <v>0</v>
      </c>
      <c r="I12" s="154">
        <f t="shared" si="1"/>
        <v>0</v>
      </c>
    </row>
    <row r="13" spans="1:9" s="4" customFormat="1" ht="14.45" x14ac:dyDescent="0.35">
      <c r="A13" s="175"/>
      <c r="B13" s="175"/>
      <c r="C13" s="175"/>
      <c r="D13" s="175"/>
      <c r="E13" s="175"/>
      <c r="F13" s="175"/>
      <c r="H13" s="150"/>
      <c r="I13" s="150"/>
    </row>
    <row r="14" spans="1:9" s="4" customFormat="1" ht="15.75" x14ac:dyDescent="0.25">
      <c r="A14" s="213" t="s">
        <v>2</v>
      </c>
      <c r="B14" s="213" t="s">
        <v>0</v>
      </c>
      <c r="C14" s="247" t="s">
        <v>65</v>
      </c>
      <c r="D14" s="214" t="s">
        <v>187</v>
      </c>
      <c r="E14" s="214" t="s">
        <v>186</v>
      </c>
      <c r="F14" s="214" t="s">
        <v>188</v>
      </c>
      <c r="G14" s="28" t="s">
        <v>187</v>
      </c>
      <c r="H14" s="118" t="s">
        <v>186</v>
      </c>
      <c r="I14" s="118" t="s">
        <v>188</v>
      </c>
    </row>
    <row r="15" spans="1:9" s="4" customFormat="1" ht="15.75" x14ac:dyDescent="0.25">
      <c r="A15" s="215"/>
      <c r="B15" s="215"/>
      <c r="C15" s="284"/>
      <c r="D15" s="216" t="s">
        <v>187</v>
      </c>
      <c r="E15" s="216" t="s">
        <v>115</v>
      </c>
      <c r="F15" s="216" t="s">
        <v>1</v>
      </c>
      <c r="G15" s="29" t="s">
        <v>187</v>
      </c>
      <c r="H15" s="151" t="s">
        <v>115</v>
      </c>
      <c r="I15" s="151" t="s">
        <v>1</v>
      </c>
    </row>
    <row r="16" spans="1:9" s="4" customFormat="1" x14ac:dyDescent="0.25">
      <c r="A16" s="217"/>
      <c r="B16" s="222" t="s">
        <v>211</v>
      </c>
      <c r="C16" s="285"/>
      <c r="D16" s="248">
        <v>1</v>
      </c>
      <c r="E16" s="286">
        <v>60000</v>
      </c>
      <c r="F16" s="286">
        <f>D16*E16</f>
        <v>60000</v>
      </c>
      <c r="G16" s="31">
        <v>1</v>
      </c>
      <c r="H16" s="299">
        <f>E16*1.19</f>
        <v>71400</v>
      </c>
      <c r="I16" s="153">
        <f>G16*H16</f>
        <v>71400</v>
      </c>
    </row>
    <row r="17" spans="1:14" s="4" customFormat="1" x14ac:dyDescent="0.25">
      <c r="A17" s="175" t="s">
        <v>175</v>
      </c>
      <c r="B17" s="175" t="s">
        <v>207</v>
      </c>
      <c r="C17" s="287"/>
      <c r="D17" s="175"/>
      <c r="E17" s="175"/>
      <c r="F17" s="176"/>
      <c r="H17" s="150"/>
      <c r="I17" s="155"/>
      <c r="L17" s="26"/>
    </row>
    <row r="18" spans="1:14" s="4" customFormat="1" ht="14.45" x14ac:dyDescent="0.35">
      <c r="A18" s="175"/>
      <c r="B18" s="175"/>
      <c r="C18" s="235"/>
      <c r="D18" s="175"/>
      <c r="E18" s="175"/>
      <c r="F18" s="234"/>
      <c r="H18" s="150"/>
      <c r="I18" s="156"/>
    </row>
    <row r="19" spans="1:14" s="4" customFormat="1" ht="15.75" x14ac:dyDescent="0.25">
      <c r="A19" s="213" t="s">
        <v>2</v>
      </c>
      <c r="B19" s="213" t="s">
        <v>0</v>
      </c>
      <c r="C19" s="247"/>
      <c r="D19" s="247"/>
      <c r="E19" s="214"/>
      <c r="F19" s="247" t="s">
        <v>66</v>
      </c>
      <c r="G19" s="38"/>
      <c r="H19" s="118"/>
      <c r="I19" s="157" t="s">
        <v>66</v>
      </c>
    </row>
    <row r="20" spans="1:14" s="4" customFormat="1" x14ac:dyDescent="0.25">
      <c r="A20" s="217"/>
      <c r="B20" s="222" t="s">
        <v>102</v>
      </c>
      <c r="C20" s="285"/>
      <c r="D20" s="285"/>
      <c r="E20" s="285"/>
      <c r="F20" s="289" t="s">
        <v>202</v>
      </c>
      <c r="G20" s="42"/>
      <c r="H20" s="158"/>
      <c r="I20" s="159" t="s">
        <v>202</v>
      </c>
    </row>
    <row r="21" spans="1:14" s="4" customFormat="1" x14ac:dyDescent="0.25">
      <c r="A21" s="175" t="s">
        <v>120</v>
      </c>
      <c r="B21" s="175" t="s">
        <v>208</v>
      </c>
      <c r="C21" s="290"/>
      <c r="D21" s="175"/>
      <c r="E21" s="175"/>
      <c r="F21" s="175"/>
      <c r="H21" s="150"/>
      <c r="I21" s="150"/>
    </row>
    <row r="22" spans="1:14" s="4" customFormat="1" ht="14.45" x14ac:dyDescent="0.35">
      <c r="A22" s="175"/>
      <c r="B22" s="175"/>
      <c r="C22" s="235"/>
      <c r="D22" s="175"/>
      <c r="E22" s="175"/>
      <c r="F22" s="175"/>
      <c r="H22" s="150"/>
      <c r="I22" s="150"/>
    </row>
    <row r="23" spans="1:14" s="4" customFormat="1" ht="15.75" x14ac:dyDescent="0.25">
      <c r="A23" s="213" t="s">
        <v>2</v>
      </c>
      <c r="B23" s="213" t="s">
        <v>0</v>
      </c>
      <c r="C23" s="247"/>
      <c r="D23" s="247"/>
      <c r="E23" s="214"/>
      <c r="F23" s="247" t="s">
        <v>1</v>
      </c>
      <c r="G23" s="38"/>
      <c r="H23" s="118"/>
      <c r="I23" s="157" t="s">
        <v>1</v>
      </c>
      <c r="L23" s="67"/>
      <c r="M23" s="67"/>
      <c r="N23" s="67"/>
    </row>
    <row r="24" spans="1:14" s="4" customFormat="1" x14ac:dyDescent="0.25">
      <c r="A24" s="217"/>
      <c r="B24" s="222" t="s">
        <v>101</v>
      </c>
      <c r="C24" s="285"/>
      <c r="D24" s="285"/>
      <c r="E24" s="285"/>
      <c r="F24" s="289" t="s">
        <v>202</v>
      </c>
      <c r="G24" s="42"/>
      <c r="H24" s="158"/>
      <c r="I24" s="159" t="s">
        <v>202</v>
      </c>
      <c r="L24" s="10"/>
      <c r="M24" s="67"/>
      <c r="N24" s="67"/>
    </row>
    <row r="25" spans="1:14" s="4" customFormat="1" x14ac:dyDescent="0.25">
      <c r="A25" s="175" t="s">
        <v>121</v>
      </c>
      <c r="B25" s="175" t="s">
        <v>209</v>
      </c>
      <c r="C25" s="290"/>
      <c r="D25" s="175"/>
      <c r="E25" s="175"/>
      <c r="F25" s="175"/>
      <c r="H25" s="150"/>
      <c r="I25" s="150"/>
      <c r="L25" s="10"/>
      <c r="M25" s="67"/>
      <c r="N25" s="67"/>
    </row>
    <row r="26" spans="1:14" s="4" customFormat="1" ht="14.45" x14ac:dyDescent="0.35">
      <c r="A26" s="175"/>
      <c r="B26" s="175"/>
      <c r="C26" s="290"/>
      <c r="D26" s="175"/>
      <c r="E26" s="175"/>
      <c r="F26" s="175"/>
      <c r="H26" s="150"/>
      <c r="I26" s="150"/>
      <c r="L26" s="10"/>
      <c r="M26" s="67"/>
      <c r="N26" s="67"/>
    </row>
    <row r="27" spans="1:14" s="2" customFormat="1" ht="18.600000000000001" x14ac:dyDescent="0.45">
      <c r="A27" s="262"/>
      <c r="B27" s="263" t="s">
        <v>287</v>
      </c>
      <c r="C27" s="279"/>
      <c r="D27" s="279"/>
      <c r="E27" s="279"/>
      <c r="F27" s="265">
        <f>F8+F16</f>
        <v>60000</v>
      </c>
      <c r="G27" s="58"/>
      <c r="H27" s="136"/>
      <c r="I27" s="160">
        <f>I8+I16</f>
        <v>71400</v>
      </c>
      <c r="J27" s="4"/>
      <c r="K27" s="4"/>
      <c r="L27" s="67"/>
      <c r="M27" s="67"/>
      <c r="N27" s="67"/>
    </row>
    <row r="28" spans="1:14" s="2" customFormat="1" ht="18.600000000000001" x14ac:dyDescent="0.45">
      <c r="A28" s="262"/>
      <c r="B28" s="282"/>
      <c r="C28" s="283"/>
      <c r="D28" s="283"/>
      <c r="E28" s="279"/>
      <c r="F28" s="283"/>
      <c r="G28" s="60"/>
      <c r="H28" s="136"/>
      <c r="I28" s="137"/>
      <c r="J28" s="4"/>
      <c r="K28" s="4"/>
      <c r="L28" s="4"/>
      <c r="M28" s="4"/>
    </row>
    <row r="29" spans="1:14" s="4" customFormat="1" ht="20.100000000000001" customHeight="1" x14ac:dyDescent="0.35">
      <c r="A29" s="175"/>
      <c r="B29" s="175"/>
      <c r="C29" s="175"/>
      <c r="D29" s="229"/>
      <c r="E29" s="229"/>
      <c r="F29" s="229"/>
      <c r="G29" s="23"/>
      <c r="H29" s="161"/>
      <c r="I29" s="161"/>
    </row>
    <row r="30" spans="1:14" s="65" customFormat="1" x14ac:dyDescent="0.25">
      <c r="A30" s="291"/>
      <c r="B30" s="185"/>
      <c r="C30" s="292"/>
      <c r="D30" s="292"/>
      <c r="E30" s="292"/>
      <c r="F30" s="292"/>
      <c r="G30" s="64"/>
      <c r="H30" s="162"/>
      <c r="I30" s="162"/>
    </row>
    <row r="31" spans="1:14" x14ac:dyDescent="0.25">
      <c r="E31" s="14"/>
      <c r="F31" s="14"/>
      <c r="H31" s="163"/>
      <c r="I31" s="163"/>
    </row>
    <row r="32" spans="1:14" x14ac:dyDescent="0.25">
      <c r="E32" s="14"/>
      <c r="F32" s="14"/>
      <c r="H32" s="163"/>
      <c r="I32" s="163"/>
    </row>
    <row r="33" spans="4:9" x14ac:dyDescent="0.25">
      <c r="E33" s="14"/>
      <c r="F33" s="14"/>
      <c r="H33" s="163"/>
      <c r="I33" s="163"/>
    </row>
    <row r="34" spans="4:9" x14ac:dyDescent="0.25">
      <c r="E34" s="14"/>
      <c r="F34" s="14"/>
      <c r="H34" s="163"/>
      <c r="I34" s="163"/>
    </row>
    <row r="35" spans="4:9" x14ac:dyDescent="0.25">
      <c r="F35" s="14"/>
      <c r="I35" s="163"/>
    </row>
    <row r="36" spans="4:9" x14ac:dyDescent="0.25">
      <c r="D36" s="1"/>
      <c r="E36" s="1"/>
      <c r="F36" s="16"/>
      <c r="G36" s="1"/>
      <c r="H36" s="13"/>
      <c r="I36" s="17"/>
    </row>
    <row r="37" spans="4:9" x14ac:dyDescent="0.25">
      <c r="E37" s="14"/>
      <c r="F37" s="14"/>
      <c r="H37" s="163"/>
      <c r="I37" s="163"/>
    </row>
    <row r="38" spans="4:9" x14ac:dyDescent="0.25">
      <c r="F38" s="14"/>
      <c r="I38" s="163"/>
    </row>
    <row r="39" spans="4:9" x14ac:dyDescent="0.25">
      <c r="E39" s="14"/>
      <c r="F39" s="14"/>
      <c r="H39" s="163"/>
      <c r="I39" s="163"/>
    </row>
    <row r="40" spans="4:9" x14ac:dyDescent="0.25">
      <c r="E40" s="14"/>
      <c r="F40" s="14"/>
      <c r="H40" s="163"/>
      <c r="I40" s="163"/>
    </row>
    <row r="41" spans="4:9" x14ac:dyDescent="0.25">
      <c r="F41" s="14"/>
      <c r="I41" s="163"/>
    </row>
    <row r="42" spans="4:9" x14ac:dyDescent="0.25">
      <c r="D42" s="1"/>
      <c r="E42" s="1"/>
      <c r="F42" s="16"/>
      <c r="G42" s="1"/>
      <c r="H42" s="13"/>
      <c r="I42" s="17"/>
    </row>
    <row r="43" spans="4:9" x14ac:dyDescent="0.25">
      <c r="F43" s="14"/>
      <c r="I43" s="163"/>
    </row>
    <row r="44" spans="4:9" x14ac:dyDescent="0.25">
      <c r="F44" s="14"/>
      <c r="I44" s="163"/>
    </row>
    <row r="45" spans="4:9" x14ac:dyDescent="0.25">
      <c r="F45" s="14"/>
      <c r="I45" s="163"/>
    </row>
    <row r="46" spans="4:9" x14ac:dyDescent="0.25">
      <c r="F46" s="14"/>
      <c r="I46" s="163"/>
    </row>
    <row r="47" spans="4:9" x14ac:dyDescent="0.25">
      <c r="F47" s="14"/>
      <c r="I47" s="163"/>
    </row>
    <row r="48" spans="4:9" x14ac:dyDescent="0.25">
      <c r="F48" s="14"/>
      <c r="I48" s="163"/>
    </row>
    <row r="49" spans="4:9" x14ac:dyDescent="0.25">
      <c r="F49" s="14"/>
      <c r="I49" s="163"/>
    </row>
    <row r="50" spans="4:9" x14ac:dyDescent="0.25">
      <c r="F50" s="14"/>
      <c r="I50" s="163"/>
    </row>
    <row r="51" spans="4:9" x14ac:dyDescent="0.25">
      <c r="F51" s="14"/>
      <c r="I51" s="163"/>
    </row>
    <row r="52" spans="4:9" x14ac:dyDescent="0.25">
      <c r="D52" s="1"/>
      <c r="E52" s="1"/>
      <c r="F52" s="16"/>
      <c r="G52" s="1"/>
      <c r="H52" s="13"/>
      <c r="I52" s="17"/>
    </row>
    <row r="53" spans="4:9" x14ac:dyDescent="0.25">
      <c r="F53" s="14"/>
      <c r="I53" s="163"/>
    </row>
    <row r="54" spans="4:9" x14ac:dyDescent="0.25">
      <c r="F54" s="14"/>
      <c r="I54" s="163"/>
    </row>
    <row r="55" spans="4:9" x14ac:dyDescent="0.25">
      <c r="F55" s="14"/>
      <c r="I55" s="163"/>
    </row>
    <row r="56" spans="4:9" x14ac:dyDescent="0.25">
      <c r="F56" s="14"/>
      <c r="I56" s="163"/>
    </row>
    <row r="57" spans="4:9" x14ac:dyDescent="0.25">
      <c r="F57" s="14"/>
      <c r="I57" s="163"/>
    </row>
    <row r="58" spans="4:9" x14ac:dyDescent="0.25">
      <c r="F58" s="14"/>
      <c r="I58" s="163"/>
    </row>
    <row r="59" spans="4:9" x14ac:dyDescent="0.25">
      <c r="F59" s="14"/>
      <c r="I59" s="163"/>
    </row>
    <row r="60" spans="4:9" x14ac:dyDescent="0.25">
      <c r="D60" s="1"/>
      <c r="E60" s="1"/>
      <c r="F60" s="16"/>
      <c r="G60" s="1"/>
      <c r="H60" s="13"/>
      <c r="I60" s="17"/>
    </row>
    <row r="61" spans="4:9" x14ac:dyDescent="0.25">
      <c r="F61" s="14"/>
      <c r="I61" s="163"/>
    </row>
    <row r="62" spans="4:9" x14ac:dyDescent="0.25">
      <c r="F62" s="14"/>
      <c r="I62" s="163"/>
    </row>
    <row r="63" spans="4:9" x14ac:dyDescent="0.25">
      <c r="F63" s="14"/>
      <c r="I63" s="163"/>
    </row>
    <row r="64" spans="4:9" x14ac:dyDescent="0.25">
      <c r="F64" s="14"/>
      <c r="I64" s="163"/>
    </row>
    <row r="65" spans="4:9" x14ac:dyDescent="0.25">
      <c r="F65" s="14"/>
      <c r="I65" s="163"/>
    </row>
    <row r="66" spans="4:9" x14ac:dyDescent="0.25">
      <c r="F66" s="14"/>
      <c r="I66" s="163"/>
    </row>
    <row r="67" spans="4:9" x14ac:dyDescent="0.25">
      <c r="F67" s="14"/>
      <c r="I67" s="163"/>
    </row>
    <row r="68" spans="4:9" x14ac:dyDescent="0.25">
      <c r="F68" s="14"/>
      <c r="I68" s="163"/>
    </row>
    <row r="69" spans="4:9" x14ac:dyDescent="0.25">
      <c r="D69" s="1"/>
      <c r="E69" s="1"/>
      <c r="F69" s="16"/>
      <c r="G69" s="1"/>
      <c r="H69" s="13"/>
      <c r="I69" s="17"/>
    </row>
    <row r="70" spans="4:9" x14ac:dyDescent="0.25">
      <c r="F70" s="14"/>
      <c r="I70" s="163"/>
    </row>
    <row r="71" spans="4:9" x14ac:dyDescent="0.25">
      <c r="F71" s="14"/>
      <c r="I71" s="163"/>
    </row>
    <row r="72" spans="4:9" x14ac:dyDescent="0.25">
      <c r="F72" s="14"/>
      <c r="I72" s="163"/>
    </row>
    <row r="73" spans="4:9" x14ac:dyDescent="0.25">
      <c r="F73" s="14"/>
      <c r="I73" s="163"/>
    </row>
    <row r="74" spans="4:9" x14ac:dyDescent="0.25">
      <c r="F74" s="14"/>
      <c r="I74" s="163"/>
    </row>
    <row r="75" spans="4:9" x14ac:dyDescent="0.25">
      <c r="F75" s="14"/>
      <c r="I75" s="163"/>
    </row>
    <row r="76" spans="4:9" x14ac:dyDescent="0.25">
      <c r="F76" s="14"/>
      <c r="I76" s="163"/>
    </row>
    <row r="77" spans="4:9" x14ac:dyDescent="0.25">
      <c r="F77" s="14"/>
      <c r="I77" s="163"/>
    </row>
    <row r="78" spans="4:9" x14ac:dyDescent="0.25">
      <c r="D78" s="1"/>
      <c r="E78" s="1"/>
      <c r="F78" s="16"/>
      <c r="G78" s="1"/>
      <c r="H78" s="13"/>
      <c r="I78" s="17"/>
    </row>
    <row r="79" spans="4:9" x14ac:dyDescent="0.25">
      <c r="F79" s="14"/>
      <c r="I79" s="163"/>
    </row>
    <row r="80" spans="4:9" x14ac:dyDescent="0.25">
      <c r="F80" s="14"/>
      <c r="I80" s="163"/>
    </row>
    <row r="81" spans="4:9" x14ac:dyDescent="0.25">
      <c r="F81" s="14"/>
      <c r="I81" s="163"/>
    </row>
    <row r="82" spans="4:9" x14ac:dyDescent="0.25">
      <c r="F82" s="14"/>
      <c r="I82" s="163"/>
    </row>
    <row r="83" spans="4:9" x14ac:dyDescent="0.25">
      <c r="F83" s="14"/>
      <c r="I83" s="163"/>
    </row>
    <row r="84" spans="4:9" x14ac:dyDescent="0.25">
      <c r="D84" s="1"/>
      <c r="E84" s="1"/>
      <c r="F84" s="16"/>
      <c r="G84" s="1"/>
      <c r="H84" s="13"/>
      <c r="I84" s="17"/>
    </row>
    <row r="85" spans="4:9" x14ac:dyDescent="0.25">
      <c r="F85" s="14"/>
      <c r="I85" s="163"/>
    </row>
    <row r="86" spans="4:9" x14ac:dyDescent="0.25">
      <c r="F86" s="14"/>
      <c r="I86" s="163"/>
    </row>
    <row r="87" spans="4:9" x14ac:dyDescent="0.25">
      <c r="F87" s="14"/>
      <c r="I87" s="163"/>
    </row>
    <row r="88" spans="4:9" x14ac:dyDescent="0.25">
      <c r="F88" s="14"/>
      <c r="I88" s="163"/>
    </row>
    <row r="89" spans="4:9" x14ac:dyDescent="0.25">
      <c r="F89" s="14"/>
      <c r="I89" s="163"/>
    </row>
    <row r="90" spans="4:9" x14ac:dyDescent="0.25">
      <c r="F90" s="14"/>
      <c r="I90" s="163"/>
    </row>
    <row r="91" spans="4:9" x14ac:dyDescent="0.25">
      <c r="D91" s="13"/>
      <c r="E91" s="13"/>
      <c r="F91" s="17"/>
      <c r="G91" s="13"/>
      <c r="H91" s="13"/>
      <c r="I91" s="17"/>
    </row>
    <row r="92" spans="4:9" x14ac:dyDescent="0.25">
      <c r="F92" s="14"/>
      <c r="I92" s="163"/>
    </row>
    <row r="93" spans="4:9" x14ac:dyDescent="0.25">
      <c r="F93" s="14"/>
      <c r="I93" s="163"/>
    </row>
  </sheetData>
  <sheetProtection password="C845" sheet="1" objects="1" scenarios="1" selectLockedCells="1"/>
  <mergeCells count="1">
    <mergeCell ref="A3:F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RESUM</vt:lpstr>
      <vt:lpstr>I PREVENTIU</vt:lpstr>
      <vt:lpstr>II CONSUMIBLES</vt:lpstr>
      <vt:lpstr>III ESPECÍFIC</vt:lpstr>
      <vt:lpstr>IV ASSIS</vt:lpstr>
      <vt:lpstr>V CORR</vt:lpstr>
      <vt:lpstr>'I PREVENTIU'!Àrea_d'impressió</vt:lpstr>
      <vt:lpstr>'II CONSUMIBLES'!Àrea_d'impressió</vt:lpstr>
      <vt:lpstr>'III ESPECÍFIC'!Àrea_d'impressió</vt:lpstr>
      <vt:lpstr>'IV ASSIS'!Àrea_d'impressió</vt:lpstr>
      <vt:lpstr>RESUM!Àrea_d'impressió</vt:lpstr>
      <vt:lpstr>'V CORR'!Àrea_d'impressió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GraU</dc:creator>
  <cp:lastModifiedBy>Ajuntament de Barcelona</cp:lastModifiedBy>
  <cp:lastPrinted>2022-07-05T11:21:06Z</cp:lastPrinted>
  <dcterms:created xsi:type="dcterms:W3CDTF">2012-09-06T09:08:53Z</dcterms:created>
  <dcterms:modified xsi:type="dcterms:W3CDTF">2022-08-26T10:10:07Z</dcterms:modified>
</cp:coreProperties>
</file>